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495218-18 Pohorelice-Velky_Dvur_kanalizace\06_Rozpocty\rozpocet\"/>
    </mc:Choice>
  </mc:AlternateContent>
  <bookViews>
    <workbookView xWindow="28680" yWindow="-120" windowWidth="29040" windowHeight="15840"/>
  </bookViews>
  <sheets>
    <sheet name="Stavba" sheetId="1" r:id="rId1"/>
    <sheet name="VzorPolozky" sheetId="10" state="hidden" r:id="rId2"/>
    <sheet name="SO-99 99.1 Naklady" sheetId="12" r:id="rId3"/>
    <sheet name="SO-01 01.1 Pol" sheetId="14" r:id="rId4"/>
    <sheet name="SO-02 02.1 Pol" sheetId="15" r:id="rId5"/>
    <sheet name="SO-03 03.1 Pol" sheetId="16" r:id="rId6"/>
    <sheet name="SO-04 04.1 Pol" sheetId="17" r:id="rId7"/>
    <sheet name="SO-04 04.2 Pol" sheetId="18" r:id="rId8"/>
    <sheet name="SO-04 04.3 Pol" sheetId="19" r:id="rId9"/>
    <sheet name="SO-04 04.4 Pol" sheetId="20" r:id="rId10"/>
    <sheet name="SO-04 04.5 Pol" sheetId="21" r:id="rId11"/>
    <sheet name="SO-05 05.1 Pol" sheetId="22" r:id="rId12"/>
    <sheet name="SO-06 06.1 Pol" sheetId="23" r:id="rId13"/>
    <sheet name="SO-06 06.2 Pol" sheetId="24" r:id="rId14"/>
    <sheet name="SO-06 06.3 Pol" sheetId="25" r:id="rId15"/>
    <sheet name="SO-06 06.4 Pol" sheetId="26" r:id="rId16"/>
    <sheet name="SO-06 06.5 Pol" sheetId="27" r:id="rId17"/>
    <sheet name="SO-07 07.1 Pol" sheetId="28" r:id="rId18"/>
    <sheet name="PS-01 01.1 Pol" sheetId="30" r:id="rId19"/>
    <sheet name="PS-01 01.2 Pol" sheetId="31" r:id="rId20"/>
    <sheet name="PS-01 01.3 Pol" sheetId="32" r:id="rId21"/>
    <sheet name="PS-01 01.4 Pol" sheetId="33" r:id="rId22"/>
    <sheet name="PS-01 01.5 Pol" sheetId="34" r:id="rId23"/>
    <sheet name="PS-02 02.1 Pol" sheetId="35" r:id="rId24"/>
    <sheet name="PS-02 02.2 Pol" sheetId="36" r:id="rId25"/>
    <sheet name="PS-02 02.3 Pol" sheetId="37" r:id="rId26"/>
    <sheet name="PS-02 02.4 Pol" sheetId="38" r:id="rId27"/>
    <sheet name="PS-02 02.5 Pol" sheetId="39" r:id="rId28"/>
    <sheet name="PS-03 03.1 Pol" sheetId="40" r:id="rId29"/>
    <sheet name="SO-N-99 99.1 Naklady" sheetId="13" r:id="rId30"/>
    <sheet name="SO-N-01 01.1 Pol" sheetId="29" r:id="rId31"/>
  </sheets>
  <externalReferences>
    <externalReference r:id="rId32"/>
  </externalReferences>
  <definedNames>
    <definedName name="CelkemDPHVypocet" localSheetId="0">Stavba!$H$85</definedName>
    <definedName name="CenaCelkem">Stavba!$G$29</definedName>
    <definedName name="CenaCelkemBezDPH">Stavba!$G$28</definedName>
    <definedName name="CenaCelkemVypocet" localSheetId="0">Stavba!$I$85</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18">'PS-01 01.1 Pol'!$1:$7</definedName>
    <definedName name="_xlnm.Print_Titles" localSheetId="19">'PS-01 01.2 Pol'!$1:$7</definedName>
    <definedName name="_xlnm.Print_Titles" localSheetId="20">'PS-01 01.3 Pol'!$1:$7</definedName>
    <definedName name="_xlnm.Print_Titles" localSheetId="21">'PS-01 01.4 Pol'!$1:$7</definedName>
    <definedName name="_xlnm.Print_Titles" localSheetId="22">'PS-01 01.5 Pol'!$1:$7</definedName>
    <definedName name="_xlnm.Print_Titles" localSheetId="23">'PS-02 02.1 Pol'!$1:$7</definedName>
    <definedName name="_xlnm.Print_Titles" localSheetId="24">'PS-02 02.2 Pol'!$1:$7</definedName>
    <definedName name="_xlnm.Print_Titles" localSheetId="25">'PS-02 02.3 Pol'!$1:$7</definedName>
    <definedName name="_xlnm.Print_Titles" localSheetId="26">'PS-02 02.4 Pol'!$1:$7</definedName>
    <definedName name="_xlnm.Print_Titles" localSheetId="27">'PS-02 02.5 Pol'!$1:$7</definedName>
    <definedName name="_xlnm.Print_Titles" localSheetId="28">'PS-03 03.1 Pol'!$1:$7</definedName>
    <definedName name="_xlnm.Print_Titles" localSheetId="3">'SO-01 01.1 Pol'!$1:$7</definedName>
    <definedName name="_xlnm.Print_Titles" localSheetId="4">'SO-02 02.1 Pol'!$1:$7</definedName>
    <definedName name="_xlnm.Print_Titles" localSheetId="5">'SO-03 03.1 Pol'!$1:$7</definedName>
    <definedName name="_xlnm.Print_Titles" localSheetId="6">'SO-04 04.1 Pol'!$1:$7</definedName>
    <definedName name="_xlnm.Print_Titles" localSheetId="7">'SO-04 04.2 Pol'!$1:$7</definedName>
    <definedName name="_xlnm.Print_Titles" localSheetId="8">'SO-04 04.3 Pol'!$1:$7</definedName>
    <definedName name="_xlnm.Print_Titles" localSheetId="9">'SO-04 04.4 Pol'!$1:$7</definedName>
    <definedName name="_xlnm.Print_Titles" localSheetId="10">'SO-04 04.5 Pol'!$1:$7</definedName>
    <definedName name="_xlnm.Print_Titles" localSheetId="11">'SO-05 05.1 Pol'!$1:$7</definedName>
    <definedName name="_xlnm.Print_Titles" localSheetId="12">'SO-06 06.1 Pol'!$1:$7</definedName>
    <definedName name="_xlnm.Print_Titles" localSheetId="13">'SO-06 06.2 Pol'!$1:$7</definedName>
    <definedName name="_xlnm.Print_Titles" localSheetId="14">'SO-06 06.3 Pol'!$1:$7</definedName>
    <definedName name="_xlnm.Print_Titles" localSheetId="15">'SO-06 06.4 Pol'!$1:$7</definedName>
    <definedName name="_xlnm.Print_Titles" localSheetId="16">'SO-06 06.5 Pol'!$1:$7</definedName>
    <definedName name="_xlnm.Print_Titles" localSheetId="17">'SO-07 07.1 Pol'!$1:$7</definedName>
    <definedName name="_xlnm.Print_Titles" localSheetId="2">'SO-99 99.1 Naklady'!$1:$7</definedName>
    <definedName name="_xlnm.Print_Titles" localSheetId="30">'SO-N-01 01.1 Pol'!$1:$7</definedName>
    <definedName name="_xlnm.Print_Titles" localSheetId="29">'SO-N-99 99.1 Naklady'!$1:$7</definedName>
    <definedName name="oadresa">Stavba!$D$6</definedName>
    <definedName name="Objednatel" localSheetId="0">Stavba!$D$5</definedName>
    <definedName name="Objekt" localSheetId="0">Stavba!$B$38</definedName>
    <definedName name="_xlnm.Print_Area" localSheetId="18">'PS-01 01.1 Pol'!$A$1:$X$60</definedName>
    <definedName name="_xlnm.Print_Area" localSheetId="19">'PS-01 01.2 Pol'!$A$1:$X$49</definedName>
    <definedName name="_xlnm.Print_Area" localSheetId="20">'PS-01 01.3 Pol'!$A$1:$X$49</definedName>
    <definedName name="_xlnm.Print_Area" localSheetId="21">'PS-01 01.4 Pol'!$A$1:$X$49</definedName>
    <definedName name="_xlnm.Print_Area" localSheetId="22">'PS-01 01.5 Pol'!$A$1:$X$35</definedName>
    <definedName name="_xlnm.Print_Area" localSheetId="23">'PS-02 02.1 Pol'!$A$1:$X$104</definedName>
    <definedName name="_xlnm.Print_Area" localSheetId="24">'PS-02 02.2 Pol'!$A$1:$X$106</definedName>
    <definedName name="_xlnm.Print_Area" localSheetId="25">'PS-02 02.3 Pol'!$A$1:$X$106</definedName>
    <definedName name="_xlnm.Print_Area" localSheetId="26">'PS-02 02.4 Pol'!$A$1:$X$96</definedName>
    <definedName name="_xlnm.Print_Area" localSheetId="27">'PS-02 02.5 Pol'!$A$1:$X$124</definedName>
    <definedName name="_xlnm.Print_Area" localSheetId="28">'PS-03 03.1 Pol'!$A$1:$X$31</definedName>
    <definedName name="_xlnm.Print_Area" localSheetId="3">'SO-01 01.1 Pol'!$A$1:$X$625</definedName>
    <definedName name="_xlnm.Print_Area" localSheetId="4">'SO-02 02.1 Pol'!$A$1:$X$687</definedName>
    <definedName name="_xlnm.Print_Area" localSheetId="5">'SO-03 03.1 Pol'!$A$1:$X$361</definedName>
    <definedName name="_xlnm.Print_Area" localSheetId="6">'SO-04 04.1 Pol'!$A$1:$X$478</definedName>
    <definedName name="_xlnm.Print_Area" localSheetId="7">'SO-04 04.2 Pol'!$A$1:$X$441</definedName>
    <definedName name="_xlnm.Print_Area" localSheetId="8">'SO-04 04.3 Pol'!$A$1:$X$418</definedName>
    <definedName name="_xlnm.Print_Area" localSheetId="9">'SO-04 04.4 Pol'!$A$1:$X$411</definedName>
    <definedName name="_xlnm.Print_Area" localSheetId="10">'SO-04 04.5 Pol'!$A$1:$X$304</definedName>
    <definedName name="_xlnm.Print_Area" localSheetId="11">'SO-05 05.1 Pol'!$A$1:$X$148</definedName>
    <definedName name="_xlnm.Print_Area" localSheetId="12">'SO-06 06.1 Pol'!$A$1:$X$35</definedName>
    <definedName name="_xlnm.Print_Area" localSheetId="13">'SO-06 06.2 Pol'!$A$1:$X$30</definedName>
    <definedName name="_xlnm.Print_Area" localSheetId="14">'SO-06 06.3 Pol'!$A$1:$X$30</definedName>
    <definedName name="_xlnm.Print_Area" localSheetId="15">'SO-06 06.4 Pol'!$A$1:$X$35</definedName>
    <definedName name="_xlnm.Print_Area" localSheetId="16">'SO-06 06.5 Pol'!$A$1:$X$40</definedName>
    <definedName name="_xlnm.Print_Area" localSheetId="17">'SO-07 07.1 Pol'!$A$1:$X$250</definedName>
    <definedName name="_xlnm.Print_Area" localSheetId="2">'SO-99 99.1 Naklady'!$A$1:$X$65</definedName>
    <definedName name="_xlnm.Print_Area" localSheetId="30">'SO-N-01 01.1 Pol'!$A$1:$X$228</definedName>
    <definedName name="_xlnm.Print_Area" localSheetId="29">'SO-N-99 99.1 Naklady'!$A$1:$X$45</definedName>
    <definedName name="_xlnm.Print_Area" localSheetId="0">Stavba!$A$1:$J$276</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Stavba!$F$85</definedName>
    <definedName name="ZakladDPHZakl">Stavba!$G$25</definedName>
    <definedName name="ZakladDPHZaklVypocet" localSheetId="0">Stavba!$G$85</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F85" i="1" l="1"/>
  <c r="G85" i="1"/>
  <c r="H85" i="1"/>
  <c r="J85" i="1" l="1"/>
  <c r="I85" i="1"/>
  <c r="G25" i="1"/>
  <c r="I21" i="1"/>
  <c r="G83" i="1"/>
  <c r="G84" i="1"/>
  <c r="G81" i="1"/>
  <c r="G82" i="1"/>
  <c r="G40" i="1"/>
  <c r="F84" i="1"/>
  <c r="H84" i="1" s="1"/>
  <c r="I84" i="1" s="1"/>
  <c r="F83" i="1"/>
  <c r="F82" i="1"/>
  <c r="F81" i="1"/>
  <c r="H83" i="1" l="1"/>
  <c r="I83" i="1" s="1"/>
  <c r="H82" i="1"/>
  <c r="I82" i="1" s="1"/>
  <c r="H81" i="1"/>
  <c r="I81" i="1" s="1"/>
  <c r="I275" i="1" l="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G79" i="1"/>
  <c r="F79" i="1"/>
  <c r="H79" i="1" s="1"/>
  <c r="I79" i="1" s="1"/>
  <c r="G78" i="1"/>
  <c r="F78" i="1"/>
  <c r="G77" i="1"/>
  <c r="F77" i="1"/>
  <c r="H77" i="1" s="1"/>
  <c r="I77" i="1" s="1"/>
  <c r="G76" i="1"/>
  <c r="F76" i="1"/>
  <c r="G75" i="1"/>
  <c r="F75" i="1"/>
  <c r="H75" i="1" s="1"/>
  <c r="I75" i="1" s="1"/>
  <c r="G74" i="1"/>
  <c r="F74" i="1"/>
  <c r="G73" i="1"/>
  <c r="F73" i="1"/>
  <c r="H73" i="1" s="1"/>
  <c r="I73" i="1" s="1"/>
  <c r="G72" i="1"/>
  <c r="F72" i="1"/>
  <c r="G71" i="1"/>
  <c r="F71" i="1"/>
  <c r="H71" i="1" s="1"/>
  <c r="I71" i="1" s="1"/>
  <c r="G70" i="1"/>
  <c r="F70" i="1"/>
  <c r="G69" i="1"/>
  <c r="F69" i="1"/>
  <c r="H69" i="1" s="1"/>
  <c r="I69" i="1" s="1"/>
  <c r="G68" i="1"/>
  <c r="F68" i="1"/>
  <c r="G67" i="1"/>
  <c r="F67" i="1"/>
  <c r="H67" i="1" s="1"/>
  <c r="I67" i="1" s="1"/>
  <c r="G66" i="1"/>
  <c r="F66" i="1"/>
  <c r="G64" i="1"/>
  <c r="F64" i="1"/>
  <c r="H64" i="1" s="1"/>
  <c r="I64" i="1" s="1"/>
  <c r="G63" i="1"/>
  <c r="F63" i="1"/>
  <c r="G62" i="1"/>
  <c r="F62" i="1"/>
  <c r="H62" i="1" s="1"/>
  <c r="I62" i="1" s="1"/>
  <c r="G61" i="1"/>
  <c r="F61" i="1"/>
  <c r="G60" i="1"/>
  <c r="F60" i="1"/>
  <c r="H60" i="1" s="1"/>
  <c r="I60" i="1" s="1"/>
  <c r="G59" i="1"/>
  <c r="F59" i="1"/>
  <c r="G58" i="1"/>
  <c r="F58" i="1"/>
  <c r="H58" i="1" s="1"/>
  <c r="I58" i="1" s="1"/>
  <c r="G57" i="1"/>
  <c r="F57" i="1"/>
  <c r="G56" i="1"/>
  <c r="F56" i="1"/>
  <c r="H56" i="1" s="1"/>
  <c r="I56" i="1" s="1"/>
  <c r="G55" i="1"/>
  <c r="F55" i="1"/>
  <c r="G54" i="1"/>
  <c r="F54" i="1"/>
  <c r="H54" i="1" s="1"/>
  <c r="I54" i="1" s="1"/>
  <c r="G53" i="1"/>
  <c r="F53" i="1"/>
  <c r="G52" i="1"/>
  <c r="F52" i="1"/>
  <c r="H52" i="1" s="1"/>
  <c r="I52" i="1" s="1"/>
  <c r="G51" i="1"/>
  <c r="F51" i="1"/>
  <c r="G50" i="1"/>
  <c r="F50" i="1"/>
  <c r="H50" i="1" s="1"/>
  <c r="I50" i="1" s="1"/>
  <c r="G49" i="1"/>
  <c r="F49" i="1"/>
  <c r="G48" i="1"/>
  <c r="F48" i="1"/>
  <c r="H48" i="1" s="1"/>
  <c r="I48" i="1" s="1"/>
  <c r="G47" i="1"/>
  <c r="F47" i="1"/>
  <c r="G46" i="1"/>
  <c r="F46" i="1"/>
  <c r="H46" i="1" s="1"/>
  <c r="I46" i="1" s="1"/>
  <c r="G45" i="1"/>
  <c r="F45" i="1"/>
  <c r="G44" i="1"/>
  <c r="F44" i="1"/>
  <c r="H44" i="1" s="1"/>
  <c r="I44" i="1" s="1"/>
  <c r="G43" i="1"/>
  <c r="F43" i="1"/>
  <c r="G41" i="1"/>
  <c r="F41" i="1"/>
  <c r="F40" i="1"/>
  <c r="G39" i="1"/>
  <c r="A25" i="1" s="1"/>
  <c r="A26" i="1" s="1"/>
  <c r="G26" i="1" s="1"/>
  <c r="F39" i="1"/>
  <c r="G23" i="1" s="1"/>
  <c r="G25" i="40"/>
  <c r="BA16" i="40"/>
  <c r="BA12" i="40"/>
  <c r="G8" i="40"/>
  <c r="O8" i="40"/>
  <c r="G9" i="40"/>
  <c r="M9" i="40" s="1"/>
  <c r="M8" i="40" s="1"/>
  <c r="I9" i="40"/>
  <c r="I8" i="40" s="1"/>
  <c r="K9" i="40"/>
  <c r="K8" i="40" s="1"/>
  <c r="O9" i="40"/>
  <c r="Q9" i="40"/>
  <c r="Q8" i="40" s="1"/>
  <c r="V9" i="40"/>
  <c r="V8" i="40" s="1"/>
  <c r="G11" i="40"/>
  <c r="I11" i="40"/>
  <c r="I10" i="40" s="1"/>
  <c r="K11" i="40"/>
  <c r="M11" i="40"/>
  <c r="O11" i="40"/>
  <c r="Q11" i="40"/>
  <c r="Q10" i="40" s="1"/>
  <c r="V11" i="40"/>
  <c r="G15" i="40"/>
  <c r="G10" i="40" s="1"/>
  <c r="I15" i="40"/>
  <c r="K15" i="40"/>
  <c r="K10" i="40" s="1"/>
  <c r="O15" i="40"/>
  <c r="O10" i="40" s="1"/>
  <c r="Q15" i="40"/>
  <c r="V15" i="40"/>
  <c r="V10" i="40" s="1"/>
  <c r="G19" i="40"/>
  <c r="I19" i="40"/>
  <c r="K19" i="40"/>
  <c r="M19" i="40"/>
  <c r="O19" i="40"/>
  <c r="Q19" i="40"/>
  <c r="V19" i="40"/>
  <c r="G20" i="40"/>
  <c r="M20" i="40" s="1"/>
  <c r="I20" i="40"/>
  <c r="K20" i="40"/>
  <c r="O20" i="40"/>
  <c r="Q20" i="40"/>
  <c r="V20" i="40"/>
  <c r="G21" i="40"/>
  <c r="I21" i="40"/>
  <c r="K21" i="40"/>
  <c r="M21" i="40"/>
  <c r="O21" i="40"/>
  <c r="Q21" i="40"/>
  <c r="V21" i="40"/>
  <c r="G22" i="40"/>
  <c r="M22" i="40" s="1"/>
  <c r="I22" i="40"/>
  <c r="K22" i="40"/>
  <c r="O22" i="40"/>
  <c r="Q22" i="40"/>
  <c r="V22" i="40"/>
  <c r="G23" i="40"/>
  <c r="I23" i="40"/>
  <c r="K23" i="40"/>
  <c r="M23" i="40"/>
  <c r="O23" i="40"/>
  <c r="Q23" i="40"/>
  <c r="V23" i="40"/>
  <c r="AE25" i="40"/>
  <c r="G118" i="39"/>
  <c r="BA96" i="39"/>
  <c r="BA69" i="39"/>
  <c r="BA55" i="39"/>
  <c r="BA54" i="39"/>
  <c r="BA40" i="39"/>
  <c r="BA36" i="39"/>
  <c r="BA34" i="39"/>
  <c r="BA32" i="39"/>
  <c r="BA27" i="39"/>
  <c r="BA25" i="39"/>
  <c r="BA23" i="39"/>
  <c r="BA21" i="39"/>
  <c r="BA15" i="39"/>
  <c r="BA13" i="39"/>
  <c r="BA10" i="39"/>
  <c r="G9" i="39"/>
  <c r="M9" i="39" s="1"/>
  <c r="I9" i="39"/>
  <c r="I8" i="39" s="1"/>
  <c r="K9" i="39"/>
  <c r="K8" i="39" s="1"/>
  <c r="O9" i="39"/>
  <c r="Q9" i="39"/>
  <c r="Q8" i="39" s="1"/>
  <c r="V9" i="39"/>
  <c r="V8" i="39" s="1"/>
  <c r="G11" i="39"/>
  <c r="I11" i="39"/>
  <c r="K11" i="39"/>
  <c r="M11" i="39"/>
  <c r="O11" i="39"/>
  <c r="Q11" i="39"/>
  <c r="V11" i="39"/>
  <c r="G12" i="39"/>
  <c r="I12" i="39"/>
  <c r="K12" i="39"/>
  <c r="M12" i="39"/>
  <c r="O12" i="39"/>
  <c r="Q12" i="39"/>
  <c r="V12" i="39"/>
  <c r="G14" i="39"/>
  <c r="M14" i="39" s="1"/>
  <c r="I14" i="39"/>
  <c r="K14" i="39"/>
  <c r="O14" i="39"/>
  <c r="O8" i="39" s="1"/>
  <c r="Q14" i="39"/>
  <c r="V14" i="39"/>
  <c r="G16" i="39"/>
  <c r="M16" i="39" s="1"/>
  <c r="I16" i="39"/>
  <c r="K16" i="39"/>
  <c r="O16" i="39"/>
  <c r="Q16" i="39"/>
  <c r="V16" i="39"/>
  <c r="G18" i="39"/>
  <c r="I18" i="39"/>
  <c r="K18" i="39"/>
  <c r="M18" i="39"/>
  <c r="O18" i="39"/>
  <c r="Q18" i="39"/>
  <c r="V18" i="39"/>
  <c r="G20" i="39"/>
  <c r="I20" i="39"/>
  <c r="K20" i="39"/>
  <c r="M20" i="39"/>
  <c r="O20" i="39"/>
  <c r="Q20" i="39"/>
  <c r="V20" i="39"/>
  <c r="G22" i="39"/>
  <c r="M22" i="39" s="1"/>
  <c r="I22" i="39"/>
  <c r="K22" i="39"/>
  <c r="O22" i="39"/>
  <c r="Q22" i="39"/>
  <c r="V22" i="39"/>
  <c r="G24" i="39"/>
  <c r="I24" i="39"/>
  <c r="K24" i="39"/>
  <c r="M24" i="39"/>
  <c r="O24" i="39"/>
  <c r="Q24" i="39"/>
  <c r="V24" i="39"/>
  <c r="G26" i="39"/>
  <c r="M26" i="39" s="1"/>
  <c r="I26" i="39"/>
  <c r="K26" i="39"/>
  <c r="O26" i="39"/>
  <c r="Q26" i="39"/>
  <c r="V26" i="39"/>
  <c r="G28" i="39"/>
  <c r="I28" i="39"/>
  <c r="K28" i="39"/>
  <c r="M28" i="39"/>
  <c r="O28" i="39"/>
  <c r="Q28" i="39"/>
  <c r="V28" i="39"/>
  <c r="G29" i="39"/>
  <c r="M29" i="39" s="1"/>
  <c r="I29" i="39"/>
  <c r="K29" i="39"/>
  <c r="O29" i="39"/>
  <c r="Q29" i="39"/>
  <c r="V29" i="39"/>
  <c r="G30" i="39"/>
  <c r="I30" i="39"/>
  <c r="K30" i="39"/>
  <c r="M30" i="39"/>
  <c r="O30" i="39"/>
  <c r="Q30" i="39"/>
  <c r="V30" i="39"/>
  <c r="G31" i="39"/>
  <c r="M31" i="39" s="1"/>
  <c r="I31" i="39"/>
  <c r="K31" i="39"/>
  <c r="O31" i="39"/>
  <c r="Q31" i="39"/>
  <c r="V31" i="39"/>
  <c r="G33" i="39"/>
  <c r="I33" i="39"/>
  <c r="K33" i="39"/>
  <c r="M33" i="39"/>
  <c r="O33" i="39"/>
  <c r="Q33" i="39"/>
  <c r="V33" i="39"/>
  <c r="G35" i="39"/>
  <c r="M35" i="39" s="1"/>
  <c r="I35" i="39"/>
  <c r="K35" i="39"/>
  <c r="O35" i="39"/>
  <c r="Q35" i="39"/>
  <c r="V35" i="39"/>
  <c r="G37" i="39"/>
  <c r="I37" i="39"/>
  <c r="K37" i="39"/>
  <c r="M37" i="39"/>
  <c r="O37" i="39"/>
  <c r="Q37" i="39"/>
  <c r="V37" i="39"/>
  <c r="G39" i="39"/>
  <c r="M39" i="39" s="1"/>
  <c r="I39" i="39"/>
  <c r="K39" i="39"/>
  <c r="O39" i="39"/>
  <c r="Q39" i="39"/>
  <c r="V39" i="39"/>
  <c r="G41" i="39"/>
  <c r="I41" i="39"/>
  <c r="K41" i="39"/>
  <c r="M41" i="39"/>
  <c r="O41" i="39"/>
  <c r="Q41" i="39"/>
  <c r="V41" i="39"/>
  <c r="G43" i="39"/>
  <c r="M43" i="39" s="1"/>
  <c r="I43" i="39"/>
  <c r="K43" i="39"/>
  <c r="O43" i="39"/>
  <c r="Q43" i="39"/>
  <c r="V43" i="39"/>
  <c r="G44" i="39"/>
  <c r="I44" i="39"/>
  <c r="K44" i="39"/>
  <c r="M44" i="39"/>
  <c r="O44" i="39"/>
  <c r="Q44" i="39"/>
  <c r="V44" i="39"/>
  <c r="G45" i="39"/>
  <c r="M45" i="39" s="1"/>
  <c r="I45" i="39"/>
  <c r="K45" i="39"/>
  <c r="O45" i="39"/>
  <c r="Q45" i="39"/>
  <c r="V45" i="39"/>
  <c r="G46" i="39"/>
  <c r="I46" i="39"/>
  <c r="K46" i="39"/>
  <c r="M46" i="39"/>
  <c r="O46" i="39"/>
  <c r="Q46" i="39"/>
  <c r="V46" i="39"/>
  <c r="G47" i="39"/>
  <c r="M47" i="39" s="1"/>
  <c r="I47" i="39"/>
  <c r="K47" i="39"/>
  <c r="O47" i="39"/>
  <c r="Q47" i="39"/>
  <c r="V47" i="39"/>
  <c r="G59" i="39"/>
  <c r="I59" i="39"/>
  <c r="K59" i="39"/>
  <c r="M59" i="39"/>
  <c r="O59" i="39"/>
  <c r="Q59" i="39"/>
  <c r="V59" i="39"/>
  <c r="G60" i="39"/>
  <c r="M60" i="39" s="1"/>
  <c r="I60" i="39"/>
  <c r="K60" i="39"/>
  <c r="O60" i="39"/>
  <c r="Q60" i="39"/>
  <c r="V60" i="39"/>
  <c r="G61" i="39"/>
  <c r="I61" i="39"/>
  <c r="K61" i="39"/>
  <c r="M61" i="39"/>
  <c r="O61" i="39"/>
  <c r="Q61" i="39"/>
  <c r="V61" i="39"/>
  <c r="G62" i="39"/>
  <c r="M62" i="39" s="1"/>
  <c r="I62" i="39"/>
  <c r="K62" i="39"/>
  <c r="O62" i="39"/>
  <c r="Q62" i="39"/>
  <c r="V62" i="39"/>
  <c r="G63" i="39"/>
  <c r="I63" i="39"/>
  <c r="K63" i="39"/>
  <c r="M63" i="39"/>
  <c r="O63" i="39"/>
  <c r="Q63" i="39"/>
  <c r="V63" i="39"/>
  <c r="G64" i="39"/>
  <c r="M64" i="39" s="1"/>
  <c r="I64" i="39"/>
  <c r="K64" i="39"/>
  <c r="O64" i="39"/>
  <c r="Q64" i="39"/>
  <c r="V64" i="39"/>
  <c r="G65" i="39"/>
  <c r="I65" i="39"/>
  <c r="K65" i="39"/>
  <c r="M65" i="39"/>
  <c r="O65" i="39"/>
  <c r="Q65" i="39"/>
  <c r="V65" i="39"/>
  <c r="G66" i="39"/>
  <c r="M66" i="39" s="1"/>
  <c r="I66" i="39"/>
  <c r="K66" i="39"/>
  <c r="O66" i="39"/>
  <c r="Q66" i="39"/>
  <c r="V66" i="39"/>
  <c r="G67" i="39"/>
  <c r="O67" i="39"/>
  <c r="G68" i="39"/>
  <c r="M68" i="39" s="1"/>
  <c r="M67" i="39" s="1"/>
  <c r="I68" i="39"/>
  <c r="I67" i="39" s="1"/>
  <c r="K68" i="39"/>
  <c r="K67" i="39" s="1"/>
  <c r="O68" i="39"/>
  <c r="Q68" i="39"/>
  <c r="Q67" i="39" s="1"/>
  <c r="V68" i="39"/>
  <c r="V67" i="39" s="1"/>
  <c r="G71" i="39"/>
  <c r="I71" i="39"/>
  <c r="I70" i="39" s="1"/>
  <c r="K71" i="39"/>
  <c r="M71" i="39"/>
  <c r="O71" i="39"/>
  <c r="Q71" i="39"/>
  <c r="Q70" i="39" s="1"/>
  <c r="V71" i="39"/>
  <c r="G72" i="39"/>
  <c r="G70" i="39" s="1"/>
  <c r="I72" i="39"/>
  <c r="K72" i="39"/>
  <c r="K70" i="39" s="1"/>
  <c r="O72" i="39"/>
  <c r="O70" i="39" s="1"/>
  <c r="Q72" i="39"/>
  <c r="V72" i="39"/>
  <c r="V70" i="39" s="1"/>
  <c r="G73" i="39"/>
  <c r="I73" i="39"/>
  <c r="K73" i="39"/>
  <c r="M73" i="39"/>
  <c r="O73" i="39"/>
  <c r="Q73" i="39"/>
  <c r="V73" i="39"/>
  <c r="G74" i="39"/>
  <c r="M74" i="39" s="1"/>
  <c r="I74" i="39"/>
  <c r="K74" i="39"/>
  <c r="O74" i="39"/>
  <c r="Q74" i="39"/>
  <c r="V74" i="39"/>
  <c r="G75" i="39"/>
  <c r="I75" i="39"/>
  <c r="K75" i="39"/>
  <c r="M75" i="39"/>
  <c r="O75" i="39"/>
  <c r="Q75" i="39"/>
  <c r="V75" i="39"/>
  <c r="G76" i="39"/>
  <c r="M76" i="39" s="1"/>
  <c r="I76" i="39"/>
  <c r="K76" i="39"/>
  <c r="O76" i="39"/>
  <c r="Q76" i="39"/>
  <c r="V76" i="39"/>
  <c r="G77" i="39"/>
  <c r="I77" i="39"/>
  <c r="K77" i="39"/>
  <c r="M77" i="39"/>
  <c r="O77" i="39"/>
  <c r="Q77" i="39"/>
  <c r="V77" i="39"/>
  <c r="G78" i="39"/>
  <c r="M78" i="39" s="1"/>
  <c r="I78" i="39"/>
  <c r="K78" i="39"/>
  <c r="O78" i="39"/>
  <c r="Q78" i="39"/>
  <c r="V78" i="39"/>
  <c r="G79" i="39"/>
  <c r="I79" i="39"/>
  <c r="K79" i="39"/>
  <c r="M79" i="39"/>
  <c r="O79" i="39"/>
  <c r="Q79" i="39"/>
  <c r="V79" i="39"/>
  <c r="G80" i="39"/>
  <c r="M80" i="39" s="1"/>
  <c r="I80" i="39"/>
  <c r="K80" i="39"/>
  <c r="O80" i="39"/>
  <c r="Q80" i="39"/>
  <c r="V80" i="39"/>
  <c r="G81" i="39"/>
  <c r="I81" i="39"/>
  <c r="K81" i="39"/>
  <c r="M81" i="39"/>
  <c r="O81" i="39"/>
  <c r="Q81" i="39"/>
  <c r="V81" i="39"/>
  <c r="G82" i="39"/>
  <c r="M82" i="39" s="1"/>
  <c r="I82" i="39"/>
  <c r="K82" i="39"/>
  <c r="O82" i="39"/>
  <c r="Q82" i="39"/>
  <c r="V82" i="39"/>
  <c r="G83" i="39"/>
  <c r="I83" i="39"/>
  <c r="K83" i="39"/>
  <c r="M83" i="39"/>
  <c r="O83" i="39"/>
  <c r="Q83" i="39"/>
  <c r="V83" i="39"/>
  <c r="G84" i="39"/>
  <c r="M84" i="39" s="1"/>
  <c r="I84" i="39"/>
  <c r="K84" i="39"/>
  <c r="O84" i="39"/>
  <c r="Q84" i="39"/>
  <c r="V84" i="39"/>
  <c r="G85" i="39"/>
  <c r="I85" i="39"/>
  <c r="K85" i="39"/>
  <c r="M85" i="39"/>
  <c r="O85" i="39"/>
  <c r="Q85" i="39"/>
  <c r="V85" i="39"/>
  <c r="G86" i="39"/>
  <c r="M86" i="39" s="1"/>
  <c r="I86" i="39"/>
  <c r="K86" i="39"/>
  <c r="O86" i="39"/>
  <c r="Q86" i="39"/>
  <c r="V86" i="39"/>
  <c r="G87" i="39"/>
  <c r="I87" i="39"/>
  <c r="K87" i="39"/>
  <c r="M87" i="39"/>
  <c r="O87" i="39"/>
  <c r="Q87" i="39"/>
  <c r="V87" i="39"/>
  <c r="G88" i="39"/>
  <c r="M88" i="39" s="1"/>
  <c r="I88" i="39"/>
  <c r="K88" i="39"/>
  <c r="O88" i="39"/>
  <c r="Q88" i="39"/>
  <c r="V88" i="39"/>
  <c r="G89" i="39"/>
  <c r="I89" i="39"/>
  <c r="K89" i="39"/>
  <c r="M89" i="39"/>
  <c r="O89" i="39"/>
  <c r="Q89" i="39"/>
  <c r="V89" i="39"/>
  <c r="G90" i="39"/>
  <c r="M90" i="39" s="1"/>
  <c r="I90" i="39"/>
  <c r="K90" i="39"/>
  <c r="O90" i="39"/>
  <c r="Q90" i="39"/>
  <c r="V90" i="39"/>
  <c r="G91" i="39"/>
  <c r="I91" i="39"/>
  <c r="K91" i="39"/>
  <c r="M91" i="39"/>
  <c r="O91" i="39"/>
  <c r="Q91" i="39"/>
  <c r="V91" i="39"/>
  <c r="G93" i="39"/>
  <c r="M93" i="39" s="1"/>
  <c r="I93" i="39"/>
  <c r="K93" i="39"/>
  <c r="O93" i="39"/>
  <c r="Q93" i="39"/>
  <c r="V93" i="39"/>
  <c r="G95" i="39"/>
  <c r="M95" i="39" s="1"/>
  <c r="I95" i="39"/>
  <c r="I94" i="39" s="1"/>
  <c r="K95" i="39"/>
  <c r="K94" i="39" s="1"/>
  <c r="O95" i="39"/>
  <c r="Q95" i="39"/>
  <c r="Q94" i="39" s="1"/>
  <c r="V95" i="39"/>
  <c r="V94" i="39" s="1"/>
  <c r="G97" i="39"/>
  <c r="I97" i="39"/>
  <c r="K97" i="39"/>
  <c r="M97" i="39"/>
  <c r="O97" i="39"/>
  <c r="Q97" i="39"/>
  <c r="V97" i="39"/>
  <c r="G98" i="39"/>
  <c r="I98" i="39"/>
  <c r="K98" i="39"/>
  <c r="M98" i="39"/>
  <c r="O98" i="39"/>
  <c r="Q98" i="39"/>
  <c r="V98" i="39"/>
  <c r="G99" i="39"/>
  <c r="M99" i="39" s="1"/>
  <c r="I99" i="39"/>
  <c r="K99" i="39"/>
  <c r="O99" i="39"/>
  <c r="O94" i="39" s="1"/>
  <c r="Q99" i="39"/>
  <c r="V99" i="39"/>
  <c r="G100" i="39"/>
  <c r="M100" i="39" s="1"/>
  <c r="I100" i="39"/>
  <c r="K100" i="39"/>
  <c r="O100" i="39"/>
  <c r="Q100" i="39"/>
  <c r="V100" i="39"/>
  <c r="G101" i="39"/>
  <c r="I101" i="39"/>
  <c r="K101" i="39"/>
  <c r="M101" i="39"/>
  <c r="O101" i="39"/>
  <c r="Q101" i="39"/>
  <c r="V101" i="39"/>
  <c r="G103" i="39"/>
  <c r="M103" i="39" s="1"/>
  <c r="I103" i="39"/>
  <c r="I102" i="39" s="1"/>
  <c r="K103" i="39"/>
  <c r="O103" i="39"/>
  <c r="O102" i="39" s="1"/>
  <c r="Q103" i="39"/>
  <c r="Q102" i="39" s="1"/>
  <c r="V103" i="39"/>
  <c r="G104" i="39"/>
  <c r="M104" i="39" s="1"/>
  <c r="I104" i="39"/>
  <c r="K104" i="39"/>
  <c r="K102" i="39" s="1"/>
  <c r="O104" i="39"/>
  <c r="Q104" i="39"/>
  <c r="V104" i="39"/>
  <c r="V102" i="39" s="1"/>
  <c r="G105" i="39"/>
  <c r="I105" i="39"/>
  <c r="K105" i="39"/>
  <c r="M105" i="39"/>
  <c r="O105" i="39"/>
  <c r="Q105" i="39"/>
  <c r="V105" i="39"/>
  <c r="G106" i="39"/>
  <c r="I106" i="39"/>
  <c r="K106" i="39"/>
  <c r="M106" i="39"/>
  <c r="O106" i="39"/>
  <c r="Q106" i="39"/>
  <c r="V106" i="39"/>
  <c r="G107" i="39"/>
  <c r="M107" i="39" s="1"/>
  <c r="I107" i="39"/>
  <c r="K107" i="39"/>
  <c r="O107" i="39"/>
  <c r="Q107" i="39"/>
  <c r="V107" i="39"/>
  <c r="G108" i="39"/>
  <c r="M108" i="39" s="1"/>
  <c r="I108" i="39"/>
  <c r="K108" i="39"/>
  <c r="O108" i="39"/>
  <c r="Q108" i="39"/>
  <c r="V108" i="39"/>
  <c r="G109" i="39"/>
  <c r="I109" i="39"/>
  <c r="K109" i="39"/>
  <c r="M109" i="39"/>
  <c r="O109" i="39"/>
  <c r="Q109" i="39"/>
  <c r="V109" i="39"/>
  <c r="G110" i="39"/>
  <c r="I110" i="39"/>
  <c r="K110" i="39"/>
  <c r="M110" i="39"/>
  <c r="O110" i="39"/>
  <c r="Q110" i="39"/>
  <c r="V110" i="39"/>
  <c r="G111" i="39"/>
  <c r="M111" i="39" s="1"/>
  <c r="I111" i="39"/>
  <c r="K111" i="39"/>
  <c r="O111" i="39"/>
  <c r="Q111" i="39"/>
  <c r="V111" i="39"/>
  <c r="G112" i="39"/>
  <c r="I112" i="39"/>
  <c r="O112" i="39"/>
  <c r="Q112" i="39"/>
  <c r="G113" i="39"/>
  <c r="I113" i="39"/>
  <c r="K113" i="39"/>
  <c r="K112" i="39" s="1"/>
  <c r="M113" i="39"/>
  <c r="M112" i="39" s="1"/>
  <c r="O113" i="39"/>
  <c r="Q113" i="39"/>
  <c r="V113" i="39"/>
  <c r="V112" i="39" s="1"/>
  <c r="K114" i="39"/>
  <c r="V114" i="39"/>
  <c r="G115" i="39"/>
  <c r="M115" i="39" s="1"/>
  <c r="M114" i="39" s="1"/>
  <c r="I115" i="39"/>
  <c r="I114" i="39" s="1"/>
  <c r="K115" i="39"/>
  <c r="O115" i="39"/>
  <c r="O114" i="39" s="1"/>
  <c r="Q115" i="39"/>
  <c r="Q114" i="39" s="1"/>
  <c r="V115" i="39"/>
  <c r="AE118" i="39"/>
  <c r="AF118" i="39"/>
  <c r="G90" i="38"/>
  <c r="BA72" i="38"/>
  <c r="BA70" i="38"/>
  <c r="BA56" i="38"/>
  <c r="BA42" i="38"/>
  <c r="BA41" i="38"/>
  <c r="BA31" i="38"/>
  <c r="BA29" i="38"/>
  <c r="BA25" i="38"/>
  <c r="BA23" i="38"/>
  <c r="BA21" i="38"/>
  <c r="BA15" i="38"/>
  <c r="BA13" i="38"/>
  <c r="BA10" i="38"/>
  <c r="G9" i="38"/>
  <c r="M9" i="38" s="1"/>
  <c r="I9" i="38"/>
  <c r="I8" i="38" s="1"/>
  <c r="K9" i="38"/>
  <c r="K8" i="38" s="1"/>
  <c r="O9" i="38"/>
  <c r="Q9" i="38"/>
  <c r="V9" i="38"/>
  <c r="V8" i="38" s="1"/>
  <c r="G11" i="38"/>
  <c r="I11" i="38"/>
  <c r="K11" i="38"/>
  <c r="M11" i="38"/>
  <c r="O11" i="38"/>
  <c r="Q11" i="38"/>
  <c r="V11" i="38"/>
  <c r="G12" i="38"/>
  <c r="G8" i="38" s="1"/>
  <c r="I12" i="38"/>
  <c r="K12" i="38"/>
  <c r="O12" i="38"/>
  <c r="O8" i="38" s="1"/>
  <c r="Q12" i="38"/>
  <c r="V12" i="38"/>
  <c r="G14" i="38"/>
  <c r="M14" i="38" s="1"/>
  <c r="I14" i="38"/>
  <c r="K14" i="38"/>
  <c r="O14" i="38"/>
  <c r="Q14" i="38"/>
  <c r="Q8" i="38" s="1"/>
  <c r="V14" i="38"/>
  <c r="G16" i="38"/>
  <c r="M16" i="38" s="1"/>
  <c r="I16" i="38"/>
  <c r="K16" i="38"/>
  <c r="O16" i="38"/>
  <c r="Q16" i="38"/>
  <c r="V16" i="38"/>
  <c r="G18" i="38"/>
  <c r="I18" i="38"/>
  <c r="K18" i="38"/>
  <c r="M18" i="38"/>
  <c r="O18" i="38"/>
  <c r="Q18" i="38"/>
  <c r="V18" i="38"/>
  <c r="G20" i="38"/>
  <c r="M20" i="38" s="1"/>
  <c r="I20" i="38"/>
  <c r="K20" i="38"/>
  <c r="O20" i="38"/>
  <c r="Q20" i="38"/>
  <c r="V20" i="38"/>
  <c r="G22" i="38"/>
  <c r="M22" i="38" s="1"/>
  <c r="I22" i="38"/>
  <c r="K22" i="38"/>
  <c r="O22" i="38"/>
  <c r="Q22" i="38"/>
  <c r="V22" i="38"/>
  <c r="G24" i="38"/>
  <c r="M24" i="38" s="1"/>
  <c r="I24" i="38"/>
  <c r="K24" i="38"/>
  <c r="O24" i="38"/>
  <c r="Q24" i="38"/>
  <c r="V24" i="38"/>
  <c r="G26" i="38"/>
  <c r="I26" i="38"/>
  <c r="K26" i="38"/>
  <c r="M26" i="38"/>
  <c r="O26" i="38"/>
  <c r="Q26" i="38"/>
  <c r="V26" i="38"/>
  <c r="G28" i="38"/>
  <c r="M28" i="38" s="1"/>
  <c r="I28" i="38"/>
  <c r="K28" i="38"/>
  <c r="O28" i="38"/>
  <c r="Q28" i="38"/>
  <c r="V28" i="38"/>
  <c r="G30" i="38"/>
  <c r="M30" i="38" s="1"/>
  <c r="I30" i="38"/>
  <c r="K30" i="38"/>
  <c r="O30" i="38"/>
  <c r="Q30" i="38"/>
  <c r="V30" i="38"/>
  <c r="G32" i="38"/>
  <c r="M32" i="38" s="1"/>
  <c r="I32" i="38"/>
  <c r="K32" i="38"/>
  <c r="O32" i="38"/>
  <c r="Q32" i="38"/>
  <c r="V32" i="38"/>
  <c r="G33" i="38"/>
  <c r="I33" i="38"/>
  <c r="K33" i="38"/>
  <c r="M33" i="38"/>
  <c r="O33" i="38"/>
  <c r="Q33" i="38"/>
  <c r="V33" i="38"/>
  <c r="G34" i="38"/>
  <c r="M34" i="38" s="1"/>
  <c r="I34" i="38"/>
  <c r="K34" i="38"/>
  <c r="O34" i="38"/>
  <c r="Q34" i="38"/>
  <c r="V34" i="38"/>
  <c r="G46" i="38"/>
  <c r="M46" i="38" s="1"/>
  <c r="I46" i="38"/>
  <c r="K46" i="38"/>
  <c r="O46" i="38"/>
  <c r="Q46" i="38"/>
  <c r="V46" i="38"/>
  <c r="G47" i="38"/>
  <c r="M47" i="38" s="1"/>
  <c r="I47" i="38"/>
  <c r="K47" i="38"/>
  <c r="O47" i="38"/>
  <c r="Q47" i="38"/>
  <c r="V47" i="38"/>
  <c r="G48" i="38"/>
  <c r="I48" i="38"/>
  <c r="K48" i="38"/>
  <c r="M48" i="38"/>
  <c r="O48" i="38"/>
  <c r="Q48" i="38"/>
  <c r="V48" i="38"/>
  <c r="G49" i="38"/>
  <c r="M49" i="38" s="1"/>
  <c r="I49" i="38"/>
  <c r="K49" i="38"/>
  <c r="O49" i="38"/>
  <c r="Q49" i="38"/>
  <c r="V49" i="38"/>
  <c r="G50" i="38"/>
  <c r="M50" i="38" s="1"/>
  <c r="I50" i="38"/>
  <c r="K50" i="38"/>
  <c r="O50" i="38"/>
  <c r="Q50" i="38"/>
  <c r="V50" i="38"/>
  <c r="G51" i="38"/>
  <c r="M51" i="38" s="1"/>
  <c r="I51" i="38"/>
  <c r="K51" i="38"/>
  <c r="O51" i="38"/>
  <c r="Q51" i="38"/>
  <c r="V51" i="38"/>
  <c r="G52" i="38"/>
  <c r="I52" i="38"/>
  <c r="K52" i="38"/>
  <c r="M52" i="38"/>
  <c r="O52" i="38"/>
  <c r="Q52" i="38"/>
  <c r="V52" i="38"/>
  <c r="G53" i="38"/>
  <c r="M53" i="38" s="1"/>
  <c r="I53" i="38"/>
  <c r="K53" i="38"/>
  <c r="O53" i="38"/>
  <c r="Q53" i="38"/>
  <c r="V53" i="38"/>
  <c r="G54" i="38"/>
  <c r="O54" i="38"/>
  <c r="G55" i="38"/>
  <c r="M55" i="38" s="1"/>
  <c r="M54" i="38" s="1"/>
  <c r="I55" i="38"/>
  <c r="I54" i="38" s="1"/>
  <c r="K55" i="38"/>
  <c r="K54" i="38" s="1"/>
  <c r="O55" i="38"/>
  <c r="Q55" i="38"/>
  <c r="Q54" i="38" s="1"/>
  <c r="V55" i="38"/>
  <c r="V54" i="38" s="1"/>
  <c r="G58" i="38"/>
  <c r="M58" i="38" s="1"/>
  <c r="I58" i="38"/>
  <c r="I57" i="38" s="1"/>
  <c r="K58" i="38"/>
  <c r="O58" i="38"/>
  <c r="O57" i="38" s="1"/>
  <c r="Q58" i="38"/>
  <c r="Q57" i="38" s="1"/>
  <c r="V58" i="38"/>
  <c r="G59" i="38"/>
  <c r="M59" i="38" s="1"/>
  <c r="I59" i="38"/>
  <c r="K59" i="38"/>
  <c r="O59" i="38"/>
  <c r="Q59" i="38"/>
  <c r="V59" i="38"/>
  <c r="G60" i="38"/>
  <c r="I60" i="38"/>
  <c r="K60" i="38"/>
  <c r="K57" i="38" s="1"/>
  <c r="M60" i="38"/>
  <c r="O60" i="38"/>
  <c r="Q60" i="38"/>
  <c r="V60" i="38"/>
  <c r="V57" i="38" s="1"/>
  <c r="G61" i="38"/>
  <c r="I61" i="38"/>
  <c r="K61" i="38"/>
  <c r="M61" i="38"/>
  <c r="O61" i="38"/>
  <c r="Q61" i="38"/>
  <c r="V61" i="38"/>
  <c r="G62" i="38"/>
  <c r="M62" i="38" s="1"/>
  <c r="I62" i="38"/>
  <c r="K62" i="38"/>
  <c r="O62" i="38"/>
  <c r="Q62" i="38"/>
  <c r="V62" i="38"/>
  <c r="G63" i="38"/>
  <c r="M63" i="38" s="1"/>
  <c r="I63" i="38"/>
  <c r="K63" i="38"/>
  <c r="O63" i="38"/>
  <c r="Q63" i="38"/>
  <c r="V63" i="38"/>
  <c r="G64" i="38"/>
  <c r="I64" i="38"/>
  <c r="K64" i="38"/>
  <c r="M64" i="38"/>
  <c r="O64" i="38"/>
  <c r="Q64" i="38"/>
  <c r="V64" i="38"/>
  <c r="G65" i="38"/>
  <c r="I65" i="38"/>
  <c r="K65" i="38"/>
  <c r="M65" i="38"/>
  <c r="O65" i="38"/>
  <c r="Q65" i="38"/>
  <c r="V65" i="38"/>
  <c r="G67" i="38"/>
  <c r="M67" i="38" s="1"/>
  <c r="I67" i="38"/>
  <c r="K67" i="38"/>
  <c r="O67" i="38"/>
  <c r="Q67" i="38"/>
  <c r="V67" i="38"/>
  <c r="G69" i="38"/>
  <c r="I69" i="38"/>
  <c r="I68" i="38" s="1"/>
  <c r="K69" i="38"/>
  <c r="K68" i="38" s="1"/>
  <c r="M69" i="38"/>
  <c r="M68" i="38" s="1"/>
  <c r="O69" i="38"/>
  <c r="Q69" i="38"/>
  <c r="Q68" i="38" s="1"/>
  <c r="V69" i="38"/>
  <c r="V68" i="38" s="1"/>
  <c r="G71" i="38"/>
  <c r="I71" i="38"/>
  <c r="K71" i="38"/>
  <c r="M71" i="38"/>
  <c r="O71" i="38"/>
  <c r="Q71" i="38"/>
  <c r="V71" i="38"/>
  <c r="G73" i="38"/>
  <c r="G68" i="38" s="1"/>
  <c r="I73" i="38"/>
  <c r="K73" i="38"/>
  <c r="M73" i="38"/>
  <c r="O73" i="38"/>
  <c r="O68" i="38" s="1"/>
  <c r="Q73" i="38"/>
  <c r="V73" i="38"/>
  <c r="G74" i="38"/>
  <c r="M74" i="38" s="1"/>
  <c r="I74" i="38"/>
  <c r="K74" i="38"/>
  <c r="O74" i="38"/>
  <c r="Q74" i="38"/>
  <c r="V74" i="38"/>
  <c r="G76" i="38"/>
  <c r="I76" i="38"/>
  <c r="I75" i="38" s="1"/>
  <c r="K76" i="38"/>
  <c r="K75" i="38" s="1"/>
  <c r="M76" i="38"/>
  <c r="O76" i="38"/>
  <c r="Q76" i="38"/>
  <c r="Q75" i="38" s="1"/>
  <c r="V76" i="38"/>
  <c r="V75" i="38" s="1"/>
  <c r="G77" i="38"/>
  <c r="G75" i="38" s="1"/>
  <c r="I77" i="38"/>
  <c r="K77" i="38"/>
  <c r="M77" i="38"/>
  <c r="O77" i="38"/>
  <c r="Q77" i="38"/>
  <c r="V77" i="38"/>
  <c r="G78" i="38"/>
  <c r="M78" i="38" s="1"/>
  <c r="I78" i="38"/>
  <c r="K78" i="38"/>
  <c r="O78" i="38"/>
  <c r="O75" i="38" s="1"/>
  <c r="Q78" i="38"/>
  <c r="V78" i="38"/>
  <c r="G79" i="38"/>
  <c r="M79" i="38" s="1"/>
  <c r="I79" i="38"/>
  <c r="K79" i="38"/>
  <c r="O79" i="38"/>
  <c r="Q79" i="38"/>
  <c r="V79" i="38"/>
  <c r="G80" i="38"/>
  <c r="I80" i="38"/>
  <c r="K80" i="38"/>
  <c r="M80" i="38"/>
  <c r="O80" i="38"/>
  <c r="Q80" i="38"/>
  <c r="V80" i="38"/>
  <c r="G81" i="38"/>
  <c r="I81" i="38"/>
  <c r="K81" i="38"/>
  <c r="M81" i="38"/>
  <c r="O81" i="38"/>
  <c r="Q81" i="38"/>
  <c r="V81" i="38"/>
  <c r="G82" i="38"/>
  <c r="M82" i="38" s="1"/>
  <c r="I82" i="38"/>
  <c r="K82" i="38"/>
  <c r="O82" i="38"/>
  <c r="Q82" i="38"/>
  <c r="V82" i="38"/>
  <c r="G83" i="38"/>
  <c r="M83" i="38" s="1"/>
  <c r="I83" i="38"/>
  <c r="K83" i="38"/>
  <c r="O83" i="38"/>
  <c r="Q83" i="38"/>
  <c r="V83" i="38"/>
  <c r="I84" i="38"/>
  <c r="Q84" i="38"/>
  <c r="G85" i="38"/>
  <c r="G84" i="38" s="1"/>
  <c r="I85" i="38"/>
  <c r="K85" i="38"/>
  <c r="K84" i="38" s="1"/>
  <c r="M85" i="38"/>
  <c r="M84" i="38" s="1"/>
  <c r="O85" i="38"/>
  <c r="O84" i="38" s="1"/>
  <c r="Q85" i="38"/>
  <c r="V85" i="38"/>
  <c r="V84" i="38" s="1"/>
  <c r="G86" i="38"/>
  <c r="O86" i="38"/>
  <c r="G87" i="38"/>
  <c r="M87" i="38" s="1"/>
  <c r="M86" i="38" s="1"/>
  <c r="I87" i="38"/>
  <c r="I86" i="38" s="1"/>
  <c r="K87" i="38"/>
  <c r="K86" i="38" s="1"/>
  <c r="O87" i="38"/>
  <c r="Q87" i="38"/>
  <c r="Q86" i="38" s="1"/>
  <c r="V87" i="38"/>
  <c r="V86" i="38" s="1"/>
  <c r="AE90" i="38"/>
  <c r="AF90" i="38"/>
  <c r="G100" i="37"/>
  <c r="BA82" i="37"/>
  <c r="BA80" i="37"/>
  <c r="BA78" i="37"/>
  <c r="BA61" i="37"/>
  <c r="BA47" i="37"/>
  <c r="BA46" i="37"/>
  <c r="BA33" i="37"/>
  <c r="BA31" i="37"/>
  <c r="BA27" i="37"/>
  <c r="BA25" i="37"/>
  <c r="BA23" i="37"/>
  <c r="BA21" i="37"/>
  <c r="BA15" i="37"/>
  <c r="BA13" i="37"/>
  <c r="BA10" i="37"/>
  <c r="G9" i="37"/>
  <c r="M9" i="37" s="1"/>
  <c r="I9" i="37"/>
  <c r="I8" i="37" s="1"/>
  <c r="K9" i="37"/>
  <c r="K8" i="37" s="1"/>
  <c r="O9" i="37"/>
  <c r="Q9" i="37"/>
  <c r="Q8" i="37" s="1"/>
  <c r="V9" i="37"/>
  <c r="V8" i="37" s="1"/>
  <c r="G11" i="37"/>
  <c r="I11" i="37"/>
  <c r="K11" i="37"/>
  <c r="M11" i="37"/>
  <c r="O11" i="37"/>
  <c r="Q11" i="37"/>
  <c r="V11" i="37"/>
  <c r="G12" i="37"/>
  <c r="I12" i="37"/>
  <c r="K12" i="37"/>
  <c r="M12" i="37"/>
  <c r="O12" i="37"/>
  <c r="O8" i="37" s="1"/>
  <c r="Q12" i="37"/>
  <c r="V12" i="37"/>
  <c r="G14" i="37"/>
  <c r="M14" i="37" s="1"/>
  <c r="I14" i="37"/>
  <c r="K14" i="37"/>
  <c r="O14" i="37"/>
  <c r="Q14" i="37"/>
  <c r="V14" i="37"/>
  <c r="G16" i="37"/>
  <c r="M16" i="37" s="1"/>
  <c r="I16" i="37"/>
  <c r="K16" i="37"/>
  <c r="O16" i="37"/>
  <c r="Q16" i="37"/>
  <c r="V16" i="37"/>
  <c r="G18" i="37"/>
  <c r="I18" i="37"/>
  <c r="K18" i="37"/>
  <c r="M18" i="37"/>
  <c r="O18" i="37"/>
  <c r="Q18" i="37"/>
  <c r="V18" i="37"/>
  <c r="G20" i="37"/>
  <c r="I20" i="37"/>
  <c r="K20" i="37"/>
  <c r="M20" i="37"/>
  <c r="O20" i="37"/>
  <c r="Q20" i="37"/>
  <c r="V20" i="37"/>
  <c r="G22" i="37"/>
  <c r="M22" i="37" s="1"/>
  <c r="I22" i="37"/>
  <c r="K22" i="37"/>
  <c r="O22" i="37"/>
  <c r="Q22" i="37"/>
  <c r="V22" i="37"/>
  <c r="G24" i="37"/>
  <c r="M24" i="37" s="1"/>
  <c r="I24" i="37"/>
  <c r="K24" i="37"/>
  <c r="O24" i="37"/>
  <c r="Q24" i="37"/>
  <c r="V24" i="37"/>
  <c r="G26" i="37"/>
  <c r="I26" i="37"/>
  <c r="K26" i="37"/>
  <c r="M26" i="37"/>
  <c r="O26" i="37"/>
  <c r="Q26" i="37"/>
  <c r="V26" i="37"/>
  <c r="G28" i="37"/>
  <c r="I28" i="37"/>
  <c r="K28" i="37"/>
  <c r="M28" i="37"/>
  <c r="O28" i="37"/>
  <c r="Q28" i="37"/>
  <c r="V28" i="37"/>
  <c r="G30" i="37"/>
  <c r="M30" i="37" s="1"/>
  <c r="I30" i="37"/>
  <c r="K30" i="37"/>
  <c r="O30" i="37"/>
  <c r="Q30" i="37"/>
  <c r="V30" i="37"/>
  <c r="G32" i="37"/>
  <c r="M32" i="37" s="1"/>
  <c r="I32" i="37"/>
  <c r="K32" i="37"/>
  <c r="O32" i="37"/>
  <c r="Q32" i="37"/>
  <c r="V32" i="37"/>
  <c r="G34" i="37"/>
  <c r="I34" i="37"/>
  <c r="K34" i="37"/>
  <c r="M34" i="37"/>
  <c r="O34" i="37"/>
  <c r="Q34" i="37"/>
  <c r="V34" i="37"/>
  <c r="G36" i="37"/>
  <c r="I36" i="37"/>
  <c r="K36" i="37"/>
  <c r="M36" i="37"/>
  <c r="O36" i="37"/>
  <c r="Q36" i="37"/>
  <c r="V36" i="37"/>
  <c r="G37" i="37"/>
  <c r="M37" i="37" s="1"/>
  <c r="I37" i="37"/>
  <c r="K37" i="37"/>
  <c r="O37" i="37"/>
  <c r="Q37" i="37"/>
  <c r="V37" i="37"/>
  <c r="G38" i="37"/>
  <c r="M38" i="37" s="1"/>
  <c r="I38" i="37"/>
  <c r="K38" i="37"/>
  <c r="O38" i="37"/>
  <c r="Q38" i="37"/>
  <c r="V38" i="37"/>
  <c r="G39" i="37"/>
  <c r="I39" i="37"/>
  <c r="K39" i="37"/>
  <c r="M39" i="37"/>
  <c r="O39" i="37"/>
  <c r="Q39" i="37"/>
  <c r="V39" i="37"/>
  <c r="G51" i="37"/>
  <c r="I51" i="37"/>
  <c r="K51" i="37"/>
  <c r="M51" i="37"/>
  <c r="O51" i="37"/>
  <c r="Q51" i="37"/>
  <c r="V51" i="37"/>
  <c r="G52" i="37"/>
  <c r="M52" i="37" s="1"/>
  <c r="I52" i="37"/>
  <c r="K52" i="37"/>
  <c r="O52" i="37"/>
  <c r="Q52" i="37"/>
  <c r="V52" i="37"/>
  <c r="G53" i="37"/>
  <c r="M53" i="37" s="1"/>
  <c r="I53" i="37"/>
  <c r="K53" i="37"/>
  <c r="O53" i="37"/>
  <c r="Q53" i="37"/>
  <c r="V53" i="37"/>
  <c r="G54" i="37"/>
  <c r="I54" i="37"/>
  <c r="K54" i="37"/>
  <c r="M54" i="37"/>
  <c r="O54" i="37"/>
  <c r="Q54" i="37"/>
  <c r="V54" i="37"/>
  <c r="G55" i="37"/>
  <c r="I55" i="37"/>
  <c r="K55" i="37"/>
  <c r="M55" i="37"/>
  <c r="O55" i="37"/>
  <c r="Q55" i="37"/>
  <c r="V55" i="37"/>
  <c r="G56" i="37"/>
  <c r="M56" i="37" s="1"/>
  <c r="I56" i="37"/>
  <c r="K56" i="37"/>
  <c r="O56" i="37"/>
  <c r="Q56" i="37"/>
  <c r="V56" i="37"/>
  <c r="G57" i="37"/>
  <c r="M57" i="37" s="1"/>
  <c r="I57" i="37"/>
  <c r="K57" i="37"/>
  <c r="O57" i="37"/>
  <c r="Q57" i="37"/>
  <c r="V57" i="37"/>
  <c r="G58" i="37"/>
  <c r="I58" i="37"/>
  <c r="K58" i="37"/>
  <c r="M58" i="37"/>
  <c r="O58" i="37"/>
  <c r="Q58" i="37"/>
  <c r="V58" i="37"/>
  <c r="G59" i="37"/>
  <c r="O59" i="37"/>
  <c r="G60" i="37"/>
  <c r="M60" i="37" s="1"/>
  <c r="M59" i="37" s="1"/>
  <c r="I60" i="37"/>
  <c r="I59" i="37" s="1"/>
  <c r="K60" i="37"/>
  <c r="K59" i="37" s="1"/>
  <c r="O60" i="37"/>
  <c r="Q60" i="37"/>
  <c r="Q59" i="37" s="1"/>
  <c r="V60" i="37"/>
  <c r="V59" i="37" s="1"/>
  <c r="G63" i="37"/>
  <c r="I63" i="37"/>
  <c r="I62" i="37" s="1"/>
  <c r="K63" i="37"/>
  <c r="M63" i="37"/>
  <c r="O63" i="37"/>
  <c r="Q63" i="37"/>
  <c r="Q62" i="37" s="1"/>
  <c r="V63" i="37"/>
  <c r="G64" i="37"/>
  <c r="G62" i="37" s="1"/>
  <c r="I64" i="37"/>
  <c r="K64" i="37"/>
  <c r="O64" i="37"/>
  <c r="O62" i="37" s="1"/>
  <c r="Q64" i="37"/>
  <c r="V64" i="37"/>
  <c r="G65" i="37"/>
  <c r="I65" i="37"/>
  <c r="K65" i="37"/>
  <c r="M65" i="37"/>
  <c r="O65" i="37"/>
  <c r="Q65" i="37"/>
  <c r="V65" i="37"/>
  <c r="G66" i="37"/>
  <c r="M66" i="37" s="1"/>
  <c r="I66" i="37"/>
  <c r="K66" i="37"/>
  <c r="K62" i="37" s="1"/>
  <c r="O66" i="37"/>
  <c r="Q66" i="37"/>
  <c r="V66" i="37"/>
  <c r="V62" i="37" s="1"/>
  <c r="G67" i="37"/>
  <c r="I67" i="37"/>
  <c r="K67" i="37"/>
  <c r="M67" i="37"/>
  <c r="O67" i="37"/>
  <c r="Q67" i="37"/>
  <c r="V67" i="37"/>
  <c r="G68" i="37"/>
  <c r="M68" i="37" s="1"/>
  <c r="I68" i="37"/>
  <c r="K68" i="37"/>
  <c r="O68" i="37"/>
  <c r="Q68" i="37"/>
  <c r="V68" i="37"/>
  <c r="G69" i="37"/>
  <c r="I69" i="37"/>
  <c r="K69" i="37"/>
  <c r="M69" i="37"/>
  <c r="O69" i="37"/>
  <c r="Q69" i="37"/>
  <c r="V69" i="37"/>
  <c r="G70" i="37"/>
  <c r="M70" i="37" s="1"/>
  <c r="I70" i="37"/>
  <c r="K70" i="37"/>
  <c r="O70" i="37"/>
  <c r="Q70" i="37"/>
  <c r="V70" i="37"/>
  <c r="G71" i="37"/>
  <c r="I71" i="37"/>
  <c r="K71" i="37"/>
  <c r="M71" i="37"/>
  <c r="O71" i="37"/>
  <c r="Q71" i="37"/>
  <c r="V71" i="37"/>
  <c r="G72" i="37"/>
  <c r="M72" i="37" s="1"/>
  <c r="I72" i="37"/>
  <c r="K72" i="37"/>
  <c r="O72" i="37"/>
  <c r="Q72" i="37"/>
  <c r="V72" i="37"/>
  <c r="G73" i="37"/>
  <c r="I73" i="37"/>
  <c r="K73" i="37"/>
  <c r="M73" i="37"/>
  <c r="O73" i="37"/>
  <c r="Q73" i="37"/>
  <c r="V73" i="37"/>
  <c r="G75" i="37"/>
  <c r="M75" i="37" s="1"/>
  <c r="I75" i="37"/>
  <c r="K75" i="37"/>
  <c r="O75" i="37"/>
  <c r="Q75" i="37"/>
  <c r="V75" i="37"/>
  <c r="G77" i="37"/>
  <c r="G76" i="37" s="1"/>
  <c r="I77" i="37"/>
  <c r="I76" i="37" s="1"/>
  <c r="K77" i="37"/>
  <c r="K76" i="37" s="1"/>
  <c r="O77" i="37"/>
  <c r="Q77" i="37"/>
  <c r="Q76" i="37" s="1"/>
  <c r="V77" i="37"/>
  <c r="V76" i="37" s="1"/>
  <c r="G79" i="37"/>
  <c r="I79" i="37"/>
  <c r="K79" i="37"/>
  <c r="M79" i="37"/>
  <c r="O79" i="37"/>
  <c r="Q79" i="37"/>
  <c r="V79" i="37"/>
  <c r="G81" i="37"/>
  <c r="I81" i="37"/>
  <c r="K81" i="37"/>
  <c r="M81" i="37"/>
  <c r="O81" i="37"/>
  <c r="O76" i="37" s="1"/>
  <c r="Q81" i="37"/>
  <c r="V81" i="37"/>
  <c r="G83" i="37"/>
  <c r="M83" i="37" s="1"/>
  <c r="I83" i="37"/>
  <c r="K83" i="37"/>
  <c r="O83" i="37"/>
  <c r="Q83" i="37"/>
  <c r="V83" i="37"/>
  <c r="G84" i="37"/>
  <c r="M84" i="37" s="1"/>
  <c r="I84" i="37"/>
  <c r="K84" i="37"/>
  <c r="O84" i="37"/>
  <c r="Q84" i="37"/>
  <c r="V84" i="37"/>
  <c r="G86" i="37"/>
  <c r="G85" i="37" s="1"/>
  <c r="I86" i="37"/>
  <c r="K86" i="37"/>
  <c r="M86" i="37"/>
  <c r="O86" i="37"/>
  <c r="O85" i="37" s="1"/>
  <c r="Q86" i="37"/>
  <c r="V86" i="37"/>
  <c r="G87" i="37"/>
  <c r="M87" i="37" s="1"/>
  <c r="I87" i="37"/>
  <c r="I85" i="37" s="1"/>
  <c r="K87" i="37"/>
  <c r="O87" i="37"/>
  <c r="Q87" i="37"/>
  <c r="Q85" i="37" s="1"/>
  <c r="V87" i="37"/>
  <c r="G88" i="37"/>
  <c r="M88" i="37" s="1"/>
  <c r="I88" i="37"/>
  <c r="K88" i="37"/>
  <c r="K85" i="37" s="1"/>
  <c r="O88" i="37"/>
  <c r="Q88" i="37"/>
  <c r="V88" i="37"/>
  <c r="V85" i="37" s="1"/>
  <c r="G89" i="37"/>
  <c r="I89" i="37"/>
  <c r="K89" i="37"/>
  <c r="M89" i="37"/>
  <c r="O89" i="37"/>
  <c r="Q89" i="37"/>
  <c r="V89" i="37"/>
  <c r="G90" i="37"/>
  <c r="I90" i="37"/>
  <c r="K90" i="37"/>
  <c r="M90" i="37"/>
  <c r="O90" i="37"/>
  <c r="Q90" i="37"/>
  <c r="V90" i="37"/>
  <c r="G91" i="37"/>
  <c r="M91" i="37" s="1"/>
  <c r="I91" i="37"/>
  <c r="K91" i="37"/>
  <c r="O91" i="37"/>
  <c r="Q91" i="37"/>
  <c r="V91" i="37"/>
  <c r="G92" i="37"/>
  <c r="M92" i="37" s="1"/>
  <c r="I92" i="37"/>
  <c r="K92" i="37"/>
  <c r="O92" i="37"/>
  <c r="Q92" i="37"/>
  <c r="V92" i="37"/>
  <c r="G93" i="37"/>
  <c r="I93" i="37"/>
  <c r="K93" i="37"/>
  <c r="M93" i="37"/>
  <c r="O93" i="37"/>
  <c r="Q93" i="37"/>
  <c r="V93" i="37"/>
  <c r="G94" i="37"/>
  <c r="K94" i="37"/>
  <c r="O94" i="37"/>
  <c r="V94" i="37"/>
  <c r="G95" i="37"/>
  <c r="M95" i="37" s="1"/>
  <c r="M94" i="37" s="1"/>
  <c r="I95" i="37"/>
  <c r="I94" i="37" s="1"/>
  <c r="K95" i="37"/>
  <c r="O95" i="37"/>
  <c r="Q95" i="37"/>
  <c r="Q94" i="37" s="1"/>
  <c r="V95" i="37"/>
  <c r="G96" i="37"/>
  <c r="K96" i="37"/>
  <c r="O96" i="37"/>
  <c r="V96" i="37"/>
  <c r="G97" i="37"/>
  <c r="I97" i="37"/>
  <c r="I96" i="37" s="1"/>
  <c r="K97" i="37"/>
  <c r="M97" i="37"/>
  <c r="M96" i="37" s="1"/>
  <c r="O97" i="37"/>
  <c r="Q97" i="37"/>
  <c r="Q96" i="37" s="1"/>
  <c r="V97" i="37"/>
  <c r="AE100" i="37"/>
  <c r="AF100" i="37"/>
  <c r="G100" i="36"/>
  <c r="BA82" i="36"/>
  <c r="BA80" i="36"/>
  <c r="BA78" i="36"/>
  <c r="BA61" i="36"/>
  <c r="BA47" i="36"/>
  <c r="BA46" i="36"/>
  <c r="BA33" i="36"/>
  <c r="BA31" i="36"/>
  <c r="BA27" i="36"/>
  <c r="BA25" i="36"/>
  <c r="BA23" i="36"/>
  <c r="BA21" i="36"/>
  <c r="BA15" i="36"/>
  <c r="BA13" i="36"/>
  <c r="BA10" i="36"/>
  <c r="G9" i="36"/>
  <c r="M9" i="36" s="1"/>
  <c r="I9" i="36"/>
  <c r="I8" i="36" s="1"/>
  <c r="K9" i="36"/>
  <c r="K8" i="36" s="1"/>
  <c r="O9" i="36"/>
  <c r="O8" i="36" s="1"/>
  <c r="Q9" i="36"/>
  <c r="Q8" i="36" s="1"/>
  <c r="V9" i="36"/>
  <c r="V8" i="36" s="1"/>
  <c r="G11" i="36"/>
  <c r="I11" i="36"/>
  <c r="K11" i="36"/>
  <c r="M11" i="36"/>
  <c r="O11" i="36"/>
  <c r="Q11" i="36"/>
  <c r="V11" i="36"/>
  <c r="G12" i="36"/>
  <c r="I12" i="36"/>
  <c r="K12" i="36"/>
  <c r="M12" i="36"/>
  <c r="O12" i="36"/>
  <c r="Q12" i="36"/>
  <c r="V12" i="36"/>
  <c r="G14" i="36"/>
  <c r="I14" i="36"/>
  <c r="K14" i="36"/>
  <c r="M14" i="36"/>
  <c r="O14" i="36"/>
  <c r="Q14" i="36"/>
  <c r="V14" i="36"/>
  <c r="G16" i="36"/>
  <c r="M16" i="36" s="1"/>
  <c r="I16" i="36"/>
  <c r="K16" i="36"/>
  <c r="O16" i="36"/>
  <c r="Q16" i="36"/>
  <c r="V16" i="36"/>
  <c r="G18" i="36"/>
  <c r="I18" i="36"/>
  <c r="K18" i="36"/>
  <c r="M18" i="36"/>
  <c r="O18" i="36"/>
  <c r="Q18" i="36"/>
  <c r="V18" i="36"/>
  <c r="G20" i="36"/>
  <c r="I20" i="36"/>
  <c r="K20" i="36"/>
  <c r="M20" i="36"/>
  <c r="O20" i="36"/>
  <c r="Q20" i="36"/>
  <c r="V20" i="36"/>
  <c r="G22" i="36"/>
  <c r="I22" i="36"/>
  <c r="K22" i="36"/>
  <c r="M22" i="36"/>
  <c r="O22" i="36"/>
  <c r="Q22" i="36"/>
  <c r="V22" i="36"/>
  <c r="G24" i="36"/>
  <c r="M24" i="36" s="1"/>
  <c r="I24" i="36"/>
  <c r="K24" i="36"/>
  <c r="O24" i="36"/>
  <c r="Q24" i="36"/>
  <c r="V24" i="36"/>
  <c r="G26" i="36"/>
  <c r="I26" i="36"/>
  <c r="K26" i="36"/>
  <c r="M26" i="36"/>
  <c r="O26" i="36"/>
  <c r="Q26" i="36"/>
  <c r="V26" i="36"/>
  <c r="G28" i="36"/>
  <c r="I28" i="36"/>
  <c r="K28" i="36"/>
  <c r="M28" i="36"/>
  <c r="O28" i="36"/>
  <c r="Q28" i="36"/>
  <c r="V28" i="36"/>
  <c r="G30" i="36"/>
  <c r="I30" i="36"/>
  <c r="K30" i="36"/>
  <c r="M30" i="36"/>
  <c r="O30" i="36"/>
  <c r="Q30" i="36"/>
  <c r="V30" i="36"/>
  <c r="G32" i="36"/>
  <c r="M32" i="36" s="1"/>
  <c r="I32" i="36"/>
  <c r="K32" i="36"/>
  <c r="O32" i="36"/>
  <c r="Q32" i="36"/>
  <c r="V32" i="36"/>
  <c r="G34" i="36"/>
  <c r="I34" i="36"/>
  <c r="K34" i="36"/>
  <c r="M34" i="36"/>
  <c r="O34" i="36"/>
  <c r="Q34" i="36"/>
  <c r="V34" i="36"/>
  <c r="G36" i="36"/>
  <c r="I36" i="36"/>
  <c r="K36" i="36"/>
  <c r="M36" i="36"/>
  <c r="O36" i="36"/>
  <c r="Q36" i="36"/>
  <c r="V36" i="36"/>
  <c r="G37" i="36"/>
  <c r="I37" i="36"/>
  <c r="K37" i="36"/>
  <c r="M37" i="36"/>
  <c r="O37" i="36"/>
  <c r="Q37" i="36"/>
  <c r="V37" i="36"/>
  <c r="G38" i="36"/>
  <c r="M38" i="36" s="1"/>
  <c r="I38" i="36"/>
  <c r="K38" i="36"/>
  <c r="O38" i="36"/>
  <c r="Q38" i="36"/>
  <c r="V38" i="36"/>
  <c r="G39" i="36"/>
  <c r="I39" i="36"/>
  <c r="K39" i="36"/>
  <c r="M39" i="36"/>
  <c r="O39" i="36"/>
  <c r="Q39" i="36"/>
  <c r="V39" i="36"/>
  <c r="G51" i="36"/>
  <c r="I51" i="36"/>
  <c r="K51" i="36"/>
  <c r="M51" i="36"/>
  <c r="O51" i="36"/>
  <c r="Q51" i="36"/>
  <c r="V51" i="36"/>
  <c r="G52" i="36"/>
  <c r="I52" i="36"/>
  <c r="K52" i="36"/>
  <c r="M52" i="36"/>
  <c r="O52" i="36"/>
  <c r="Q52" i="36"/>
  <c r="V52" i="36"/>
  <c r="G53" i="36"/>
  <c r="M53" i="36" s="1"/>
  <c r="I53" i="36"/>
  <c r="K53" i="36"/>
  <c r="O53" i="36"/>
  <c r="Q53" i="36"/>
  <c r="V53" i="36"/>
  <c r="G54" i="36"/>
  <c r="I54" i="36"/>
  <c r="K54" i="36"/>
  <c r="M54" i="36"/>
  <c r="O54" i="36"/>
  <c r="Q54" i="36"/>
  <c r="V54" i="36"/>
  <c r="G55" i="36"/>
  <c r="I55" i="36"/>
  <c r="K55" i="36"/>
  <c r="M55" i="36"/>
  <c r="O55" i="36"/>
  <c r="Q55" i="36"/>
  <c r="V55" i="36"/>
  <c r="G56" i="36"/>
  <c r="I56" i="36"/>
  <c r="K56" i="36"/>
  <c r="M56" i="36"/>
  <c r="O56" i="36"/>
  <c r="Q56" i="36"/>
  <c r="V56" i="36"/>
  <c r="G57" i="36"/>
  <c r="M57" i="36" s="1"/>
  <c r="I57" i="36"/>
  <c r="K57" i="36"/>
  <c r="O57" i="36"/>
  <c r="Q57" i="36"/>
  <c r="V57" i="36"/>
  <c r="G58" i="36"/>
  <c r="I58" i="36"/>
  <c r="K58" i="36"/>
  <c r="M58" i="36"/>
  <c r="O58" i="36"/>
  <c r="Q58" i="36"/>
  <c r="V58" i="36"/>
  <c r="G59" i="36"/>
  <c r="K59" i="36"/>
  <c r="O59" i="36"/>
  <c r="V59" i="36"/>
  <c r="G60" i="36"/>
  <c r="I60" i="36"/>
  <c r="I59" i="36" s="1"/>
  <c r="K60" i="36"/>
  <c r="M60" i="36"/>
  <c r="M59" i="36" s="1"/>
  <c r="O60" i="36"/>
  <c r="Q60" i="36"/>
  <c r="Q59" i="36" s="1"/>
  <c r="V60" i="36"/>
  <c r="G63" i="36"/>
  <c r="I63" i="36"/>
  <c r="I62" i="36" s="1"/>
  <c r="K63" i="36"/>
  <c r="M63" i="36"/>
  <c r="O63" i="36"/>
  <c r="Q63" i="36"/>
  <c r="Q62" i="36" s="1"/>
  <c r="V63" i="36"/>
  <c r="G64" i="36"/>
  <c r="M64" i="36" s="1"/>
  <c r="I64" i="36"/>
  <c r="K64" i="36"/>
  <c r="K62" i="36" s="1"/>
  <c r="O64" i="36"/>
  <c r="Q64" i="36"/>
  <c r="V64" i="36"/>
  <c r="V62" i="36" s="1"/>
  <c r="G65" i="36"/>
  <c r="I65" i="36"/>
  <c r="K65" i="36"/>
  <c r="M65" i="36"/>
  <c r="O65" i="36"/>
  <c r="Q65" i="36"/>
  <c r="V65" i="36"/>
  <c r="G66" i="36"/>
  <c r="M66" i="36" s="1"/>
  <c r="I66" i="36"/>
  <c r="K66" i="36"/>
  <c r="O66" i="36"/>
  <c r="O62" i="36" s="1"/>
  <c r="Q66" i="36"/>
  <c r="V66" i="36"/>
  <c r="G67" i="36"/>
  <c r="I67" i="36"/>
  <c r="K67" i="36"/>
  <c r="M67" i="36"/>
  <c r="O67" i="36"/>
  <c r="Q67" i="36"/>
  <c r="V67" i="36"/>
  <c r="G68" i="36"/>
  <c r="M68" i="36" s="1"/>
  <c r="I68" i="36"/>
  <c r="K68" i="36"/>
  <c r="O68" i="36"/>
  <c r="Q68" i="36"/>
  <c r="V68" i="36"/>
  <c r="G69" i="36"/>
  <c r="I69" i="36"/>
  <c r="K69" i="36"/>
  <c r="M69" i="36"/>
  <c r="O69" i="36"/>
  <c r="Q69" i="36"/>
  <c r="V69" i="36"/>
  <c r="G70" i="36"/>
  <c r="M70" i="36" s="1"/>
  <c r="I70" i="36"/>
  <c r="K70" i="36"/>
  <c r="O70" i="36"/>
  <c r="Q70" i="36"/>
  <c r="V70" i="36"/>
  <c r="G71" i="36"/>
  <c r="I71" i="36"/>
  <c r="K71" i="36"/>
  <c r="M71" i="36"/>
  <c r="O71" i="36"/>
  <c r="Q71" i="36"/>
  <c r="V71" i="36"/>
  <c r="G72" i="36"/>
  <c r="M72" i="36" s="1"/>
  <c r="I72" i="36"/>
  <c r="K72" i="36"/>
  <c r="O72" i="36"/>
  <c r="Q72" i="36"/>
  <c r="V72" i="36"/>
  <c r="G73" i="36"/>
  <c r="I73" i="36"/>
  <c r="K73" i="36"/>
  <c r="M73" i="36"/>
  <c r="O73" i="36"/>
  <c r="Q73" i="36"/>
  <c r="V73" i="36"/>
  <c r="G75" i="36"/>
  <c r="M75" i="36" s="1"/>
  <c r="I75" i="36"/>
  <c r="K75" i="36"/>
  <c r="O75" i="36"/>
  <c r="Q75" i="36"/>
  <c r="V75" i="36"/>
  <c r="G77" i="36"/>
  <c r="G76" i="36" s="1"/>
  <c r="I77" i="36"/>
  <c r="K77" i="36"/>
  <c r="K76" i="36" s="1"/>
  <c r="O77" i="36"/>
  <c r="O76" i="36" s="1"/>
  <c r="Q77" i="36"/>
  <c r="V77" i="36"/>
  <c r="V76" i="36" s="1"/>
  <c r="G79" i="36"/>
  <c r="I79" i="36"/>
  <c r="K79" i="36"/>
  <c r="M79" i="36"/>
  <c r="O79" i="36"/>
  <c r="Q79" i="36"/>
  <c r="V79" i="36"/>
  <c r="G81" i="36"/>
  <c r="M81" i="36" s="1"/>
  <c r="I81" i="36"/>
  <c r="K81" i="36"/>
  <c r="O81" i="36"/>
  <c r="Q81" i="36"/>
  <c r="V81" i="36"/>
  <c r="G83" i="36"/>
  <c r="I83" i="36"/>
  <c r="I76" i="36" s="1"/>
  <c r="K83" i="36"/>
  <c r="M83" i="36"/>
  <c r="O83" i="36"/>
  <c r="Q83" i="36"/>
  <c r="Q76" i="36" s="1"/>
  <c r="V83" i="36"/>
  <c r="G84" i="36"/>
  <c r="M84" i="36" s="1"/>
  <c r="I84" i="36"/>
  <c r="K84" i="36"/>
  <c r="O84" i="36"/>
  <c r="Q84" i="36"/>
  <c r="V84" i="36"/>
  <c r="G86" i="36"/>
  <c r="M86" i="36" s="1"/>
  <c r="I86" i="36"/>
  <c r="I85" i="36" s="1"/>
  <c r="K86" i="36"/>
  <c r="K85" i="36" s="1"/>
  <c r="O86" i="36"/>
  <c r="O85" i="36" s="1"/>
  <c r="Q86" i="36"/>
  <c r="Q85" i="36" s="1"/>
  <c r="V86" i="36"/>
  <c r="V85" i="36" s="1"/>
  <c r="G87" i="36"/>
  <c r="I87" i="36"/>
  <c r="K87" i="36"/>
  <c r="M87" i="36"/>
  <c r="O87" i="36"/>
  <c r="Q87" i="36"/>
  <c r="V87" i="36"/>
  <c r="G88" i="36"/>
  <c r="M88" i="36" s="1"/>
  <c r="I88" i="36"/>
  <c r="K88" i="36"/>
  <c r="O88" i="36"/>
  <c r="Q88" i="36"/>
  <c r="V88" i="36"/>
  <c r="G89" i="36"/>
  <c r="I89" i="36"/>
  <c r="K89" i="36"/>
  <c r="M89" i="36"/>
  <c r="O89" i="36"/>
  <c r="Q89" i="36"/>
  <c r="V89" i="36"/>
  <c r="G90" i="36"/>
  <c r="M90" i="36" s="1"/>
  <c r="I90" i="36"/>
  <c r="K90" i="36"/>
  <c r="O90" i="36"/>
  <c r="Q90" i="36"/>
  <c r="V90" i="36"/>
  <c r="G91" i="36"/>
  <c r="I91" i="36"/>
  <c r="K91" i="36"/>
  <c r="M91" i="36"/>
  <c r="O91" i="36"/>
  <c r="Q91" i="36"/>
  <c r="V91" i="36"/>
  <c r="G92" i="36"/>
  <c r="M92" i="36" s="1"/>
  <c r="I92" i="36"/>
  <c r="K92" i="36"/>
  <c r="O92" i="36"/>
  <c r="Q92" i="36"/>
  <c r="V92" i="36"/>
  <c r="G93" i="36"/>
  <c r="I93" i="36"/>
  <c r="K93" i="36"/>
  <c r="M93" i="36"/>
  <c r="O93" i="36"/>
  <c r="Q93" i="36"/>
  <c r="V93" i="36"/>
  <c r="G94" i="36"/>
  <c r="O94" i="36"/>
  <c r="G95" i="36"/>
  <c r="I95" i="36"/>
  <c r="I94" i="36" s="1"/>
  <c r="K95" i="36"/>
  <c r="K94" i="36" s="1"/>
  <c r="M95" i="36"/>
  <c r="M94" i="36" s="1"/>
  <c r="O95" i="36"/>
  <c r="Q95" i="36"/>
  <c r="Q94" i="36" s="1"/>
  <c r="V95" i="36"/>
  <c r="V94" i="36" s="1"/>
  <c r="G96" i="36"/>
  <c r="K96" i="36"/>
  <c r="O96" i="36"/>
  <c r="V96" i="36"/>
  <c r="G97" i="36"/>
  <c r="I97" i="36"/>
  <c r="I96" i="36" s="1"/>
  <c r="K97" i="36"/>
  <c r="M97" i="36"/>
  <c r="M96" i="36" s="1"/>
  <c r="O97" i="36"/>
  <c r="Q97" i="36"/>
  <c r="Q96" i="36" s="1"/>
  <c r="V97" i="36"/>
  <c r="AE100" i="36"/>
  <c r="G98" i="35"/>
  <c r="BA80" i="35"/>
  <c r="BA78" i="35"/>
  <c r="BA76" i="35"/>
  <c r="BA59" i="35"/>
  <c r="BA45" i="35"/>
  <c r="BA44" i="35"/>
  <c r="BA31" i="35"/>
  <c r="BA29" i="35"/>
  <c r="BA25" i="35"/>
  <c r="BA23" i="35"/>
  <c r="BA21" i="35"/>
  <c r="BA15" i="35"/>
  <c r="BA13" i="35"/>
  <c r="BA10" i="35"/>
  <c r="G9" i="35"/>
  <c r="I9" i="35"/>
  <c r="I8" i="35" s="1"/>
  <c r="K9" i="35"/>
  <c r="K8" i="35" s="1"/>
  <c r="M9" i="35"/>
  <c r="O9" i="35"/>
  <c r="Q9" i="35"/>
  <c r="Q8" i="35" s="1"/>
  <c r="V9" i="35"/>
  <c r="V8" i="35" s="1"/>
  <c r="G11" i="35"/>
  <c r="M11" i="35" s="1"/>
  <c r="I11" i="35"/>
  <c r="K11" i="35"/>
  <c r="O11" i="35"/>
  <c r="Q11" i="35"/>
  <c r="V11" i="35"/>
  <c r="G12" i="35"/>
  <c r="I12" i="35"/>
  <c r="K12" i="35"/>
  <c r="M12" i="35"/>
  <c r="O12" i="35"/>
  <c r="Q12" i="35"/>
  <c r="V12" i="35"/>
  <c r="G14" i="35"/>
  <c r="M14" i="35" s="1"/>
  <c r="I14" i="35"/>
  <c r="K14" i="35"/>
  <c r="O14" i="35"/>
  <c r="O8" i="35" s="1"/>
  <c r="Q14" i="35"/>
  <c r="V14" i="35"/>
  <c r="G16" i="35"/>
  <c r="I16" i="35"/>
  <c r="K16" i="35"/>
  <c r="M16" i="35"/>
  <c r="O16" i="35"/>
  <c r="Q16" i="35"/>
  <c r="V16" i="35"/>
  <c r="G18" i="35"/>
  <c r="M18" i="35" s="1"/>
  <c r="I18" i="35"/>
  <c r="K18" i="35"/>
  <c r="O18" i="35"/>
  <c r="Q18" i="35"/>
  <c r="V18" i="35"/>
  <c r="G20" i="35"/>
  <c r="I20" i="35"/>
  <c r="K20" i="35"/>
  <c r="M20" i="35"/>
  <c r="O20" i="35"/>
  <c r="Q20" i="35"/>
  <c r="V20" i="35"/>
  <c r="G22" i="35"/>
  <c r="M22" i="35" s="1"/>
  <c r="I22" i="35"/>
  <c r="K22" i="35"/>
  <c r="O22" i="35"/>
  <c r="Q22" i="35"/>
  <c r="V22" i="35"/>
  <c r="G24" i="35"/>
  <c r="I24" i="35"/>
  <c r="K24" i="35"/>
  <c r="M24" i="35"/>
  <c r="O24" i="35"/>
  <c r="Q24" i="35"/>
  <c r="V24" i="35"/>
  <c r="G26" i="35"/>
  <c r="M26" i="35" s="1"/>
  <c r="I26" i="35"/>
  <c r="K26" i="35"/>
  <c r="O26" i="35"/>
  <c r="Q26" i="35"/>
  <c r="V26" i="35"/>
  <c r="G28" i="35"/>
  <c r="I28" i="35"/>
  <c r="K28" i="35"/>
  <c r="M28" i="35"/>
  <c r="O28" i="35"/>
  <c r="Q28" i="35"/>
  <c r="V28" i="35"/>
  <c r="G30" i="35"/>
  <c r="M30" i="35" s="1"/>
  <c r="I30" i="35"/>
  <c r="K30" i="35"/>
  <c r="O30" i="35"/>
  <c r="Q30" i="35"/>
  <c r="V30" i="35"/>
  <c r="G32" i="35"/>
  <c r="I32" i="35"/>
  <c r="K32" i="35"/>
  <c r="M32" i="35"/>
  <c r="O32" i="35"/>
  <c r="Q32" i="35"/>
  <c r="V32" i="35"/>
  <c r="G34" i="35"/>
  <c r="M34" i="35" s="1"/>
  <c r="I34" i="35"/>
  <c r="K34" i="35"/>
  <c r="O34" i="35"/>
  <c r="Q34" i="35"/>
  <c r="V34" i="35"/>
  <c r="G35" i="35"/>
  <c r="I35" i="35"/>
  <c r="K35" i="35"/>
  <c r="M35" i="35"/>
  <c r="O35" i="35"/>
  <c r="Q35" i="35"/>
  <c r="V35" i="35"/>
  <c r="G36" i="35"/>
  <c r="M36" i="35" s="1"/>
  <c r="I36" i="35"/>
  <c r="K36" i="35"/>
  <c r="O36" i="35"/>
  <c r="Q36" i="35"/>
  <c r="V36" i="35"/>
  <c r="G37" i="35"/>
  <c r="I37" i="35"/>
  <c r="K37" i="35"/>
  <c r="M37" i="35"/>
  <c r="O37" i="35"/>
  <c r="Q37" i="35"/>
  <c r="V37" i="35"/>
  <c r="G49" i="35"/>
  <c r="M49" i="35" s="1"/>
  <c r="I49" i="35"/>
  <c r="K49" i="35"/>
  <c r="O49" i="35"/>
  <c r="Q49" i="35"/>
  <c r="V49" i="35"/>
  <c r="G50" i="35"/>
  <c r="I50" i="35"/>
  <c r="K50" i="35"/>
  <c r="M50" i="35"/>
  <c r="O50" i="35"/>
  <c r="Q50" i="35"/>
  <c r="V50" i="35"/>
  <c r="G51" i="35"/>
  <c r="M51" i="35" s="1"/>
  <c r="I51" i="35"/>
  <c r="K51" i="35"/>
  <c r="O51" i="35"/>
  <c r="Q51" i="35"/>
  <c r="V51" i="35"/>
  <c r="G52" i="35"/>
  <c r="I52" i="35"/>
  <c r="K52" i="35"/>
  <c r="M52" i="35"/>
  <c r="O52" i="35"/>
  <c r="Q52" i="35"/>
  <c r="V52" i="35"/>
  <c r="G53" i="35"/>
  <c r="M53" i="35" s="1"/>
  <c r="I53" i="35"/>
  <c r="K53" i="35"/>
  <c r="O53" i="35"/>
  <c r="Q53" i="35"/>
  <c r="V53" i="35"/>
  <c r="G54" i="35"/>
  <c r="I54" i="35"/>
  <c r="K54" i="35"/>
  <c r="M54" i="35"/>
  <c r="O54" i="35"/>
  <c r="Q54" i="35"/>
  <c r="V54" i="35"/>
  <c r="G55" i="35"/>
  <c r="M55" i="35" s="1"/>
  <c r="I55" i="35"/>
  <c r="K55" i="35"/>
  <c r="O55" i="35"/>
  <c r="Q55" i="35"/>
  <c r="V55" i="35"/>
  <c r="G56" i="35"/>
  <c r="I56" i="35"/>
  <c r="K56" i="35"/>
  <c r="M56" i="35"/>
  <c r="O56" i="35"/>
  <c r="Q56" i="35"/>
  <c r="V56" i="35"/>
  <c r="G57" i="35"/>
  <c r="K57" i="35"/>
  <c r="O57" i="35"/>
  <c r="V57" i="35"/>
  <c r="G58" i="35"/>
  <c r="I58" i="35"/>
  <c r="I57" i="35" s="1"/>
  <c r="K58" i="35"/>
  <c r="M58" i="35"/>
  <c r="M57" i="35" s="1"/>
  <c r="O58" i="35"/>
  <c r="Q58" i="35"/>
  <c r="Q57" i="35" s="1"/>
  <c r="V58" i="35"/>
  <c r="G61" i="35"/>
  <c r="I61" i="35"/>
  <c r="I60" i="35" s="1"/>
  <c r="K61" i="35"/>
  <c r="M61" i="35"/>
  <c r="O61" i="35"/>
  <c r="Q61" i="35"/>
  <c r="Q60" i="35" s="1"/>
  <c r="V61" i="35"/>
  <c r="G62" i="35"/>
  <c r="G60" i="35" s="1"/>
  <c r="I62" i="35"/>
  <c r="K62" i="35"/>
  <c r="K60" i="35" s="1"/>
  <c r="O62" i="35"/>
  <c r="O60" i="35" s="1"/>
  <c r="Q62" i="35"/>
  <c r="V62" i="35"/>
  <c r="V60" i="35" s="1"/>
  <c r="G63" i="35"/>
  <c r="I63" i="35"/>
  <c r="K63" i="35"/>
  <c r="M63" i="35"/>
  <c r="O63" i="35"/>
  <c r="Q63" i="35"/>
  <c r="V63" i="35"/>
  <c r="G64" i="35"/>
  <c r="M64" i="35" s="1"/>
  <c r="I64" i="35"/>
  <c r="K64" i="35"/>
  <c r="O64" i="35"/>
  <c r="Q64" i="35"/>
  <c r="V64" i="35"/>
  <c r="G65" i="35"/>
  <c r="I65" i="35"/>
  <c r="K65" i="35"/>
  <c r="M65" i="35"/>
  <c r="O65" i="35"/>
  <c r="Q65" i="35"/>
  <c r="V65" i="35"/>
  <c r="G66" i="35"/>
  <c r="M66" i="35" s="1"/>
  <c r="I66" i="35"/>
  <c r="K66" i="35"/>
  <c r="O66" i="35"/>
  <c r="Q66" i="35"/>
  <c r="V66" i="35"/>
  <c r="G67" i="35"/>
  <c r="I67" i="35"/>
  <c r="K67" i="35"/>
  <c r="M67" i="35"/>
  <c r="O67" i="35"/>
  <c r="Q67" i="35"/>
  <c r="V67" i="35"/>
  <c r="G68" i="35"/>
  <c r="M68" i="35" s="1"/>
  <c r="I68" i="35"/>
  <c r="K68" i="35"/>
  <c r="O68" i="35"/>
  <c r="Q68" i="35"/>
  <c r="V68" i="35"/>
  <c r="G69" i="35"/>
  <c r="I69" i="35"/>
  <c r="K69" i="35"/>
  <c r="M69" i="35"/>
  <c r="O69" i="35"/>
  <c r="Q69" i="35"/>
  <c r="V69" i="35"/>
  <c r="G70" i="35"/>
  <c r="M70" i="35" s="1"/>
  <c r="I70" i="35"/>
  <c r="K70" i="35"/>
  <c r="O70" i="35"/>
  <c r="Q70" i="35"/>
  <c r="V70" i="35"/>
  <c r="G71" i="35"/>
  <c r="I71" i="35"/>
  <c r="K71" i="35"/>
  <c r="M71" i="35"/>
  <c r="O71" i="35"/>
  <c r="Q71" i="35"/>
  <c r="V71" i="35"/>
  <c r="G73" i="35"/>
  <c r="M73" i="35" s="1"/>
  <c r="I73" i="35"/>
  <c r="K73" i="35"/>
  <c r="O73" i="35"/>
  <c r="Q73" i="35"/>
  <c r="V73" i="35"/>
  <c r="G75" i="35"/>
  <c r="M75" i="35" s="1"/>
  <c r="I75" i="35"/>
  <c r="I74" i="35" s="1"/>
  <c r="K75" i="35"/>
  <c r="K74" i="35" s="1"/>
  <c r="O75" i="35"/>
  <c r="Q75" i="35"/>
  <c r="Q74" i="35" s="1"/>
  <c r="V75" i="35"/>
  <c r="V74" i="35" s="1"/>
  <c r="G77" i="35"/>
  <c r="I77" i="35"/>
  <c r="K77" i="35"/>
  <c r="M77" i="35"/>
  <c r="O77" i="35"/>
  <c r="Q77" i="35"/>
  <c r="V77" i="35"/>
  <c r="G79" i="35"/>
  <c r="I79" i="35"/>
  <c r="K79" i="35"/>
  <c r="M79" i="35"/>
  <c r="O79" i="35"/>
  <c r="Q79" i="35"/>
  <c r="V79" i="35"/>
  <c r="G81" i="35"/>
  <c r="M81" i="35" s="1"/>
  <c r="I81" i="35"/>
  <c r="K81" i="35"/>
  <c r="O81" i="35"/>
  <c r="O74" i="35" s="1"/>
  <c r="Q81" i="35"/>
  <c r="V81" i="35"/>
  <c r="G82" i="35"/>
  <c r="M82" i="35" s="1"/>
  <c r="I82" i="35"/>
  <c r="K82" i="35"/>
  <c r="O82" i="35"/>
  <c r="Q82" i="35"/>
  <c r="V82" i="35"/>
  <c r="G84" i="35"/>
  <c r="I84" i="35"/>
  <c r="I83" i="35" s="1"/>
  <c r="K84" i="35"/>
  <c r="M84" i="35"/>
  <c r="O84" i="35"/>
  <c r="Q84" i="35"/>
  <c r="Q83" i="35" s="1"/>
  <c r="V84" i="35"/>
  <c r="G85" i="35"/>
  <c r="M85" i="35" s="1"/>
  <c r="I85" i="35"/>
  <c r="K85" i="35"/>
  <c r="K83" i="35" s="1"/>
  <c r="O85" i="35"/>
  <c r="O83" i="35" s="1"/>
  <c r="Q85" i="35"/>
  <c r="V85" i="35"/>
  <c r="V83" i="35" s="1"/>
  <c r="G86" i="35"/>
  <c r="I86" i="35"/>
  <c r="K86" i="35"/>
  <c r="M86" i="35"/>
  <c r="O86" i="35"/>
  <c r="Q86" i="35"/>
  <c r="V86" i="35"/>
  <c r="G87" i="35"/>
  <c r="M87" i="35" s="1"/>
  <c r="I87" i="35"/>
  <c r="K87" i="35"/>
  <c r="O87" i="35"/>
  <c r="Q87" i="35"/>
  <c r="V87" i="35"/>
  <c r="G88" i="35"/>
  <c r="I88" i="35"/>
  <c r="K88" i="35"/>
  <c r="M88" i="35"/>
  <c r="O88" i="35"/>
  <c r="Q88" i="35"/>
  <c r="V88" i="35"/>
  <c r="G89" i="35"/>
  <c r="M89" i="35" s="1"/>
  <c r="I89" i="35"/>
  <c r="K89" i="35"/>
  <c r="O89" i="35"/>
  <c r="Q89" i="35"/>
  <c r="V89" i="35"/>
  <c r="G90" i="35"/>
  <c r="I90" i="35"/>
  <c r="K90" i="35"/>
  <c r="M90" i="35"/>
  <c r="O90" i="35"/>
  <c r="Q90" i="35"/>
  <c r="V90" i="35"/>
  <c r="G91" i="35"/>
  <c r="M91" i="35" s="1"/>
  <c r="I91" i="35"/>
  <c r="K91" i="35"/>
  <c r="O91" i="35"/>
  <c r="Q91" i="35"/>
  <c r="V91" i="35"/>
  <c r="G93" i="35"/>
  <c r="M93" i="35" s="1"/>
  <c r="M92" i="35" s="1"/>
  <c r="I93" i="35"/>
  <c r="I92" i="35" s="1"/>
  <c r="K93" i="35"/>
  <c r="K92" i="35" s="1"/>
  <c r="O93" i="35"/>
  <c r="O92" i="35" s="1"/>
  <c r="Q93" i="35"/>
  <c r="Q92" i="35" s="1"/>
  <c r="V93" i="35"/>
  <c r="V92" i="35" s="1"/>
  <c r="I94" i="35"/>
  <c r="Q94" i="35"/>
  <c r="G95" i="35"/>
  <c r="G94" i="35" s="1"/>
  <c r="I95" i="35"/>
  <c r="K95" i="35"/>
  <c r="K94" i="35" s="1"/>
  <c r="O95" i="35"/>
  <c r="O94" i="35" s="1"/>
  <c r="Q95" i="35"/>
  <c r="V95" i="35"/>
  <c r="V94" i="35" s="1"/>
  <c r="AE98" i="35"/>
  <c r="AF98" i="35"/>
  <c r="G29" i="34"/>
  <c r="G9" i="34"/>
  <c r="M9" i="34" s="1"/>
  <c r="I9" i="34"/>
  <c r="I8" i="34" s="1"/>
  <c r="K9" i="34"/>
  <c r="K8" i="34" s="1"/>
  <c r="O9" i="34"/>
  <c r="Q9" i="34"/>
  <c r="Q8" i="34" s="1"/>
  <c r="V9" i="34"/>
  <c r="V8" i="34" s="1"/>
  <c r="G12" i="34"/>
  <c r="I12" i="34"/>
  <c r="K12" i="34"/>
  <c r="M12" i="34"/>
  <c r="O12" i="34"/>
  <c r="Q12" i="34"/>
  <c r="V12" i="34"/>
  <c r="G14" i="34"/>
  <c r="I14" i="34"/>
  <c r="K14" i="34"/>
  <c r="M14" i="34"/>
  <c r="O14" i="34"/>
  <c r="Q14" i="34"/>
  <c r="V14" i="34"/>
  <c r="G16" i="34"/>
  <c r="G8" i="34" s="1"/>
  <c r="I16" i="34"/>
  <c r="K16" i="34"/>
  <c r="O16" i="34"/>
  <c r="O8" i="34" s="1"/>
  <c r="Q16" i="34"/>
  <c r="V16" i="34"/>
  <c r="G18" i="34"/>
  <c r="M18" i="34" s="1"/>
  <c r="I18" i="34"/>
  <c r="K18" i="34"/>
  <c r="O18" i="34"/>
  <c r="Q18" i="34"/>
  <c r="V18" i="34"/>
  <c r="G20" i="34"/>
  <c r="I20" i="34"/>
  <c r="K20" i="34"/>
  <c r="M20" i="34"/>
  <c r="O20" i="34"/>
  <c r="Q20" i="34"/>
  <c r="V20" i="34"/>
  <c r="G22" i="34"/>
  <c r="I22" i="34"/>
  <c r="K22" i="34"/>
  <c r="M22" i="34"/>
  <c r="O22" i="34"/>
  <c r="Q22" i="34"/>
  <c r="V22" i="34"/>
  <c r="G24" i="34"/>
  <c r="M24" i="34" s="1"/>
  <c r="I24" i="34"/>
  <c r="K24" i="34"/>
  <c r="O24" i="34"/>
  <c r="Q24" i="34"/>
  <c r="V24" i="34"/>
  <c r="G26" i="34"/>
  <c r="M26" i="34" s="1"/>
  <c r="I26" i="34"/>
  <c r="K26" i="34"/>
  <c r="O26" i="34"/>
  <c r="Q26" i="34"/>
  <c r="V26" i="34"/>
  <c r="AE29" i="34"/>
  <c r="G43" i="33"/>
  <c r="G9" i="33"/>
  <c r="M9" i="33" s="1"/>
  <c r="I9" i="33"/>
  <c r="I8" i="33" s="1"/>
  <c r="K9" i="33"/>
  <c r="K8" i="33" s="1"/>
  <c r="O9" i="33"/>
  <c r="Q9" i="33"/>
  <c r="Q8" i="33" s="1"/>
  <c r="V9" i="33"/>
  <c r="V8" i="33" s="1"/>
  <c r="G12" i="33"/>
  <c r="I12" i="33"/>
  <c r="K12" i="33"/>
  <c r="M12" i="33"/>
  <c r="O12" i="33"/>
  <c r="Q12" i="33"/>
  <c r="V12" i="33"/>
  <c r="G14" i="33"/>
  <c r="I14" i="33"/>
  <c r="K14" i="33"/>
  <c r="M14" i="33"/>
  <c r="O14" i="33"/>
  <c r="Q14" i="33"/>
  <c r="V14" i="33"/>
  <c r="G16" i="33"/>
  <c r="G8" i="33" s="1"/>
  <c r="I16" i="33"/>
  <c r="K16" i="33"/>
  <c r="O16" i="33"/>
  <c r="O8" i="33" s="1"/>
  <c r="Q16" i="33"/>
  <c r="V16" i="33"/>
  <c r="G18" i="33"/>
  <c r="M18" i="33" s="1"/>
  <c r="I18" i="33"/>
  <c r="K18" i="33"/>
  <c r="O18" i="33"/>
  <c r="Q18" i="33"/>
  <c r="V18" i="33"/>
  <c r="G20" i="33"/>
  <c r="I20" i="33"/>
  <c r="K20" i="33"/>
  <c r="M20" i="33"/>
  <c r="O20" i="33"/>
  <c r="Q20" i="33"/>
  <c r="V20" i="33"/>
  <c r="G22" i="33"/>
  <c r="I22" i="33"/>
  <c r="K22" i="33"/>
  <c r="M22" i="33"/>
  <c r="O22" i="33"/>
  <c r="Q22" i="33"/>
  <c r="V22" i="33"/>
  <c r="G24" i="33"/>
  <c r="M24" i="33" s="1"/>
  <c r="I24" i="33"/>
  <c r="K24" i="33"/>
  <c r="O24" i="33"/>
  <c r="Q24" i="33"/>
  <c r="V24" i="33"/>
  <c r="G26" i="33"/>
  <c r="M26" i="33" s="1"/>
  <c r="I26" i="33"/>
  <c r="K26" i="33"/>
  <c r="O26" i="33"/>
  <c r="Q26" i="33"/>
  <c r="V26" i="33"/>
  <c r="G28" i="33"/>
  <c r="I28" i="33"/>
  <c r="K28" i="33"/>
  <c r="M28" i="33"/>
  <c r="O28" i="33"/>
  <c r="Q28" i="33"/>
  <c r="V28" i="33"/>
  <c r="G30" i="33"/>
  <c r="I30" i="33"/>
  <c r="K30" i="33"/>
  <c r="M30" i="33"/>
  <c r="O30" i="33"/>
  <c r="Q30" i="33"/>
  <c r="V30" i="33"/>
  <c r="G32" i="33"/>
  <c r="M32" i="33" s="1"/>
  <c r="I32" i="33"/>
  <c r="K32" i="33"/>
  <c r="O32" i="33"/>
  <c r="Q32" i="33"/>
  <c r="V32" i="33"/>
  <c r="G34" i="33"/>
  <c r="M34" i="33" s="1"/>
  <c r="I34" i="33"/>
  <c r="K34" i="33"/>
  <c r="O34" i="33"/>
  <c r="Q34" i="33"/>
  <c r="V34" i="33"/>
  <c r="G36" i="33"/>
  <c r="I36" i="33"/>
  <c r="K36" i="33"/>
  <c r="M36" i="33"/>
  <c r="O36" i="33"/>
  <c r="Q36" i="33"/>
  <c r="V36" i="33"/>
  <c r="G38" i="33"/>
  <c r="I38" i="33"/>
  <c r="K38" i="33"/>
  <c r="M38" i="33"/>
  <c r="O38" i="33"/>
  <c r="Q38" i="33"/>
  <c r="V38" i="33"/>
  <c r="G40" i="33"/>
  <c r="M40" i="33" s="1"/>
  <c r="I40" i="33"/>
  <c r="K40" i="33"/>
  <c r="O40" i="33"/>
  <c r="Q40" i="33"/>
  <c r="V40" i="33"/>
  <c r="AE43" i="33"/>
  <c r="AF43" i="33"/>
  <c r="G43" i="32"/>
  <c r="G9" i="32"/>
  <c r="M9" i="32" s="1"/>
  <c r="I9" i="32"/>
  <c r="I8" i="32" s="1"/>
  <c r="K9" i="32"/>
  <c r="K8" i="32" s="1"/>
  <c r="O9" i="32"/>
  <c r="Q9" i="32"/>
  <c r="Q8" i="32" s="1"/>
  <c r="V9" i="32"/>
  <c r="V8" i="32" s="1"/>
  <c r="G12" i="32"/>
  <c r="I12" i="32"/>
  <c r="K12" i="32"/>
  <c r="M12" i="32"/>
  <c r="O12" i="32"/>
  <c r="Q12" i="32"/>
  <c r="V12" i="32"/>
  <c r="G14" i="32"/>
  <c r="I14" i="32"/>
  <c r="K14" i="32"/>
  <c r="M14" i="32"/>
  <c r="O14" i="32"/>
  <c r="Q14" i="32"/>
  <c r="V14" i="32"/>
  <c r="G16" i="32"/>
  <c r="G8" i="32" s="1"/>
  <c r="I16" i="32"/>
  <c r="K16" i="32"/>
  <c r="O16" i="32"/>
  <c r="O8" i="32" s="1"/>
  <c r="Q16" i="32"/>
  <c r="V16" i="32"/>
  <c r="G18" i="32"/>
  <c r="M18" i="32" s="1"/>
  <c r="I18" i="32"/>
  <c r="K18" i="32"/>
  <c r="O18" i="32"/>
  <c r="Q18" i="32"/>
  <c r="V18" i="32"/>
  <c r="G20" i="32"/>
  <c r="I20" i="32"/>
  <c r="K20" i="32"/>
  <c r="M20" i="32"/>
  <c r="O20" i="32"/>
  <c r="Q20" i="32"/>
  <c r="V20" i="32"/>
  <c r="G22" i="32"/>
  <c r="I22" i="32"/>
  <c r="K22" i="32"/>
  <c r="M22" i="32"/>
  <c r="O22" i="32"/>
  <c r="Q22" i="32"/>
  <c r="V22" i="32"/>
  <c r="G24" i="32"/>
  <c r="M24" i="32" s="1"/>
  <c r="I24" i="32"/>
  <c r="K24" i="32"/>
  <c r="O24" i="32"/>
  <c r="Q24" i="32"/>
  <c r="V24" i="32"/>
  <c r="G26" i="32"/>
  <c r="M26" i="32" s="1"/>
  <c r="I26" i="32"/>
  <c r="K26" i="32"/>
  <c r="O26" i="32"/>
  <c r="Q26" i="32"/>
  <c r="V26" i="32"/>
  <c r="G28" i="32"/>
  <c r="I28" i="32"/>
  <c r="K28" i="32"/>
  <c r="M28" i="32"/>
  <c r="O28" i="32"/>
  <c r="Q28" i="32"/>
  <c r="V28" i="32"/>
  <c r="G30" i="32"/>
  <c r="I30" i="32"/>
  <c r="K30" i="32"/>
  <c r="M30" i="32"/>
  <c r="O30" i="32"/>
  <c r="Q30" i="32"/>
  <c r="V30" i="32"/>
  <c r="G32" i="32"/>
  <c r="M32" i="32" s="1"/>
  <c r="I32" i="32"/>
  <c r="K32" i="32"/>
  <c r="O32" i="32"/>
  <c r="Q32" i="32"/>
  <c r="V32" i="32"/>
  <c r="G34" i="32"/>
  <c r="I34" i="32"/>
  <c r="K34" i="32"/>
  <c r="M34" i="32"/>
  <c r="O34" i="32"/>
  <c r="Q34" i="32"/>
  <c r="V34" i="32"/>
  <c r="G36" i="32"/>
  <c r="M36" i="32" s="1"/>
  <c r="I36" i="32"/>
  <c r="K36" i="32"/>
  <c r="O36" i="32"/>
  <c r="Q36" i="32"/>
  <c r="V36" i="32"/>
  <c r="G38" i="32"/>
  <c r="I38" i="32"/>
  <c r="K38" i="32"/>
  <c r="M38" i="32"/>
  <c r="O38" i="32"/>
  <c r="Q38" i="32"/>
  <c r="V38" i="32"/>
  <c r="G40" i="32"/>
  <c r="M40" i="32" s="1"/>
  <c r="I40" i="32"/>
  <c r="K40" i="32"/>
  <c r="O40" i="32"/>
  <c r="Q40" i="32"/>
  <c r="V40" i="32"/>
  <c r="AE43" i="32"/>
  <c r="AF43" i="32"/>
  <c r="G43" i="31"/>
  <c r="G9" i="31"/>
  <c r="M9" i="31" s="1"/>
  <c r="I9" i="31"/>
  <c r="I8" i="31" s="1"/>
  <c r="K9" i="31"/>
  <c r="K8" i="31" s="1"/>
  <c r="O9" i="31"/>
  <c r="Q9" i="31"/>
  <c r="Q8" i="31" s="1"/>
  <c r="V9" i="31"/>
  <c r="V8" i="31" s="1"/>
  <c r="G12" i="31"/>
  <c r="I12" i="31"/>
  <c r="K12" i="31"/>
  <c r="M12" i="31"/>
  <c r="O12" i="31"/>
  <c r="Q12" i="31"/>
  <c r="V12" i="31"/>
  <c r="G14" i="31"/>
  <c r="G8" i="31" s="1"/>
  <c r="I14" i="31"/>
  <c r="K14" i="31"/>
  <c r="M14" i="31"/>
  <c r="O14" i="31"/>
  <c r="O8" i="31" s="1"/>
  <c r="Q14" i="31"/>
  <c r="V14" i="31"/>
  <c r="G16" i="31"/>
  <c r="M16" i="31" s="1"/>
  <c r="I16" i="31"/>
  <c r="K16" i="31"/>
  <c r="O16" i="31"/>
  <c r="Q16" i="31"/>
  <c r="V16" i="31"/>
  <c r="G18" i="31"/>
  <c r="M18" i="31" s="1"/>
  <c r="I18" i="31"/>
  <c r="K18" i="31"/>
  <c r="O18" i="31"/>
  <c r="Q18" i="31"/>
  <c r="V18" i="31"/>
  <c r="G20" i="31"/>
  <c r="I20" i="31"/>
  <c r="K20" i="31"/>
  <c r="M20" i="31"/>
  <c r="O20" i="31"/>
  <c r="Q20" i="31"/>
  <c r="V20" i="31"/>
  <c r="G22" i="31"/>
  <c r="I22" i="31"/>
  <c r="K22" i="31"/>
  <c r="M22" i="31"/>
  <c r="O22" i="31"/>
  <c r="Q22" i="31"/>
  <c r="V22" i="31"/>
  <c r="G24" i="31"/>
  <c r="M24" i="31" s="1"/>
  <c r="I24" i="31"/>
  <c r="K24" i="31"/>
  <c r="O24" i="31"/>
  <c r="Q24" i="31"/>
  <c r="V24" i="31"/>
  <c r="G26" i="31"/>
  <c r="I26" i="31"/>
  <c r="K26" i="31"/>
  <c r="M26" i="31"/>
  <c r="O26" i="31"/>
  <c r="Q26" i="31"/>
  <c r="V26" i="31"/>
  <c r="G28" i="31"/>
  <c r="I28" i="31"/>
  <c r="K28" i="31"/>
  <c r="M28" i="31"/>
  <c r="O28" i="31"/>
  <c r="Q28" i="31"/>
  <c r="V28" i="31"/>
  <c r="G30" i="31"/>
  <c r="I30" i="31"/>
  <c r="K30" i="31"/>
  <c r="M30" i="31"/>
  <c r="O30" i="31"/>
  <c r="Q30" i="31"/>
  <c r="V30" i="31"/>
  <c r="G32" i="31"/>
  <c r="M32" i="31" s="1"/>
  <c r="I32" i="31"/>
  <c r="K32" i="31"/>
  <c r="O32" i="31"/>
  <c r="Q32" i="31"/>
  <c r="V32" i="31"/>
  <c r="G34" i="31"/>
  <c r="M34" i="31" s="1"/>
  <c r="I34" i="31"/>
  <c r="K34" i="31"/>
  <c r="O34" i="31"/>
  <c r="Q34" i="31"/>
  <c r="V34" i="31"/>
  <c r="G36" i="31"/>
  <c r="I36" i="31"/>
  <c r="K36" i="31"/>
  <c r="M36" i="31"/>
  <c r="O36" i="31"/>
  <c r="Q36" i="31"/>
  <c r="V36" i="31"/>
  <c r="G38" i="31"/>
  <c r="I38" i="31"/>
  <c r="K38" i="31"/>
  <c r="M38" i="31"/>
  <c r="O38" i="31"/>
  <c r="Q38" i="31"/>
  <c r="V38" i="31"/>
  <c r="G40" i="31"/>
  <c r="M40" i="31" s="1"/>
  <c r="I40" i="31"/>
  <c r="K40" i="31"/>
  <c r="O40" i="31"/>
  <c r="Q40" i="31"/>
  <c r="V40" i="31"/>
  <c r="AE43" i="31"/>
  <c r="AF43" i="31"/>
  <c r="G54" i="30"/>
  <c r="G9" i="30"/>
  <c r="M9" i="30" s="1"/>
  <c r="I9" i="30"/>
  <c r="I8" i="30" s="1"/>
  <c r="K9" i="30"/>
  <c r="K8" i="30" s="1"/>
  <c r="O9" i="30"/>
  <c r="Q9" i="30"/>
  <c r="Q8" i="30" s="1"/>
  <c r="V9" i="30"/>
  <c r="V8" i="30" s="1"/>
  <c r="G12" i="30"/>
  <c r="I12" i="30"/>
  <c r="K12" i="30"/>
  <c r="M12" i="30"/>
  <c r="O12" i="30"/>
  <c r="Q12" i="30"/>
  <c r="V12" i="30"/>
  <c r="G14" i="30"/>
  <c r="I14" i="30"/>
  <c r="K14" i="30"/>
  <c r="M14" i="30"/>
  <c r="O14" i="30"/>
  <c r="Q14" i="30"/>
  <c r="V14" i="30"/>
  <c r="G16" i="30"/>
  <c r="G8" i="30" s="1"/>
  <c r="I16" i="30"/>
  <c r="K16" i="30"/>
  <c r="O16" i="30"/>
  <c r="O8" i="30" s="1"/>
  <c r="Q16" i="30"/>
  <c r="V16" i="30"/>
  <c r="G18" i="30"/>
  <c r="M18" i="30" s="1"/>
  <c r="I18" i="30"/>
  <c r="K18" i="30"/>
  <c r="O18" i="30"/>
  <c r="Q18" i="30"/>
  <c r="V18" i="30"/>
  <c r="G23" i="30"/>
  <c r="I23" i="30"/>
  <c r="K23" i="30"/>
  <c r="M23" i="30"/>
  <c r="O23" i="30"/>
  <c r="Q23" i="30"/>
  <c r="V23" i="30"/>
  <c r="G25" i="30"/>
  <c r="I25" i="30"/>
  <c r="K25" i="30"/>
  <c r="M25" i="30"/>
  <c r="O25" i="30"/>
  <c r="Q25" i="30"/>
  <c r="V25" i="30"/>
  <c r="G27" i="30"/>
  <c r="M27" i="30" s="1"/>
  <c r="I27" i="30"/>
  <c r="K27" i="30"/>
  <c r="O27" i="30"/>
  <c r="Q27" i="30"/>
  <c r="V27" i="30"/>
  <c r="G29" i="30"/>
  <c r="I29" i="30"/>
  <c r="K29" i="30"/>
  <c r="M29" i="30"/>
  <c r="O29" i="30"/>
  <c r="Q29" i="30"/>
  <c r="V29" i="30"/>
  <c r="G31" i="30"/>
  <c r="M31" i="30" s="1"/>
  <c r="I31" i="30"/>
  <c r="K31" i="30"/>
  <c r="O31" i="30"/>
  <c r="Q31" i="30"/>
  <c r="V31" i="30"/>
  <c r="G33" i="30"/>
  <c r="I33" i="30"/>
  <c r="K33" i="30"/>
  <c r="M33" i="30"/>
  <c r="O33" i="30"/>
  <c r="Q33" i="30"/>
  <c r="V33" i="30"/>
  <c r="G35" i="30"/>
  <c r="M35" i="30" s="1"/>
  <c r="I35" i="30"/>
  <c r="K35" i="30"/>
  <c r="O35" i="30"/>
  <c r="Q35" i="30"/>
  <c r="V35" i="30"/>
  <c r="G37" i="30"/>
  <c r="I37" i="30"/>
  <c r="K37" i="30"/>
  <c r="M37" i="30"/>
  <c r="O37" i="30"/>
  <c r="Q37" i="30"/>
  <c r="V37" i="30"/>
  <c r="G39" i="30"/>
  <c r="M39" i="30" s="1"/>
  <c r="I39" i="30"/>
  <c r="K39" i="30"/>
  <c r="O39" i="30"/>
  <c r="Q39" i="30"/>
  <c r="V39" i="30"/>
  <c r="G41" i="30"/>
  <c r="I41" i="30"/>
  <c r="K41" i="30"/>
  <c r="M41" i="30"/>
  <c r="O41" i="30"/>
  <c r="Q41" i="30"/>
  <c r="V41" i="30"/>
  <c r="G43" i="30"/>
  <c r="M43" i="30" s="1"/>
  <c r="I43" i="30"/>
  <c r="K43" i="30"/>
  <c r="O43" i="30"/>
  <c r="Q43" i="30"/>
  <c r="V43" i="30"/>
  <c r="G45" i="30"/>
  <c r="I45" i="30"/>
  <c r="K45" i="30"/>
  <c r="M45" i="30"/>
  <c r="O45" i="30"/>
  <c r="Q45" i="30"/>
  <c r="V45" i="30"/>
  <c r="G47" i="30"/>
  <c r="M47" i="30" s="1"/>
  <c r="I47" i="30"/>
  <c r="K47" i="30"/>
  <c r="O47" i="30"/>
  <c r="Q47" i="30"/>
  <c r="V47" i="30"/>
  <c r="G49" i="30"/>
  <c r="I49" i="30"/>
  <c r="K49" i="30"/>
  <c r="M49" i="30"/>
  <c r="O49" i="30"/>
  <c r="Q49" i="30"/>
  <c r="V49" i="30"/>
  <c r="G51" i="30"/>
  <c r="M51" i="30" s="1"/>
  <c r="I51" i="30"/>
  <c r="K51" i="30"/>
  <c r="O51" i="30"/>
  <c r="Q51" i="30"/>
  <c r="V51" i="30"/>
  <c r="AE54" i="30"/>
  <c r="AF54" i="30"/>
  <c r="G222" i="29"/>
  <c r="BA104" i="29"/>
  <c r="BA72" i="29"/>
  <c r="BA65" i="29"/>
  <c r="BA48" i="29"/>
  <c r="BA45" i="29"/>
  <c r="BA34" i="29"/>
  <c r="BA30" i="29"/>
  <c r="BA21" i="29"/>
  <c r="BA10" i="29"/>
  <c r="G9" i="29"/>
  <c r="G8" i="29" s="1"/>
  <c r="I9" i="29"/>
  <c r="I8" i="29" s="1"/>
  <c r="K9" i="29"/>
  <c r="K8" i="29" s="1"/>
  <c r="O9" i="29"/>
  <c r="Q9" i="29"/>
  <c r="Q8" i="29" s="1"/>
  <c r="V9" i="29"/>
  <c r="V8" i="29" s="1"/>
  <c r="G20" i="29"/>
  <c r="I20" i="29"/>
  <c r="K20" i="29"/>
  <c r="M20" i="29"/>
  <c r="O20" i="29"/>
  <c r="Q20" i="29"/>
  <c r="V20" i="29"/>
  <c r="G29" i="29"/>
  <c r="M29" i="29" s="1"/>
  <c r="I29" i="29"/>
  <c r="K29" i="29"/>
  <c r="O29" i="29"/>
  <c r="O8" i="29" s="1"/>
  <c r="Q29" i="29"/>
  <c r="V29" i="29"/>
  <c r="G33" i="29"/>
  <c r="M33" i="29" s="1"/>
  <c r="I33" i="29"/>
  <c r="K33" i="29"/>
  <c r="O33" i="29"/>
  <c r="Q33" i="29"/>
  <c r="V33" i="29"/>
  <c r="G44" i="29"/>
  <c r="M44" i="29" s="1"/>
  <c r="I44" i="29"/>
  <c r="K44" i="29"/>
  <c r="O44" i="29"/>
  <c r="Q44" i="29"/>
  <c r="V44" i="29"/>
  <c r="G47" i="29"/>
  <c r="I47" i="29"/>
  <c r="K47" i="29"/>
  <c r="M47" i="29"/>
  <c r="O47" i="29"/>
  <c r="Q47" i="29"/>
  <c r="V47" i="29"/>
  <c r="G51" i="29"/>
  <c r="M51" i="29" s="1"/>
  <c r="I51" i="29"/>
  <c r="K51" i="29"/>
  <c r="O51" i="29"/>
  <c r="Q51" i="29"/>
  <c r="V51" i="29"/>
  <c r="G54" i="29"/>
  <c r="M54" i="29" s="1"/>
  <c r="I54" i="29"/>
  <c r="K54" i="29"/>
  <c r="O54" i="29"/>
  <c r="Q54" i="29"/>
  <c r="V54" i="29"/>
  <c r="G57" i="29"/>
  <c r="M57" i="29" s="1"/>
  <c r="I57" i="29"/>
  <c r="K57" i="29"/>
  <c r="O57" i="29"/>
  <c r="Q57" i="29"/>
  <c r="V57" i="29"/>
  <c r="G61" i="29"/>
  <c r="I61" i="29"/>
  <c r="K61" i="29"/>
  <c r="M61" i="29"/>
  <c r="O61" i="29"/>
  <c r="Q61" i="29"/>
  <c r="V61" i="29"/>
  <c r="G64" i="29"/>
  <c r="M64" i="29" s="1"/>
  <c r="I64" i="29"/>
  <c r="K64" i="29"/>
  <c r="O64" i="29"/>
  <c r="Q64" i="29"/>
  <c r="V64" i="29"/>
  <c r="G71" i="29"/>
  <c r="M71" i="29" s="1"/>
  <c r="I71" i="29"/>
  <c r="K71" i="29"/>
  <c r="O71" i="29"/>
  <c r="Q71" i="29"/>
  <c r="V71" i="29"/>
  <c r="G78" i="29"/>
  <c r="M78" i="29" s="1"/>
  <c r="I78" i="29"/>
  <c r="K78" i="29"/>
  <c r="O78" i="29"/>
  <c r="Q78" i="29"/>
  <c r="V78" i="29"/>
  <c r="G82" i="29"/>
  <c r="I82" i="29"/>
  <c r="K82" i="29"/>
  <c r="M82" i="29"/>
  <c r="O82" i="29"/>
  <c r="Q82" i="29"/>
  <c r="V82" i="29"/>
  <c r="G85" i="29"/>
  <c r="M85" i="29" s="1"/>
  <c r="I85" i="29"/>
  <c r="K85" i="29"/>
  <c r="O85" i="29"/>
  <c r="Q85" i="29"/>
  <c r="V85" i="29"/>
  <c r="G88" i="29"/>
  <c r="M88" i="29" s="1"/>
  <c r="I88" i="29"/>
  <c r="K88" i="29"/>
  <c r="O88" i="29"/>
  <c r="Q88" i="29"/>
  <c r="V88" i="29"/>
  <c r="G90" i="29"/>
  <c r="M90" i="29" s="1"/>
  <c r="I90" i="29"/>
  <c r="K90" i="29"/>
  <c r="O90" i="29"/>
  <c r="Q90" i="29"/>
  <c r="V90" i="29"/>
  <c r="G92" i="29"/>
  <c r="I92" i="29"/>
  <c r="K92" i="29"/>
  <c r="M92" i="29"/>
  <c r="O92" i="29"/>
  <c r="Q92" i="29"/>
  <c r="V92" i="29"/>
  <c r="G103" i="29"/>
  <c r="M103" i="29" s="1"/>
  <c r="I103" i="29"/>
  <c r="K103" i="29"/>
  <c r="O103" i="29"/>
  <c r="Q103" i="29"/>
  <c r="V103" i="29"/>
  <c r="G108" i="29"/>
  <c r="M108" i="29" s="1"/>
  <c r="I108" i="29"/>
  <c r="K108" i="29"/>
  <c r="O108" i="29"/>
  <c r="Q108" i="29"/>
  <c r="V108" i="29"/>
  <c r="G110" i="29"/>
  <c r="M110" i="29" s="1"/>
  <c r="I110" i="29"/>
  <c r="K110" i="29"/>
  <c r="O110" i="29"/>
  <c r="Q110" i="29"/>
  <c r="V110" i="29"/>
  <c r="G112" i="29"/>
  <c r="I112" i="29"/>
  <c r="K112" i="29"/>
  <c r="M112" i="29"/>
  <c r="O112" i="29"/>
  <c r="Q112" i="29"/>
  <c r="V112" i="29"/>
  <c r="G115" i="29"/>
  <c r="M115" i="29" s="1"/>
  <c r="I115" i="29"/>
  <c r="I114" i="29" s="1"/>
  <c r="K115" i="29"/>
  <c r="O115" i="29"/>
  <c r="Q115" i="29"/>
  <c r="Q114" i="29" s="1"/>
  <c r="V115" i="29"/>
  <c r="G118" i="29"/>
  <c r="M118" i="29" s="1"/>
  <c r="I118" i="29"/>
  <c r="K118" i="29"/>
  <c r="K114" i="29" s="1"/>
  <c r="O118" i="29"/>
  <c r="Q118" i="29"/>
  <c r="V118" i="29"/>
  <c r="V114" i="29" s="1"/>
  <c r="G120" i="29"/>
  <c r="I120" i="29"/>
  <c r="K120" i="29"/>
  <c r="M120" i="29"/>
  <c r="O120" i="29"/>
  <c r="Q120" i="29"/>
  <c r="V120" i="29"/>
  <c r="G123" i="29"/>
  <c r="M123" i="29" s="1"/>
  <c r="I123" i="29"/>
  <c r="K123" i="29"/>
  <c r="O123" i="29"/>
  <c r="O114" i="29" s="1"/>
  <c r="Q123" i="29"/>
  <c r="V123" i="29"/>
  <c r="G125" i="29"/>
  <c r="I125" i="29"/>
  <c r="O125" i="29"/>
  <c r="Q125" i="29"/>
  <c r="G126" i="29"/>
  <c r="M126" i="29" s="1"/>
  <c r="M125" i="29" s="1"/>
  <c r="I126" i="29"/>
  <c r="K126" i="29"/>
  <c r="K125" i="29" s="1"/>
  <c r="O126" i="29"/>
  <c r="Q126" i="29"/>
  <c r="V126" i="29"/>
  <c r="V125" i="29" s="1"/>
  <c r="G130" i="29"/>
  <c r="M130" i="29" s="1"/>
  <c r="M129" i="29" s="1"/>
  <c r="I130" i="29"/>
  <c r="I129" i="29" s="1"/>
  <c r="K130" i="29"/>
  <c r="O130" i="29"/>
  <c r="O129" i="29" s="1"/>
  <c r="Q130" i="29"/>
  <c r="Q129" i="29" s="1"/>
  <c r="V130" i="29"/>
  <c r="G132" i="29"/>
  <c r="M132" i="29" s="1"/>
  <c r="I132" i="29"/>
  <c r="K132" i="29"/>
  <c r="K129" i="29" s="1"/>
  <c r="O132" i="29"/>
  <c r="Q132" i="29"/>
  <c r="V132" i="29"/>
  <c r="V129" i="29" s="1"/>
  <c r="G134" i="29"/>
  <c r="I134" i="29"/>
  <c r="K134" i="29"/>
  <c r="M134" i="29"/>
  <c r="O134" i="29"/>
  <c r="Q134" i="29"/>
  <c r="V134" i="29"/>
  <c r="G136" i="29"/>
  <c r="I136" i="29"/>
  <c r="K136" i="29"/>
  <c r="M136" i="29"/>
  <c r="O136" i="29"/>
  <c r="Q136" i="29"/>
  <c r="V136" i="29"/>
  <c r="G138" i="29"/>
  <c r="O138" i="29"/>
  <c r="G139" i="29"/>
  <c r="M139" i="29" s="1"/>
  <c r="M138" i="29" s="1"/>
  <c r="I139" i="29"/>
  <c r="I138" i="29" s="1"/>
  <c r="K139" i="29"/>
  <c r="K138" i="29" s="1"/>
  <c r="O139" i="29"/>
  <c r="Q139" i="29"/>
  <c r="Q138" i="29" s="1"/>
  <c r="V139" i="29"/>
  <c r="V138" i="29" s="1"/>
  <c r="G144" i="29"/>
  <c r="I144" i="29"/>
  <c r="K144" i="29"/>
  <c r="M144" i="29"/>
  <c r="O144" i="29"/>
  <c r="Q144" i="29"/>
  <c r="V144" i="29"/>
  <c r="G150" i="29"/>
  <c r="M150" i="29" s="1"/>
  <c r="I150" i="29"/>
  <c r="I149" i="29" s="1"/>
  <c r="K150" i="29"/>
  <c r="O150" i="29"/>
  <c r="O149" i="29" s="1"/>
  <c r="Q150" i="29"/>
  <c r="Q149" i="29" s="1"/>
  <c r="V150" i="29"/>
  <c r="G154" i="29"/>
  <c r="M154" i="29" s="1"/>
  <c r="I154" i="29"/>
  <c r="K154" i="29"/>
  <c r="K149" i="29" s="1"/>
  <c r="O154" i="29"/>
  <c r="Q154" i="29"/>
  <c r="V154" i="29"/>
  <c r="V149" i="29" s="1"/>
  <c r="G157" i="29"/>
  <c r="I157" i="29"/>
  <c r="K157" i="29"/>
  <c r="M157" i="29"/>
  <c r="O157" i="29"/>
  <c r="Q157" i="29"/>
  <c r="V157" i="29"/>
  <c r="G160" i="29"/>
  <c r="I160" i="29"/>
  <c r="K160" i="29"/>
  <c r="M160" i="29"/>
  <c r="O160" i="29"/>
  <c r="Q160" i="29"/>
  <c r="V160" i="29"/>
  <c r="G162" i="29"/>
  <c r="M162" i="29" s="1"/>
  <c r="I162" i="29"/>
  <c r="K162" i="29"/>
  <c r="O162" i="29"/>
  <c r="Q162" i="29"/>
  <c r="V162" i="29"/>
  <c r="G165" i="29"/>
  <c r="M165" i="29" s="1"/>
  <c r="I165" i="29"/>
  <c r="K165" i="29"/>
  <c r="O165" i="29"/>
  <c r="Q165" i="29"/>
  <c r="V165" i="29"/>
  <c r="G169" i="29"/>
  <c r="I169" i="29"/>
  <c r="K169" i="29"/>
  <c r="M169" i="29"/>
  <c r="O169" i="29"/>
  <c r="Q169" i="29"/>
  <c r="V169" i="29"/>
  <c r="G173" i="29"/>
  <c r="I173" i="29"/>
  <c r="K173" i="29"/>
  <c r="M173" i="29"/>
  <c r="O173" i="29"/>
  <c r="Q173" i="29"/>
  <c r="V173" i="29"/>
  <c r="G179" i="29"/>
  <c r="M179" i="29" s="1"/>
  <c r="I179" i="29"/>
  <c r="K179" i="29"/>
  <c r="O179" i="29"/>
  <c r="Q179" i="29"/>
  <c r="V179" i="29"/>
  <c r="G181" i="29"/>
  <c r="M181" i="29" s="1"/>
  <c r="I181" i="29"/>
  <c r="K181" i="29"/>
  <c r="O181" i="29"/>
  <c r="Q181" i="29"/>
  <c r="V181" i="29"/>
  <c r="G184" i="29"/>
  <c r="I184" i="29"/>
  <c r="K184" i="29"/>
  <c r="M184" i="29"/>
  <c r="O184" i="29"/>
  <c r="Q184" i="29"/>
  <c r="V184" i="29"/>
  <c r="G186" i="29"/>
  <c r="I186" i="29"/>
  <c r="K186" i="29"/>
  <c r="M186" i="29"/>
  <c r="O186" i="29"/>
  <c r="Q186" i="29"/>
  <c r="V186" i="29"/>
  <c r="G189" i="29"/>
  <c r="M189" i="29" s="1"/>
  <c r="I189" i="29"/>
  <c r="K189" i="29"/>
  <c r="O189" i="29"/>
  <c r="Q189" i="29"/>
  <c r="V189" i="29"/>
  <c r="G191" i="29"/>
  <c r="M191" i="29" s="1"/>
  <c r="I191" i="29"/>
  <c r="K191" i="29"/>
  <c r="O191" i="29"/>
  <c r="Q191" i="29"/>
  <c r="V191" i="29"/>
  <c r="G192" i="29"/>
  <c r="I192" i="29"/>
  <c r="K192" i="29"/>
  <c r="M192" i="29"/>
  <c r="O192" i="29"/>
  <c r="Q192" i="29"/>
  <c r="V192" i="29"/>
  <c r="G194" i="29"/>
  <c r="I194" i="29"/>
  <c r="K194" i="29"/>
  <c r="M194" i="29"/>
  <c r="O194" i="29"/>
  <c r="Q194" i="29"/>
  <c r="V194" i="29"/>
  <c r="G196" i="29"/>
  <c r="M196" i="29" s="1"/>
  <c r="I196" i="29"/>
  <c r="K196" i="29"/>
  <c r="O196" i="29"/>
  <c r="Q196" i="29"/>
  <c r="V196" i="29"/>
  <c r="G198" i="29"/>
  <c r="M198" i="29" s="1"/>
  <c r="I198" i="29"/>
  <c r="K198" i="29"/>
  <c r="O198" i="29"/>
  <c r="Q198" i="29"/>
  <c r="V198" i="29"/>
  <c r="G200" i="29"/>
  <c r="I200" i="29"/>
  <c r="K200" i="29"/>
  <c r="M200" i="29"/>
  <c r="O200" i="29"/>
  <c r="Q200" i="29"/>
  <c r="V200" i="29"/>
  <c r="G202" i="29"/>
  <c r="I202" i="29"/>
  <c r="K202" i="29"/>
  <c r="M202" i="29"/>
  <c r="O202" i="29"/>
  <c r="Q202" i="29"/>
  <c r="V202" i="29"/>
  <c r="G204" i="29"/>
  <c r="M204" i="29" s="1"/>
  <c r="I204" i="29"/>
  <c r="K204" i="29"/>
  <c r="O204" i="29"/>
  <c r="Q204" i="29"/>
  <c r="V204" i="29"/>
  <c r="G209" i="29"/>
  <c r="M209" i="29" s="1"/>
  <c r="I209" i="29"/>
  <c r="K209" i="29"/>
  <c r="O209" i="29"/>
  <c r="Q209" i="29"/>
  <c r="V209" i="29"/>
  <c r="G212" i="29"/>
  <c r="I212" i="29"/>
  <c r="K212" i="29"/>
  <c r="M212" i="29"/>
  <c r="O212" i="29"/>
  <c r="Q212" i="29"/>
  <c r="V212" i="29"/>
  <c r="K214" i="29"/>
  <c r="V214" i="29"/>
  <c r="G215" i="29"/>
  <c r="M215" i="29" s="1"/>
  <c r="M214" i="29" s="1"/>
  <c r="I215" i="29"/>
  <c r="I214" i="29" s="1"/>
  <c r="K215" i="29"/>
  <c r="O215" i="29"/>
  <c r="O214" i="29" s="1"/>
  <c r="Q215" i="29"/>
  <c r="Q214" i="29" s="1"/>
  <c r="V215" i="29"/>
  <c r="AE222" i="29"/>
  <c r="AF222" i="29"/>
  <c r="G244" i="28"/>
  <c r="BA165" i="28"/>
  <c r="BA111" i="28"/>
  <c r="BA73" i="28"/>
  <c r="G9" i="28"/>
  <c r="M9" i="28" s="1"/>
  <c r="I9" i="28"/>
  <c r="I8" i="28" s="1"/>
  <c r="K9" i="28"/>
  <c r="K8" i="28" s="1"/>
  <c r="O9" i="28"/>
  <c r="Q9" i="28"/>
  <c r="Q8" i="28" s="1"/>
  <c r="V9" i="28"/>
  <c r="V8" i="28" s="1"/>
  <c r="G13" i="28"/>
  <c r="I13" i="28"/>
  <c r="K13" i="28"/>
  <c r="M13" i="28"/>
  <c r="O13" i="28"/>
  <c r="Q13" i="28"/>
  <c r="V13" i="28"/>
  <c r="G17" i="28"/>
  <c r="G8" i="28" s="1"/>
  <c r="I17" i="28"/>
  <c r="K17" i="28"/>
  <c r="M17" i="28"/>
  <c r="O17" i="28"/>
  <c r="O8" i="28" s="1"/>
  <c r="Q17" i="28"/>
  <c r="V17" i="28"/>
  <c r="G42" i="28"/>
  <c r="M42" i="28" s="1"/>
  <c r="I42" i="28"/>
  <c r="K42" i="28"/>
  <c r="O42" i="28"/>
  <c r="Q42" i="28"/>
  <c r="V42" i="28"/>
  <c r="G57" i="28"/>
  <c r="M57" i="28" s="1"/>
  <c r="I57" i="28"/>
  <c r="K57" i="28"/>
  <c r="O57" i="28"/>
  <c r="Q57" i="28"/>
  <c r="V57" i="28"/>
  <c r="G72" i="28"/>
  <c r="I72" i="28"/>
  <c r="K72" i="28"/>
  <c r="M72" i="28"/>
  <c r="O72" i="28"/>
  <c r="Q72" i="28"/>
  <c r="V72" i="28"/>
  <c r="G75" i="28"/>
  <c r="I75" i="28"/>
  <c r="K75" i="28"/>
  <c r="M75" i="28"/>
  <c r="O75" i="28"/>
  <c r="Q75" i="28"/>
  <c r="V75" i="28"/>
  <c r="G79" i="28"/>
  <c r="M79" i="28" s="1"/>
  <c r="I79" i="28"/>
  <c r="K79" i="28"/>
  <c r="O79" i="28"/>
  <c r="Q79" i="28"/>
  <c r="V79" i="28"/>
  <c r="G82" i="28"/>
  <c r="M82" i="28" s="1"/>
  <c r="I82" i="28"/>
  <c r="K82" i="28"/>
  <c r="O82" i="28"/>
  <c r="Q82" i="28"/>
  <c r="V82" i="28"/>
  <c r="G85" i="28"/>
  <c r="I85" i="28"/>
  <c r="K85" i="28"/>
  <c r="M85" i="28"/>
  <c r="O85" i="28"/>
  <c r="Q85" i="28"/>
  <c r="V85" i="28"/>
  <c r="G87" i="28"/>
  <c r="I87" i="28"/>
  <c r="K87" i="28"/>
  <c r="M87" i="28"/>
  <c r="O87" i="28"/>
  <c r="Q87" i="28"/>
  <c r="V87" i="28"/>
  <c r="G89" i="28"/>
  <c r="M89" i="28" s="1"/>
  <c r="I89" i="28"/>
  <c r="K89" i="28"/>
  <c r="O89" i="28"/>
  <c r="Q89" i="28"/>
  <c r="V89" i="28"/>
  <c r="G110" i="28"/>
  <c r="I110" i="28"/>
  <c r="K110" i="28"/>
  <c r="M110" i="28"/>
  <c r="O110" i="28"/>
  <c r="Q110" i="28"/>
  <c r="V110" i="28"/>
  <c r="G127" i="28"/>
  <c r="I127" i="28"/>
  <c r="K127" i="28"/>
  <c r="M127" i="28"/>
  <c r="O127" i="28"/>
  <c r="Q127" i="28"/>
  <c r="V127" i="28"/>
  <c r="G129" i="28"/>
  <c r="I129" i="28"/>
  <c r="K129" i="28"/>
  <c r="M129" i="28"/>
  <c r="O129" i="28"/>
  <c r="Q129" i="28"/>
  <c r="V129" i="28"/>
  <c r="G131" i="28"/>
  <c r="M131" i="28" s="1"/>
  <c r="I131" i="28"/>
  <c r="K131" i="28"/>
  <c r="O131" i="28"/>
  <c r="Q131" i="28"/>
  <c r="V131" i="28"/>
  <c r="G135" i="28"/>
  <c r="I135" i="28"/>
  <c r="I134" i="28" s="1"/>
  <c r="K135" i="28"/>
  <c r="K134" i="28" s="1"/>
  <c r="M135" i="28"/>
  <c r="O135" i="28"/>
  <c r="Q135" i="28"/>
  <c r="Q134" i="28" s="1"/>
  <c r="V135" i="28"/>
  <c r="V134" i="28" s="1"/>
  <c r="G138" i="28"/>
  <c r="I138" i="28"/>
  <c r="K138" i="28"/>
  <c r="M138" i="28"/>
  <c r="O138" i="28"/>
  <c r="Q138" i="28"/>
  <c r="V138" i="28"/>
  <c r="G141" i="28"/>
  <c r="G134" i="28" s="1"/>
  <c r="I141" i="28"/>
  <c r="K141" i="28"/>
  <c r="M141" i="28"/>
  <c r="O141" i="28"/>
  <c r="O134" i="28" s="1"/>
  <c r="Q141" i="28"/>
  <c r="V141" i="28"/>
  <c r="G145" i="28"/>
  <c r="M145" i="28" s="1"/>
  <c r="I145" i="28"/>
  <c r="K145" i="28"/>
  <c r="O145" i="28"/>
  <c r="Q145" i="28"/>
  <c r="V145" i="28"/>
  <c r="G149" i="28"/>
  <c r="I149" i="28"/>
  <c r="K149" i="28"/>
  <c r="M149" i="28"/>
  <c r="O149" i="28"/>
  <c r="Q149" i="28"/>
  <c r="V149" i="28"/>
  <c r="G153" i="28"/>
  <c r="I153" i="28"/>
  <c r="K153" i="28"/>
  <c r="M153" i="28"/>
  <c r="O153" i="28"/>
  <c r="Q153" i="28"/>
  <c r="V153" i="28"/>
  <c r="G158" i="28"/>
  <c r="M158" i="28" s="1"/>
  <c r="I158" i="28"/>
  <c r="I157" i="28" s="1"/>
  <c r="K158" i="28"/>
  <c r="K157" i="28" s="1"/>
  <c r="O158" i="28"/>
  <c r="Q158" i="28"/>
  <c r="Q157" i="28" s="1"/>
  <c r="V158" i="28"/>
  <c r="V157" i="28" s="1"/>
  <c r="G161" i="28"/>
  <c r="I161" i="28"/>
  <c r="K161" i="28"/>
  <c r="M161" i="28"/>
  <c r="O161" i="28"/>
  <c r="Q161" i="28"/>
  <c r="V161" i="28"/>
  <c r="G164" i="28"/>
  <c r="I164" i="28"/>
  <c r="K164" i="28"/>
  <c r="M164" i="28"/>
  <c r="O164" i="28"/>
  <c r="Q164" i="28"/>
  <c r="V164" i="28"/>
  <c r="G168" i="28"/>
  <c r="M168" i="28" s="1"/>
  <c r="I168" i="28"/>
  <c r="K168" i="28"/>
  <c r="O168" i="28"/>
  <c r="O157" i="28" s="1"/>
  <c r="Q168" i="28"/>
  <c r="V168" i="28"/>
  <c r="G172" i="28"/>
  <c r="M172" i="28" s="1"/>
  <c r="I172" i="28"/>
  <c r="K172" i="28"/>
  <c r="O172" i="28"/>
  <c r="Q172" i="28"/>
  <c r="V172" i="28"/>
  <c r="G176" i="28"/>
  <c r="I176" i="28"/>
  <c r="K176" i="28"/>
  <c r="M176" i="28"/>
  <c r="O176" i="28"/>
  <c r="Q176" i="28"/>
  <c r="V176" i="28"/>
  <c r="K180" i="28"/>
  <c r="O180" i="28"/>
  <c r="V180" i="28"/>
  <c r="G181" i="28"/>
  <c r="G180" i="28" s="1"/>
  <c r="I181" i="28"/>
  <c r="I180" i="28" s="1"/>
  <c r="K181" i="28"/>
  <c r="O181" i="28"/>
  <c r="Q181" i="28"/>
  <c r="Q180" i="28" s="1"/>
  <c r="V181" i="28"/>
  <c r="G197" i="28"/>
  <c r="I197" i="28"/>
  <c r="I196" i="28" s="1"/>
  <c r="K197" i="28"/>
  <c r="M197" i="28"/>
  <c r="O197" i="28"/>
  <c r="Q197" i="28"/>
  <c r="Q196" i="28" s="1"/>
  <c r="V197" i="28"/>
  <c r="G200" i="28"/>
  <c r="G196" i="28" s="1"/>
  <c r="I200" i="28"/>
  <c r="K200" i="28"/>
  <c r="K196" i="28" s="1"/>
  <c r="O200" i="28"/>
  <c r="O196" i="28" s="1"/>
  <c r="Q200" i="28"/>
  <c r="V200" i="28"/>
  <c r="V196" i="28" s="1"/>
  <c r="G203" i="28"/>
  <c r="I203" i="28"/>
  <c r="K203" i="28"/>
  <c r="M203" i="28"/>
  <c r="O203" i="28"/>
  <c r="Q203" i="28"/>
  <c r="V203" i="28"/>
  <c r="G209" i="28"/>
  <c r="M209" i="28" s="1"/>
  <c r="I209" i="28"/>
  <c r="K209" i="28"/>
  <c r="O209" i="28"/>
  <c r="Q209" i="28"/>
  <c r="V209" i="28"/>
  <c r="G215" i="28"/>
  <c r="I215" i="28"/>
  <c r="K215" i="28"/>
  <c r="M215" i="28"/>
  <c r="O215" i="28"/>
  <c r="Q215" i="28"/>
  <c r="V215" i="28"/>
  <c r="G220" i="28"/>
  <c r="M220" i="28" s="1"/>
  <c r="I220" i="28"/>
  <c r="K220" i="28"/>
  <c r="O220" i="28"/>
  <c r="Q220" i="28"/>
  <c r="V220" i="28"/>
  <c r="G222" i="28"/>
  <c r="I222" i="28"/>
  <c r="K222" i="28"/>
  <c r="M222" i="28"/>
  <c r="O222" i="28"/>
  <c r="Q222" i="28"/>
  <c r="V222" i="28"/>
  <c r="G224" i="28"/>
  <c r="M224" i="28" s="1"/>
  <c r="I224" i="28"/>
  <c r="K224" i="28"/>
  <c r="O224" i="28"/>
  <c r="Q224" i="28"/>
  <c r="V224" i="28"/>
  <c r="G226" i="28"/>
  <c r="I226" i="28"/>
  <c r="K226" i="28"/>
  <c r="M226" i="28"/>
  <c r="O226" i="28"/>
  <c r="Q226" i="28"/>
  <c r="V226" i="28"/>
  <c r="G228" i="28"/>
  <c r="M228" i="28" s="1"/>
  <c r="I228" i="28"/>
  <c r="K228" i="28"/>
  <c r="O228" i="28"/>
  <c r="Q228" i="28"/>
  <c r="V228" i="28"/>
  <c r="G230" i="28"/>
  <c r="I230" i="28"/>
  <c r="K230" i="28"/>
  <c r="M230" i="28"/>
  <c r="O230" i="28"/>
  <c r="Q230" i="28"/>
  <c r="V230" i="28"/>
  <c r="G232" i="28"/>
  <c r="M232" i="28" s="1"/>
  <c r="I232" i="28"/>
  <c r="K232" i="28"/>
  <c r="O232" i="28"/>
  <c r="Q232" i="28"/>
  <c r="V232" i="28"/>
  <c r="G234" i="28"/>
  <c r="I234" i="28"/>
  <c r="K234" i="28"/>
  <c r="M234" i="28"/>
  <c r="O234" i="28"/>
  <c r="Q234" i="28"/>
  <c r="V234" i="28"/>
  <c r="G236" i="28"/>
  <c r="K236" i="28"/>
  <c r="O236" i="28"/>
  <c r="V236" i="28"/>
  <c r="G237" i="28"/>
  <c r="I237" i="28"/>
  <c r="I236" i="28" s="1"/>
  <c r="K237" i="28"/>
  <c r="M237" i="28"/>
  <c r="M236" i="28" s="1"/>
  <c r="O237" i="28"/>
  <c r="Q237" i="28"/>
  <c r="Q236" i="28" s="1"/>
  <c r="V237" i="28"/>
  <c r="AE244" i="28"/>
  <c r="AF244" i="28"/>
  <c r="G39" i="27"/>
  <c r="BA32" i="27"/>
  <c r="BA30" i="27"/>
  <c r="BA13" i="27"/>
  <c r="BA10" i="27"/>
  <c r="G8" i="27"/>
  <c r="O8" i="27"/>
  <c r="G9" i="27"/>
  <c r="M9" i="27" s="1"/>
  <c r="M8" i="27" s="1"/>
  <c r="I9" i="27"/>
  <c r="I8" i="27" s="1"/>
  <c r="K9" i="27"/>
  <c r="K8" i="27" s="1"/>
  <c r="O9" i="27"/>
  <c r="Q9" i="27"/>
  <c r="Q8" i="27" s="1"/>
  <c r="V9" i="27"/>
  <c r="V8" i="27" s="1"/>
  <c r="G11" i="27"/>
  <c r="K11" i="27"/>
  <c r="O11" i="27"/>
  <c r="V11" i="27"/>
  <c r="G12" i="27"/>
  <c r="I12" i="27"/>
  <c r="I11" i="27" s="1"/>
  <c r="K12" i="27"/>
  <c r="M12" i="27"/>
  <c r="M11" i="27" s="1"/>
  <c r="O12" i="27"/>
  <c r="Q12" i="27"/>
  <c r="Q11" i="27" s="1"/>
  <c r="V12" i="27"/>
  <c r="G15" i="27"/>
  <c r="I15" i="27"/>
  <c r="I14" i="27" s="1"/>
  <c r="K15" i="27"/>
  <c r="M15" i="27"/>
  <c r="O15" i="27"/>
  <c r="Q15" i="27"/>
  <c r="Q14" i="27" s="1"/>
  <c r="V15" i="27"/>
  <c r="G16" i="27"/>
  <c r="M16" i="27" s="1"/>
  <c r="I16" i="27"/>
  <c r="K16" i="27"/>
  <c r="K14" i="27" s="1"/>
  <c r="O16" i="27"/>
  <c r="Q16" i="27"/>
  <c r="V16" i="27"/>
  <c r="V14" i="27" s="1"/>
  <c r="G17" i="27"/>
  <c r="I17" i="27"/>
  <c r="K17" i="27"/>
  <c r="M17" i="27"/>
  <c r="O17" i="27"/>
  <c r="Q17" i="27"/>
  <c r="V17" i="27"/>
  <c r="G18" i="27"/>
  <c r="G14" i="27" s="1"/>
  <c r="I18" i="27"/>
  <c r="K18" i="27"/>
  <c r="O18" i="27"/>
  <c r="O14" i="27" s="1"/>
  <c r="Q18" i="27"/>
  <c r="V18" i="27"/>
  <c r="G19" i="27"/>
  <c r="I19" i="27"/>
  <c r="K19" i="27"/>
  <c r="M19" i="27"/>
  <c r="O19" i="27"/>
  <c r="Q19" i="27"/>
  <c r="V19" i="27"/>
  <c r="G20" i="27"/>
  <c r="M20" i="27" s="1"/>
  <c r="I20" i="27"/>
  <c r="K20" i="27"/>
  <c r="O20" i="27"/>
  <c r="Q20" i="27"/>
  <c r="V20" i="27"/>
  <c r="G21" i="27"/>
  <c r="I21" i="27"/>
  <c r="K21" i="27"/>
  <c r="M21" i="27"/>
  <c r="O21" i="27"/>
  <c r="Q21" i="27"/>
  <c r="V21" i="27"/>
  <c r="G22" i="27"/>
  <c r="M22" i="27" s="1"/>
  <c r="I22" i="27"/>
  <c r="K22" i="27"/>
  <c r="O22" i="27"/>
  <c r="Q22" i="27"/>
  <c r="V22" i="27"/>
  <c r="G23" i="27"/>
  <c r="I23" i="27"/>
  <c r="K23" i="27"/>
  <c r="M23" i="27"/>
  <c r="O23" i="27"/>
  <c r="Q23" i="27"/>
  <c r="V23" i="27"/>
  <c r="G24" i="27"/>
  <c r="M24" i="27" s="1"/>
  <c r="I24" i="27"/>
  <c r="K24" i="27"/>
  <c r="O24" i="27"/>
  <c r="Q24" i="27"/>
  <c r="V24" i="27"/>
  <c r="G26" i="27"/>
  <c r="G25" i="27" s="1"/>
  <c r="I26" i="27"/>
  <c r="I25" i="27" s="1"/>
  <c r="K26" i="27"/>
  <c r="K25" i="27" s="1"/>
  <c r="O26" i="27"/>
  <c r="O25" i="27" s="1"/>
  <c r="Q26" i="27"/>
  <c r="Q25" i="27" s="1"/>
  <c r="V26" i="27"/>
  <c r="V25" i="27" s="1"/>
  <c r="G28" i="27"/>
  <c r="I28" i="27"/>
  <c r="K28" i="27"/>
  <c r="K27" i="27" s="1"/>
  <c r="M28" i="27"/>
  <c r="O28" i="27"/>
  <c r="Q28" i="27"/>
  <c r="V28" i="27"/>
  <c r="V27" i="27" s="1"/>
  <c r="G29" i="27"/>
  <c r="G27" i="27" s="1"/>
  <c r="I29" i="27"/>
  <c r="K29" i="27"/>
  <c r="M29" i="27"/>
  <c r="O29" i="27"/>
  <c r="O27" i="27" s="1"/>
  <c r="Q29" i="27"/>
  <c r="V29" i="27"/>
  <c r="G31" i="27"/>
  <c r="M31" i="27" s="1"/>
  <c r="I31" i="27"/>
  <c r="K31" i="27"/>
  <c r="O31" i="27"/>
  <c r="Q31" i="27"/>
  <c r="V31" i="27"/>
  <c r="G33" i="27"/>
  <c r="M33" i="27" s="1"/>
  <c r="I33" i="27"/>
  <c r="I27" i="27" s="1"/>
  <c r="K33" i="27"/>
  <c r="O33" i="27"/>
  <c r="Q33" i="27"/>
  <c r="Q27" i="27" s="1"/>
  <c r="V33" i="27"/>
  <c r="G34" i="27"/>
  <c r="I34" i="27"/>
  <c r="K34" i="27"/>
  <c r="M34" i="27"/>
  <c r="O34" i="27"/>
  <c r="Q34" i="27"/>
  <c r="V34" i="27"/>
  <c r="G35" i="27"/>
  <c r="I35" i="27"/>
  <c r="K35" i="27"/>
  <c r="M35" i="27"/>
  <c r="O35" i="27"/>
  <c r="Q35" i="27"/>
  <c r="V35" i="27"/>
  <c r="G36" i="27"/>
  <c r="M36" i="27" s="1"/>
  <c r="I36" i="27"/>
  <c r="K36" i="27"/>
  <c r="O36" i="27"/>
  <c r="Q36" i="27"/>
  <c r="V36" i="27"/>
  <c r="G37" i="27"/>
  <c r="M37" i="27" s="1"/>
  <c r="I37" i="27"/>
  <c r="K37" i="27"/>
  <c r="O37" i="27"/>
  <c r="Q37" i="27"/>
  <c r="V37" i="27"/>
  <c r="AE39" i="27"/>
  <c r="AF39" i="27"/>
  <c r="G34" i="26"/>
  <c r="BA31" i="26"/>
  <c r="BA29" i="26"/>
  <c r="BA13" i="26"/>
  <c r="BA10" i="26"/>
  <c r="G8" i="26"/>
  <c r="O8" i="26"/>
  <c r="G9" i="26"/>
  <c r="M9" i="26" s="1"/>
  <c r="M8" i="26" s="1"/>
  <c r="I9" i="26"/>
  <c r="I8" i="26" s="1"/>
  <c r="K9" i="26"/>
  <c r="K8" i="26" s="1"/>
  <c r="O9" i="26"/>
  <c r="Q9" i="26"/>
  <c r="Q8" i="26" s="1"/>
  <c r="V9" i="26"/>
  <c r="V8" i="26" s="1"/>
  <c r="K11" i="26"/>
  <c r="V11" i="26"/>
  <c r="G12" i="26"/>
  <c r="G11" i="26" s="1"/>
  <c r="I12" i="26"/>
  <c r="I11" i="26" s="1"/>
  <c r="K12" i="26"/>
  <c r="M12" i="26"/>
  <c r="M11" i="26" s="1"/>
  <c r="O12" i="26"/>
  <c r="O11" i="26" s="1"/>
  <c r="Q12" i="26"/>
  <c r="Q11" i="26" s="1"/>
  <c r="V12" i="26"/>
  <c r="G15" i="26"/>
  <c r="I15" i="26"/>
  <c r="I14" i="26" s="1"/>
  <c r="K15" i="26"/>
  <c r="K14" i="26" s="1"/>
  <c r="M15" i="26"/>
  <c r="O15" i="26"/>
  <c r="Q15" i="26"/>
  <c r="Q14" i="26" s="1"/>
  <c r="V15" i="26"/>
  <c r="V14" i="26" s="1"/>
  <c r="G16" i="26"/>
  <c r="I16" i="26"/>
  <c r="K16" i="26"/>
  <c r="M16" i="26"/>
  <c r="O16" i="26"/>
  <c r="Q16" i="26"/>
  <c r="V16" i="26"/>
  <c r="G17" i="26"/>
  <c r="I17" i="26"/>
  <c r="K17" i="26"/>
  <c r="M17" i="26"/>
  <c r="O17" i="26"/>
  <c r="Q17" i="26"/>
  <c r="V17" i="26"/>
  <c r="G18" i="26"/>
  <c r="G14" i="26" s="1"/>
  <c r="I18" i="26"/>
  <c r="K18" i="26"/>
  <c r="O18" i="26"/>
  <c r="O14" i="26" s="1"/>
  <c r="Q18" i="26"/>
  <c r="V18" i="26"/>
  <c r="G19" i="26"/>
  <c r="I19" i="26"/>
  <c r="K19" i="26"/>
  <c r="M19" i="26"/>
  <c r="O19" i="26"/>
  <c r="Q19" i="26"/>
  <c r="V19" i="26"/>
  <c r="G20" i="26"/>
  <c r="I20" i="26"/>
  <c r="K20" i="26"/>
  <c r="M20" i="26"/>
  <c r="O20" i="26"/>
  <c r="Q20" i="26"/>
  <c r="V20" i="26"/>
  <c r="G21" i="26"/>
  <c r="I21" i="26"/>
  <c r="K21" i="26"/>
  <c r="M21" i="26"/>
  <c r="O21" i="26"/>
  <c r="Q21" i="26"/>
  <c r="V21" i="26"/>
  <c r="G22" i="26"/>
  <c r="M22" i="26" s="1"/>
  <c r="I22" i="26"/>
  <c r="K22" i="26"/>
  <c r="O22" i="26"/>
  <c r="Q22" i="26"/>
  <c r="V22" i="26"/>
  <c r="G23" i="26"/>
  <c r="I23" i="26"/>
  <c r="K23" i="26"/>
  <c r="M23" i="26"/>
  <c r="O23" i="26"/>
  <c r="Q23" i="26"/>
  <c r="V23" i="26"/>
  <c r="G24" i="26"/>
  <c r="K24" i="26"/>
  <c r="O24" i="26"/>
  <c r="V24" i="26"/>
  <c r="G25" i="26"/>
  <c r="I25" i="26"/>
  <c r="I24" i="26" s="1"/>
  <c r="K25" i="26"/>
  <c r="M25" i="26"/>
  <c r="M24" i="26" s="1"/>
  <c r="O25" i="26"/>
  <c r="Q25" i="26"/>
  <c r="Q24" i="26" s="1"/>
  <c r="V25" i="26"/>
  <c r="G27" i="26"/>
  <c r="I27" i="26"/>
  <c r="I26" i="26" s="1"/>
  <c r="K27" i="26"/>
  <c r="M27" i="26"/>
  <c r="O27" i="26"/>
  <c r="Q27" i="26"/>
  <c r="Q26" i="26" s="1"/>
  <c r="V27" i="26"/>
  <c r="G28" i="26"/>
  <c r="M28" i="26" s="1"/>
  <c r="I28" i="26"/>
  <c r="K28" i="26"/>
  <c r="K26" i="26" s="1"/>
  <c r="O28" i="26"/>
  <c r="Q28" i="26"/>
  <c r="V28" i="26"/>
  <c r="V26" i="26" s="1"/>
  <c r="G30" i="26"/>
  <c r="I30" i="26"/>
  <c r="K30" i="26"/>
  <c r="M30" i="26"/>
  <c r="O30" i="26"/>
  <c r="Q30" i="26"/>
  <c r="V30" i="26"/>
  <c r="G32" i="26"/>
  <c r="G26" i="26" s="1"/>
  <c r="I32" i="26"/>
  <c r="K32" i="26"/>
  <c r="O32" i="26"/>
  <c r="O26" i="26" s="1"/>
  <c r="Q32" i="26"/>
  <c r="V32" i="26"/>
  <c r="AE34" i="26"/>
  <c r="AF34" i="26"/>
  <c r="G29" i="25"/>
  <c r="BA26" i="25"/>
  <c r="BA10" i="25"/>
  <c r="G8" i="25"/>
  <c r="K8" i="25"/>
  <c r="O8" i="25"/>
  <c r="V8" i="25"/>
  <c r="G9" i="25"/>
  <c r="I9" i="25"/>
  <c r="I8" i="25" s="1"/>
  <c r="K9" i="25"/>
  <c r="M9" i="25"/>
  <c r="M8" i="25" s="1"/>
  <c r="O9" i="25"/>
  <c r="Q9" i="25"/>
  <c r="Q8" i="25" s="1"/>
  <c r="V9" i="25"/>
  <c r="G12" i="25"/>
  <c r="I12" i="25"/>
  <c r="I11" i="25" s="1"/>
  <c r="K12" i="25"/>
  <c r="M12" i="25"/>
  <c r="O12" i="25"/>
  <c r="Q12" i="25"/>
  <c r="Q11" i="25" s="1"/>
  <c r="V12" i="25"/>
  <c r="G13" i="25"/>
  <c r="M13" i="25" s="1"/>
  <c r="I13" i="25"/>
  <c r="K13" i="25"/>
  <c r="K11" i="25" s="1"/>
  <c r="O13" i="25"/>
  <c r="Q13" i="25"/>
  <c r="V13" i="25"/>
  <c r="V11" i="25" s="1"/>
  <c r="G14" i="25"/>
  <c r="I14" i="25"/>
  <c r="K14" i="25"/>
  <c r="M14" i="25"/>
  <c r="O14" i="25"/>
  <c r="Q14" i="25"/>
  <c r="V14" i="25"/>
  <c r="G15" i="25"/>
  <c r="G11" i="25" s="1"/>
  <c r="I15" i="25"/>
  <c r="K15" i="25"/>
  <c r="O15" i="25"/>
  <c r="O11" i="25" s="1"/>
  <c r="Q15" i="25"/>
  <c r="V15" i="25"/>
  <c r="G16" i="25"/>
  <c r="I16" i="25"/>
  <c r="K16" i="25"/>
  <c r="M16" i="25"/>
  <c r="O16" i="25"/>
  <c r="Q16" i="25"/>
  <c r="V16" i="25"/>
  <c r="G17" i="25"/>
  <c r="M17" i="25" s="1"/>
  <c r="I17" i="25"/>
  <c r="K17" i="25"/>
  <c r="O17" i="25"/>
  <c r="Q17" i="25"/>
  <c r="V17" i="25"/>
  <c r="G18" i="25"/>
  <c r="I18" i="25"/>
  <c r="K18" i="25"/>
  <c r="M18" i="25"/>
  <c r="O18" i="25"/>
  <c r="Q18" i="25"/>
  <c r="V18" i="25"/>
  <c r="G19" i="25"/>
  <c r="M19" i="25" s="1"/>
  <c r="I19" i="25"/>
  <c r="K19" i="25"/>
  <c r="O19" i="25"/>
  <c r="Q19" i="25"/>
  <c r="V19" i="25"/>
  <c r="G20" i="25"/>
  <c r="I20" i="25"/>
  <c r="K20" i="25"/>
  <c r="M20" i="25"/>
  <c r="O20" i="25"/>
  <c r="Q20" i="25"/>
  <c r="V20" i="25"/>
  <c r="G21" i="25"/>
  <c r="K21" i="25"/>
  <c r="O21" i="25"/>
  <c r="V21" i="25"/>
  <c r="G22" i="25"/>
  <c r="I22" i="25"/>
  <c r="I21" i="25" s="1"/>
  <c r="K22" i="25"/>
  <c r="M22" i="25"/>
  <c r="M21" i="25" s="1"/>
  <c r="O22" i="25"/>
  <c r="Q22" i="25"/>
  <c r="Q21" i="25" s="1"/>
  <c r="V22" i="25"/>
  <c r="G23" i="25"/>
  <c r="O23" i="25"/>
  <c r="G24" i="25"/>
  <c r="I24" i="25"/>
  <c r="I23" i="25" s="1"/>
  <c r="K24" i="25"/>
  <c r="M24" i="25"/>
  <c r="O24" i="25"/>
  <c r="Q24" i="25"/>
  <c r="Q23" i="25" s="1"/>
  <c r="V24" i="25"/>
  <c r="G25" i="25"/>
  <c r="M25" i="25" s="1"/>
  <c r="I25" i="25"/>
  <c r="K25" i="25"/>
  <c r="K23" i="25" s="1"/>
  <c r="O25" i="25"/>
  <c r="Q25" i="25"/>
  <c r="V25" i="25"/>
  <c r="V23" i="25" s="1"/>
  <c r="G27" i="25"/>
  <c r="I27" i="25"/>
  <c r="K27" i="25"/>
  <c r="M27" i="25"/>
  <c r="O27" i="25"/>
  <c r="Q27" i="25"/>
  <c r="V27" i="25"/>
  <c r="AE29" i="25"/>
  <c r="G29" i="24"/>
  <c r="BA26" i="24"/>
  <c r="BA10" i="24"/>
  <c r="G9" i="24"/>
  <c r="M9" i="24" s="1"/>
  <c r="M8" i="24" s="1"/>
  <c r="I9" i="24"/>
  <c r="I8" i="24" s="1"/>
  <c r="K9" i="24"/>
  <c r="K8" i="24" s="1"/>
  <c r="O9" i="24"/>
  <c r="O8" i="24" s="1"/>
  <c r="Q9" i="24"/>
  <c r="Q8" i="24" s="1"/>
  <c r="V9" i="24"/>
  <c r="V8" i="24" s="1"/>
  <c r="G12" i="24"/>
  <c r="I12" i="24"/>
  <c r="K12" i="24"/>
  <c r="K11" i="24" s="1"/>
  <c r="M12" i="24"/>
  <c r="O12" i="24"/>
  <c r="Q12" i="24"/>
  <c r="V12" i="24"/>
  <c r="V11" i="24" s="1"/>
  <c r="G13" i="24"/>
  <c r="G11" i="24" s="1"/>
  <c r="I13" i="24"/>
  <c r="K13" i="24"/>
  <c r="M13" i="24"/>
  <c r="O13" i="24"/>
  <c r="O11" i="24" s="1"/>
  <c r="Q13" i="24"/>
  <c r="V13" i="24"/>
  <c r="G14" i="24"/>
  <c r="M14" i="24" s="1"/>
  <c r="I14" i="24"/>
  <c r="K14" i="24"/>
  <c r="O14" i="24"/>
  <c r="Q14" i="24"/>
  <c r="V14" i="24"/>
  <c r="G15" i="24"/>
  <c r="M15" i="24" s="1"/>
  <c r="I15" i="24"/>
  <c r="I11" i="24" s="1"/>
  <c r="K15" i="24"/>
  <c r="O15" i="24"/>
  <c r="Q15" i="24"/>
  <c r="Q11" i="24" s="1"/>
  <c r="V15" i="24"/>
  <c r="G16" i="24"/>
  <c r="I16" i="24"/>
  <c r="K16" i="24"/>
  <c r="M16" i="24"/>
  <c r="O16" i="24"/>
  <c r="Q16" i="24"/>
  <c r="V16" i="24"/>
  <c r="G17" i="24"/>
  <c r="I17" i="24"/>
  <c r="K17" i="24"/>
  <c r="M17" i="24"/>
  <c r="O17" i="24"/>
  <c r="Q17" i="24"/>
  <c r="V17" i="24"/>
  <c r="G18" i="24"/>
  <c r="M18" i="24" s="1"/>
  <c r="I18" i="24"/>
  <c r="K18" i="24"/>
  <c r="O18" i="24"/>
  <c r="Q18" i="24"/>
  <c r="V18" i="24"/>
  <c r="G19" i="24"/>
  <c r="M19" i="24" s="1"/>
  <c r="I19" i="24"/>
  <c r="K19" i="24"/>
  <c r="O19" i="24"/>
  <c r="Q19" i="24"/>
  <c r="V19" i="24"/>
  <c r="G20" i="24"/>
  <c r="I20" i="24"/>
  <c r="K20" i="24"/>
  <c r="M20" i="24"/>
  <c r="O20" i="24"/>
  <c r="Q20" i="24"/>
  <c r="V20" i="24"/>
  <c r="K21" i="24"/>
  <c r="V21" i="24"/>
  <c r="G22" i="24"/>
  <c r="M22" i="24" s="1"/>
  <c r="M21" i="24" s="1"/>
  <c r="I22" i="24"/>
  <c r="I21" i="24" s="1"/>
  <c r="K22" i="24"/>
  <c r="O22" i="24"/>
  <c r="O21" i="24" s="1"/>
  <c r="Q22" i="24"/>
  <c r="Q21" i="24" s="1"/>
  <c r="V22" i="24"/>
  <c r="G24" i="24"/>
  <c r="I24" i="24"/>
  <c r="K24" i="24"/>
  <c r="K23" i="24" s="1"/>
  <c r="M24" i="24"/>
  <c r="M23" i="24" s="1"/>
  <c r="O24" i="24"/>
  <c r="Q24" i="24"/>
  <c r="V24" i="24"/>
  <c r="V23" i="24" s="1"/>
  <c r="G25" i="24"/>
  <c r="G23" i="24" s="1"/>
  <c r="I25" i="24"/>
  <c r="K25" i="24"/>
  <c r="M25" i="24"/>
  <c r="O25" i="24"/>
  <c r="O23" i="24" s="1"/>
  <c r="Q25" i="24"/>
  <c r="V25" i="24"/>
  <c r="G27" i="24"/>
  <c r="M27" i="24" s="1"/>
  <c r="I27" i="24"/>
  <c r="I23" i="24" s="1"/>
  <c r="K27" i="24"/>
  <c r="O27" i="24"/>
  <c r="Q27" i="24"/>
  <c r="Q23" i="24" s="1"/>
  <c r="V27" i="24"/>
  <c r="AE29" i="24"/>
  <c r="AF29" i="24"/>
  <c r="G34" i="23"/>
  <c r="BA28" i="23"/>
  <c r="BA26" i="23"/>
  <c r="BA10" i="23"/>
  <c r="G8" i="23"/>
  <c r="O8" i="23"/>
  <c r="G9" i="23"/>
  <c r="M9" i="23" s="1"/>
  <c r="M8" i="23" s="1"/>
  <c r="I9" i="23"/>
  <c r="I8" i="23" s="1"/>
  <c r="K9" i="23"/>
  <c r="K8" i="23" s="1"/>
  <c r="O9" i="23"/>
  <c r="Q9" i="23"/>
  <c r="Q8" i="23" s="1"/>
  <c r="V9" i="23"/>
  <c r="V8" i="23" s="1"/>
  <c r="G12" i="23"/>
  <c r="I12" i="23"/>
  <c r="I11" i="23" s="1"/>
  <c r="K12" i="23"/>
  <c r="M12" i="23"/>
  <c r="O12" i="23"/>
  <c r="Q12" i="23"/>
  <c r="Q11" i="23" s="1"/>
  <c r="V12" i="23"/>
  <c r="G13" i="23"/>
  <c r="G11" i="23" s="1"/>
  <c r="I13" i="23"/>
  <c r="K13" i="23"/>
  <c r="K11" i="23" s="1"/>
  <c r="O13" i="23"/>
  <c r="O11" i="23" s="1"/>
  <c r="Q13" i="23"/>
  <c r="V13" i="23"/>
  <c r="V11" i="23" s="1"/>
  <c r="G14" i="23"/>
  <c r="I14" i="23"/>
  <c r="K14" i="23"/>
  <c r="M14" i="23"/>
  <c r="O14" i="23"/>
  <c r="Q14" i="23"/>
  <c r="V14" i="23"/>
  <c r="G15" i="23"/>
  <c r="M15" i="23" s="1"/>
  <c r="I15" i="23"/>
  <c r="K15" i="23"/>
  <c r="O15" i="23"/>
  <c r="Q15" i="23"/>
  <c r="V15" i="23"/>
  <c r="G16" i="23"/>
  <c r="I16" i="23"/>
  <c r="K16" i="23"/>
  <c r="M16" i="23"/>
  <c r="O16" i="23"/>
  <c r="Q16" i="23"/>
  <c r="V16" i="23"/>
  <c r="G17" i="23"/>
  <c r="M17" i="23" s="1"/>
  <c r="I17" i="23"/>
  <c r="K17" i="23"/>
  <c r="O17" i="23"/>
  <c r="Q17" i="23"/>
  <c r="V17" i="23"/>
  <c r="G18" i="23"/>
  <c r="I18" i="23"/>
  <c r="K18" i="23"/>
  <c r="M18" i="23"/>
  <c r="O18" i="23"/>
  <c r="Q18" i="23"/>
  <c r="V18" i="23"/>
  <c r="G19" i="23"/>
  <c r="M19" i="23" s="1"/>
  <c r="I19" i="23"/>
  <c r="K19" i="23"/>
  <c r="O19" i="23"/>
  <c r="Q19" i="23"/>
  <c r="V19" i="23"/>
  <c r="G20" i="23"/>
  <c r="I20" i="23"/>
  <c r="K20" i="23"/>
  <c r="M20" i="23"/>
  <c r="O20" i="23"/>
  <c r="Q20" i="23"/>
  <c r="V20" i="23"/>
  <c r="G21" i="23"/>
  <c r="K21" i="23"/>
  <c r="O21" i="23"/>
  <c r="V21" i="23"/>
  <c r="G22" i="23"/>
  <c r="I22" i="23"/>
  <c r="I21" i="23" s="1"/>
  <c r="K22" i="23"/>
  <c r="M22" i="23"/>
  <c r="M21" i="23" s="1"/>
  <c r="O22" i="23"/>
  <c r="Q22" i="23"/>
  <c r="Q21" i="23" s="1"/>
  <c r="V22" i="23"/>
  <c r="G24" i="23"/>
  <c r="I24" i="23"/>
  <c r="I23" i="23" s="1"/>
  <c r="K24" i="23"/>
  <c r="M24" i="23"/>
  <c r="O24" i="23"/>
  <c r="Q24" i="23"/>
  <c r="Q23" i="23" s="1"/>
  <c r="V24" i="23"/>
  <c r="G25" i="23"/>
  <c r="G23" i="23" s="1"/>
  <c r="I25" i="23"/>
  <c r="K25" i="23"/>
  <c r="O25" i="23"/>
  <c r="O23" i="23" s="1"/>
  <c r="Q25" i="23"/>
  <c r="V25" i="23"/>
  <c r="G27" i="23"/>
  <c r="I27" i="23"/>
  <c r="K27" i="23"/>
  <c r="M27" i="23"/>
  <c r="O27" i="23"/>
  <c r="Q27" i="23"/>
  <c r="V27" i="23"/>
  <c r="G29" i="23"/>
  <c r="M29" i="23" s="1"/>
  <c r="I29" i="23"/>
  <c r="K29" i="23"/>
  <c r="K23" i="23" s="1"/>
  <c r="O29" i="23"/>
  <c r="Q29" i="23"/>
  <c r="V29" i="23"/>
  <c r="V23" i="23" s="1"/>
  <c r="G30" i="23"/>
  <c r="I30" i="23"/>
  <c r="K30" i="23"/>
  <c r="M30" i="23"/>
  <c r="O30" i="23"/>
  <c r="Q30" i="23"/>
  <c r="V30" i="23"/>
  <c r="G31" i="23"/>
  <c r="M31" i="23" s="1"/>
  <c r="I31" i="23"/>
  <c r="K31" i="23"/>
  <c r="O31" i="23"/>
  <c r="Q31" i="23"/>
  <c r="V31" i="23"/>
  <c r="G32" i="23"/>
  <c r="I32" i="23"/>
  <c r="K32" i="23"/>
  <c r="M32" i="23"/>
  <c r="O32" i="23"/>
  <c r="Q32" i="23"/>
  <c r="V32" i="23"/>
  <c r="AE34" i="23"/>
  <c r="G142" i="22"/>
  <c r="BA133" i="22"/>
  <c r="BA121" i="22"/>
  <c r="BA42" i="22"/>
  <c r="G9" i="22"/>
  <c r="M9" i="22" s="1"/>
  <c r="M8" i="22" s="1"/>
  <c r="I9" i="22"/>
  <c r="I8" i="22" s="1"/>
  <c r="K9" i="22"/>
  <c r="K8" i="22" s="1"/>
  <c r="O9" i="22"/>
  <c r="O8" i="22" s="1"/>
  <c r="Q9" i="22"/>
  <c r="Q8" i="22" s="1"/>
  <c r="V9" i="22"/>
  <c r="V8" i="22" s="1"/>
  <c r="G18" i="22"/>
  <c r="I18" i="22"/>
  <c r="K18" i="22"/>
  <c r="M18" i="22"/>
  <c r="O18" i="22"/>
  <c r="Q18" i="22"/>
  <c r="V18" i="22"/>
  <c r="G22" i="22"/>
  <c r="I22" i="22"/>
  <c r="K22" i="22"/>
  <c r="M22" i="22"/>
  <c r="O22" i="22"/>
  <c r="Q22" i="22"/>
  <c r="V22" i="22"/>
  <c r="G26" i="22"/>
  <c r="I26" i="22"/>
  <c r="K26" i="22"/>
  <c r="M26" i="22"/>
  <c r="O26" i="22"/>
  <c r="Q26" i="22"/>
  <c r="V26" i="22"/>
  <c r="G31" i="22"/>
  <c r="I31" i="22"/>
  <c r="I30" i="22" s="1"/>
  <c r="K31" i="22"/>
  <c r="K30" i="22" s="1"/>
  <c r="M31" i="22"/>
  <c r="O31" i="22"/>
  <c r="Q31" i="22"/>
  <c r="Q30" i="22" s="1"/>
  <c r="V31" i="22"/>
  <c r="V30" i="22" s="1"/>
  <c r="G35" i="22"/>
  <c r="I35" i="22"/>
  <c r="K35" i="22"/>
  <c r="M35" i="22"/>
  <c r="O35" i="22"/>
  <c r="Q35" i="22"/>
  <c r="V35" i="22"/>
  <c r="G41" i="22"/>
  <c r="I41" i="22"/>
  <c r="K41" i="22"/>
  <c r="M41" i="22"/>
  <c r="O41" i="22"/>
  <c r="Q41" i="22"/>
  <c r="V41" i="22"/>
  <c r="G48" i="22"/>
  <c r="AF142" i="22" s="1"/>
  <c r="I48" i="22"/>
  <c r="K48" i="22"/>
  <c r="O48" i="22"/>
  <c r="O30" i="22" s="1"/>
  <c r="Q48" i="22"/>
  <c r="V48" i="22"/>
  <c r="G52" i="22"/>
  <c r="I52" i="22"/>
  <c r="K52" i="22"/>
  <c r="M52" i="22"/>
  <c r="O52" i="22"/>
  <c r="Q52" i="22"/>
  <c r="V52" i="22"/>
  <c r="G56" i="22"/>
  <c r="I56" i="22"/>
  <c r="K56" i="22"/>
  <c r="M56" i="22"/>
  <c r="O56" i="22"/>
  <c r="Q56" i="22"/>
  <c r="V56" i="22"/>
  <c r="G61" i="22"/>
  <c r="M61" i="22" s="1"/>
  <c r="I61" i="22"/>
  <c r="I60" i="22" s="1"/>
  <c r="K61" i="22"/>
  <c r="K60" i="22" s="1"/>
  <c r="O61" i="22"/>
  <c r="O60" i="22" s="1"/>
  <c r="Q61" i="22"/>
  <c r="Q60" i="22" s="1"/>
  <c r="V61" i="22"/>
  <c r="V60" i="22" s="1"/>
  <c r="G68" i="22"/>
  <c r="I68" i="22"/>
  <c r="K68" i="22"/>
  <c r="M68" i="22"/>
  <c r="O68" i="22"/>
  <c r="Q68" i="22"/>
  <c r="V68" i="22"/>
  <c r="G80" i="22"/>
  <c r="I80" i="22"/>
  <c r="K80" i="22"/>
  <c r="M80" i="22"/>
  <c r="O80" i="22"/>
  <c r="Q80" i="22"/>
  <c r="V80" i="22"/>
  <c r="G85" i="22"/>
  <c r="I85" i="22"/>
  <c r="K85" i="22"/>
  <c r="M85" i="22"/>
  <c r="O85" i="22"/>
  <c r="Q85" i="22"/>
  <c r="V85" i="22"/>
  <c r="G93" i="22"/>
  <c r="M93" i="22" s="1"/>
  <c r="I93" i="22"/>
  <c r="K93" i="22"/>
  <c r="O93" i="22"/>
  <c r="Q93" i="22"/>
  <c r="V93" i="22"/>
  <c r="G101" i="22"/>
  <c r="I101" i="22"/>
  <c r="K101" i="22"/>
  <c r="M101" i="22"/>
  <c r="O101" i="22"/>
  <c r="Q101" i="22"/>
  <c r="V101" i="22"/>
  <c r="G108" i="22"/>
  <c r="I108" i="22"/>
  <c r="K108" i="22"/>
  <c r="M108" i="22"/>
  <c r="O108" i="22"/>
  <c r="Q108" i="22"/>
  <c r="V108" i="22"/>
  <c r="G113" i="22"/>
  <c r="I113" i="22"/>
  <c r="K113" i="22"/>
  <c r="M113" i="22"/>
  <c r="O113" i="22"/>
  <c r="Q113" i="22"/>
  <c r="V113" i="22"/>
  <c r="G120" i="22"/>
  <c r="M120" i="22" s="1"/>
  <c r="I120" i="22"/>
  <c r="K120" i="22"/>
  <c r="O120" i="22"/>
  <c r="Q120" i="22"/>
  <c r="V120" i="22"/>
  <c r="G123" i="22"/>
  <c r="I123" i="22"/>
  <c r="O123" i="22"/>
  <c r="Q123" i="22"/>
  <c r="G124" i="22"/>
  <c r="I124" i="22"/>
  <c r="K124" i="22"/>
  <c r="K123" i="22" s="1"/>
  <c r="M124" i="22"/>
  <c r="M123" i="22" s="1"/>
  <c r="O124" i="22"/>
  <c r="Q124" i="22"/>
  <c r="V124" i="22"/>
  <c r="V123" i="22" s="1"/>
  <c r="K131" i="22"/>
  <c r="V131" i="22"/>
  <c r="G132" i="22"/>
  <c r="M132" i="22" s="1"/>
  <c r="M131" i="22" s="1"/>
  <c r="I132" i="22"/>
  <c r="I131" i="22" s="1"/>
  <c r="K132" i="22"/>
  <c r="O132" i="22"/>
  <c r="O131" i="22" s="1"/>
  <c r="Q132" i="22"/>
  <c r="Q131" i="22" s="1"/>
  <c r="V132" i="22"/>
  <c r="G135" i="22"/>
  <c r="I135" i="22"/>
  <c r="O135" i="22"/>
  <c r="Q135" i="22"/>
  <c r="G136" i="22"/>
  <c r="I136" i="22"/>
  <c r="K136" i="22"/>
  <c r="K135" i="22" s="1"/>
  <c r="M136" i="22"/>
  <c r="M135" i="22" s="1"/>
  <c r="O136" i="22"/>
  <c r="Q136" i="22"/>
  <c r="V136" i="22"/>
  <c r="V135" i="22" s="1"/>
  <c r="AE142" i="22"/>
  <c r="G298" i="21"/>
  <c r="BA266" i="21"/>
  <c r="BA158" i="21"/>
  <c r="BA155" i="21"/>
  <c r="BA109" i="21"/>
  <c r="BA100" i="21"/>
  <c r="BA83" i="21"/>
  <c r="BA57" i="21"/>
  <c r="BA54" i="21"/>
  <c r="BA41" i="21"/>
  <c r="BA37" i="21"/>
  <c r="BA34" i="21"/>
  <c r="BA25" i="21"/>
  <c r="BA21" i="21"/>
  <c r="BA16" i="21"/>
  <c r="BA10" i="21"/>
  <c r="G9" i="21"/>
  <c r="M9" i="21" s="1"/>
  <c r="I9" i="21"/>
  <c r="I8" i="21" s="1"/>
  <c r="K9" i="21"/>
  <c r="K8" i="21" s="1"/>
  <c r="O9" i="21"/>
  <c r="Q9" i="21"/>
  <c r="Q8" i="21" s="1"/>
  <c r="V9" i="21"/>
  <c r="V8" i="21" s="1"/>
  <c r="G15" i="21"/>
  <c r="I15" i="21"/>
  <c r="K15" i="21"/>
  <c r="M15" i="21"/>
  <c r="O15" i="21"/>
  <c r="Q15" i="21"/>
  <c r="V15" i="21"/>
  <c r="G20" i="21"/>
  <c r="I20" i="21"/>
  <c r="K20" i="21"/>
  <c r="M20" i="21"/>
  <c r="O20" i="21"/>
  <c r="Q20" i="21"/>
  <c r="V20" i="21"/>
  <c r="G24" i="21"/>
  <c r="M24" i="21" s="1"/>
  <c r="I24" i="21"/>
  <c r="K24" i="21"/>
  <c r="O24" i="21"/>
  <c r="O8" i="21" s="1"/>
  <c r="Q24" i="21"/>
  <c r="V24" i="21"/>
  <c r="G33" i="21"/>
  <c r="M33" i="21" s="1"/>
  <c r="I33" i="21"/>
  <c r="K33" i="21"/>
  <c r="O33" i="21"/>
  <c r="Q33" i="21"/>
  <c r="V33" i="21"/>
  <c r="G36" i="21"/>
  <c r="I36" i="21"/>
  <c r="K36" i="21"/>
  <c r="M36" i="21"/>
  <c r="O36" i="21"/>
  <c r="Q36" i="21"/>
  <c r="V36" i="21"/>
  <c r="G40" i="21"/>
  <c r="I40" i="21"/>
  <c r="K40" i="21"/>
  <c r="M40" i="21"/>
  <c r="O40" i="21"/>
  <c r="Q40" i="21"/>
  <c r="V40" i="21"/>
  <c r="G43" i="21"/>
  <c r="M43" i="21" s="1"/>
  <c r="I43" i="21"/>
  <c r="K43" i="21"/>
  <c r="O43" i="21"/>
  <c r="Q43" i="21"/>
  <c r="V43" i="21"/>
  <c r="G48" i="21"/>
  <c r="I48" i="21"/>
  <c r="K48" i="21"/>
  <c r="M48" i="21"/>
  <c r="O48" i="21"/>
  <c r="Q48" i="21"/>
  <c r="V48" i="21"/>
  <c r="G53" i="21"/>
  <c r="I53" i="21"/>
  <c r="K53" i="21"/>
  <c r="M53" i="21"/>
  <c r="O53" i="21"/>
  <c r="Q53" i="21"/>
  <c r="V53" i="21"/>
  <c r="G56" i="21"/>
  <c r="I56" i="21"/>
  <c r="K56" i="21"/>
  <c r="M56" i="21"/>
  <c r="O56" i="21"/>
  <c r="Q56" i="21"/>
  <c r="V56" i="21"/>
  <c r="G59" i="21"/>
  <c r="M59" i="21" s="1"/>
  <c r="I59" i="21"/>
  <c r="K59" i="21"/>
  <c r="O59" i="21"/>
  <c r="Q59" i="21"/>
  <c r="V59" i="21"/>
  <c r="G62" i="21"/>
  <c r="I62" i="21"/>
  <c r="K62" i="21"/>
  <c r="M62" i="21"/>
  <c r="O62" i="21"/>
  <c r="Q62" i="21"/>
  <c r="V62" i="21"/>
  <c r="G65" i="21"/>
  <c r="I65" i="21"/>
  <c r="K65" i="21"/>
  <c r="M65" i="21"/>
  <c r="O65" i="21"/>
  <c r="Q65" i="21"/>
  <c r="V65" i="21"/>
  <c r="G68" i="21"/>
  <c r="I68" i="21"/>
  <c r="K68" i="21"/>
  <c r="M68" i="21"/>
  <c r="O68" i="21"/>
  <c r="Q68" i="21"/>
  <c r="V68" i="21"/>
  <c r="G70" i="21"/>
  <c r="M70" i="21" s="1"/>
  <c r="I70" i="21"/>
  <c r="K70" i="21"/>
  <c r="O70" i="21"/>
  <c r="Q70" i="21"/>
  <c r="V70" i="21"/>
  <c r="G72" i="21"/>
  <c r="I72" i="21"/>
  <c r="K72" i="21"/>
  <c r="M72" i="21"/>
  <c r="O72" i="21"/>
  <c r="Q72" i="21"/>
  <c r="V72" i="21"/>
  <c r="G82" i="21"/>
  <c r="I82" i="21"/>
  <c r="K82" i="21"/>
  <c r="M82" i="21"/>
  <c r="O82" i="21"/>
  <c r="Q82" i="21"/>
  <c r="V82" i="21"/>
  <c r="G85" i="21"/>
  <c r="I85" i="21"/>
  <c r="K85" i="21"/>
  <c r="M85" i="21"/>
  <c r="O85" i="21"/>
  <c r="Q85" i="21"/>
  <c r="V85" i="21"/>
  <c r="G87" i="21"/>
  <c r="M87" i="21" s="1"/>
  <c r="I87" i="21"/>
  <c r="K87" i="21"/>
  <c r="O87" i="21"/>
  <c r="Q87" i="21"/>
  <c r="V87" i="21"/>
  <c r="G89" i="21"/>
  <c r="O89" i="21"/>
  <c r="G90" i="21"/>
  <c r="I90" i="21"/>
  <c r="I89" i="21" s="1"/>
  <c r="K90" i="21"/>
  <c r="K89" i="21" s="1"/>
  <c r="M90" i="21"/>
  <c r="M89" i="21" s="1"/>
  <c r="O90" i="21"/>
  <c r="Q90" i="21"/>
  <c r="Q89" i="21" s="1"/>
  <c r="V90" i="21"/>
  <c r="V89" i="21" s="1"/>
  <c r="G92" i="21"/>
  <c r="I92" i="21"/>
  <c r="K92" i="21"/>
  <c r="M92" i="21"/>
  <c r="O92" i="21"/>
  <c r="Q92" i="21"/>
  <c r="V92" i="21"/>
  <c r="G99" i="21"/>
  <c r="M99" i="21" s="1"/>
  <c r="I99" i="21"/>
  <c r="I98" i="21" s="1"/>
  <c r="K99" i="21"/>
  <c r="K98" i="21" s="1"/>
  <c r="O99" i="21"/>
  <c r="O98" i="21" s="1"/>
  <c r="Q99" i="21"/>
  <c r="Q98" i="21" s="1"/>
  <c r="V99" i="21"/>
  <c r="V98" i="21" s="1"/>
  <c r="G104" i="21"/>
  <c r="I104" i="21"/>
  <c r="K104" i="21"/>
  <c r="M104" i="21"/>
  <c r="O104" i="21"/>
  <c r="Q104" i="21"/>
  <c r="V104" i="21"/>
  <c r="G107" i="21"/>
  <c r="I107" i="21"/>
  <c r="K107" i="21"/>
  <c r="M107" i="21"/>
  <c r="O107" i="21"/>
  <c r="Q107" i="21"/>
  <c r="V107" i="21"/>
  <c r="G117" i="21"/>
  <c r="M117" i="21" s="1"/>
  <c r="I117" i="21"/>
  <c r="K117" i="21"/>
  <c r="O117" i="21"/>
  <c r="Q117" i="21"/>
  <c r="V117" i="21"/>
  <c r="G120" i="21"/>
  <c r="M120" i="21" s="1"/>
  <c r="I120" i="21"/>
  <c r="K120" i="21"/>
  <c r="O120" i="21"/>
  <c r="Q120" i="21"/>
  <c r="V120" i="21"/>
  <c r="I123" i="21"/>
  <c r="Q123" i="21"/>
  <c r="G124" i="21"/>
  <c r="I124" i="21"/>
  <c r="K124" i="21"/>
  <c r="K123" i="21" s="1"/>
  <c r="M124" i="21"/>
  <c r="M123" i="21" s="1"/>
  <c r="O124" i="21"/>
  <c r="Q124" i="21"/>
  <c r="V124" i="21"/>
  <c r="V123" i="21" s="1"/>
  <c r="G127" i="21"/>
  <c r="G123" i="21" s="1"/>
  <c r="I127" i="21"/>
  <c r="K127" i="21"/>
  <c r="M127" i="21"/>
  <c r="O127" i="21"/>
  <c r="O123" i="21" s="1"/>
  <c r="Q127" i="21"/>
  <c r="V127" i="21"/>
  <c r="G132" i="21"/>
  <c r="M132" i="21" s="1"/>
  <c r="I132" i="21"/>
  <c r="I131" i="21" s="1"/>
  <c r="K132" i="21"/>
  <c r="K131" i="21" s="1"/>
  <c r="O132" i="21"/>
  <c r="Q132" i="21"/>
  <c r="Q131" i="21" s="1"/>
  <c r="V132" i="21"/>
  <c r="V131" i="21" s="1"/>
  <c r="G138" i="21"/>
  <c r="I138" i="21"/>
  <c r="K138" i="21"/>
  <c r="M138" i="21"/>
  <c r="O138" i="21"/>
  <c r="Q138" i="21"/>
  <c r="V138" i="21"/>
  <c r="G146" i="21"/>
  <c r="I146" i="21"/>
  <c r="K146" i="21"/>
  <c r="M146" i="21"/>
  <c r="O146" i="21"/>
  <c r="Q146" i="21"/>
  <c r="V146" i="21"/>
  <c r="G154" i="21"/>
  <c r="M154" i="21" s="1"/>
  <c r="I154" i="21"/>
  <c r="K154" i="21"/>
  <c r="O154" i="21"/>
  <c r="O131" i="21" s="1"/>
  <c r="Q154" i="21"/>
  <c r="V154" i="21"/>
  <c r="G157" i="21"/>
  <c r="M157" i="21" s="1"/>
  <c r="I157" i="21"/>
  <c r="K157" i="21"/>
  <c r="O157" i="21"/>
  <c r="Q157" i="21"/>
  <c r="V157" i="21"/>
  <c r="K167" i="21"/>
  <c r="V167" i="21"/>
  <c r="G168" i="21"/>
  <c r="G167" i="21" s="1"/>
  <c r="I168" i="21"/>
  <c r="I167" i="21" s="1"/>
  <c r="K168" i="21"/>
  <c r="M168" i="21"/>
  <c r="O168" i="21"/>
  <c r="O167" i="21" s="1"/>
  <c r="Q168" i="21"/>
  <c r="Q167" i="21" s="1"/>
  <c r="V168" i="21"/>
  <c r="G172" i="21"/>
  <c r="M172" i="21" s="1"/>
  <c r="I172" i="21"/>
  <c r="K172" i="21"/>
  <c r="O172" i="21"/>
  <c r="Q172" i="21"/>
  <c r="V172" i="21"/>
  <c r="I176" i="21"/>
  <c r="Q176" i="21"/>
  <c r="G177" i="21"/>
  <c r="G176" i="21" s="1"/>
  <c r="I177" i="21"/>
  <c r="K177" i="21"/>
  <c r="K176" i="21" s="1"/>
  <c r="O177" i="21"/>
  <c r="O176" i="21" s="1"/>
  <c r="Q177" i="21"/>
  <c r="V177" i="21"/>
  <c r="V176" i="21" s="1"/>
  <c r="G181" i="21"/>
  <c r="M181" i="21" s="1"/>
  <c r="I181" i="21"/>
  <c r="I180" i="21" s="1"/>
  <c r="K181" i="21"/>
  <c r="K180" i="21" s="1"/>
  <c r="O181" i="21"/>
  <c r="O180" i="21" s="1"/>
  <c r="Q181" i="21"/>
  <c r="Q180" i="21" s="1"/>
  <c r="V181" i="21"/>
  <c r="V180" i="21" s="1"/>
  <c r="G185" i="21"/>
  <c r="I185" i="21"/>
  <c r="K185" i="21"/>
  <c r="M185" i="21"/>
  <c r="O185" i="21"/>
  <c r="Q185" i="21"/>
  <c r="V185" i="21"/>
  <c r="G187" i="21"/>
  <c r="I187" i="21"/>
  <c r="K187" i="21"/>
  <c r="M187" i="21"/>
  <c r="O187" i="21"/>
  <c r="Q187" i="21"/>
  <c r="V187" i="21"/>
  <c r="G189" i="21"/>
  <c r="I189" i="21"/>
  <c r="K189" i="21"/>
  <c r="M189" i="21"/>
  <c r="O189" i="21"/>
  <c r="Q189" i="21"/>
  <c r="V189" i="21"/>
  <c r="G191" i="21"/>
  <c r="M191" i="21" s="1"/>
  <c r="I191" i="21"/>
  <c r="K191" i="21"/>
  <c r="O191" i="21"/>
  <c r="Q191" i="21"/>
  <c r="V191" i="21"/>
  <c r="G193" i="21"/>
  <c r="M193" i="21" s="1"/>
  <c r="I193" i="21"/>
  <c r="K193" i="21"/>
  <c r="O193" i="21"/>
  <c r="Q193" i="21"/>
  <c r="V193" i="21"/>
  <c r="G195" i="21"/>
  <c r="I195" i="21"/>
  <c r="K195" i="21"/>
  <c r="M195" i="21"/>
  <c r="O195" i="21"/>
  <c r="Q195" i="21"/>
  <c r="V195" i="21"/>
  <c r="G198" i="21"/>
  <c r="M198" i="21" s="1"/>
  <c r="M197" i="21" s="1"/>
  <c r="I198" i="21"/>
  <c r="I197" i="21" s="1"/>
  <c r="K198" i="21"/>
  <c r="K197" i="21" s="1"/>
  <c r="O198" i="21"/>
  <c r="O197" i="21" s="1"/>
  <c r="Q198" i="21"/>
  <c r="Q197" i="21" s="1"/>
  <c r="V198" i="21"/>
  <c r="V197" i="21" s="1"/>
  <c r="G202" i="21"/>
  <c r="I202" i="21"/>
  <c r="K202" i="21"/>
  <c r="M202" i="21"/>
  <c r="O202" i="21"/>
  <c r="Q202" i="21"/>
  <c r="V202" i="21"/>
  <c r="G206" i="21"/>
  <c r="I206" i="21"/>
  <c r="K206" i="21"/>
  <c r="M206" i="21"/>
  <c r="O206" i="21"/>
  <c r="Q206" i="21"/>
  <c r="V206" i="21"/>
  <c r="G209" i="21"/>
  <c r="M209" i="21" s="1"/>
  <c r="M208" i="21" s="1"/>
  <c r="I209" i="21"/>
  <c r="I208" i="21" s="1"/>
  <c r="K209" i="21"/>
  <c r="K208" i="21" s="1"/>
  <c r="O209" i="21"/>
  <c r="O208" i="21" s="1"/>
  <c r="Q209" i="21"/>
  <c r="Q208" i="21" s="1"/>
  <c r="V209" i="21"/>
  <c r="V208" i="21" s="1"/>
  <c r="G212" i="21"/>
  <c r="I212" i="21"/>
  <c r="K212" i="21"/>
  <c r="M212" i="21"/>
  <c r="O212" i="21"/>
  <c r="Q212" i="21"/>
  <c r="V212" i="21"/>
  <c r="K214" i="21"/>
  <c r="G215" i="21"/>
  <c r="G214" i="21" s="1"/>
  <c r="I215" i="21"/>
  <c r="I214" i="21" s="1"/>
  <c r="K215" i="21"/>
  <c r="M215" i="21"/>
  <c r="O215" i="21"/>
  <c r="O214" i="21" s="1"/>
  <c r="Q215" i="21"/>
  <c r="Q214" i="21" s="1"/>
  <c r="V215" i="21"/>
  <c r="G218" i="21"/>
  <c r="M218" i="21" s="1"/>
  <c r="I218" i="21"/>
  <c r="K218" i="21"/>
  <c r="O218" i="21"/>
  <c r="Q218" i="21"/>
  <c r="V218" i="21"/>
  <c r="V214" i="21" s="1"/>
  <c r="G222" i="21"/>
  <c r="G221" i="21" s="1"/>
  <c r="I222" i="21"/>
  <c r="K222" i="21"/>
  <c r="K221" i="21" s="1"/>
  <c r="O222" i="21"/>
  <c r="O221" i="21" s="1"/>
  <c r="Q222" i="21"/>
  <c r="V222" i="21"/>
  <c r="V221" i="21" s="1"/>
  <c r="G224" i="21"/>
  <c r="I224" i="21"/>
  <c r="I221" i="21" s="1"/>
  <c r="K224" i="21"/>
  <c r="M224" i="21"/>
  <c r="O224" i="21"/>
  <c r="Q224" i="21"/>
  <c r="Q221" i="21" s="1"/>
  <c r="V224" i="21"/>
  <c r="G228" i="21"/>
  <c r="M228" i="21" s="1"/>
  <c r="I228" i="21"/>
  <c r="K228" i="21"/>
  <c r="O228" i="21"/>
  <c r="Q228" i="21"/>
  <c r="V228" i="21"/>
  <c r="G230" i="21"/>
  <c r="I230" i="21"/>
  <c r="K230" i="21"/>
  <c r="M230" i="21"/>
  <c r="O230" i="21"/>
  <c r="Q230" i="21"/>
  <c r="V230" i="21"/>
  <c r="G235" i="21"/>
  <c r="M235" i="21" s="1"/>
  <c r="I235" i="21"/>
  <c r="K235" i="21"/>
  <c r="O235" i="21"/>
  <c r="Q235" i="21"/>
  <c r="V235" i="21"/>
  <c r="G239" i="21"/>
  <c r="I239" i="21"/>
  <c r="K239" i="21"/>
  <c r="M239" i="21"/>
  <c r="O239" i="21"/>
  <c r="Q239" i="21"/>
  <c r="V239" i="21"/>
  <c r="G243" i="21"/>
  <c r="O243" i="21"/>
  <c r="G244" i="21"/>
  <c r="M244" i="21" s="1"/>
  <c r="M243" i="21" s="1"/>
  <c r="I244" i="21"/>
  <c r="I243" i="21" s="1"/>
  <c r="K244" i="21"/>
  <c r="K243" i="21" s="1"/>
  <c r="O244" i="21"/>
  <c r="Q244" i="21"/>
  <c r="Q243" i="21" s="1"/>
  <c r="V244" i="21"/>
  <c r="V243" i="21" s="1"/>
  <c r="K248" i="21"/>
  <c r="G249" i="21"/>
  <c r="G248" i="21" s="1"/>
  <c r="I249" i="21"/>
  <c r="I248" i="21" s="1"/>
  <c r="K249" i="21"/>
  <c r="M249" i="21"/>
  <c r="O249" i="21"/>
  <c r="O248" i="21" s="1"/>
  <c r="Q249" i="21"/>
  <c r="Q248" i="21" s="1"/>
  <c r="V249" i="21"/>
  <c r="G252" i="21"/>
  <c r="M252" i="21" s="1"/>
  <c r="I252" i="21"/>
  <c r="K252" i="21"/>
  <c r="O252" i="21"/>
  <c r="Q252" i="21"/>
  <c r="V252" i="21"/>
  <c r="V248" i="21" s="1"/>
  <c r="G258" i="21"/>
  <c r="G257" i="21" s="1"/>
  <c r="I258" i="21"/>
  <c r="K258" i="21"/>
  <c r="K257" i="21" s="1"/>
  <c r="O258" i="21"/>
  <c r="O257" i="21" s="1"/>
  <c r="Q258" i="21"/>
  <c r="V258" i="21"/>
  <c r="V257" i="21" s="1"/>
  <c r="G260" i="21"/>
  <c r="I260" i="21"/>
  <c r="I257" i="21" s="1"/>
  <c r="K260" i="21"/>
  <c r="M260" i="21"/>
  <c r="O260" i="21"/>
  <c r="Q260" i="21"/>
  <c r="Q257" i="21" s="1"/>
  <c r="V260" i="21"/>
  <c r="G262" i="21"/>
  <c r="M262" i="21" s="1"/>
  <c r="I262" i="21"/>
  <c r="K262" i="21"/>
  <c r="O262" i="21"/>
  <c r="Q262" i="21"/>
  <c r="V262" i="21"/>
  <c r="G264" i="21"/>
  <c r="M264" i="21" s="1"/>
  <c r="I264" i="21"/>
  <c r="K264" i="21"/>
  <c r="O264" i="21"/>
  <c r="Q264" i="21"/>
  <c r="V264" i="21"/>
  <c r="G268" i="21"/>
  <c r="M268" i="21" s="1"/>
  <c r="I268" i="21"/>
  <c r="K268" i="21"/>
  <c r="O268" i="21"/>
  <c r="Q268" i="21"/>
  <c r="V268" i="21"/>
  <c r="G274" i="21"/>
  <c r="M274" i="21" s="1"/>
  <c r="M273" i="21" s="1"/>
  <c r="I274" i="21"/>
  <c r="I273" i="21" s="1"/>
  <c r="K274" i="21"/>
  <c r="K273" i="21" s="1"/>
  <c r="O274" i="21"/>
  <c r="O273" i="21" s="1"/>
  <c r="Q274" i="21"/>
  <c r="Q273" i="21" s="1"/>
  <c r="V274" i="21"/>
  <c r="V273" i="21" s="1"/>
  <c r="G283" i="21"/>
  <c r="G282" i="21" s="1"/>
  <c r="I283" i="21"/>
  <c r="I282" i="21" s="1"/>
  <c r="K283" i="21"/>
  <c r="K282" i="21" s="1"/>
  <c r="O283" i="21"/>
  <c r="O282" i="21" s="1"/>
  <c r="Q283" i="21"/>
  <c r="Q282" i="21" s="1"/>
  <c r="V283" i="21"/>
  <c r="V282" i="21" s="1"/>
  <c r="G286" i="21"/>
  <c r="I286" i="21"/>
  <c r="K286" i="21"/>
  <c r="M286" i="21"/>
  <c r="O286" i="21"/>
  <c r="Q286" i="21"/>
  <c r="V286" i="21"/>
  <c r="G288" i="21"/>
  <c r="M288" i="21" s="1"/>
  <c r="I288" i="21"/>
  <c r="K288" i="21"/>
  <c r="O288" i="21"/>
  <c r="Q288" i="21"/>
  <c r="V288" i="21"/>
  <c r="G291" i="21"/>
  <c r="M291" i="21" s="1"/>
  <c r="I291" i="21"/>
  <c r="K291" i="21"/>
  <c r="O291" i="21"/>
  <c r="Q291" i="21"/>
  <c r="V291" i="21"/>
  <c r="G293" i="21"/>
  <c r="M293" i="21" s="1"/>
  <c r="I293" i="21"/>
  <c r="K293" i="21"/>
  <c r="O293" i="21"/>
  <c r="Q293" i="21"/>
  <c r="V293" i="21"/>
  <c r="G295" i="21"/>
  <c r="I295" i="21"/>
  <c r="K295" i="21"/>
  <c r="M295" i="21"/>
  <c r="O295" i="21"/>
  <c r="Q295" i="21"/>
  <c r="V295" i="21"/>
  <c r="AE298" i="21"/>
  <c r="AF298" i="21"/>
  <c r="G405" i="20"/>
  <c r="BA362" i="20"/>
  <c r="BA248" i="20"/>
  <c r="BA222" i="20"/>
  <c r="BA219" i="20"/>
  <c r="BA178" i="20"/>
  <c r="BA156" i="20"/>
  <c r="BA151" i="20"/>
  <c r="BA147" i="20"/>
  <c r="BA143" i="20"/>
  <c r="BA139" i="20"/>
  <c r="BA116" i="20"/>
  <c r="BA107" i="20"/>
  <c r="BA62" i="20"/>
  <c r="BA59" i="20"/>
  <c r="BA45" i="20"/>
  <c r="BA42" i="20"/>
  <c r="BA38" i="20"/>
  <c r="BA35" i="20"/>
  <c r="BA28" i="20"/>
  <c r="BA24" i="20"/>
  <c r="BA21" i="20"/>
  <c r="BA16" i="20"/>
  <c r="BA10" i="20"/>
  <c r="G9" i="20"/>
  <c r="I9" i="20"/>
  <c r="I8" i="20" s="1"/>
  <c r="K9" i="20"/>
  <c r="M9" i="20"/>
  <c r="O9" i="20"/>
  <c r="Q9" i="20"/>
  <c r="Q8" i="20" s="1"/>
  <c r="V9" i="20"/>
  <c r="G15" i="20"/>
  <c r="M15" i="20" s="1"/>
  <c r="I15" i="20"/>
  <c r="K15" i="20"/>
  <c r="O15" i="20"/>
  <c r="O8" i="20" s="1"/>
  <c r="Q15" i="20"/>
  <c r="V15" i="20"/>
  <c r="G20" i="20"/>
  <c r="I20" i="20"/>
  <c r="K20" i="20"/>
  <c r="M20" i="20"/>
  <c r="O20" i="20"/>
  <c r="Q20" i="20"/>
  <c r="V20" i="20"/>
  <c r="G23" i="20"/>
  <c r="M23" i="20" s="1"/>
  <c r="I23" i="20"/>
  <c r="K23" i="20"/>
  <c r="K8" i="20" s="1"/>
  <c r="O23" i="20"/>
  <c r="Q23" i="20"/>
  <c r="V23" i="20"/>
  <c r="V8" i="20" s="1"/>
  <c r="G27" i="20"/>
  <c r="I27" i="20"/>
  <c r="K27" i="20"/>
  <c r="M27" i="20"/>
  <c r="O27" i="20"/>
  <c r="Q27" i="20"/>
  <c r="V27" i="20"/>
  <c r="G34" i="20"/>
  <c r="M34" i="20" s="1"/>
  <c r="I34" i="20"/>
  <c r="K34" i="20"/>
  <c r="O34" i="20"/>
  <c r="Q34" i="20"/>
  <c r="V34" i="20"/>
  <c r="G37" i="20"/>
  <c r="I37" i="20"/>
  <c r="K37" i="20"/>
  <c r="M37" i="20"/>
  <c r="O37" i="20"/>
  <c r="Q37" i="20"/>
  <c r="V37" i="20"/>
  <c r="G41" i="20"/>
  <c r="M41" i="20" s="1"/>
  <c r="I41" i="20"/>
  <c r="K41" i="20"/>
  <c r="O41" i="20"/>
  <c r="Q41" i="20"/>
  <c r="V41" i="20"/>
  <c r="G44" i="20"/>
  <c r="I44" i="20"/>
  <c r="K44" i="20"/>
  <c r="M44" i="20"/>
  <c r="O44" i="20"/>
  <c r="Q44" i="20"/>
  <c r="V44" i="20"/>
  <c r="G47" i="20"/>
  <c r="M47" i="20" s="1"/>
  <c r="I47" i="20"/>
  <c r="K47" i="20"/>
  <c r="O47" i="20"/>
  <c r="Q47" i="20"/>
  <c r="V47" i="20"/>
  <c r="G49" i="20"/>
  <c r="I49" i="20"/>
  <c r="K49" i="20"/>
  <c r="M49" i="20"/>
  <c r="O49" i="20"/>
  <c r="Q49" i="20"/>
  <c r="V49" i="20"/>
  <c r="G52" i="20"/>
  <c r="M52" i="20" s="1"/>
  <c r="I52" i="20"/>
  <c r="K52" i="20"/>
  <c r="O52" i="20"/>
  <c r="Q52" i="20"/>
  <c r="V52" i="20"/>
  <c r="G55" i="20"/>
  <c r="I55" i="20"/>
  <c r="K55" i="20"/>
  <c r="M55" i="20"/>
  <c r="O55" i="20"/>
  <c r="Q55" i="20"/>
  <c r="V55" i="20"/>
  <c r="G58" i="20"/>
  <c r="M58" i="20" s="1"/>
  <c r="I58" i="20"/>
  <c r="K58" i="20"/>
  <c r="O58" i="20"/>
  <c r="Q58" i="20"/>
  <c r="V58" i="20"/>
  <c r="G61" i="20"/>
  <c r="I61" i="20"/>
  <c r="K61" i="20"/>
  <c r="M61" i="20"/>
  <c r="O61" i="20"/>
  <c r="Q61" i="20"/>
  <c r="V61" i="20"/>
  <c r="G64" i="20"/>
  <c r="M64" i="20" s="1"/>
  <c r="I64" i="20"/>
  <c r="K64" i="20"/>
  <c r="O64" i="20"/>
  <c r="Q64" i="20"/>
  <c r="V64" i="20"/>
  <c r="G67" i="20"/>
  <c r="I67" i="20"/>
  <c r="K67" i="20"/>
  <c r="M67" i="20"/>
  <c r="O67" i="20"/>
  <c r="Q67" i="20"/>
  <c r="V67" i="20"/>
  <c r="G71" i="20"/>
  <c r="M71" i="20" s="1"/>
  <c r="I71" i="20"/>
  <c r="K71" i="20"/>
  <c r="O71" i="20"/>
  <c r="Q71" i="20"/>
  <c r="V71" i="20"/>
  <c r="G76" i="20"/>
  <c r="I76" i="20"/>
  <c r="K76" i="20"/>
  <c r="M76" i="20"/>
  <c r="O76" i="20"/>
  <c r="Q76" i="20"/>
  <c r="V76" i="20"/>
  <c r="G78" i="20"/>
  <c r="M78" i="20" s="1"/>
  <c r="I78" i="20"/>
  <c r="K78" i="20"/>
  <c r="O78" i="20"/>
  <c r="Q78" i="20"/>
  <c r="V78" i="20"/>
  <c r="G80" i="20"/>
  <c r="I80" i="20"/>
  <c r="K80" i="20"/>
  <c r="M80" i="20"/>
  <c r="O80" i="20"/>
  <c r="Q80" i="20"/>
  <c r="V80" i="20"/>
  <c r="G91" i="20"/>
  <c r="M91" i="20" s="1"/>
  <c r="I91" i="20"/>
  <c r="K91" i="20"/>
  <c r="O91" i="20"/>
  <c r="Q91" i="20"/>
  <c r="V91" i="20"/>
  <c r="G94" i="20"/>
  <c r="M94" i="20" s="1"/>
  <c r="M93" i="20" s="1"/>
  <c r="I94" i="20"/>
  <c r="I93" i="20" s="1"/>
  <c r="K94" i="20"/>
  <c r="K93" i="20" s="1"/>
  <c r="O94" i="20"/>
  <c r="Q94" i="20"/>
  <c r="Q93" i="20" s="1"/>
  <c r="V94" i="20"/>
  <c r="V93" i="20" s="1"/>
  <c r="G97" i="20"/>
  <c r="I97" i="20"/>
  <c r="K97" i="20"/>
  <c r="M97" i="20"/>
  <c r="O97" i="20"/>
  <c r="Q97" i="20"/>
  <c r="V97" i="20"/>
  <c r="G99" i="20"/>
  <c r="G93" i="20" s="1"/>
  <c r="I99" i="20"/>
  <c r="K99" i="20"/>
  <c r="M99" i="20"/>
  <c r="O99" i="20"/>
  <c r="O93" i="20" s="1"/>
  <c r="Q99" i="20"/>
  <c r="V99" i="20"/>
  <c r="G106" i="20"/>
  <c r="M106" i="20" s="1"/>
  <c r="I106" i="20"/>
  <c r="I105" i="20" s="1"/>
  <c r="K106" i="20"/>
  <c r="K105" i="20" s="1"/>
  <c r="O106" i="20"/>
  <c r="Q106" i="20"/>
  <c r="Q105" i="20" s="1"/>
  <c r="V106" i="20"/>
  <c r="V105" i="20" s="1"/>
  <c r="G111" i="20"/>
  <c r="I111" i="20"/>
  <c r="K111" i="20"/>
  <c r="M111" i="20"/>
  <c r="O111" i="20"/>
  <c r="Q111" i="20"/>
  <c r="V111" i="20"/>
  <c r="G114" i="20"/>
  <c r="I114" i="20"/>
  <c r="K114" i="20"/>
  <c r="M114" i="20"/>
  <c r="O114" i="20"/>
  <c r="Q114" i="20"/>
  <c r="V114" i="20"/>
  <c r="G124" i="20"/>
  <c r="G105" i="20" s="1"/>
  <c r="I124" i="20"/>
  <c r="K124" i="20"/>
  <c r="O124" i="20"/>
  <c r="O105" i="20" s="1"/>
  <c r="Q124" i="20"/>
  <c r="V124" i="20"/>
  <c r="G127" i="20"/>
  <c r="M127" i="20" s="1"/>
  <c r="I127" i="20"/>
  <c r="K127" i="20"/>
  <c r="O127" i="20"/>
  <c r="Q127" i="20"/>
  <c r="V127" i="20"/>
  <c r="G131" i="20"/>
  <c r="G130" i="20" s="1"/>
  <c r="I131" i="20"/>
  <c r="I130" i="20" s="1"/>
  <c r="K131" i="20"/>
  <c r="M131" i="20"/>
  <c r="O131" i="20"/>
  <c r="O130" i="20" s="1"/>
  <c r="Q131" i="20"/>
  <c r="Q130" i="20" s="1"/>
  <c r="V131" i="20"/>
  <c r="G134" i="20"/>
  <c r="M134" i="20" s="1"/>
  <c r="I134" i="20"/>
  <c r="K134" i="20"/>
  <c r="O134" i="20"/>
  <c r="Q134" i="20"/>
  <c r="V134" i="20"/>
  <c r="G138" i="20"/>
  <c r="I138" i="20"/>
  <c r="K138" i="20"/>
  <c r="M138" i="20"/>
  <c r="O138" i="20"/>
  <c r="Q138" i="20"/>
  <c r="V138" i="20"/>
  <c r="G142" i="20"/>
  <c r="I142" i="20"/>
  <c r="K142" i="20"/>
  <c r="K130" i="20" s="1"/>
  <c r="M142" i="20"/>
  <c r="O142" i="20"/>
  <c r="Q142" i="20"/>
  <c r="V142" i="20"/>
  <c r="V130" i="20" s="1"/>
  <c r="G146" i="20"/>
  <c r="I146" i="20"/>
  <c r="K146" i="20"/>
  <c r="M146" i="20"/>
  <c r="O146" i="20"/>
  <c r="Q146" i="20"/>
  <c r="V146" i="20"/>
  <c r="G150" i="20"/>
  <c r="M150" i="20" s="1"/>
  <c r="I150" i="20"/>
  <c r="K150" i="20"/>
  <c r="O150" i="20"/>
  <c r="Q150" i="20"/>
  <c r="V150" i="20"/>
  <c r="G155" i="20"/>
  <c r="I155" i="20"/>
  <c r="K155" i="20"/>
  <c r="M155" i="20"/>
  <c r="O155" i="20"/>
  <c r="Q155" i="20"/>
  <c r="V155" i="20"/>
  <c r="G159" i="20"/>
  <c r="I159" i="20"/>
  <c r="K159" i="20"/>
  <c r="M159" i="20"/>
  <c r="O159" i="20"/>
  <c r="Q159" i="20"/>
  <c r="V159" i="20"/>
  <c r="G168" i="20"/>
  <c r="I168" i="20"/>
  <c r="K168" i="20"/>
  <c r="M168" i="20"/>
  <c r="O168" i="20"/>
  <c r="Q168" i="20"/>
  <c r="V168" i="20"/>
  <c r="G177" i="20"/>
  <c r="M177" i="20" s="1"/>
  <c r="I177" i="20"/>
  <c r="K177" i="20"/>
  <c r="O177" i="20"/>
  <c r="Q177" i="20"/>
  <c r="V177" i="20"/>
  <c r="G187" i="20"/>
  <c r="I187" i="20"/>
  <c r="K187" i="20"/>
  <c r="M187" i="20"/>
  <c r="O187" i="20"/>
  <c r="Q187" i="20"/>
  <c r="V187" i="20"/>
  <c r="G191" i="20"/>
  <c r="I191" i="20"/>
  <c r="I190" i="20" s="1"/>
  <c r="K191" i="20"/>
  <c r="M191" i="20"/>
  <c r="O191" i="20"/>
  <c r="Q191" i="20"/>
  <c r="Q190" i="20" s="1"/>
  <c r="V191" i="20"/>
  <c r="G198" i="20"/>
  <c r="G190" i="20" s="1"/>
  <c r="I198" i="20"/>
  <c r="K198" i="20"/>
  <c r="O198" i="20"/>
  <c r="O190" i="20" s="1"/>
  <c r="Q198" i="20"/>
  <c r="V198" i="20"/>
  <c r="G208" i="20"/>
  <c r="I208" i="20"/>
  <c r="K208" i="20"/>
  <c r="M208" i="20"/>
  <c r="O208" i="20"/>
  <c r="Q208" i="20"/>
  <c r="V208" i="20"/>
  <c r="G218" i="20"/>
  <c r="M218" i="20" s="1"/>
  <c r="I218" i="20"/>
  <c r="K218" i="20"/>
  <c r="K190" i="20" s="1"/>
  <c r="O218" i="20"/>
  <c r="Q218" i="20"/>
  <c r="V218" i="20"/>
  <c r="V190" i="20" s="1"/>
  <c r="G221" i="20"/>
  <c r="I221" i="20"/>
  <c r="K221" i="20"/>
  <c r="M221" i="20"/>
  <c r="O221" i="20"/>
  <c r="Q221" i="20"/>
  <c r="V221" i="20"/>
  <c r="G232" i="20"/>
  <c r="M232" i="20" s="1"/>
  <c r="I232" i="20"/>
  <c r="K232" i="20"/>
  <c r="O232" i="20"/>
  <c r="Q232" i="20"/>
  <c r="V232" i="20"/>
  <c r="I235" i="20"/>
  <c r="Q235" i="20"/>
  <c r="G236" i="20"/>
  <c r="M236" i="20" s="1"/>
  <c r="M235" i="20" s="1"/>
  <c r="I236" i="20"/>
  <c r="K236" i="20"/>
  <c r="K235" i="20" s="1"/>
  <c r="O236" i="20"/>
  <c r="O235" i="20" s="1"/>
  <c r="Q236" i="20"/>
  <c r="V236" i="20"/>
  <c r="V235" i="20" s="1"/>
  <c r="G241" i="20"/>
  <c r="G240" i="20" s="1"/>
  <c r="I241" i="20"/>
  <c r="I240" i="20" s="1"/>
  <c r="K241" i="20"/>
  <c r="K240" i="20" s="1"/>
  <c r="O241" i="20"/>
  <c r="O240" i="20" s="1"/>
  <c r="Q241" i="20"/>
  <c r="Q240" i="20" s="1"/>
  <c r="V241" i="20"/>
  <c r="V240" i="20" s="1"/>
  <c r="G244" i="20"/>
  <c r="I244" i="20"/>
  <c r="K244" i="20"/>
  <c r="M244" i="20"/>
  <c r="O244" i="20"/>
  <c r="Q244" i="20"/>
  <c r="V244" i="20"/>
  <c r="G247" i="20"/>
  <c r="I247" i="20"/>
  <c r="K247" i="20"/>
  <c r="M247" i="20"/>
  <c r="O247" i="20"/>
  <c r="Q247" i="20"/>
  <c r="V247" i="20"/>
  <c r="G250" i="20"/>
  <c r="I250" i="20"/>
  <c r="K250" i="20"/>
  <c r="M250" i="20"/>
  <c r="O250" i="20"/>
  <c r="Q250" i="20"/>
  <c r="V250" i="20"/>
  <c r="G252" i="20"/>
  <c r="O252" i="20"/>
  <c r="G253" i="20"/>
  <c r="I253" i="20"/>
  <c r="I252" i="20" s="1"/>
  <c r="K253" i="20"/>
  <c r="K252" i="20" s="1"/>
  <c r="M253" i="20"/>
  <c r="M252" i="20" s="1"/>
  <c r="O253" i="20"/>
  <c r="Q253" i="20"/>
  <c r="Q252" i="20" s="1"/>
  <c r="V253" i="20"/>
  <c r="V252" i="20" s="1"/>
  <c r="K256" i="20"/>
  <c r="V256" i="20"/>
  <c r="G257" i="20"/>
  <c r="G256" i="20" s="1"/>
  <c r="I257" i="20"/>
  <c r="I256" i="20" s="1"/>
  <c r="K257" i="20"/>
  <c r="M257" i="20"/>
  <c r="O257" i="20"/>
  <c r="O256" i="20" s="1"/>
  <c r="Q257" i="20"/>
  <c r="Q256" i="20" s="1"/>
  <c r="V257" i="20"/>
  <c r="G262" i="20"/>
  <c r="M262" i="20" s="1"/>
  <c r="I262" i="20"/>
  <c r="K262" i="20"/>
  <c r="O262" i="20"/>
  <c r="Q262" i="20"/>
  <c r="V262" i="20"/>
  <c r="G266" i="20"/>
  <c r="I266" i="20"/>
  <c r="K266" i="20"/>
  <c r="M266" i="20"/>
  <c r="O266" i="20"/>
  <c r="Q266" i="20"/>
  <c r="V266" i="20"/>
  <c r="K269" i="20"/>
  <c r="V269" i="20"/>
  <c r="G270" i="20"/>
  <c r="G269" i="20" s="1"/>
  <c r="I270" i="20"/>
  <c r="I269" i="20" s="1"/>
  <c r="K270" i="20"/>
  <c r="M270" i="20"/>
  <c r="O270" i="20"/>
  <c r="O269" i="20" s="1"/>
  <c r="Q270" i="20"/>
  <c r="Q269" i="20" s="1"/>
  <c r="V270" i="20"/>
  <c r="G273" i="20"/>
  <c r="M273" i="20" s="1"/>
  <c r="I273" i="20"/>
  <c r="K273" i="20"/>
  <c r="O273" i="20"/>
  <c r="Q273" i="20"/>
  <c r="V273" i="20"/>
  <c r="G279" i="20"/>
  <c r="I279" i="20"/>
  <c r="K279" i="20"/>
  <c r="M279" i="20"/>
  <c r="O279" i="20"/>
  <c r="Q279" i="20"/>
  <c r="V279" i="20"/>
  <c r="G284" i="20"/>
  <c r="I284" i="20"/>
  <c r="I283" i="20" s="1"/>
  <c r="K284" i="20"/>
  <c r="M284" i="20"/>
  <c r="O284" i="20"/>
  <c r="Q284" i="20"/>
  <c r="Q283" i="20" s="1"/>
  <c r="V284" i="20"/>
  <c r="G288" i="20"/>
  <c r="G283" i="20" s="1"/>
  <c r="I288" i="20"/>
  <c r="K288" i="20"/>
  <c r="K283" i="20" s="1"/>
  <c r="O288" i="20"/>
  <c r="O283" i="20" s="1"/>
  <c r="Q288" i="20"/>
  <c r="V288" i="20"/>
  <c r="V283" i="20" s="1"/>
  <c r="G290" i="20"/>
  <c r="I290" i="20"/>
  <c r="K290" i="20"/>
  <c r="M290" i="20"/>
  <c r="O290" i="20"/>
  <c r="Q290" i="20"/>
  <c r="V290" i="20"/>
  <c r="G292" i="20"/>
  <c r="O292" i="20"/>
  <c r="G293" i="20"/>
  <c r="I293" i="20"/>
  <c r="I292" i="20" s="1"/>
  <c r="K293" i="20"/>
  <c r="M293" i="20"/>
  <c r="O293" i="20"/>
  <c r="Q293" i="20"/>
  <c r="Q292" i="20" s="1"/>
  <c r="V293" i="20"/>
  <c r="G296" i="20"/>
  <c r="M296" i="20" s="1"/>
  <c r="I296" i="20"/>
  <c r="K296" i="20"/>
  <c r="K292" i="20" s="1"/>
  <c r="O296" i="20"/>
  <c r="Q296" i="20"/>
  <c r="V296" i="20"/>
  <c r="V292" i="20" s="1"/>
  <c r="G299" i="20"/>
  <c r="M299" i="20" s="1"/>
  <c r="M298" i="20" s="1"/>
  <c r="I299" i="20"/>
  <c r="K299" i="20"/>
  <c r="K298" i="20" s="1"/>
  <c r="O299" i="20"/>
  <c r="O298" i="20" s="1"/>
  <c r="Q299" i="20"/>
  <c r="V299" i="20"/>
  <c r="V298" i="20" s="1"/>
  <c r="G303" i="20"/>
  <c r="I303" i="20"/>
  <c r="I298" i="20" s="1"/>
  <c r="K303" i="20"/>
  <c r="M303" i="20"/>
  <c r="O303" i="20"/>
  <c r="Q303" i="20"/>
  <c r="Q298" i="20" s="1"/>
  <c r="V303" i="20"/>
  <c r="G307" i="20"/>
  <c r="I307" i="20"/>
  <c r="I306" i="20" s="1"/>
  <c r="K307" i="20"/>
  <c r="M307" i="20"/>
  <c r="O307" i="20"/>
  <c r="Q307" i="20"/>
  <c r="Q306" i="20" s="1"/>
  <c r="V307" i="20"/>
  <c r="G310" i="20"/>
  <c r="G306" i="20" s="1"/>
  <c r="I310" i="20"/>
  <c r="K310" i="20"/>
  <c r="K306" i="20" s="1"/>
  <c r="O310" i="20"/>
  <c r="O306" i="20" s="1"/>
  <c r="Q310" i="20"/>
  <c r="V310" i="20"/>
  <c r="V306" i="20" s="1"/>
  <c r="G315" i="20"/>
  <c r="I315" i="20"/>
  <c r="K315" i="20"/>
  <c r="M315" i="20"/>
  <c r="O315" i="20"/>
  <c r="Q315" i="20"/>
  <c r="V315" i="20"/>
  <c r="G319" i="20"/>
  <c r="M319" i="20" s="1"/>
  <c r="I319" i="20"/>
  <c r="K319" i="20"/>
  <c r="O319" i="20"/>
  <c r="Q319" i="20"/>
  <c r="V319" i="20"/>
  <c r="G321" i="20"/>
  <c r="I321" i="20"/>
  <c r="K321" i="20"/>
  <c r="M321" i="20"/>
  <c r="O321" i="20"/>
  <c r="Q321" i="20"/>
  <c r="V321" i="20"/>
  <c r="G326" i="20"/>
  <c r="M326" i="20" s="1"/>
  <c r="I326" i="20"/>
  <c r="K326" i="20"/>
  <c r="O326" i="20"/>
  <c r="Q326" i="20"/>
  <c r="V326" i="20"/>
  <c r="G330" i="20"/>
  <c r="I330" i="20"/>
  <c r="K330" i="20"/>
  <c r="M330" i="20"/>
  <c r="O330" i="20"/>
  <c r="Q330" i="20"/>
  <c r="V330" i="20"/>
  <c r="G334" i="20"/>
  <c r="K334" i="20"/>
  <c r="O334" i="20"/>
  <c r="V334" i="20"/>
  <c r="G335" i="20"/>
  <c r="I335" i="20"/>
  <c r="I334" i="20" s="1"/>
  <c r="K335" i="20"/>
  <c r="M335" i="20"/>
  <c r="M334" i="20" s="1"/>
  <c r="O335" i="20"/>
  <c r="Q335" i="20"/>
  <c r="Q334" i="20" s="1"/>
  <c r="V335" i="20"/>
  <c r="G341" i="20"/>
  <c r="I341" i="20"/>
  <c r="I340" i="20" s="1"/>
  <c r="K341" i="20"/>
  <c r="M341" i="20"/>
  <c r="O341" i="20"/>
  <c r="Q341" i="20"/>
  <c r="Q340" i="20" s="1"/>
  <c r="V341" i="20"/>
  <c r="G344" i="20"/>
  <c r="G340" i="20" s="1"/>
  <c r="I344" i="20"/>
  <c r="K344" i="20"/>
  <c r="K340" i="20" s="1"/>
  <c r="O344" i="20"/>
  <c r="O340" i="20" s="1"/>
  <c r="Q344" i="20"/>
  <c r="V344" i="20"/>
  <c r="V340" i="20" s="1"/>
  <c r="G350" i="20"/>
  <c r="M350" i="20" s="1"/>
  <c r="I350" i="20"/>
  <c r="K350" i="20"/>
  <c r="K349" i="20" s="1"/>
  <c r="O350" i="20"/>
  <c r="O349" i="20" s="1"/>
  <c r="Q350" i="20"/>
  <c r="V350" i="20"/>
  <c r="V349" i="20" s="1"/>
  <c r="G352" i="20"/>
  <c r="I352" i="20"/>
  <c r="I349" i="20" s="1"/>
  <c r="K352" i="20"/>
  <c r="M352" i="20"/>
  <c r="O352" i="20"/>
  <c r="Q352" i="20"/>
  <c r="Q349" i="20" s="1"/>
  <c r="V352" i="20"/>
  <c r="G354" i="20"/>
  <c r="M354" i="20" s="1"/>
  <c r="I354" i="20"/>
  <c r="K354" i="20"/>
  <c r="O354" i="20"/>
  <c r="Q354" i="20"/>
  <c r="V354" i="20"/>
  <c r="G356" i="20"/>
  <c r="I356" i="20"/>
  <c r="K356" i="20"/>
  <c r="M356" i="20"/>
  <c r="O356" i="20"/>
  <c r="Q356" i="20"/>
  <c r="V356" i="20"/>
  <c r="G358" i="20"/>
  <c r="M358" i="20" s="1"/>
  <c r="I358" i="20"/>
  <c r="K358" i="20"/>
  <c r="O358" i="20"/>
  <c r="Q358" i="20"/>
  <c r="V358" i="20"/>
  <c r="G360" i="20"/>
  <c r="I360" i="20"/>
  <c r="K360" i="20"/>
  <c r="M360" i="20"/>
  <c r="O360" i="20"/>
  <c r="Q360" i="20"/>
  <c r="V360" i="20"/>
  <c r="G364" i="20"/>
  <c r="M364" i="20" s="1"/>
  <c r="I364" i="20"/>
  <c r="K364" i="20"/>
  <c r="O364" i="20"/>
  <c r="Q364" i="20"/>
  <c r="V364" i="20"/>
  <c r="I369" i="20"/>
  <c r="Q369" i="20"/>
  <c r="G370" i="20"/>
  <c r="M370" i="20" s="1"/>
  <c r="M369" i="20" s="1"/>
  <c r="I370" i="20"/>
  <c r="K370" i="20"/>
  <c r="K369" i="20" s="1"/>
  <c r="O370" i="20"/>
  <c r="O369" i="20" s="1"/>
  <c r="Q370" i="20"/>
  <c r="V370" i="20"/>
  <c r="V369" i="20" s="1"/>
  <c r="G384" i="20"/>
  <c r="G383" i="20" s="1"/>
  <c r="I384" i="20"/>
  <c r="K384" i="20"/>
  <c r="K383" i="20" s="1"/>
  <c r="O384" i="20"/>
  <c r="O383" i="20" s="1"/>
  <c r="Q384" i="20"/>
  <c r="V384" i="20"/>
  <c r="V383" i="20" s="1"/>
  <c r="G388" i="20"/>
  <c r="I388" i="20"/>
  <c r="I383" i="20" s="1"/>
  <c r="K388" i="20"/>
  <c r="M388" i="20"/>
  <c r="O388" i="20"/>
  <c r="Q388" i="20"/>
  <c r="Q383" i="20" s="1"/>
  <c r="V388" i="20"/>
  <c r="G391" i="20"/>
  <c r="M391" i="20" s="1"/>
  <c r="I391" i="20"/>
  <c r="K391" i="20"/>
  <c r="O391" i="20"/>
  <c r="Q391" i="20"/>
  <c r="V391" i="20"/>
  <c r="G395" i="20"/>
  <c r="I395" i="20"/>
  <c r="K395" i="20"/>
  <c r="M395" i="20"/>
  <c r="O395" i="20"/>
  <c r="Q395" i="20"/>
  <c r="V395" i="20"/>
  <c r="G398" i="20"/>
  <c r="M398" i="20" s="1"/>
  <c r="I398" i="20"/>
  <c r="K398" i="20"/>
  <c r="O398" i="20"/>
  <c r="Q398" i="20"/>
  <c r="V398" i="20"/>
  <c r="G401" i="20"/>
  <c r="I401" i="20"/>
  <c r="K401" i="20"/>
  <c r="M401" i="20"/>
  <c r="O401" i="20"/>
  <c r="Q401" i="20"/>
  <c r="V401" i="20"/>
  <c r="AE405" i="20"/>
  <c r="AF405" i="20"/>
  <c r="G412" i="19"/>
  <c r="BA369" i="19"/>
  <c r="BA256" i="19"/>
  <c r="BA230" i="19"/>
  <c r="BA227" i="19"/>
  <c r="BA187" i="19"/>
  <c r="BA165" i="19"/>
  <c r="BA160" i="19"/>
  <c r="BA156" i="19"/>
  <c r="BA152" i="19"/>
  <c r="BA148" i="19"/>
  <c r="BA125" i="19"/>
  <c r="BA116" i="19"/>
  <c r="BA92" i="19"/>
  <c r="BA62" i="19"/>
  <c r="BA59" i="19"/>
  <c r="BA45" i="19"/>
  <c r="BA42" i="19"/>
  <c r="BA38" i="19"/>
  <c r="BA35" i="19"/>
  <c r="BA28" i="19"/>
  <c r="BA24" i="19"/>
  <c r="BA21" i="19"/>
  <c r="BA16" i="19"/>
  <c r="BA10" i="19"/>
  <c r="G9" i="19"/>
  <c r="M9" i="19" s="1"/>
  <c r="I9" i="19"/>
  <c r="I8" i="19" s="1"/>
  <c r="K9" i="19"/>
  <c r="K8" i="19" s="1"/>
  <c r="O9" i="19"/>
  <c r="Q9" i="19"/>
  <c r="Q8" i="19" s="1"/>
  <c r="V9" i="19"/>
  <c r="V8" i="19" s="1"/>
  <c r="G15" i="19"/>
  <c r="I15" i="19"/>
  <c r="K15" i="19"/>
  <c r="M15" i="19"/>
  <c r="O15" i="19"/>
  <c r="Q15" i="19"/>
  <c r="V15" i="19"/>
  <c r="G20" i="19"/>
  <c r="I20" i="19"/>
  <c r="K20" i="19"/>
  <c r="M20" i="19"/>
  <c r="O20" i="19"/>
  <c r="Q20" i="19"/>
  <c r="V20" i="19"/>
  <c r="G23" i="19"/>
  <c r="G8" i="19" s="1"/>
  <c r="I23" i="19"/>
  <c r="K23" i="19"/>
  <c r="O23" i="19"/>
  <c r="O8" i="19" s="1"/>
  <c r="Q23" i="19"/>
  <c r="V23" i="19"/>
  <c r="G27" i="19"/>
  <c r="M27" i="19" s="1"/>
  <c r="I27" i="19"/>
  <c r="K27" i="19"/>
  <c r="O27" i="19"/>
  <c r="Q27" i="19"/>
  <c r="V27" i="19"/>
  <c r="G34" i="19"/>
  <c r="I34" i="19"/>
  <c r="K34" i="19"/>
  <c r="M34" i="19"/>
  <c r="O34" i="19"/>
  <c r="Q34" i="19"/>
  <c r="V34" i="19"/>
  <c r="G37" i="19"/>
  <c r="I37" i="19"/>
  <c r="K37" i="19"/>
  <c r="M37" i="19"/>
  <c r="O37" i="19"/>
  <c r="Q37" i="19"/>
  <c r="V37" i="19"/>
  <c r="G41" i="19"/>
  <c r="M41" i="19" s="1"/>
  <c r="I41" i="19"/>
  <c r="K41" i="19"/>
  <c r="O41" i="19"/>
  <c r="Q41" i="19"/>
  <c r="V41" i="19"/>
  <c r="G44" i="19"/>
  <c r="M44" i="19" s="1"/>
  <c r="I44" i="19"/>
  <c r="K44" i="19"/>
  <c r="O44" i="19"/>
  <c r="Q44" i="19"/>
  <c r="V44" i="19"/>
  <c r="G47" i="19"/>
  <c r="I47" i="19"/>
  <c r="K47" i="19"/>
  <c r="M47" i="19"/>
  <c r="O47" i="19"/>
  <c r="Q47" i="19"/>
  <c r="V47" i="19"/>
  <c r="G49" i="19"/>
  <c r="I49" i="19"/>
  <c r="K49" i="19"/>
  <c r="M49" i="19"/>
  <c r="O49" i="19"/>
  <c r="Q49" i="19"/>
  <c r="V49" i="19"/>
  <c r="G52" i="19"/>
  <c r="M52" i="19" s="1"/>
  <c r="I52" i="19"/>
  <c r="K52" i="19"/>
  <c r="O52" i="19"/>
  <c r="Q52" i="19"/>
  <c r="V52" i="19"/>
  <c r="G55" i="19"/>
  <c r="M55" i="19" s="1"/>
  <c r="I55" i="19"/>
  <c r="K55" i="19"/>
  <c r="O55" i="19"/>
  <c r="Q55" i="19"/>
  <c r="V55" i="19"/>
  <c r="G58" i="19"/>
  <c r="I58" i="19"/>
  <c r="K58" i="19"/>
  <c r="M58" i="19"/>
  <c r="O58" i="19"/>
  <c r="Q58" i="19"/>
  <c r="V58" i="19"/>
  <c r="G61" i="19"/>
  <c r="I61" i="19"/>
  <c r="K61" i="19"/>
  <c r="M61" i="19"/>
  <c r="O61" i="19"/>
  <c r="Q61" i="19"/>
  <c r="V61" i="19"/>
  <c r="G64" i="19"/>
  <c r="M64" i="19" s="1"/>
  <c r="I64" i="19"/>
  <c r="K64" i="19"/>
  <c r="O64" i="19"/>
  <c r="Q64" i="19"/>
  <c r="V64" i="19"/>
  <c r="G67" i="19"/>
  <c r="M67" i="19" s="1"/>
  <c r="I67" i="19"/>
  <c r="K67" i="19"/>
  <c r="O67" i="19"/>
  <c r="Q67" i="19"/>
  <c r="V67" i="19"/>
  <c r="G71" i="19"/>
  <c r="I71" i="19"/>
  <c r="K71" i="19"/>
  <c r="M71" i="19"/>
  <c r="O71" i="19"/>
  <c r="Q71" i="19"/>
  <c r="V71" i="19"/>
  <c r="G76" i="19"/>
  <c r="I76" i="19"/>
  <c r="K76" i="19"/>
  <c r="M76" i="19"/>
  <c r="O76" i="19"/>
  <c r="Q76" i="19"/>
  <c r="V76" i="19"/>
  <c r="G78" i="19"/>
  <c r="M78" i="19" s="1"/>
  <c r="I78" i="19"/>
  <c r="K78" i="19"/>
  <c r="O78" i="19"/>
  <c r="Q78" i="19"/>
  <c r="V78" i="19"/>
  <c r="G80" i="19"/>
  <c r="M80" i="19" s="1"/>
  <c r="I80" i="19"/>
  <c r="K80" i="19"/>
  <c r="O80" i="19"/>
  <c r="Q80" i="19"/>
  <c r="V80" i="19"/>
  <c r="G91" i="19"/>
  <c r="I91" i="19"/>
  <c r="K91" i="19"/>
  <c r="M91" i="19"/>
  <c r="O91" i="19"/>
  <c r="Q91" i="19"/>
  <c r="V91" i="19"/>
  <c r="G94" i="19"/>
  <c r="I94" i="19"/>
  <c r="K94" i="19"/>
  <c r="M94" i="19"/>
  <c r="O94" i="19"/>
  <c r="Q94" i="19"/>
  <c r="V94" i="19"/>
  <c r="G100" i="19"/>
  <c r="M100" i="19" s="1"/>
  <c r="I100" i="19"/>
  <c r="K100" i="19"/>
  <c r="O100" i="19"/>
  <c r="Q100" i="19"/>
  <c r="V100" i="19"/>
  <c r="G103" i="19"/>
  <c r="I103" i="19"/>
  <c r="I102" i="19" s="1"/>
  <c r="K103" i="19"/>
  <c r="K102" i="19" s="1"/>
  <c r="M103" i="19"/>
  <c r="O103" i="19"/>
  <c r="Q103" i="19"/>
  <c r="Q102" i="19" s="1"/>
  <c r="V103" i="19"/>
  <c r="V102" i="19" s="1"/>
  <c r="G106" i="19"/>
  <c r="I106" i="19"/>
  <c r="K106" i="19"/>
  <c r="M106" i="19"/>
  <c r="O106" i="19"/>
  <c r="Q106" i="19"/>
  <c r="V106" i="19"/>
  <c r="G108" i="19"/>
  <c r="G102" i="19" s="1"/>
  <c r="I108" i="19"/>
  <c r="K108" i="19"/>
  <c r="O108" i="19"/>
  <c r="O102" i="19" s="1"/>
  <c r="Q108" i="19"/>
  <c r="V108" i="19"/>
  <c r="G115" i="19"/>
  <c r="I115" i="19"/>
  <c r="I114" i="19" s="1"/>
  <c r="K115" i="19"/>
  <c r="K114" i="19" s="1"/>
  <c r="M115" i="19"/>
  <c r="O115" i="19"/>
  <c r="Q115" i="19"/>
  <c r="Q114" i="19" s="1"/>
  <c r="V115" i="19"/>
  <c r="V114" i="19" s="1"/>
  <c r="G120" i="19"/>
  <c r="I120" i="19"/>
  <c r="K120" i="19"/>
  <c r="M120" i="19"/>
  <c r="O120" i="19"/>
  <c r="Q120" i="19"/>
  <c r="V120" i="19"/>
  <c r="G123" i="19"/>
  <c r="I123" i="19"/>
  <c r="K123" i="19"/>
  <c r="M123" i="19"/>
  <c r="O123" i="19"/>
  <c r="Q123" i="19"/>
  <c r="V123" i="19"/>
  <c r="G133" i="19"/>
  <c r="M133" i="19" s="1"/>
  <c r="I133" i="19"/>
  <c r="K133" i="19"/>
  <c r="O133" i="19"/>
  <c r="O114" i="19" s="1"/>
  <c r="Q133" i="19"/>
  <c r="V133" i="19"/>
  <c r="G136" i="19"/>
  <c r="I136" i="19"/>
  <c r="K136" i="19"/>
  <c r="M136" i="19"/>
  <c r="O136" i="19"/>
  <c r="Q136" i="19"/>
  <c r="V136" i="19"/>
  <c r="G140" i="19"/>
  <c r="G139" i="19" s="1"/>
  <c r="I140" i="19"/>
  <c r="I139" i="19" s="1"/>
  <c r="K140" i="19"/>
  <c r="M140" i="19"/>
  <c r="O140" i="19"/>
  <c r="O139" i="19" s="1"/>
  <c r="Q140" i="19"/>
  <c r="Q139" i="19" s="1"/>
  <c r="V140" i="19"/>
  <c r="G143" i="19"/>
  <c r="M143" i="19" s="1"/>
  <c r="I143" i="19"/>
  <c r="K143" i="19"/>
  <c r="O143" i="19"/>
  <c r="Q143" i="19"/>
  <c r="V143" i="19"/>
  <c r="G147" i="19"/>
  <c r="I147" i="19"/>
  <c r="K147" i="19"/>
  <c r="M147" i="19"/>
  <c r="O147" i="19"/>
  <c r="Q147" i="19"/>
  <c r="V147" i="19"/>
  <c r="G151" i="19"/>
  <c r="I151" i="19"/>
  <c r="K151" i="19"/>
  <c r="K139" i="19" s="1"/>
  <c r="M151" i="19"/>
  <c r="O151" i="19"/>
  <c r="Q151" i="19"/>
  <c r="V151" i="19"/>
  <c r="V139" i="19" s="1"/>
  <c r="G155" i="19"/>
  <c r="I155" i="19"/>
  <c r="K155" i="19"/>
  <c r="M155" i="19"/>
  <c r="O155" i="19"/>
  <c r="Q155" i="19"/>
  <c r="V155" i="19"/>
  <c r="G159" i="19"/>
  <c r="M159" i="19" s="1"/>
  <c r="I159" i="19"/>
  <c r="K159" i="19"/>
  <c r="O159" i="19"/>
  <c r="Q159" i="19"/>
  <c r="V159" i="19"/>
  <c r="G164" i="19"/>
  <c r="I164" i="19"/>
  <c r="K164" i="19"/>
  <c r="M164" i="19"/>
  <c r="O164" i="19"/>
  <c r="Q164" i="19"/>
  <c r="V164" i="19"/>
  <c r="G168" i="19"/>
  <c r="I168" i="19"/>
  <c r="K168" i="19"/>
  <c r="M168" i="19"/>
  <c r="O168" i="19"/>
  <c r="Q168" i="19"/>
  <c r="V168" i="19"/>
  <c r="G177" i="19"/>
  <c r="I177" i="19"/>
  <c r="K177" i="19"/>
  <c r="M177" i="19"/>
  <c r="O177" i="19"/>
  <c r="Q177" i="19"/>
  <c r="V177" i="19"/>
  <c r="G186" i="19"/>
  <c r="M186" i="19" s="1"/>
  <c r="I186" i="19"/>
  <c r="K186" i="19"/>
  <c r="O186" i="19"/>
  <c r="Q186" i="19"/>
  <c r="V186" i="19"/>
  <c r="G195" i="19"/>
  <c r="I195" i="19"/>
  <c r="K195" i="19"/>
  <c r="M195" i="19"/>
  <c r="O195" i="19"/>
  <c r="Q195" i="19"/>
  <c r="V195" i="19"/>
  <c r="G199" i="19"/>
  <c r="G198" i="19" s="1"/>
  <c r="I199" i="19"/>
  <c r="I198" i="19" s="1"/>
  <c r="K199" i="19"/>
  <c r="M199" i="19"/>
  <c r="O199" i="19"/>
  <c r="O198" i="19" s="1"/>
  <c r="Q199" i="19"/>
  <c r="Q198" i="19" s="1"/>
  <c r="V199" i="19"/>
  <c r="G206" i="19"/>
  <c r="M206" i="19" s="1"/>
  <c r="I206" i="19"/>
  <c r="K206" i="19"/>
  <c r="O206" i="19"/>
  <c r="Q206" i="19"/>
  <c r="V206" i="19"/>
  <c r="G216" i="19"/>
  <c r="I216" i="19"/>
  <c r="K216" i="19"/>
  <c r="M216" i="19"/>
  <c r="O216" i="19"/>
  <c r="Q216" i="19"/>
  <c r="V216" i="19"/>
  <c r="G226" i="19"/>
  <c r="M226" i="19" s="1"/>
  <c r="I226" i="19"/>
  <c r="K226" i="19"/>
  <c r="K198" i="19" s="1"/>
  <c r="O226" i="19"/>
  <c r="Q226" i="19"/>
  <c r="V226" i="19"/>
  <c r="V198" i="19" s="1"/>
  <c r="G229" i="19"/>
  <c r="I229" i="19"/>
  <c r="K229" i="19"/>
  <c r="M229" i="19"/>
  <c r="O229" i="19"/>
  <c r="Q229" i="19"/>
  <c r="V229" i="19"/>
  <c r="G240" i="19"/>
  <c r="M240" i="19" s="1"/>
  <c r="I240" i="19"/>
  <c r="K240" i="19"/>
  <c r="O240" i="19"/>
  <c r="Q240" i="19"/>
  <c r="V240" i="19"/>
  <c r="I243" i="19"/>
  <c r="Q243" i="19"/>
  <c r="G244" i="19"/>
  <c r="M244" i="19" s="1"/>
  <c r="M243" i="19" s="1"/>
  <c r="I244" i="19"/>
  <c r="K244" i="19"/>
  <c r="K243" i="19" s="1"/>
  <c r="O244" i="19"/>
  <c r="O243" i="19" s="1"/>
  <c r="Q244" i="19"/>
  <c r="V244" i="19"/>
  <c r="V243" i="19" s="1"/>
  <c r="G249" i="19"/>
  <c r="G248" i="19" s="1"/>
  <c r="I249" i="19"/>
  <c r="I248" i="19" s="1"/>
  <c r="K249" i="19"/>
  <c r="K248" i="19" s="1"/>
  <c r="O249" i="19"/>
  <c r="O248" i="19" s="1"/>
  <c r="Q249" i="19"/>
  <c r="Q248" i="19" s="1"/>
  <c r="V249" i="19"/>
  <c r="V248" i="19" s="1"/>
  <c r="G252" i="19"/>
  <c r="I252" i="19"/>
  <c r="K252" i="19"/>
  <c r="M252" i="19"/>
  <c r="O252" i="19"/>
  <c r="Q252" i="19"/>
  <c r="V252" i="19"/>
  <c r="G255" i="19"/>
  <c r="I255" i="19"/>
  <c r="K255" i="19"/>
  <c r="M255" i="19"/>
  <c r="O255" i="19"/>
  <c r="Q255" i="19"/>
  <c r="V255" i="19"/>
  <c r="G258" i="19"/>
  <c r="I258" i="19"/>
  <c r="K258" i="19"/>
  <c r="M258" i="19"/>
  <c r="O258" i="19"/>
  <c r="Q258" i="19"/>
  <c r="V258" i="19"/>
  <c r="G260" i="19"/>
  <c r="O260" i="19"/>
  <c r="G261" i="19"/>
  <c r="I261" i="19"/>
  <c r="I260" i="19" s="1"/>
  <c r="K261" i="19"/>
  <c r="K260" i="19" s="1"/>
  <c r="M261" i="19"/>
  <c r="M260" i="19" s="1"/>
  <c r="O261" i="19"/>
  <c r="Q261" i="19"/>
  <c r="Q260" i="19" s="1"/>
  <c r="V261" i="19"/>
  <c r="V260" i="19" s="1"/>
  <c r="K264" i="19"/>
  <c r="V264" i="19"/>
  <c r="G265" i="19"/>
  <c r="G264" i="19" s="1"/>
  <c r="I265" i="19"/>
  <c r="I264" i="19" s="1"/>
  <c r="K265" i="19"/>
  <c r="M265" i="19"/>
  <c r="O265" i="19"/>
  <c r="O264" i="19" s="1"/>
  <c r="Q265" i="19"/>
  <c r="Q264" i="19" s="1"/>
  <c r="V265" i="19"/>
  <c r="G270" i="19"/>
  <c r="M270" i="19" s="1"/>
  <c r="I270" i="19"/>
  <c r="K270" i="19"/>
  <c r="O270" i="19"/>
  <c r="Q270" i="19"/>
  <c r="V270" i="19"/>
  <c r="G274" i="19"/>
  <c r="I274" i="19"/>
  <c r="K274" i="19"/>
  <c r="M274" i="19"/>
  <c r="O274" i="19"/>
  <c r="Q274" i="19"/>
  <c r="V274" i="19"/>
  <c r="G278" i="19"/>
  <c r="I278" i="19"/>
  <c r="I277" i="19" s="1"/>
  <c r="K278" i="19"/>
  <c r="M278" i="19"/>
  <c r="O278" i="19"/>
  <c r="Q278" i="19"/>
  <c r="Q277" i="19" s="1"/>
  <c r="V278" i="19"/>
  <c r="G284" i="19"/>
  <c r="G277" i="19" s="1"/>
  <c r="I284" i="19"/>
  <c r="K284" i="19"/>
  <c r="K277" i="19" s="1"/>
  <c r="O284" i="19"/>
  <c r="O277" i="19" s="1"/>
  <c r="Q284" i="19"/>
  <c r="V284" i="19"/>
  <c r="V277" i="19" s="1"/>
  <c r="G288" i="19"/>
  <c r="I288" i="19"/>
  <c r="K288" i="19"/>
  <c r="M288" i="19"/>
  <c r="O288" i="19"/>
  <c r="Q288" i="19"/>
  <c r="V288" i="19"/>
  <c r="G290" i="19"/>
  <c r="O290" i="19"/>
  <c r="G291" i="19"/>
  <c r="I291" i="19"/>
  <c r="I290" i="19" s="1"/>
  <c r="K291" i="19"/>
  <c r="M291" i="19"/>
  <c r="O291" i="19"/>
  <c r="Q291" i="19"/>
  <c r="Q290" i="19" s="1"/>
  <c r="V291" i="19"/>
  <c r="G295" i="19"/>
  <c r="M295" i="19" s="1"/>
  <c r="I295" i="19"/>
  <c r="K295" i="19"/>
  <c r="K290" i="19" s="1"/>
  <c r="O295" i="19"/>
  <c r="Q295" i="19"/>
  <c r="V295" i="19"/>
  <c r="V290" i="19" s="1"/>
  <c r="G297" i="19"/>
  <c r="I297" i="19"/>
  <c r="K297" i="19"/>
  <c r="M297" i="19"/>
  <c r="O297" i="19"/>
  <c r="Q297" i="19"/>
  <c r="V297" i="19"/>
  <c r="G299" i="19"/>
  <c r="O299" i="19"/>
  <c r="G300" i="19"/>
  <c r="I300" i="19"/>
  <c r="I299" i="19" s="1"/>
  <c r="K300" i="19"/>
  <c r="M300" i="19"/>
  <c r="O300" i="19"/>
  <c r="Q300" i="19"/>
  <c r="Q299" i="19" s="1"/>
  <c r="V300" i="19"/>
  <c r="G303" i="19"/>
  <c r="M303" i="19" s="1"/>
  <c r="I303" i="19"/>
  <c r="K303" i="19"/>
  <c r="K299" i="19" s="1"/>
  <c r="O303" i="19"/>
  <c r="Q303" i="19"/>
  <c r="V303" i="19"/>
  <c r="V299" i="19" s="1"/>
  <c r="G306" i="19"/>
  <c r="M306" i="19" s="1"/>
  <c r="M305" i="19" s="1"/>
  <c r="I306" i="19"/>
  <c r="I305" i="19" s="1"/>
  <c r="K306" i="19"/>
  <c r="K305" i="19" s="1"/>
  <c r="O306" i="19"/>
  <c r="O305" i="19" s="1"/>
  <c r="Q306" i="19"/>
  <c r="Q305" i="19" s="1"/>
  <c r="V306" i="19"/>
  <c r="V305" i="19" s="1"/>
  <c r="G310" i="19"/>
  <c r="I310" i="19"/>
  <c r="K310" i="19"/>
  <c r="M310" i="19"/>
  <c r="O310" i="19"/>
  <c r="Q310" i="19"/>
  <c r="V310" i="19"/>
  <c r="G314" i="19"/>
  <c r="I314" i="19"/>
  <c r="I313" i="19" s="1"/>
  <c r="K314" i="19"/>
  <c r="M314" i="19"/>
  <c r="O314" i="19"/>
  <c r="Q314" i="19"/>
  <c r="Q313" i="19" s="1"/>
  <c r="V314" i="19"/>
  <c r="G317" i="19"/>
  <c r="M317" i="19" s="1"/>
  <c r="I317" i="19"/>
  <c r="K317" i="19"/>
  <c r="O317" i="19"/>
  <c r="O313" i="19" s="1"/>
  <c r="Q317" i="19"/>
  <c r="V317" i="19"/>
  <c r="G322" i="19"/>
  <c r="I322" i="19"/>
  <c r="K322" i="19"/>
  <c r="M322" i="19"/>
  <c r="O322" i="19"/>
  <c r="Q322" i="19"/>
  <c r="V322" i="19"/>
  <c r="G326" i="19"/>
  <c r="M326" i="19" s="1"/>
  <c r="I326" i="19"/>
  <c r="K326" i="19"/>
  <c r="K313" i="19" s="1"/>
  <c r="O326" i="19"/>
  <c r="Q326" i="19"/>
  <c r="V326" i="19"/>
  <c r="V313" i="19" s="1"/>
  <c r="G328" i="19"/>
  <c r="I328" i="19"/>
  <c r="K328" i="19"/>
  <c r="M328" i="19"/>
  <c r="O328" i="19"/>
  <c r="Q328" i="19"/>
  <c r="V328" i="19"/>
  <c r="G333" i="19"/>
  <c r="M333" i="19" s="1"/>
  <c r="I333" i="19"/>
  <c r="K333" i="19"/>
  <c r="O333" i="19"/>
  <c r="Q333" i="19"/>
  <c r="V333" i="19"/>
  <c r="G337" i="19"/>
  <c r="I337" i="19"/>
  <c r="K337" i="19"/>
  <c r="M337" i="19"/>
  <c r="O337" i="19"/>
  <c r="Q337" i="19"/>
  <c r="V337" i="19"/>
  <c r="G341" i="19"/>
  <c r="K341" i="19"/>
  <c r="O341" i="19"/>
  <c r="V341" i="19"/>
  <c r="G342" i="19"/>
  <c r="I342" i="19"/>
  <c r="I341" i="19" s="1"/>
  <c r="K342" i="19"/>
  <c r="M342" i="19"/>
  <c r="M341" i="19" s="1"/>
  <c r="O342" i="19"/>
  <c r="Q342" i="19"/>
  <c r="Q341" i="19" s="1"/>
  <c r="V342" i="19"/>
  <c r="G347" i="19"/>
  <c r="O347" i="19"/>
  <c r="G348" i="19"/>
  <c r="I348" i="19"/>
  <c r="I347" i="19" s="1"/>
  <c r="K348" i="19"/>
  <c r="M348" i="19"/>
  <c r="O348" i="19"/>
  <c r="Q348" i="19"/>
  <c r="Q347" i="19" s="1"/>
  <c r="V348" i="19"/>
  <c r="G351" i="19"/>
  <c r="M351" i="19" s="1"/>
  <c r="I351" i="19"/>
  <c r="K351" i="19"/>
  <c r="K347" i="19" s="1"/>
  <c r="O351" i="19"/>
  <c r="Q351" i="19"/>
  <c r="V351" i="19"/>
  <c r="V347" i="19" s="1"/>
  <c r="G357" i="19"/>
  <c r="M357" i="19" s="1"/>
  <c r="I357" i="19"/>
  <c r="I356" i="19" s="1"/>
  <c r="K357" i="19"/>
  <c r="K356" i="19" s="1"/>
  <c r="O357" i="19"/>
  <c r="O356" i="19" s="1"/>
  <c r="Q357" i="19"/>
  <c r="Q356" i="19" s="1"/>
  <c r="V357" i="19"/>
  <c r="V356" i="19" s="1"/>
  <c r="G359" i="19"/>
  <c r="I359" i="19"/>
  <c r="K359" i="19"/>
  <c r="M359" i="19"/>
  <c r="O359" i="19"/>
  <c r="Q359" i="19"/>
  <c r="V359" i="19"/>
  <c r="G361" i="19"/>
  <c r="M361" i="19" s="1"/>
  <c r="I361" i="19"/>
  <c r="K361" i="19"/>
  <c r="O361" i="19"/>
  <c r="Q361" i="19"/>
  <c r="V361" i="19"/>
  <c r="G363" i="19"/>
  <c r="I363" i="19"/>
  <c r="K363" i="19"/>
  <c r="M363" i="19"/>
  <c r="O363" i="19"/>
  <c r="Q363" i="19"/>
  <c r="V363" i="19"/>
  <c r="G365" i="19"/>
  <c r="M365" i="19" s="1"/>
  <c r="I365" i="19"/>
  <c r="K365" i="19"/>
  <c r="O365" i="19"/>
  <c r="Q365" i="19"/>
  <c r="V365" i="19"/>
  <c r="G367" i="19"/>
  <c r="I367" i="19"/>
  <c r="K367" i="19"/>
  <c r="M367" i="19"/>
  <c r="O367" i="19"/>
  <c r="Q367" i="19"/>
  <c r="V367" i="19"/>
  <c r="G371" i="19"/>
  <c r="M371" i="19" s="1"/>
  <c r="I371" i="19"/>
  <c r="K371" i="19"/>
  <c r="O371" i="19"/>
  <c r="Q371" i="19"/>
  <c r="V371" i="19"/>
  <c r="G377" i="19"/>
  <c r="M377" i="19" s="1"/>
  <c r="M376" i="19" s="1"/>
  <c r="I377" i="19"/>
  <c r="I376" i="19" s="1"/>
  <c r="K377" i="19"/>
  <c r="K376" i="19" s="1"/>
  <c r="O377" i="19"/>
  <c r="O376" i="19" s="1"/>
  <c r="Q377" i="19"/>
  <c r="Q376" i="19" s="1"/>
  <c r="V377" i="19"/>
  <c r="V376" i="19" s="1"/>
  <c r="G391" i="19"/>
  <c r="G390" i="19" s="1"/>
  <c r="I391" i="19"/>
  <c r="K391" i="19"/>
  <c r="K390" i="19" s="1"/>
  <c r="M391" i="19"/>
  <c r="O391" i="19"/>
  <c r="O390" i="19" s="1"/>
  <c r="Q391" i="19"/>
  <c r="V391" i="19"/>
  <c r="V390" i="19" s="1"/>
  <c r="G395" i="19"/>
  <c r="I395" i="19"/>
  <c r="K395" i="19"/>
  <c r="M395" i="19"/>
  <c r="O395" i="19"/>
  <c r="Q395" i="19"/>
  <c r="V395" i="19"/>
  <c r="G398" i="19"/>
  <c r="M398" i="19" s="1"/>
  <c r="I398" i="19"/>
  <c r="K398" i="19"/>
  <c r="O398" i="19"/>
  <c r="Q398" i="19"/>
  <c r="V398" i="19"/>
  <c r="G402" i="19"/>
  <c r="M402" i="19" s="1"/>
  <c r="I402" i="19"/>
  <c r="I390" i="19" s="1"/>
  <c r="K402" i="19"/>
  <c r="O402" i="19"/>
  <c r="Q402" i="19"/>
  <c r="Q390" i="19" s="1"/>
  <c r="V402" i="19"/>
  <c r="G405" i="19"/>
  <c r="I405" i="19"/>
  <c r="K405" i="19"/>
  <c r="M405" i="19"/>
  <c r="O405" i="19"/>
  <c r="Q405" i="19"/>
  <c r="V405" i="19"/>
  <c r="G408" i="19"/>
  <c r="I408" i="19"/>
  <c r="K408" i="19"/>
  <c r="M408" i="19"/>
  <c r="O408" i="19"/>
  <c r="Q408" i="19"/>
  <c r="V408" i="19"/>
  <c r="AE412" i="19"/>
  <c r="AF412" i="19"/>
  <c r="G435" i="18"/>
  <c r="BA392" i="18"/>
  <c r="BA277" i="18"/>
  <c r="BA248" i="18"/>
  <c r="BA245" i="18"/>
  <c r="BA205" i="18"/>
  <c r="BA183" i="18"/>
  <c r="BA178" i="18"/>
  <c r="BA174" i="18"/>
  <c r="BA170" i="18"/>
  <c r="BA166" i="18"/>
  <c r="BA143" i="18"/>
  <c r="BA134" i="18"/>
  <c r="BA71" i="18"/>
  <c r="BA68" i="18"/>
  <c r="BA54" i="18"/>
  <c r="BA51" i="18"/>
  <c r="BA47" i="18"/>
  <c r="BA44" i="18"/>
  <c r="BA37" i="18"/>
  <c r="BA33" i="18"/>
  <c r="BA30" i="18"/>
  <c r="BA25" i="18"/>
  <c r="BA19" i="18"/>
  <c r="BA16" i="18"/>
  <c r="BA13" i="18"/>
  <c r="BA10" i="18"/>
  <c r="G9" i="18"/>
  <c r="I9" i="18"/>
  <c r="I8" i="18" s="1"/>
  <c r="K9" i="18"/>
  <c r="M9" i="18"/>
  <c r="O9" i="18"/>
  <c r="Q9" i="18"/>
  <c r="Q8" i="18" s="1"/>
  <c r="V9" i="18"/>
  <c r="G12" i="18"/>
  <c r="M12" i="18" s="1"/>
  <c r="I12" i="18"/>
  <c r="K12" i="18"/>
  <c r="K8" i="18" s="1"/>
  <c r="O12" i="18"/>
  <c r="Q12" i="18"/>
  <c r="V12" i="18"/>
  <c r="V8" i="18" s="1"/>
  <c r="G15" i="18"/>
  <c r="I15" i="18"/>
  <c r="K15" i="18"/>
  <c r="M15" i="18"/>
  <c r="O15" i="18"/>
  <c r="Q15" i="18"/>
  <c r="V15" i="18"/>
  <c r="G18" i="18"/>
  <c r="M18" i="18" s="1"/>
  <c r="I18" i="18"/>
  <c r="K18" i="18"/>
  <c r="O18" i="18"/>
  <c r="O8" i="18" s="1"/>
  <c r="Q18" i="18"/>
  <c r="V18" i="18"/>
  <c r="G24" i="18"/>
  <c r="I24" i="18"/>
  <c r="K24" i="18"/>
  <c r="M24" i="18"/>
  <c r="O24" i="18"/>
  <c r="Q24" i="18"/>
  <c r="V24" i="18"/>
  <c r="G29" i="18"/>
  <c r="M29" i="18" s="1"/>
  <c r="I29" i="18"/>
  <c r="K29" i="18"/>
  <c r="O29" i="18"/>
  <c r="Q29" i="18"/>
  <c r="V29" i="18"/>
  <c r="G32" i="18"/>
  <c r="I32" i="18"/>
  <c r="K32" i="18"/>
  <c r="M32" i="18"/>
  <c r="O32" i="18"/>
  <c r="Q32" i="18"/>
  <c r="V32" i="18"/>
  <c r="G36" i="18"/>
  <c r="M36" i="18" s="1"/>
  <c r="I36" i="18"/>
  <c r="K36" i="18"/>
  <c r="O36" i="18"/>
  <c r="Q36" i="18"/>
  <c r="V36" i="18"/>
  <c r="G43" i="18"/>
  <c r="I43" i="18"/>
  <c r="K43" i="18"/>
  <c r="M43" i="18"/>
  <c r="O43" i="18"/>
  <c r="Q43" i="18"/>
  <c r="V43" i="18"/>
  <c r="G46" i="18"/>
  <c r="M46" i="18" s="1"/>
  <c r="I46" i="18"/>
  <c r="K46" i="18"/>
  <c r="O46" i="18"/>
  <c r="Q46" i="18"/>
  <c r="V46" i="18"/>
  <c r="G50" i="18"/>
  <c r="I50" i="18"/>
  <c r="K50" i="18"/>
  <c r="M50" i="18"/>
  <c r="O50" i="18"/>
  <c r="Q50" i="18"/>
  <c r="V50" i="18"/>
  <c r="G53" i="18"/>
  <c r="M53" i="18" s="1"/>
  <c r="I53" i="18"/>
  <c r="K53" i="18"/>
  <c r="O53" i="18"/>
  <c r="Q53" i="18"/>
  <c r="V53" i="18"/>
  <c r="G56" i="18"/>
  <c r="I56" i="18"/>
  <c r="K56" i="18"/>
  <c r="M56" i="18"/>
  <c r="O56" i="18"/>
  <c r="Q56" i="18"/>
  <c r="V56" i="18"/>
  <c r="G58" i="18"/>
  <c r="M58" i="18" s="1"/>
  <c r="I58" i="18"/>
  <c r="K58" i="18"/>
  <c r="O58" i="18"/>
  <c r="Q58" i="18"/>
  <c r="V58" i="18"/>
  <c r="G61" i="18"/>
  <c r="I61" i="18"/>
  <c r="K61" i="18"/>
  <c r="M61" i="18"/>
  <c r="O61" i="18"/>
  <c r="Q61" i="18"/>
  <c r="V61" i="18"/>
  <c r="G64" i="18"/>
  <c r="M64" i="18" s="1"/>
  <c r="I64" i="18"/>
  <c r="K64" i="18"/>
  <c r="O64" i="18"/>
  <c r="Q64" i="18"/>
  <c r="V64" i="18"/>
  <c r="G67" i="18"/>
  <c r="I67" i="18"/>
  <c r="K67" i="18"/>
  <c r="M67" i="18"/>
  <c r="O67" i="18"/>
  <c r="Q67" i="18"/>
  <c r="V67" i="18"/>
  <c r="G70" i="18"/>
  <c r="M70" i="18" s="1"/>
  <c r="I70" i="18"/>
  <c r="K70" i="18"/>
  <c r="O70" i="18"/>
  <c r="Q70" i="18"/>
  <c r="V70" i="18"/>
  <c r="G73" i="18"/>
  <c r="I73" i="18"/>
  <c r="K73" i="18"/>
  <c r="M73" i="18"/>
  <c r="O73" i="18"/>
  <c r="Q73" i="18"/>
  <c r="V73" i="18"/>
  <c r="G76" i="18"/>
  <c r="M76" i="18" s="1"/>
  <c r="I76" i="18"/>
  <c r="K76" i="18"/>
  <c r="O76" i="18"/>
  <c r="Q76" i="18"/>
  <c r="V76" i="18"/>
  <c r="G80" i="18"/>
  <c r="I80" i="18"/>
  <c r="K80" i="18"/>
  <c r="M80" i="18"/>
  <c r="O80" i="18"/>
  <c r="Q80" i="18"/>
  <c r="V80" i="18"/>
  <c r="G85" i="18"/>
  <c r="M85" i="18" s="1"/>
  <c r="I85" i="18"/>
  <c r="K85" i="18"/>
  <c r="O85" i="18"/>
  <c r="Q85" i="18"/>
  <c r="V85" i="18"/>
  <c r="G88" i="18"/>
  <c r="I88" i="18"/>
  <c r="K88" i="18"/>
  <c r="M88" i="18"/>
  <c r="O88" i="18"/>
  <c r="Q88" i="18"/>
  <c r="V88" i="18"/>
  <c r="G91" i="18"/>
  <c r="M91" i="18" s="1"/>
  <c r="I91" i="18"/>
  <c r="K91" i="18"/>
  <c r="O91" i="18"/>
  <c r="Q91" i="18"/>
  <c r="V91" i="18"/>
  <c r="G94" i="18"/>
  <c r="I94" i="18"/>
  <c r="K94" i="18"/>
  <c r="M94" i="18"/>
  <c r="O94" i="18"/>
  <c r="Q94" i="18"/>
  <c r="V94" i="18"/>
  <c r="G96" i="18"/>
  <c r="M96" i="18" s="1"/>
  <c r="I96" i="18"/>
  <c r="K96" i="18"/>
  <c r="O96" i="18"/>
  <c r="Q96" i="18"/>
  <c r="V96" i="18"/>
  <c r="G98" i="18"/>
  <c r="I98" i="18"/>
  <c r="K98" i="18"/>
  <c r="M98" i="18"/>
  <c r="O98" i="18"/>
  <c r="Q98" i="18"/>
  <c r="V98" i="18"/>
  <c r="G100" i="18"/>
  <c r="M100" i="18" s="1"/>
  <c r="I100" i="18"/>
  <c r="K100" i="18"/>
  <c r="O100" i="18"/>
  <c r="Q100" i="18"/>
  <c r="V100" i="18"/>
  <c r="G103" i="18"/>
  <c r="I103" i="18"/>
  <c r="K103" i="18"/>
  <c r="M103" i="18"/>
  <c r="O103" i="18"/>
  <c r="Q103" i="18"/>
  <c r="V103" i="18"/>
  <c r="G105" i="18"/>
  <c r="M105" i="18" s="1"/>
  <c r="I105" i="18"/>
  <c r="K105" i="18"/>
  <c r="O105" i="18"/>
  <c r="Q105" i="18"/>
  <c r="V105" i="18"/>
  <c r="G107" i="18"/>
  <c r="I107" i="18"/>
  <c r="K107" i="18"/>
  <c r="M107" i="18"/>
  <c r="O107" i="18"/>
  <c r="Q107" i="18"/>
  <c r="V107" i="18"/>
  <c r="G118" i="18"/>
  <c r="M118" i="18" s="1"/>
  <c r="I118" i="18"/>
  <c r="K118" i="18"/>
  <c r="O118" i="18"/>
  <c r="Q118" i="18"/>
  <c r="V118" i="18"/>
  <c r="G121" i="18"/>
  <c r="M121" i="18" s="1"/>
  <c r="I121" i="18"/>
  <c r="I120" i="18" s="1"/>
  <c r="K121" i="18"/>
  <c r="K120" i="18" s="1"/>
  <c r="O121" i="18"/>
  <c r="Q121" i="18"/>
  <c r="Q120" i="18" s="1"/>
  <c r="V121" i="18"/>
  <c r="V120" i="18" s="1"/>
  <c r="G124" i="18"/>
  <c r="I124" i="18"/>
  <c r="K124" i="18"/>
  <c r="M124" i="18"/>
  <c r="O124" i="18"/>
  <c r="Q124" i="18"/>
  <c r="V124" i="18"/>
  <c r="G126" i="18"/>
  <c r="G120" i="18" s="1"/>
  <c r="I126" i="18"/>
  <c r="K126" i="18"/>
  <c r="O126" i="18"/>
  <c r="O120" i="18" s="1"/>
  <c r="Q126" i="18"/>
  <c r="V126" i="18"/>
  <c r="G133" i="18"/>
  <c r="M133" i="18" s="1"/>
  <c r="I133" i="18"/>
  <c r="I132" i="18" s="1"/>
  <c r="K133" i="18"/>
  <c r="K132" i="18" s="1"/>
  <c r="O133" i="18"/>
  <c r="Q133" i="18"/>
  <c r="Q132" i="18" s="1"/>
  <c r="V133" i="18"/>
  <c r="V132" i="18" s="1"/>
  <c r="G138" i="18"/>
  <c r="I138" i="18"/>
  <c r="K138" i="18"/>
  <c r="M138" i="18"/>
  <c r="O138" i="18"/>
  <c r="Q138" i="18"/>
  <c r="V138" i="18"/>
  <c r="G141" i="18"/>
  <c r="I141" i="18"/>
  <c r="K141" i="18"/>
  <c r="M141" i="18"/>
  <c r="O141" i="18"/>
  <c r="Q141" i="18"/>
  <c r="V141" i="18"/>
  <c r="G151" i="18"/>
  <c r="M151" i="18" s="1"/>
  <c r="I151" i="18"/>
  <c r="K151" i="18"/>
  <c r="O151" i="18"/>
  <c r="O132" i="18" s="1"/>
  <c r="Q151" i="18"/>
  <c r="V151" i="18"/>
  <c r="G154" i="18"/>
  <c r="M154" i="18" s="1"/>
  <c r="I154" i="18"/>
  <c r="K154" i="18"/>
  <c r="O154" i="18"/>
  <c r="Q154" i="18"/>
  <c r="V154" i="18"/>
  <c r="G158" i="18"/>
  <c r="G157" i="18" s="1"/>
  <c r="I158" i="18"/>
  <c r="I157" i="18" s="1"/>
  <c r="K158" i="18"/>
  <c r="M158" i="18"/>
  <c r="O158" i="18"/>
  <c r="O157" i="18" s="1"/>
  <c r="Q158" i="18"/>
  <c r="Q157" i="18" s="1"/>
  <c r="V158" i="18"/>
  <c r="G161" i="18"/>
  <c r="M161" i="18" s="1"/>
  <c r="I161" i="18"/>
  <c r="K161" i="18"/>
  <c r="O161" i="18"/>
  <c r="Q161" i="18"/>
  <c r="V161" i="18"/>
  <c r="G165" i="18"/>
  <c r="I165" i="18"/>
  <c r="K165" i="18"/>
  <c r="M165" i="18"/>
  <c r="O165" i="18"/>
  <c r="Q165" i="18"/>
  <c r="V165" i="18"/>
  <c r="G169" i="18"/>
  <c r="I169" i="18"/>
  <c r="K169" i="18"/>
  <c r="K157" i="18" s="1"/>
  <c r="M169" i="18"/>
  <c r="O169" i="18"/>
  <c r="Q169" i="18"/>
  <c r="V169" i="18"/>
  <c r="V157" i="18" s="1"/>
  <c r="G173" i="18"/>
  <c r="I173" i="18"/>
  <c r="K173" i="18"/>
  <c r="M173" i="18"/>
  <c r="O173" i="18"/>
  <c r="Q173" i="18"/>
  <c r="V173" i="18"/>
  <c r="G177" i="18"/>
  <c r="M177" i="18" s="1"/>
  <c r="I177" i="18"/>
  <c r="K177" i="18"/>
  <c r="O177" i="18"/>
  <c r="Q177" i="18"/>
  <c r="V177" i="18"/>
  <c r="G182" i="18"/>
  <c r="I182" i="18"/>
  <c r="K182" i="18"/>
  <c r="M182" i="18"/>
  <c r="O182" i="18"/>
  <c r="Q182" i="18"/>
  <c r="V182" i="18"/>
  <c r="G186" i="18"/>
  <c r="I186" i="18"/>
  <c r="K186" i="18"/>
  <c r="M186" i="18"/>
  <c r="O186" i="18"/>
  <c r="Q186" i="18"/>
  <c r="V186" i="18"/>
  <c r="G195" i="18"/>
  <c r="I195" i="18"/>
  <c r="K195" i="18"/>
  <c r="M195" i="18"/>
  <c r="O195" i="18"/>
  <c r="Q195" i="18"/>
  <c r="V195" i="18"/>
  <c r="G204" i="18"/>
  <c r="M204" i="18" s="1"/>
  <c r="I204" i="18"/>
  <c r="K204" i="18"/>
  <c r="O204" i="18"/>
  <c r="Q204" i="18"/>
  <c r="V204" i="18"/>
  <c r="G213" i="18"/>
  <c r="I213" i="18"/>
  <c r="K213" i="18"/>
  <c r="M213" i="18"/>
  <c r="O213" i="18"/>
  <c r="Q213" i="18"/>
  <c r="V213" i="18"/>
  <c r="G217" i="18"/>
  <c r="G216" i="18" s="1"/>
  <c r="I217" i="18"/>
  <c r="I216" i="18" s="1"/>
  <c r="K217" i="18"/>
  <c r="M217" i="18"/>
  <c r="O217" i="18"/>
  <c r="O216" i="18" s="1"/>
  <c r="Q217" i="18"/>
  <c r="Q216" i="18" s="1"/>
  <c r="V217" i="18"/>
  <c r="G224" i="18"/>
  <c r="M224" i="18" s="1"/>
  <c r="I224" i="18"/>
  <c r="K224" i="18"/>
  <c r="O224" i="18"/>
  <c r="Q224" i="18"/>
  <c r="V224" i="18"/>
  <c r="G234" i="18"/>
  <c r="I234" i="18"/>
  <c r="K234" i="18"/>
  <c r="M234" i="18"/>
  <c r="O234" i="18"/>
  <c r="Q234" i="18"/>
  <c r="V234" i="18"/>
  <c r="G244" i="18"/>
  <c r="I244" i="18"/>
  <c r="K244" i="18"/>
  <c r="K216" i="18" s="1"/>
  <c r="M244" i="18"/>
  <c r="O244" i="18"/>
  <c r="Q244" i="18"/>
  <c r="V244" i="18"/>
  <c r="V216" i="18" s="1"/>
  <c r="G247" i="18"/>
  <c r="I247" i="18"/>
  <c r="K247" i="18"/>
  <c r="M247" i="18"/>
  <c r="O247" i="18"/>
  <c r="Q247" i="18"/>
  <c r="V247" i="18"/>
  <c r="G261" i="18"/>
  <c r="M261" i="18" s="1"/>
  <c r="I261" i="18"/>
  <c r="K261" i="18"/>
  <c r="O261" i="18"/>
  <c r="Q261" i="18"/>
  <c r="V261" i="18"/>
  <c r="G264" i="18"/>
  <c r="I264" i="18"/>
  <c r="O264" i="18"/>
  <c r="Q264" i="18"/>
  <c r="G265" i="18"/>
  <c r="I265" i="18"/>
  <c r="K265" i="18"/>
  <c r="K264" i="18" s="1"/>
  <c r="M265" i="18"/>
  <c r="M264" i="18" s="1"/>
  <c r="O265" i="18"/>
  <c r="Q265" i="18"/>
  <c r="V265" i="18"/>
  <c r="V264" i="18" s="1"/>
  <c r="G270" i="18"/>
  <c r="M270" i="18" s="1"/>
  <c r="I270" i="18"/>
  <c r="I269" i="18" s="1"/>
  <c r="K270" i="18"/>
  <c r="O270" i="18"/>
  <c r="O269" i="18" s="1"/>
  <c r="Q270" i="18"/>
  <c r="Q269" i="18" s="1"/>
  <c r="V270" i="18"/>
  <c r="G273" i="18"/>
  <c r="M273" i="18" s="1"/>
  <c r="I273" i="18"/>
  <c r="K273" i="18"/>
  <c r="O273" i="18"/>
  <c r="Q273" i="18"/>
  <c r="V273" i="18"/>
  <c r="G276" i="18"/>
  <c r="I276" i="18"/>
  <c r="K276" i="18"/>
  <c r="K269" i="18" s="1"/>
  <c r="M276" i="18"/>
  <c r="O276" i="18"/>
  <c r="Q276" i="18"/>
  <c r="V276" i="18"/>
  <c r="V269" i="18" s="1"/>
  <c r="G279" i="18"/>
  <c r="I279" i="18"/>
  <c r="K279" i="18"/>
  <c r="M279" i="18"/>
  <c r="O279" i="18"/>
  <c r="Q279" i="18"/>
  <c r="V279" i="18"/>
  <c r="G281" i="18"/>
  <c r="O281" i="18"/>
  <c r="G282" i="18"/>
  <c r="M282" i="18" s="1"/>
  <c r="M281" i="18" s="1"/>
  <c r="I282" i="18"/>
  <c r="I281" i="18" s="1"/>
  <c r="K282" i="18"/>
  <c r="K281" i="18" s="1"/>
  <c r="O282" i="18"/>
  <c r="Q282" i="18"/>
  <c r="Q281" i="18" s="1"/>
  <c r="V282" i="18"/>
  <c r="V281" i="18" s="1"/>
  <c r="K285" i="18"/>
  <c r="V285" i="18"/>
  <c r="G286" i="18"/>
  <c r="G285" i="18" s="1"/>
  <c r="I286" i="18"/>
  <c r="K286" i="18"/>
  <c r="M286" i="18"/>
  <c r="O286" i="18"/>
  <c r="O285" i="18" s="1"/>
  <c r="Q286" i="18"/>
  <c r="V286" i="18"/>
  <c r="G291" i="18"/>
  <c r="M291" i="18" s="1"/>
  <c r="I291" i="18"/>
  <c r="K291" i="18"/>
  <c r="O291" i="18"/>
  <c r="Q291" i="18"/>
  <c r="Q285" i="18" s="1"/>
  <c r="V291" i="18"/>
  <c r="G295" i="18"/>
  <c r="M295" i="18" s="1"/>
  <c r="I295" i="18"/>
  <c r="I285" i="18" s="1"/>
  <c r="K295" i="18"/>
  <c r="O295" i="18"/>
  <c r="Q295" i="18"/>
  <c r="V295" i="18"/>
  <c r="K298" i="18"/>
  <c r="V298" i="18"/>
  <c r="G299" i="18"/>
  <c r="G298" i="18" s="1"/>
  <c r="I299" i="18"/>
  <c r="K299" i="18"/>
  <c r="M299" i="18"/>
  <c r="O299" i="18"/>
  <c r="O298" i="18" s="1"/>
  <c r="Q299" i="18"/>
  <c r="V299" i="18"/>
  <c r="G305" i="18"/>
  <c r="M305" i="18" s="1"/>
  <c r="I305" i="18"/>
  <c r="I298" i="18" s="1"/>
  <c r="K305" i="18"/>
  <c r="O305" i="18"/>
  <c r="Q305" i="18"/>
  <c r="Q298" i="18" s="1"/>
  <c r="V305" i="18"/>
  <c r="G309" i="18"/>
  <c r="M309" i="18" s="1"/>
  <c r="I309" i="18"/>
  <c r="K309" i="18"/>
  <c r="O309" i="18"/>
  <c r="Q309" i="18"/>
  <c r="V309" i="18"/>
  <c r="K311" i="18"/>
  <c r="V311" i="18"/>
  <c r="G312" i="18"/>
  <c r="G311" i="18" s="1"/>
  <c r="I312" i="18"/>
  <c r="I311" i="18" s="1"/>
  <c r="K312" i="18"/>
  <c r="M312" i="18"/>
  <c r="O312" i="18"/>
  <c r="O311" i="18" s="1"/>
  <c r="Q312" i="18"/>
  <c r="Q311" i="18" s="1"/>
  <c r="V312" i="18"/>
  <c r="G316" i="18"/>
  <c r="M316" i="18" s="1"/>
  <c r="I316" i="18"/>
  <c r="K316" i="18"/>
  <c r="O316" i="18"/>
  <c r="Q316" i="18"/>
  <c r="V316" i="18"/>
  <c r="G318" i="18"/>
  <c r="I318" i="18"/>
  <c r="K318" i="18"/>
  <c r="M318" i="18"/>
  <c r="O318" i="18"/>
  <c r="Q318" i="18"/>
  <c r="V318" i="18"/>
  <c r="K320" i="18"/>
  <c r="V320" i="18"/>
  <c r="G321" i="18"/>
  <c r="G320" i="18" s="1"/>
  <c r="I321" i="18"/>
  <c r="I320" i="18" s="1"/>
  <c r="K321" i="18"/>
  <c r="M321" i="18"/>
  <c r="O321" i="18"/>
  <c r="O320" i="18" s="1"/>
  <c r="Q321" i="18"/>
  <c r="Q320" i="18" s="1"/>
  <c r="V321" i="18"/>
  <c r="G324" i="18"/>
  <c r="M324" i="18" s="1"/>
  <c r="I324" i="18"/>
  <c r="K324" i="18"/>
  <c r="O324" i="18"/>
  <c r="Q324" i="18"/>
  <c r="V324" i="18"/>
  <c r="I326" i="18"/>
  <c r="Q326" i="18"/>
  <c r="G327" i="18"/>
  <c r="G326" i="18" s="1"/>
  <c r="I327" i="18"/>
  <c r="K327" i="18"/>
  <c r="K326" i="18" s="1"/>
  <c r="O327" i="18"/>
  <c r="O326" i="18" s="1"/>
  <c r="Q327" i="18"/>
  <c r="V327" i="18"/>
  <c r="V326" i="18" s="1"/>
  <c r="G331" i="18"/>
  <c r="I331" i="18"/>
  <c r="K331" i="18"/>
  <c r="M331" i="18"/>
  <c r="O331" i="18"/>
  <c r="Q331" i="18"/>
  <c r="V331" i="18"/>
  <c r="G335" i="18"/>
  <c r="M335" i="18" s="1"/>
  <c r="I335" i="18"/>
  <c r="I334" i="18" s="1"/>
  <c r="K335" i="18"/>
  <c r="K334" i="18" s="1"/>
  <c r="O335" i="18"/>
  <c r="Q335" i="18"/>
  <c r="Q334" i="18" s="1"/>
  <c r="V335" i="18"/>
  <c r="V334" i="18" s="1"/>
  <c r="G338" i="18"/>
  <c r="I338" i="18"/>
  <c r="K338" i="18"/>
  <c r="M338" i="18"/>
  <c r="O338" i="18"/>
  <c r="Q338" i="18"/>
  <c r="V338" i="18"/>
  <c r="G343" i="18"/>
  <c r="I343" i="18"/>
  <c r="K343" i="18"/>
  <c r="M343" i="18"/>
  <c r="O343" i="18"/>
  <c r="Q343" i="18"/>
  <c r="V343" i="18"/>
  <c r="G347" i="18"/>
  <c r="M347" i="18" s="1"/>
  <c r="I347" i="18"/>
  <c r="K347" i="18"/>
  <c r="O347" i="18"/>
  <c r="O334" i="18" s="1"/>
  <c r="Q347" i="18"/>
  <c r="V347" i="18"/>
  <c r="G349" i="18"/>
  <c r="M349" i="18" s="1"/>
  <c r="I349" i="18"/>
  <c r="K349" i="18"/>
  <c r="O349" i="18"/>
  <c r="Q349" i="18"/>
  <c r="V349" i="18"/>
  <c r="G354" i="18"/>
  <c r="I354" i="18"/>
  <c r="K354" i="18"/>
  <c r="M354" i="18"/>
  <c r="O354" i="18"/>
  <c r="Q354" i="18"/>
  <c r="V354" i="18"/>
  <c r="G358" i="18"/>
  <c r="I358" i="18"/>
  <c r="K358" i="18"/>
  <c r="M358" i="18"/>
  <c r="O358" i="18"/>
  <c r="Q358" i="18"/>
  <c r="V358" i="18"/>
  <c r="G362" i="18"/>
  <c r="O362" i="18"/>
  <c r="G363" i="18"/>
  <c r="M363" i="18" s="1"/>
  <c r="M362" i="18" s="1"/>
  <c r="I363" i="18"/>
  <c r="I362" i="18" s="1"/>
  <c r="K363" i="18"/>
  <c r="K362" i="18" s="1"/>
  <c r="O363" i="18"/>
  <c r="Q363" i="18"/>
  <c r="Q362" i="18" s="1"/>
  <c r="V363" i="18"/>
  <c r="V362" i="18" s="1"/>
  <c r="K368" i="18"/>
  <c r="V368" i="18"/>
  <c r="G369" i="18"/>
  <c r="G368" i="18" s="1"/>
  <c r="I369" i="18"/>
  <c r="I368" i="18" s="1"/>
  <c r="K369" i="18"/>
  <c r="M369" i="18"/>
  <c r="O369" i="18"/>
  <c r="O368" i="18" s="1"/>
  <c r="Q369" i="18"/>
  <c r="Q368" i="18" s="1"/>
  <c r="V369" i="18"/>
  <c r="G372" i="18"/>
  <c r="M372" i="18" s="1"/>
  <c r="I372" i="18"/>
  <c r="K372" i="18"/>
  <c r="O372" i="18"/>
  <c r="Q372" i="18"/>
  <c r="V372" i="18"/>
  <c r="G378" i="18"/>
  <c r="G377" i="18" s="1"/>
  <c r="I378" i="18"/>
  <c r="K378" i="18"/>
  <c r="K377" i="18" s="1"/>
  <c r="O378" i="18"/>
  <c r="O377" i="18" s="1"/>
  <c r="Q378" i="18"/>
  <c r="V378" i="18"/>
  <c r="V377" i="18" s="1"/>
  <c r="G380" i="18"/>
  <c r="I380" i="18"/>
  <c r="K380" i="18"/>
  <c r="M380" i="18"/>
  <c r="O380" i="18"/>
  <c r="Q380" i="18"/>
  <c r="V380" i="18"/>
  <c r="G382" i="18"/>
  <c r="M382" i="18" s="1"/>
  <c r="I382" i="18"/>
  <c r="K382" i="18"/>
  <c r="O382" i="18"/>
  <c r="Q382" i="18"/>
  <c r="V382" i="18"/>
  <c r="G384" i="18"/>
  <c r="M384" i="18" s="1"/>
  <c r="I384" i="18"/>
  <c r="I377" i="18" s="1"/>
  <c r="K384" i="18"/>
  <c r="O384" i="18"/>
  <c r="Q384" i="18"/>
  <c r="Q377" i="18" s="1"/>
  <c r="V384" i="18"/>
  <c r="G386" i="18"/>
  <c r="I386" i="18"/>
  <c r="K386" i="18"/>
  <c r="M386" i="18"/>
  <c r="O386" i="18"/>
  <c r="Q386" i="18"/>
  <c r="V386" i="18"/>
  <c r="G388" i="18"/>
  <c r="I388" i="18"/>
  <c r="K388" i="18"/>
  <c r="M388" i="18"/>
  <c r="O388" i="18"/>
  <c r="Q388" i="18"/>
  <c r="V388" i="18"/>
  <c r="G390" i="18"/>
  <c r="M390" i="18" s="1"/>
  <c r="I390" i="18"/>
  <c r="K390" i="18"/>
  <c r="O390" i="18"/>
  <c r="Q390" i="18"/>
  <c r="V390" i="18"/>
  <c r="G394" i="18"/>
  <c r="M394" i="18" s="1"/>
  <c r="I394" i="18"/>
  <c r="K394" i="18"/>
  <c r="O394" i="18"/>
  <c r="Q394" i="18"/>
  <c r="V394" i="18"/>
  <c r="K399" i="18"/>
  <c r="V399" i="18"/>
  <c r="G400" i="18"/>
  <c r="G399" i="18" s="1"/>
  <c r="I400" i="18"/>
  <c r="I399" i="18" s="1"/>
  <c r="K400" i="18"/>
  <c r="M400" i="18"/>
  <c r="M399" i="18" s="1"/>
  <c r="O400" i="18"/>
  <c r="O399" i="18" s="1"/>
  <c r="Q400" i="18"/>
  <c r="Q399" i="18" s="1"/>
  <c r="V400" i="18"/>
  <c r="G414" i="18"/>
  <c r="M414" i="18" s="1"/>
  <c r="I414" i="18"/>
  <c r="I413" i="18" s="1"/>
  <c r="K414" i="18"/>
  <c r="K413" i="18" s="1"/>
  <c r="O414" i="18"/>
  <c r="Q414" i="18"/>
  <c r="Q413" i="18" s="1"/>
  <c r="V414" i="18"/>
  <c r="V413" i="18" s="1"/>
  <c r="G418" i="18"/>
  <c r="I418" i="18"/>
  <c r="K418" i="18"/>
  <c r="M418" i="18"/>
  <c r="O418" i="18"/>
  <c r="Q418" i="18"/>
  <c r="V418" i="18"/>
  <c r="G421" i="18"/>
  <c r="I421" i="18"/>
  <c r="K421" i="18"/>
  <c r="M421" i="18"/>
  <c r="O421" i="18"/>
  <c r="Q421" i="18"/>
  <c r="V421" i="18"/>
  <c r="G425" i="18"/>
  <c r="M425" i="18" s="1"/>
  <c r="I425" i="18"/>
  <c r="K425" i="18"/>
  <c r="O425" i="18"/>
  <c r="O413" i="18" s="1"/>
  <c r="Q425" i="18"/>
  <c r="V425" i="18"/>
  <c r="G428" i="18"/>
  <c r="M428" i="18" s="1"/>
  <c r="I428" i="18"/>
  <c r="K428" i="18"/>
  <c r="O428" i="18"/>
  <c r="Q428" i="18"/>
  <c r="V428" i="18"/>
  <c r="G431" i="18"/>
  <c r="I431" i="18"/>
  <c r="K431" i="18"/>
  <c r="M431" i="18"/>
  <c r="O431" i="18"/>
  <c r="Q431" i="18"/>
  <c r="V431" i="18"/>
  <c r="AE435" i="18"/>
  <c r="AF435" i="18"/>
  <c r="G472" i="17"/>
  <c r="BA429" i="17"/>
  <c r="BA424" i="17"/>
  <c r="BA302" i="17"/>
  <c r="BA272" i="17"/>
  <c r="BA269" i="17"/>
  <c r="BA222" i="17"/>
  <c r="BA200" i="17"/>
  <c r="BA195" i="17"/>
  <c r="BA184" i="17"/>
  <c r="BA179" i="17"/>
  <c r="BA174" i="17"/>
  <c r="BA151" i="17"/>
  <c r="BA142" i="17"/>
  <c r="BA72" i="17"/>
  <c r="BA51" i="17"/>
  <c r="BA48" i="17"/>
  <c r="BA44" i="17"/>
  <c r="BA41" i="17"/>
  <c r="BA34" i="17"/>
  <c r="BA30" i="17"/>
  <c r="BA27" i="17"/>
  <c r="BA22" i="17"/>
  <c r="BA16" i="17"/>
  <c r="BA13" i="17"/>
  <c r="BA10" i="17"/>
  <c r="G9" i="17"/>
  <c r="M9" i="17" s="1"/>
  <c r="I9" i="17"/>
  <c r="I8" i="17" s="1"/>
  <c r="K9" i="17"/>
  <c r="K8" i="17" s="1"/>
  <c r="O9" i="17"/>
  <c r="Q9" i="17"/>
  <c r="Q8" i="17" s="1"/>
  <c r="V9" i="17"/>
  <c r="V8" i="17" s="1"/>
  <c r="G12" i="17"/>
  <c r="I12" i="17"/>
  <c r="K12" i="17"/>
  <c r="M12" i="17"/>
  <c r="O12" i="17"/>
  <c r="Q12" i="17"/>
  <c r="V12" i="17"/>
  <c r="G15" i="17"/>
  <c r="I15" i="17"/>
  <c r="K15" i="17"/>
  <c r="M15" i="17"/>
  <c r="O15" i="17"/>
  <c r="Q15" i="17"/>
  <c r="V15" i="17"/>
  <c r="G21" i="17"/>
  <c r="M21" i="17" s="1"/>
  <c r="I21" i="17"/>
  <c r="K21" i="17"/>
  <c r="O21" i="17"/>
  <c r="O8" i="17" s="1"/>
  <c r="Q21" i="17"/>
  <c r="V21" i="17"/>
  <c r="G26" i="17"/>
  <c r="M26" i="17" s="1"/>
  <c r="I26" i="17"/>
  <c r="K26" i="17"/>
  <c r="O26" i="17"/>
  <c r="Q26" i="17"/>
  <c r="V26" i="17"/>
  <c r="G29" i="17"/>
  <c r="I29" i="17"/>
  <c r="K29" i="17"/>
  <c r="M29" i="17"/>
  <c r="O29" i="17"/>
  <c r="Q29" i="17"/>
  <c r="V29" i="17"/>
  <c r="G33" i="17"/>
  <c r="I33" i="17"/>
  <c r="K33" i="17"/>
  <c r="M33" i="17"/>
  <c r="O33" i="17"/>
  <c r="Q33" i="17"/>
  <c r="V33" i="17"/>
  <c r="G40" i="17"/>
  <c r="M40" i="17" s="1"/>
  <c r="I40" i="17"/>
  <c r="K40" i="17"/>
  <c r="O40" i="17"/>
  <c r="Q40" i="17"/>
  <c r="V40" i="17"/>
  <c r="G43" i="17"/>
  <c r="I43" i="17"/>
  <c r="K43" i="17"/>
  <c r="M43" i="17"/>
  <c r="O43" i="17"/>
  <c r="Q43" i="17"/>
  <c r="V43" i="17"/>
  <c r="G47" i="17"/>
  <c r="M47" i="17" s="1"/>
  <c r="I47" i="17"/>
  <c r="K47" i="17"/>
  <c r="O47" i="17"/>
  <c r="Q47" i="17"/>
  <c r="V47" i="17"/>
  <c r="G50" i="17"/>
  <c r="I50" i="17"/>
  <c r="K50" i="17"/>
  <c r="M50" i="17"/>
  <c r="O50" i="17"/>
  <c r="Q50" i="17"/>
  <c r="V50" i="17"/>
  <c r="G53" i="17"/>
  <c r="M53" i="17" s="1"/>
  <c r="I53" i="17"/>
  <c r="K53" i="17"/>
  <c r="O53" i="17"/>
  <c r="Q53" i="17"/>
  <c r="V53" i="17"/>
  <c r="G60" i="17"/>
  <c r="I60" i="17"/>
  <c r="K60" i="17"/>
  <c r="M60" i="17"/>
  <c r="O60" i="17"/>
  <c r="Q60" i="17"/>
  <c r="V60" i="17"/>
  <c r="G62" i="17"/>
  <c r="M62" i="17" s="1"/>
  <c r="I62" i="17"/>
  <c r="K62" i="17"/>
  <c r="O62" i="17"/>
  <c r="Q62" i="17"/>
  <c r="V62" i="17"/>
  <c r="G65" i="17"/>
  <c r="I65" i="17"/>
  <c r="K65" i="17"/>
  <c r="M65" i="17"/>
  <c r="O65" i="17"/>
  <c r="Q65" i="17"/>
  <c r="V65" i="17"/>
  <c r="G68" i="17"/>
  <c r="M68" i="17" s="1"/>
  <c r="I68" i="17"/>
  <c r="K68" i="17"/>
  <c r="O68" i="17"/>
  <c r="Q68" i="17"/>
  <c r="V68" i="17"/>
  <c r="G71" i="17"/>
  <c r="I71" i="17"/>
  <c r="K71" i="17"/>
  <c r="M71" i="17"/>
  <c r="O71" i="17"/>
  <c r="Q71" i="17"/>
  <c r="V71" i="17"/>
  <c r="G74" i="17"/>
  <c r="I74" i="17"/>
  <c r="K74" i="17"/>
  <c r="M74" i="17"/>
  <c r="O74" i="17"/>
  <c r="Q74" i="17"/>
  <c r="V74" i="17"/>
  <c r="G77" i="17"/>
  <c r="I77" i="17"/>
  <c r="K77" i="17"/>
  <c r="M77" i="17"/>
  <c r="O77" i="17"/>
  <c r="Q77" i="17"/>
  <c r="V77" i="17"/>
  <c r="G81" i="17"/>
  <c r="M81" i="17" s="1"/>
  <c r="I81" i="17"/>
  <c r="K81" i="17"/>
  <c r="O81" i="17"/>
  <c r="Q81" i="17"/>
  <c r="V81" i="17"/>
  <c r="G86" i="17"/>
  <c r="I86" i="17"/>
  <c r="K86" i="17"/>
  <c r="M86" i="17"/>
  <c r="O86" i="17"/>
  <c r="Q86" i="17"/>
  <c r="V86" i="17"/>
  <c r="G89" i="17"/>
  <c r="I89" i="17"/>
  <c r="K89" i="17"/>
  <c r="M89" i="17"/>
  <c r="O89" i="17"/>
  <c r="Q89" i="17"/>
  <c r="V89" i="17"/>
  <c r="G92" i="17"/>
  <c r="I92" i="17"/>
  <c r="K92" i="17"/>
  <c r="M92" i="17"/>
  <c r="O92" i="17"/>
  <c r="Q92" i="17"/>
  <c r="V92" i="17"/>
  <c r="G95" i="17"/>
  <c r="M95" i="17" s="1"/>
  <c r="I95" i="17"/>
  <c r="K95" i="17"/>
  <c r="O95" i="17"/>
  <c r="Q95" i="17"/>
  <c r="V95" i="17"/>
  <c r="G97" i="17"/>
  <c r="M97" i="17" s="1"/>
  <c r="I97" i="17"/>
  <c r="K97" i="17"/>
  <c r="O97" i="17"/>
  <c r="Q97" i="17"/>
  <c r="V97" i="17"/>
  <c r="G99" i="17"/>
  <c r="I99" i="17"/>
  <c r="K99" i="17"/>
  <c r="M99" i="17"/>
  <c r="O99" i="17"/>
  <c r="Q99" i="17"/>
  <c r="V99" i="17"/>
  <c r="G101" i="17"/>
  <c r="I101" i="17"/>
  <c r="K101" i="17"/>
  <c r="M101" i="17"/>
  <c r="O101" i="17"/>
  <c r="Q101" i="17"/>
  <c r="V101" i="17"/>
  <c r="G103" i="17"/>
  <c r="M103" i="17" s="1"/>
  <c r="I103" i="17"/>
  <c r="K103" i="17"/>
  <c r="O103" i="17"/>
  <c r="Q103" i="17"/>
  <c r="V103" i="17"/>
  <c r="G105" i="17"/>
  <c r="I105" i="17"/>
  <c r="K105" i="17"/>
  <c r="M105" i="17"/>
  <c r="O105" i="17"/>
  <c r="Q105" i="17"/>
  <c r="V105" i="17"/>
  <c r="G116" i="17"/>
  <c r="M116" i="17" s="1"/>
  <c r="I116" i="17"/>
  <c r="K116" i="17"/>
  <c r="O116" i="17"/>
  <c r="Q116" i="17"/>
  <c r="V116" i="17"/>
  <c r="G119" i="17"/>
  <c r="M119" i="17" s="1"/>
  <c r="M118" i="17" s="1"/>
  <c r="I119" i="17"/>
  <c r="I118" i="17" s="1"/>
  <c r="K119" i="17"/>
  <c r="K118" i="17" s="1"/>
  <c r="O119" i="17"/>
  <c r="O118" i="17" s="1"/>
  <c r="Q119" i="17"/>
  <c r="Q118" i="17" s="1"/>
  <c r="V119" i="17"/>
  <c r="V118" i="17" s="1"/>
  <c r="G122" i="17"/>
  <c r="I122" i="17"/>
  <c r="K122" i="17"/>
  <c r="M122" i="17"/>
  <c r="O122" i="17"/>
  <c r="Q122" i="17"/>
  <c r="V122" i="17"/>
  <c r="G124" i="17"/>
  <c r="I124" i="17"/>
  <c r="K124" i="17"/>
  <c r="M124" i="17"/>
  <c r="O124" i="17"/>
  <c r="Q124" i="17"/>
  <c r="V124" i="17"/>
  <c r="G134" i="17"/>
  <c r="I134" i="17"/>
  <c r="K134" i="17"/>
  <c r="M134" i="17"/>
  <c r="O134" i="17"/>
  <c r="Q134" i="17"/>
  <c r="V134" i="17"/>
  <c r="G141" i="17"/>
  <c r="M141" i="17" s="1"/>
  <c r="I141" i="17"/>
  <c r="I140" i="17" s="1"/>
  <c r="K141" i="17"/>
  <c r="K140" i="17" s="1"/>
  <c r="O141" i="17"/>
  <c r="Q141" i="17"/>
  <c r="Q140" i="17" s="1"/>
  <c r="V141" i="17"/>
  <c r="V140" i="17" s="1"/>
  <c r="G146" i="17"/>
  <c r="I146" i="17"/>
  <c r="K146" i="17"/>
  <c r="M146" i="17"/>
  <c r="O146" i="17"/>
  <c r="Q146" i="17"/>
  <c r="V146" i="17"/>
  <c r="G149" i="17"/>
  <c r="I149" i="17"/>
  <c r="K149" i="17"/>
  <c r="M149" i="17"/>
  <c r="O149" i="17"/>
  <c r="Q149" i="17"/>
  <c r="V149" i="17"/>
  <c r="G159" i="17"/>
  <c r="M159" i="17" s="1"/>
  <c r="I159" i="17"/>
  <c r="K159" i="17"/>
  <c r="O159" i="17"/>
  <c r="O140" i="17" s="1"/>
  <c r="Q159" i="17"/>
  <c r="V159" i="17"/>
  <c r="G162" i="17"/>
  <c r="M162" i="17" s="1"/>
  <c r="I162" i="17"/>
  <c r="K162" i="17"/>
  <c r="O162" i="17"/>
  <c r="Q162" i="17"/>
  <c r="V162" i="17"/>
  <c r="G166" i="17"/>
  <c r="G165" i="17" s="1"/>
  <c r="I166" i="17"/>
  <c r="I165" i="17" s="1"/>
  <c r="K166" i="17"/>
  <c r="M166" i="17"/>
  <c r="O166" i="17"/>
  <c r="O165" i="17" s="1"/>
  <c r="Q166" i="17"/>
  <c r="Q165" i="17" s="1"/>
  <c r="V166" i="17"/>
  <c r="G169" i="17"/>
  <c r="M169" i="17" s="1"/>
  <c r="I169" i="17"/>
  <c r="K169" i="17"/>
  <c r="O169" i="17"/>
  <c r="Q169" i="17"/>
  <c r="V169" i="17"/>
  <c r="G173" i="17"/>
  <c r="I173" i="17"/>
  <c r="K173" i="17"/>
  <c r="M173" i="17"/>
  <c r="O173" i="17"/>
  <c r="Q173" i="17"/>
  <c r="V173" i="17"/>
  <c r="G178" i="17"/>
  <c r="M178" i="17" s="1"/>
  <c r="I178" i="17"/>
  <c r="K178" i="17"/>
  <c r="K165" i="17" s="1"/>
  <c r="O178" i="17"/>
  <c r="Q178" i="17"/>
  <c r="V178" i="17"/>
  <c r="V165" i="17" s="1"/>
  <c r="G183" i="17"/>
  <c r="I183" i="17"/>
  <c r="K183" i="17"/>
  <c r="M183" i="17"/>
  <c r="O183" i="17"/>
  <c r="Q183" i="17"/>
  <c r="V183" i="17"/>
  <c r="G188" i="17"/>
  <c r="M188" i="17" s="1"/>
  <c r="I188" i="17"/>
  <c r="K188" i="17"/>
  <c r="O188" i="17"/>
  <c r="Q188" i="17"/>
  <c r="V188" i="17"/>
  <c r="G194" i="17"/>
  <c r="I194" i="17"/>
  <c r="K194" i="17"/>
  <c r="M194" i="17"/>
  <c r="O194" i="17"/>
  <c r="Q194" i="17"/>
  <c r="V194" i="17"/>
  <c r="G199" i="17"/>
  <c r="I199" i="17"/>
  <c r="K199" i="17"/>
  <c r="M199" i="17"/>
  <c r="O199" i="17"/>
  <c r="Q199" i="17"/>
  <c r="V199" i="17"/>
  <c r="G203" i="17"/>
  <c r="I203" i="17"/>
  <c r="K203" i="17"/>
  <c r="M203" i="17"/>
  <c r="O203" i="17"/>
  <c r="Q203" i="17"/>
  <c r="V203" i="17"/>
  <c r="G212" i="17"/>
  <c r="M212" i="17" s="1"/>
  <c r="I212" i="17"/>
  <c r="K212" i="17"/>
  <c r="O212" i="17"/>
  <c r="Q212" i="17"/>
  <c r="V212" i="17"/>
  <c r="G221" i="17"/>
  <c r="I221" i="17"/>
  <c r="K221" i="17"/>
  <c r="M221" i="17"/>
  <c r="O221" i="17"/>
  <c r="Q221" i="17"/>
  <c r="V221" i="17"/>
  <c r="G230" i="17"/>
  <c r="M230" i="17" s="1"/>
  <c r="I230" i="17"/>
  <c r="K230" i="17"/>
  <c r="O230" i="17"/>
  <c r="Q230" i="17"/>
  <c r="V230" i="17"/>
  <c r="G233" i="17"/>
  <c r="I233" i="17"/>
  <c r="K233" i="17"/>
  <c r="M233" i="17"/>
  <c r="O233" i="17"/>
  <c r="Q233" i="17"/>
  <c r="V233" i="17"/>
  <c r="G236" i="17"/>
  <c r="M236" i="17" s="1"/>
  <c r="I236" i="17"/>
  <c r="K236" i="17"/>
  <c r="O236" i="17"/>
  <c r="Q236" i="17"/>
  <c r="V236" i="17"/>
  <c r="G238" i="17"/>
  <c r="I238" i="17"/>
  <c r="K238" i="17"/>
  <c r="M238" i="17"/>
  <c r="O238" i="17"/>
  <c r="Q238" i="17"/>
  <c r="V238" i="17"/>
  <c r="G241" i="17"/>
  <c r="I241" i="17"/>
  <c r="I240" i="17" s="1"/>
  <c r="K241" i="17"/>
  <c r="M241" i="17"/>
  <c r="O241" i="17"/>
  <c r="Q241" i="17"/>
  <c r="Q240" i="17" s="1"/>
  <c r="V241" i="17"/>
  <c r="G248" i="17"/>
  <c r="M248" i="17" s="1"/>
  <c r="I248" i="17"/>
  <c r="K248" i="17"/>
  <c r="O248" i="17"/>
  <c r="O240" i="17" s="1"/>
  <c r="Q248" i="17"/>
  <c r="V248" i="17"/>
  <c r="G258" i="17"/>
  <c r="I258" i="17"/>
  <c r="K258" i="17"/>
  <c r="M258" i="17"/>
  <c r="O258" i="17"/>
  <c r="Q258" i="17"/>
  <c r="V258" i="17"/>
  <c r="G268" i="17"/>
  <c r="M268" i="17" s="1"/>
  <c r="I268" i="17"/>
  <c r="K268" i="17"/>
  <c r="K240" i="17" s="1"/>
  <c r="O268" i="17"/>
  <c r="Q268" i="17"/>
  <c r="V268" i="17"/>
  <c r="V240" i="17" s="1"/>
  <c r="G271" i="17"/>
  <c r="I271" i="17"/>
  <c r="K271" i="17"/>
  <c r="M271" i="17"/>
  <c r="O271" i="17"/>
  <c r="Q271" i="17"/>
  <c r="V271" i="17"/>
  <c r="G286" i="17"/>
  <c r="M286" i="17" s="1"/>
  <c r="I286" i="17"/>
  <c r="K286" i="17"/>
  <c r="O286" i="17"/>
  <c r="Q286" i="17"/>
  <c r="V286" i="17"/>
  <c r="I289" i="17"/>
  <c r="Q289" i="17"/>
  <c r="G290" i="17"/>
  <c r="G289" i="17" s="1"/>
  <c r="I290" i="17"/>
  <c r="K290" i="17"/>
  <c r="K289" i="17" s="1"/>
  <c r="O290" i="17"/>
  <c r="O289" i="17" s="1"/>
  <c r="Q290" i="17"/>
  <c r="V290" i="17"/>
  <c r="V289" i="17" s="1"/>
  <c r="G295" i="17"/>
  <c r="M295" i="17" s="1"/>
  <c r="I295" i="17"/>
  <c r="K295" i="17"/>
  <c r="K294" i="17" s="1"/>
  <c r="O295" i="17"/>
  <c r="O294" i="17" s="1"/>
  <c r="Q295" i="17"/>
  <c r="V295" i="17"/>
  <c r="V294" i="17" s="1"/>
  <c r="G298" i="17"/>
  <c r="I298" i="17"/>
  <c r="I294" i="17" s="1"/>
  <c r="K298" i="17"/>
  <c r="M298" i="17"/>
  <c r="O298" i="17"/>
  <c r="Q298" i="17"/>
  <c r="Q294" i="17" s="1"/>
  <c r="V298" i="17"/>
  <c r="G301" i="17"/>
  <c r="M301" i="17" s="1"/>
  <c r="I301" i="17"/>
  <c r="K301" i="17"/>
  <c r="O301" i="17"/>
  <c r="Q301" i="17"/>
  <c r="V301" i="17"/>
  <c r="G304" i="17"/>
  <c r="I304" i="17"/>
  <c r="K304" i="17"/>
  <c r="M304" i="17"/>
  <c r="O304" i="17"/>
  <c r="Q304" i="17"/>
  <c r="V304" i="17"/>
  <c r="G306" i="17"/>
  <c r="K306" i="17"/>
  <c r="O306" i="17"/>
  <c r="G307" i="17"/>
  <c r="I307" i="17"/>
  <c r="I306" i="17" s="1"/>
  <c r="K307" i="17"/>
  <c r="M307" i="17"/>
  <c r="M306" i="17" s="1"/>
  <c r="O307" i="17"/>
  <c r="Q307" i="17"/>
  <c r="Q306" i="17" s="1"/>
  <c r="V307" i="17"/>
  <c r="V306" i="17" s="1"/>
  <c r="K310" i="17"/>
  <c r="V310" i="17"/>
  <c r="G311" i="17"/>
  <c r="I311" i="17"/>
  <c r="I310" i="17" s="1"/>
  <c r="K311" i="17"/>
  <c r="M311" i="17"/>
  <c r="O311" i="17"/>
  <c r="Q311" i="17"/>
  <c r="Q310" i="17" s="1"/>
  <c r="V311" i="17"/>
  <c r="G316" i="17"/>
  <c r="M316" i="17" s="1"/>
  <c r="I316" i="17"/>
  <c r="K316" i="17"/>
  <c r="O316" i="17"/>
  <c r="O310" i="17" s="1"/>
  <c r="Q316" i="17"/>
  <c r="V316" i="17"/>
  <c r="G320" i="17"/>
  <c r="I320" i="17"/>
  <c r="K320" i="17"/>
  <c r="M320" i="17"/>
  <c r="O320" i="17"/>
  <c r="Q320" i="17"/>
  <c r="V320" i="17"/>
  <c r="G324" i="17"/>
  <c r="I324" i="17"/>
  <c r="I323" i="17" s="1"/>
  <c r="K324" i="17"/>
  <c r="M324" i="17"/>
  <c r="O324" i="17"/>
  <c r="Q324" i="17"/>
  <c r="Q323" i="17" s="1"/>
  <c r="V324" i="17"/>
  <c r="G330" i="17"/>
  <c r="M330" i="17" s="1"/>
  <c r="I330" i="17"/>
  <c r="K330" i="17"/>
  <c r="K323" i="17" s="1"/>
  <c r="O330" i="17"/>
  <c r="O323" i="17" s="1"/>
  <c r="Q330" i="17"/>
  <c r="V330" i="17"/>
  <c r="V323" i="17" s="1"/>
  <c r="G334" i="17"/>
  <c r="I334" i="17"/>
  <c r="K334" i="17"/>
  <c r="M334" i="17"/>
  <c r="O334" i="17"/>
  <c r="Q334" i="17"/>
  <c r="V334" i="17"/>
  <c r="G336" i="17"/>
  <c r="O336" i="17"/>
  <c r="G337" i="17"/>
  <c r="I337" i="17"/>
  <c r="I336" i="17" s="1"/>
  <c r="K337" i="17"/>
  <c r="M337" i="17"/>
  <c r="O337" i="17"/>
  <c r="Q337" i="17"/>
  <c r="Q336" i="17" s="1"/>
  <c r="V337" i="17"/>
  <c r="G341" i="17"/>
  <c r="M341" i="17" s="1"/>
  <c r="I341" i="17"/>
  <c r="K341" i="17"/>
  <c r="K336" i="17" s="1"/>
  <c r="O341" i="17"/>
  <c r="Q341" i="17"/>
  <c r="V341" i="17"/>
  <c r="V336" i="17" s="1"/>
  <c r="G343" i="17"/>
  <c r="I343" i="17"/>
  <c r="K343" i="17"/>
  <c r="M343" i="17"/>
  <c r="O343" i="17"/>
  <c r="Q343" i="17"/>
  <c r="V343" i="17"/>
  <c r="G345" i="17"/>
  <c r="O345" i="17"/>
  <c r="G346" i="17"/>
  <c r="I346" i="17"/>
  <c r="I345" i="17" s="1"/>
  <c r="K346" i="17"/>
  <c r="M346" i="17"/>
  <c r="O346" i="17"/>
  <c r="Q346" i="17"/>
  <c r="Q345" i="17" s="1"/>
  <c r="V346" i="17"/>
  <c r="G349" i="17"/>
  <c r="M349" i="17" s="1"/>
  <c r="I349" i="17"/>
  <c r="K349" i="17"/>
  <c r="K345" i="17" s="1"/>
  <c r="O349" i="17"/>
  <c r="Q349" i="17"/>
  <c r="V349" i="17"/>
  <c r="V345" i="17" s="1"/>
  <c r="G352" i="17"/>
  <c r="G351" i="17" s="1"/>
  <c r="I352" i="17"/>
  <c r="K352" i="17"/>
  <c r="K351" i="17" s="1"/>
  <c r="O352" i="17"/>
  <c r="O351" i="17" s="1"/>
  <c r="Q352" i="17"/>
  <c r="V352" i="17"/>
  <c r="V351" i="17" s="1"/>
  <c r="G356" i="17"/>
  <c r="I356" i="17"/>
  <c r="I351" i="17" s="1"/>
  <c r="K356" i="17"/>
  <c r="M356" i="17"/>
  <c r="O356" i="17"/>
  <c r="Q356" i="17"/>
  <c r="Q351" i="17" s="1"/>
  <c r="V356" i="17"/>
  <c r="G360" i="17"/>
  <c r="I360" i="17"/>
  <c r="I359" i="17" s="1"/>
  <c r="K360" i="17"/>
  <c r="M360" i="17"/>
  <c r="O360" i="17"/>
  <c r="Q360" i="17"/>
  <c r="Q359" i="17" s="1"/>
  <c r="V360" i="17"/>
  <c r="G363" i="17"/>
  <c r="G359" i="17" s="1"/>
  <c r="I363" i="17"/>
  <c r="K363" i="17"/>
  <c r="O363" i="17"/>
  <c r="O359" i="17" s="1"/>
  <c r="Q363" i="17"/>
  <c r="V363" i="17"/>
  <c r="G368" i="17"/>
  <c r="I368" i="17"/>
  <c r="K368" i="17"/>
  <c r="M368" i="17"/>
  <c r="O368" i="17"/>
  <c r="Q368" i="17"/>
  <c r="V368" i="17"/>
  <c r="G372" i="17"/>
  <c r="M372" i="17" s="1"/>
  <c r="I372" i="17"/>
  <c r="K372" i="17"/>
  <c r="K359" i="17" s="1"/>
  <c r="O372" i="17"/>
  <c r="Q372" i="17"/>
  <c r="V372" i="17"/>
  <c r="V359" i="17" s="1"/>
  <c r="G374" i="17"/>
  <c r="I374" i="17"/>
  <c r="K374" i="17"/>
  <c r="M374" i="17"/>
  <c r="O374" i="17"/>
  <c r="Q374" i="17"/>
  <c r="V374" i="17"/>
  <c r="G379" i="17"/>
  <c r="M379" i="17" s="1"/>
  <c r="I379" i="17"/>
  <c r="K379" i="17"/>
  <c r="O379" i="17"/>
  <c r="Q379" i="17"/>
  <c r="V379" i="17"/>
  <c r="G383" i="17"/>
  <c r="I383" i="17"/>
  <c r="K383" i="17"/>
  <c r="M383" i="17"/>
  <c r="O383" i="17"/>
  <c r="Q383" i="17"/>
  <c r="V383" i="17"/>
  <c r="G387" i="17"/>
  <c r="K387" i="17"/>
  <c r="O387" i="17"/>
  <c r="V387" i="17"/>
  <c r="G388" i="17"/>
  <c r="I388" i="17"/>
  <c r="I387" i="17" s="1"/>
  <c r="K388" i="17"/>
  <c r="M388" i="17"/>
  <c r="M387" i="17" s="1"/>
  <c r="O388" i="17"/>
  <c r="Q388" i="17"/>
  <c r="Q387" i="17" s="1"/>
  <c r="V388" i="17"/>
  <c r="G393" i="17"/>
  <c r="O393" i="17"/>
  <c r="G394" i="17"/>
  <c r="I394" i="17"/>
  <c r="I393" i="17" s="1"/>
  <c r="K394" i="17"/>
  <c r="M394" i="17"/>
  <c r="O394" i="17"/>
  <c r="Q394" i="17"/>
  <c r="Q393" i="17" s="1"/>
  <c r="V394" i="17"/>
  <c r="G397" i="17"/>
  <c r="M397" i="17" s="1"/>
  <c r="I397" i="17"/>
  <c r="K397" i="17"/>
  <c r="K393" i="17" s="1"/>
  <c r="O397" i="17"/>
  <c r="Q397" i="17"/>
  <c r="V397" i="17"/>
  <c r="V393" i="17" s="1"/>
  <c r="G403" i="17"/>
  <c r="G402" i="17" s="1"/>
  <c r="I403" i="17"/>
  <c r="K403" i="17"/>
  <c r="K402" i="17" s="1"/>
  <c r="O403" i="17"/>
  <c r="O402" i="17" s="1"/>
  <c r="Q403" i="17"/>
  <c r="V403" i="17"/>
  <c r="V402" i="17" s="1"/>
  <c r="G406" i="17"/>
  <c r="I406" i="17"/>
  <c r="I402" i="17" s="1"/>
  <c r="K406" i="17"/>
  <c r="M406" i="17"/>
  <c r="O406" i="17"/>
  <c r="Q406" i="17"/>
  <c r="Q402" i="17" s="1"/>
  <c r="V406" i="17"/>
  <c r="G408" i="17"/>
  <c r="M408" i="17" s="1"/>
  <c r="I408" i="17"/>
  <c r="K408" i="17"/>
  <c r="O408" i="17"/>
  <c r="Q408" i="17"/>
  <c r="V408" i="17"/>
  <c r="G410" i="17"/>
  <c r="I410" i="17"/>
  <c r="K410" i="17"/>
  <c r="M410" i="17"/>
  <c r="O410" i="17"/>
  <c r="Q410" i="17"/>
  <c r="V410" i="17"/>
  <c r="G412" i="17"/>
  <c r="M412" i="17" s="1"/>
  <c r="I412" i="17"/>
  <c r="K412" i="17"/>
  <c r="O412" i="17"/>
  <c r="Q412" i="17"/>
  <c r="V412" i="17"/>
  <c r="G414" i="17"/>
  <c r="I414" i="17"/>
  <c r="K414" i="17"/>
  <c r="M414" i="17"/>
  <c r="O414" i="17"/>
  <c r="Q414" i="17"/>
  <c r="V414" i="17"/>
  <c r="G416" i="17"/>
  <c r="M416" i="17" s="1"/>
  <c r="I416" i="17"/>
  <c r="K416" i="17"/>
  <c r="O416" i="17"/>
  <c r="Q416" i="17"/>
  <c r="V416" i="17"/>
  <c r="G418" i="17"/>
  <c r="I418" i="17"/>
  <c r="K418" i="17"/>
  <c r="M418" i="17"/>
  <c r="O418" i="17"/>
  <c r="Q418" i="17"/>
  <c r="V418" i="17"/>
  <c r="G420" i="17"/>
  <c r="M420" i="17" s="1"/>
  <c r="I420" i="17"/>
  <c r="K420" i="17"/>
  <c r="O420" i="17"/>
  <c r="Q420" i="17"/>
  <c r="V420" i="17"/>
  <c r="G422" i="17"/>
  <c r="I422" i="17"/>
  <c r="K422" i="17"/>
  <c r="M422" i="17"/>
  <c r="O422" i="17"/>
  <c r="Q422" i="17"/>
  <c r="V422" i="17"/>
  <c r="G426" i="17"/>
  <c r="M426" i="17" s="1"/>
  <c r="I426" i="17"/>
  <c r="K426" i="17"/>
  <c r="O426" i="17"/>
  <c r="Q426" i="17"/>
  <c r="V426" i="17"/>
  <c r="G431" i="17"/>
  <c r="I431" i="17"/>
  <c r="K431" i="17"/>
  <c r="M431" i="17"/>
  <c r="O431" i="17"/>
  <c r="Q431" i="17"/>
  <c r="V431" i="17"/>
  <c r="G436" i="17"/>
  <c r="O436" i="17"/>
  <c r="G437" i="17"/>
  <c r="I437" i="17"/>
  <c r="I436" i="17" s="1"/>
  <c r="K437" i="17"/>
  <c r="K436" i="17" s="1"/>
  <c r="M437" i="17"/>
  <c r="M436" i="17" s="1"/>
  <c r="O437" i="17"/>
  <c r="Q437" i="17"/>
  <c r="Q436" i="17" s="1"/>
  <c r="V437" i="17"/>
  <c r="V436" i="17" s="1"/>
  <c r="G451" i="17"/>
  <c r="I451" i="17"/>
  <c r="I450" i="17" s="1"/>
  <c r="K451" i="17"/>
  <c r="M451" i="17"/>
  <c r="O451" i="17"/>
  <c r="Q451" i="17"/>
  <c r="Q450" i="17" s="1"/>
  <c r="V451" i="17"/>
  <c r="G455" i="17"/>
  <c r="G450" i="17" s="1"/>
  <c r="I455" i="17"/>
  <c r="K455" i="17"/>
  <c r="O455" i="17"/>
  <c r="O450" i="17" s="1"/>
  <c r="Q455" i="17"/>
  <c r="V455" i="17"/>
  <c r="G458" i="17"/>
  <c r="I458" i="17"/>
  <c r="K458" i="17"/>
  <c r="M458" i="17"/>
  <c r="O458" i="17"/>
  <c r="Q458" i="17"/>
  <c r="V458" i="17"/>
  <c r="G462" i="17"/>
  <c r="M462" i="17" s="1"/>
  <c r="I462" i="17"/>
  <c r="K462" i="17"/>
  <c r="K450" i="17" s="1"/>
  <c r="O462" i="17"/>
  <c r="Q462" i="17"/>
  <c r="V462" i="17"/>
  <c r="V450" i="17" s="1"/>
  <c r="G465" i="17"/>
  <c r="I465" i="17"/>
  <c r="K465" i="17"/>
  <c r="M465" i="17"/>
  <c r="O465" i="17"/>
  <c r="Q465" i="17"/>
  <c r="V465" i="17"/>
  <c r="G468" i="17"/>
  <c r="M468" i="17" s="1"/>
  <c r="I468" i="17"/>
  <c r="K468" i="17"/>
  <c r="O468" i="17"/>
  <c r="Q468" i="17"/>
  <c r="V468" i="17"/>
  <c r="AE472" i="17"/>
  <c r="AF472" i="17"/>
  <c r="G355" i="16"/>
  <c r="BA234" i="16"/>
  <c r="BA201" i="16"/>
  <c r="BA188" i="16"/>
  <c r="BA176" i="16"/>
  <c r="BA121" i="16"/>
  <c r="BA116" i="16"/>
  <c r="BA81" i="16"/>
  <c r="BA60" i="16"/>
  <c r="BA59" i="16"/>
  <c r="BA55" i="16"/>
  <c r="BA52" i="16"/>
  <c r="BA31" i="16"/>
  <c r="BA27" i="16"/>
  <c r="BA23" i="16"/>
  <c r="BA17" i="16"/>
  <c r="BA13" i="16"/>
  <c r="BA10" i="16"/>
  <c r="G9" i="16"/>
  <c r="G8" i="16" s="1"/>
  <c r="I9" i="16"/>
  <c r="I8" i="16" s="1"/>
  <c r="K9" i="16"/>
  <c r="K8" i="16" s="1"/>
  <c r="O9" i="16"/>
  <c r="O8" i="16" s="1"/>
  <c r="Q9" i="16"/>
  <c r="Q8" i="16" s="1"/>
  <c r="V9" i="16"/>
  <c r="V8" i="16" s="1"/>
  <c r="G12" i="16"/>
  <c r="I12" i="16"/>
  <c r="K12" i="16"/>
  <c r="M12" i="16"/>
  <c r="O12" i="16"/>
  <c r="Q12" i="16"/>
  <c r="V12" i="16"/>
  <c r="G16" i="16"/>
  <c r="I16" i="16"/>
  <c r="K16" i="16"/>
  <c r="M16" i="16"/>
  <c r="O16" i="16"/>
  <c r="Q16" i="16"/>
  <c r="V16" i="16"/>
  <c r="G22" i="16"/>
  <c r="M22" i="16" s="1"/>
  <c r="I22" i="16"/>
  <c r="K22" i="16"/>
  <c r="O22" i="16"/>
  <c r="Q22" i="16"/>
  <c r="V22" i="16"/>
  <c r="G26" i="16"/>
  <c r="M26" i="16" s="1"/>
  <c r="I26" i="16"/>
  <c r="K26" i="16"/>
  <c r="O26" i="16"/>
  <c r="Q26" i="16"/>
  <c r="V26" i="16"/>
  <c r="G30" i="16"/>
  <c r="I30" i="16"/>
  <c r="K30" i="16"/>
  <c r="M30" i="16"/>
  <c r="O30" i="16"/>
  <c r="Q30" i="16"/>
  <c r="V30" i="16"/>
  <c r="G51" i="16"/>
  <c r="I51" i="16"/>
  <c r="K51" i="16"/>
  <c r="M51" i="16"/>
  <c r="O51" i="16"/>
  <c r="Q51" i="16"/>
  <c r="V51" i="16"/>
  <c r="G54" i="16"/>
  <c r="M54" i="16" s="1"/>
  <c r="I54" i="16"/>
  <c r="K54" i="16"/>
  <c r="O54" i="16"/>
  <c r="Q54" i="16"/>
  <c r="V54" i="16"/>
  <c r="G58" i="16"/>
  <c r="M58" i="16" s="1"/>
  <c r="I58" i="16"/>
  <c r="K58" i="16"/>
  <c r="O58" i="16"/>
  <c r="Q58" i="16"/>
  <c r="V58" i="16"/>
  <c r="G63" i="16"/>
  <c r="I63" i="16"/>
  <c r="K63" i="16"/>
  <c r="M63" i="16"/>
  <c r="O63" i="16"/>
  <c r="Q63" i="16"/>
  <c r="V63" i="16"/>
  <c r="G68" i="16"/>
  <c r="I68" i="16"/>
  <c r="K68" i="16"/>
  <c r="M68" i="16"/>
  <c r="O68" i="16"/>
  <c r="Q68" i="16"/>
  <c r="V68" i="16"/>
  <c r="G73" i="16"/>
  <c r="M73" i="16" s="1"/>
  <c r="I73" i="16"/>
  <c r="K73" i="16"/>
  <c r="O73" i="16"/>
  <c r="Q73" i="16"/>
  <c r="V73" i="16"/>
  <c r="G76" i="16"/>
  <c r="M76" i="16" s="1"/>
  <c r="I76" i="16"/>
  <c r="K76" i="16"/>
  <c r="O76" i="16"/>
  <c r="Q76" i="16"/>
  <c r="V76" i="16"/>
  <c r="G80" i="16"/>
  <c r="I80" i="16"/>
  <c r="K80" i="16"/>
  <c r="M80" i="16"/>
  <c r="O80" i="16"/>
  <c r="Q80" i="16"/>
  <c r="V80" i="16"/>
  <c r="G83" i="16"/>
  <c r="I83" i="16"/>
  <c r="K83" i="16"/>
  <c r="M83" i="16"/>
  <c r="O83" i="16"/>
  <c r="Q83" i="16"/>
  <c r="V83" i="16"/>
  <c r="G86" i="16"/>
  <c r="M86" i="16" s="1"/>
  <c r="I86" i="16"/>
  <c r="K86" i="16"/>
  <c r="O86" i="16"/>
  <c r="Q86" i="16"/>
  <c r="V86" i="16"/>
  <c r="G90" i="16"/>
  <c r="M90" i="16" s="1"/>
  <c r="I90" i="16"/>
  <c r="K90" i="16"/>
  <c r="O90" i="16"/>
  <c r="Q90" i="16"/>
  <c r="V90" i="16"/>
  <c r="G93" i="16"/>
  <c r="I93" i="16"/>
  <c r="K93" i="16"/>
  <c r="M93" i="16"/>
  <c r="O93" i="16"/>
  <c r="Q93" i="16"/>
  <c r="V93" i="16"/>
  <c r="G96" i="16"/>
  <c r="I96" i="16"/>
  <c r="K96" i="16"/>
  <c r="M96" i="16"/>
  <c r="O96" i="16"/>
  <c r="Q96" i="16"/>
  <c r="V96" i="16"/>
  <c r="G98" i="16"/>
  <c r="M98" i="16" s="1"/>
  <c r="I98" i="16"/>
  <c r="K98" i="16"/>
  <c r="O98" i="16"/>
  <c r="Q98" i="16"/>
  <c r="V98" i="16"/>
  <c r="G100" i="16"/>
  <c r="M100" i="16" s="1"/>
  <c r="I100" i="16"/>
  <c r="K100" i="16"/>
  <c r="O100" i="16"/>
  <c r="Q100" i="16"/>
  <c r="V100" i="16"/>
  <c r="G102" i="16"/>
  <c r="M102" i="16" s="1"/>
  <c r="I102" i="16"/>
  <c r="K102" i="16"/>
  <c r="O102" i="16"/>
  <c r="Q102" i="16"/>
  <c r="V102" i="16"/>
  <c r="G115" i="16"/>
  <c r="I115" i="16"/>
  <c r="K115" i="16"/>
  <c r="M115" i="16"/>
  <c r="O115" i="16"/>
  <c r="Q115" i="16"/>
  <c r="V115" i="16"/>
  <c r="G120" i="16"/>
  <c r="M120" i="16" s="1"/>
  <c r="I120" i="16"/>
  <c r="K120" i="16"/>
  <c r="O120" i="16"/>
  <c r="Q120" i="16"/>
  <c r="V120" i="16"/>
  <c r="G126" i="16"/>
  <c r="M126" i="16" s="1"/>
  <c r="I126" i="16"/>
  <c r="K126" i="16"/>
  <c r="O126" i="16"/>
  <c r="Q126" i="16"/>
  <c r="V126" i="16"/>
  <c r="G128" i="16"/>
  <c r="M128" i="16" s="1"/>
  <c r="I128" i="16"/>
  <c r="K128" i="16"/>
  <c r="O128" i="16"/>
  <c r="Q128" i="16"/>
  <c r="V128" i="16"/>
  <c r="G131" i="16"/>
  <c r="I131" i="16"/>
  <c r="K131" i="16"/>
  <c r="M131" i="16"/>
  <c r="O131" i="16"/>
  <c r="Q131" i="16"/>
  <c r="V131" i="16"/>
  <c r="G133" i="16"/>
  <c r="M133" i="16" s="1"/>
  <c r="I133" i="16"/>
  <c r="K133" i="16"/>
  <c r="O133" i="16"/>
  <c r="Q133" i="16"/>
  <c r="V133" i="16"/>
  <c r="G135" i="16"/>
  <c r="M135" i="16" s="1"/>
  <c r="I135" i="16"/>
  <c r="K135" i="16"/>
  <c r="O135" i="16"/>
  <c r="Q135" i="16"/>
  <c r="V135" i="16"/>
  <c r="G138" i="16"/>
  <c r="I138" i="16"/>
  <c r="I137" i="16" s="1"/>
  <c r="K138" i="16"/>
  <c r="K137" i="16" s="1"/>
  <c r="M138" i="16"/>
  <c r="O138" i="16"/>
  <c r="Q138" i="16"/>
  <c r="Q137" i="16" s="1"/>
  <c r="V138" i="16"/>
  <c r="V137" i="16" s="1"/>
  <c r="G142" i="16"/>
  <c r="M142" i="16" s="1"/>
  <c r="I142" i="16"/>
  <c r="K142" i="16"/>
  <c r="O142" i="16"/>
  <c r="Q142" i="16"/>
  <c r="V142" i="16"/>
  <c r="G146" i="16"/>
  <c r="I146" i="16"/>
  <c r="K146" i="16"/>
  <c r="M146" i="16"/>
  <c r="O146" i="16"/>
  <c r="Q146" i="16"/>
  <c r="V146" i="16"/>
  <c r="G150" i="16"/>
  <c r="M150" i="16" s="1"/>
  <c r="I150" i="16"/>
  <c r="K150" i="16"/>
  <c r="O150" i="16"/>
  <c r="O137" i="16" s="1"/>
  <c r="Q150" i="16"/>
  <c r="V150" i="16"/>
  <c r="G155" i="16"/>
  <c r="M155" i="16" s="1"/>
  <c r="I155" i="16"/>
  <c r="K155" i="16"/>
  <c r="K154" i="16" s="1"/>
  <c r="O155" i="16"/>
  <c r="Q155" i="16"/>
  <c r="V155" i="16"/>
  <c r="V154" i="16" s="1"/>
  <c r="G159" i="16"/>
  <c r="I159" i="16"/>
  <c r="K159" i="16"/>
  <c r="M159" i="16"/>
  <c r="O159" i="16"/>
  <c r="Q159" i="16"/>
  <c r="V159" i="16"/>
  <c r="G162" i="16"/>
  <c r="G154" i="16" s="1"/>
  <c r="I162" i="16"/>
  <c r="K162" i="16"/>
  <c r="O162" i="16"/>
  <c r="O154" i="16" s="1"/>
  <c r="Q162" i="16"/>
  <c r="V162" i="16"/>
  <c r="G166" i="16"/>
  <c r="M166" i="16" s="1"/>
  <c r="I166" i="16"/>
  <c r="I154" i="16" s="1"/>
  <c r="K166" i="16"/>
  <c r="O166" i="16"/>
  <c r="Q166" i="16"/>
  <c r="Q154" i="16" s="1"/>
  <c r="V166" i="16"/>
  <c r="G172" i="16"/>
  <c r="M172" i="16" s="1"/>
  <c r="I172" i="16"/>
  <c r="K172" i="16"/>
  <c r="O172" i="16"/>
  <c r="Q172" i="16"/>
  <c r="V172" i="16"/>
  <c r="G175" i="16"/>
  <c r="G174" i="16" s="1"/>
  <c r="I175" i="16"/>
  <c r="I174" i="16" s="1"/>
  <c r="K175" i="16"/>
  <c r="O175" i="16"/>
  <c r="O174" i="16" s="1"/>
  <c r="Q175" i="16"/>
  <c r="Q174" i="16" s="1"/>
  <c r="V175" i="16"/>
  <c r="G180" i="16"/>
  <c r="M180" i="16" s="1"/>
  <c r="I180" i="16"/>
  <c r="K180" i="16"/>
  <c r="K174" i="16" s="1"/>
  <c r="O180" i="16"/>
  <c r="Q180" i="16"/>
  <c r="V180" i="16"/>
  <c r="V174" i="16" s="1"/>
  <c r="G187" i="16"/>
  <c r="I187" i="16"/>
  <c r="K187" i="16"/>
  <c r="M187" i="16"/>
  <c r="O187" i="16"/>
  <c r="Q187" i="16"/>
  <c r="V187" i="16"/>
  <c r="G191" i="16"/>
  <c r="G190" i="16" s="1"/>
  <c r="I191" i="16"/>
  <c r="I190" i="16" s="1"/>
  <c r="K191" i="16"/>
  <c r="O191" i="16"/>
  <c r="O190" i="16" s="1"/>
  <c r="Q191" i="16"/>
  <c r="Q190" i="16" s="1"/>
  <c r="V191" i="16"/>
  <c r="G194" i="16"/>
  <c r="M194" i="16" s="1"/>
  <c r="I194" i="16"/>
  <c r="K194" i="16"/>
  <c r="K190" i="16" s="1"/>
  <c r="O194" i="16"/>
  <c r="Q194" i="16"/>
  <c r="V194" i="16"/>
  <c r="V190" i="16" s="1"/>
  <c r="G197" i="16"/>
  <c r="I197" i="16"/>
  <c r="K197" i="16"/>
  <c r="M197" i="16"/>
  <c r="O197" i="16"/>
  <c r="Q197" i="16"/>
  <c r="V197" i="16"/>
  <c r="G200" i="16"/>
  <c r="M200" i="16" s="1"/>
  <c r="I200" i="16"/>
  <c r="K200" i="16"/>
  <c r="O200" i="16"/>
  <c r="Q200" i="16"/>
  <c r="V200" i="16"/>
  <c r="G203" i="16"/>
  <c r="M203" i="16" s="1"/>
  <c r="I203" i="16"/>
  <c r="K203" i="16"/>
  <c r="O203" i="16"/>
  <c r="Q203" i="16"/>
  <c r="V203" i="16"/>
  <c r="G209" i="16"/>
  <c r="I209" i="16"/>
  <c r="I208" i="16" s="1"/>
  <c r="K209" i="16"/>
  <c r="K208" i="16" s="1"/>
  <c r="M209" i="16"/>
  <c r="O209" i="16"/>
  <c r="Q209" i="16"/>
  <c r="Q208" i="16" s="1"/>
  <c r="V209" i="16"/>
  <c r="V208" i="16" s="1"/>
  <c r="G217" i="16"/>
  <c r="G208" i="16" s="1"/>
  <c r="I217" i="16"/>
  <c r="K217" i="16"/>
  <c r="O217" i="16"/>
  <c r="O208" i="16" s="1"/>
  <c r="Q217" i="16"/>
  <c r="V217" i="16"/>
  <c r="G222" i="16"/>
  <c r="I222" i="16"/>
  <c r="K222" i="16"/>
  <c r="M222" i="16"/>
  <c r="O222" i="16"/>
  <c r="Q222" i="16"/>
  <c r="V222" i="16"/>
  <c r="G225" i="16"/>
  <c r="M225" i="16" s="1"/>
  <c r="I225" i="16"/>
  <c r="K225" i="16"/>
  <c r="O225" i="16"/>
  <c r="Q225" i="16"/>
  <c r="V225" i="16"/>
  <c r="G229" i="16"/>
  <c r="G228" i="16" s="1"/>
  <c r="I229" i="16"/>
  <c r="K229" i="16"/>
  <c r="K228" i="16" s="1"/>
  <c r="O229" i="16"/>
  <c r="O228" i="16" s="1"/>
  <c r="Q229" i="16"/>
  <c r="V229" i="16"/>
  <c r="V228" i="16" s="1"/>
  <c r="G233" i="16"/>
  <c r="I233" i="16"/>
  <c r="I228" i="16" s="1"/>
  <c r="K233" i="16"/>
  <c r="M233" i="16"/>
  <c r="O233" i="16"/>
  <c r="Q233" i="16"/>
  <c r="Q228" i="16" s="1"/>
  <c r="V233" i="16"/>
  <c r="G237" i="16"/>
  <c r="I237" i="16"/>
  <c r="I236" i="16" s="1"/>
  <c r="K237" i="16"/>
  <c r="M237" i="16"/>
  <c r="O237" i="16"/>
  <c r="Q237" i="16"/>
  <c r="Q236" i="16" s="1"/>
  <c r="V237" i="16"/>
  <c r="G243" i="16"/>
  <c r="M243" i="16" s="1"/>
  <c r="I243" i="16"/>
  <c r="K243" i="16"/>
  <c r="K236" i="16" s="1"/>
  <c r="O243" i="16"/>
  <c r="Q243" i="16"/>
  <c r="V243" i="16"/>
  <c r="V236" i="16" s="1"/>
  <c r="G247" i="16"/>
  <c r="I247" i="16"/>
  <c r="K247" i="16"/>
  <c r="M247" i="16"/>
  <c r="O247" i="16"/>
  <c r="Q247" i="16"/>
  <c r="V247" i="16"/>
  <c r="G251" i="16"/>
  <c r="M251" i="16" s="1"/>
  <c r="I251" i="16"/>
  <c r="K251" i="16"/>
  <c r="O251" i="16"/>
  <c r="O236" i="16" s="1"/>
  <c r="Q251" i="16"/>
  <c r="V251" i="16"/>
  <c r="G254" i="16"/>
  <c r="I254" i="16"/>
  <c r="K254" i="16"/>
  <c r="M254" i="16"/>
  <c r="O254" i="16"/>
  <c r="Q254" i="16"/>
  <c r="V254" i="16"/>
  <c r="G256" i="16"/>
  <c r="M256" i="16" s="1"/>
  <c r="I256" i="16"/>
  <c r="K256" i="16"/>
  <c r="O256" i="16"/>
  <c r="Q256" i="16"/>
  <c r="V256" i="16"/>
  <c r="G259" i="16"/>
  <c r="I259" i="16"/>
  <c r="K259" i="16"/>
  <c r="M259" i="16"/>
  <c r="O259" i="16"/>
  <c r="Q259" i="16"/>
  <c r="V259" i="16"/>
  <c r="G263" i="16"/>
  <c r="M263" i="16" s="1"/>
  <c r="I263" i="16"/>
  <c r="K263" i="16"/>
  <c r="O263" i="16"/>
  <c r="Q263" i="16"/>
  <c r="V263" i="16"/>
  <c r="G266" i="16"/>
  <c r="I266" i="16"/>
  <c r="K266" i="16"/>
  <c r="M266" i="16"/>
  <c r="O266" i="16"/>
  <c r="Q266" i="16"/>
  <c r="V266" i="16"/>
  <c r="G269" i="16"/>
  <c r="M269" i="16" s="1"/>
  <c r="I269" i="16"/>
  <c r="K269" i="16"/>
  <c r="O269" i="16"/>
  <c r="Q269" i="16"/>
  <c r="V269" i="16"/>
  <c r="G271" i="16"/>
  <c r="I271" i="16"/>
  <c r="K271" i="16"/>
  <c r="M271" i="16"/>
  <c r="O271" i="16"/>
  <c r="Q271" i="16"/>
  <c r="V271" i="16"/>
  <c r="G277" i="16"/>
  <c r="M277" i="16" s="1"/>
  <c r="I277" i="16"/>
  <c r="K277" i="16"/>
  <c r="O277" i="16"/>
  <c r="Q277" i="16"/>
  <c r="V277" i="16"/>
  <c r="G282" i="16"/>
  <c r="I282" i="16"/>
  <c r="K282" i="16"/>
  <c r="M282" i="16"/>
  <c r="O282" i="16"/>
  <c r="Q282" i="16"/>
  <c r="V282" i="16"/>
  <c r="G284" i="16"/>
  <c r="M284" i="16" s="1"/>
  <c r="I284" i="16"/>
  <c r="K284" i="16"/>
  <c r="O284" i="16"/>
  <c r="Q284" i="16"/>
  <c r="V284" i="16"/>
  <c r="G286" i="16"/>
  <c r="I286" i="16"/>
  <c r="K286" i="16"/>
  <c r="M286" i="16"/>
  <c r="O286" i="16"/>
  <c r="Q286" i="16"/>
  <c r="V286" i="16"/>
  <c r="G288" i="16"/>
  <c r="M288" i="16" s="1"/>
  <c r="I288" i="16"/>
  <c r="K288" i="16"/>
  <c r="O288" i="16"/>
  <c r="Q288" i="16"/>
  <c r="V288" i="16"/>
  <c r="G292" i="16"/>
  <c r="I292" i="16"/>
  <c r="K292" i="16"/>
  <c r="M292" i="16"/>
  <c r="O292" i="16"/>
  <c r="Q292" i="16"/>
  <c r="V292" i="16"/>
  <c r="G301" i="16"/>
  <c r="M301" i="16" s="1"/>
  <c r="I301" i="16"/>
  <c r="K301" i="16"/>
  <c r="O301" i="16"/>
  <c r="Q301" i="16"/>
  <c r="V301" i="16"/>
  <c r="G303" i="16"/>
  <c r="I303" i="16"/>
  <c r="K303" i="16"/>
  <c r="M303" i="16"/>
  <c r="O303" i="16"/>
  <c r="Q303" i="16"/>
  <c r="V303" i="16"/>
  <c r="G305" i="16"/>
  <c r="M305" i="16" s="1"/>
  <c r="I305" i="16"/>
  <c r="K305" i="16"/>
  <c r="O305" i="16"/>
  <c r="Q305" i="16"/>
  <c r="V305" i="16"/>
  <c r="G307" i="16"/>
  <c r="I307" i="16"/>
  <c r="K307" i="16"/>
  <c r="M307" i="16"/>
  <c r="O307" i="16"/>
  <c r="Q307" i="16"/>
  <c r="V307" i="16"/>
  <c r="G309" i="16"/>
  <c r="I309" i="16"/>
  <c r="K309" i="16"/>
  <c r="M309" i="16"/>
  <c r="O309" i="16"/>
  <c r="Q309" i="16"/>
  <c r="V309" i="16"/>
  <c r="G311" i="16"/>
  <c r="I311" i="16"/>
  <c r="K311" i="16"/>
  <c r="M311" i="16"/>
  <c r="O311" i="16"/>
  <c r="Q311" i="16"/>
  <c r="V311" i="16"/>
  <c r="G313" i="16"/>
  <c r="M313" i="16" s="1"/>
  <c r="I313" i="16"/>
  <c r="K313" i="16"/>
  <c r="O313" i="16"/>
  <c r="Q313" i="16"/>
  <c r="V313" i="16"/>
  <c r="G315" i="16"/>
  <c r="I315" i="16"/>
  <c r="K315" i="16"/>
  <c r="M315" i="16"/>
  <c r="O315" i="16"/>
  <c r="Q315" i="16"/>
  <c r="V315" i="16"/>
  <c r="G317" i="16"/>
  <c r="I317" i="16"/>
  <c r="K317" i="16"/>
  <c r="M317" i="16"/>
  <c r="O317" i="16"/>
  <c r="Q317" i="16"/>
  <c r="V317" i="16"/>
  <c r="G319" i="16"/>
  <c r="I319" i="16"/>
  <c r="K319" i="16"/>
  <c r="M319" i="16"/>
  <c r="O319" i="16"/>
  <c r="Q319" i="16"/>
  <c r="V319" i="16"/>
  <c r="G321" i="16"/>
  <c r="M321" i="16" s="1"/>
  <c r="I321" i="16"/>
  <c r="K321" i="16"/>
  <c r="O321" i="16"/>
  <c r="Q321" i="16"/>
  <c r="V321" i="16"/>
  <c r="I323" i="16"/>
  <c r="Q323" i="16"/>
  <c r="G324" i="16"/>
  <c r="G323" i="16" s="1"/>
  <c r="I324" i="16"/>
  <c r="K324" i="16"/>
  <c r="K323" i="16" s="1"/>
  <c r="O324" i="16"/>
  <c r="O323" i="16" s="1"/>
  <c r="Q324" i="16"/>
  <c r="V324" i="16"/>
  <c r="V323" i="16" s="1"/>
  <c r="G331" i="16"/>
  <c r="M331" i="16" s="1"/>
  <c r="M330" i="16" s="1"/>
  <c r="I331" i="16"/>
  <c r="I330" i="16" s="1"/>
  <c r="K331" i="16"/>
  <c r="K330" i="16" s="1"/>
  <c r="O331" i="16"/>
  <c r="O330" i="16" s="1"/>
  <c r="Q331" i="16"/>
  <c r="Q330" i="16" s="1"/>
  <c r="V331" i="16"/>
  <c r="V330" i="16" s="1"/>
  <c r="G333" i="16"/>
  <c r="I333" i="16"/>
  <c r="K333" i="16"/>
  <c r="M333" i="16"/>
  <c r="O333" i="16"/>
  <c r="Q333" i="16"/>
  <c r="V333" i="16"/>
  <c r="G335" i="16"/>
  <c r="I335" i="16"/>
  <c r="K335" i="16"/>
  <c r="M335" i="16"/>
  <c r="O335" i="16"/>
  <c r="Q335" i="16"/>
  <c r="V335" i="16"/>
  <c r="G341" i="16"/>
  <c r="M341" i="16" s="1"/>
  <c r="M340" i="16" s="1"/>
  <c r="I341" i="16"/>
  <c r="I340" i="16" s="1"/>
  <c r="K341" i="16"/>
  <c r="K340" i="16" s="1"/>
  <c r="O341" i="16"/>
  <c r="O340" i="16" s="1"/>
  <c r="Q341" i="16"/>
  <c r="Q340" i="16" s="1"/>
  <c r="V341" i="16"/>
  <c r="V340" i="16" s="1"/>
  <c r="I347" i="16"/>
  <c r="Q347" i="16"/>
  <c r="G348" i="16"/>
  <c r="G347" i="16" s="1"/>
  <c r="I348" i="16"/>
  <c r="K348" i="16"/>
  <c r="K347" i="16" s="1"/>
  <c r="M348" i="16"/>
  <c r="M347" i="16" s="1"/>
  <c r="O348" i="16"/>
  <c r="O347" i="16" s="1"/>
  <c r="Q348" i="16"/>
  <c r="V348" i="16"/>
  <c r="V347" i="16" s="1"/>
  <c r="G352" i="16"/>
  <c r="M352" i="16" s="1"/>
  <c r="M351" i="16" s="1"/>
  <c r="I352" i="16"/>
  <c r="I351" i="16" s="1"/>
  <c r="K352" i="16"/>
  <c r="K351" i="16" s="1"/>
  <c r="O352" i="16"/>
  <c r="O351" i="16" s="1"/>
  <c r="Q352" i="16"/>
  <c r="Q351" i="16" s="1"/>
  <c r="V352" i="16"/>
  <c r="V351" i="16" s="1"/>
  <c r="AE355" i="16"/>
  <c r="AF355" i="16"/>
  <c r="G681" i="15"/>
  <c r="BA435" i="15"/>
  <c r="BA388" i="15"/>
  <c r="BA372" i="15"/>
  <c r="BA361" i="15"/>
  <c r="BA315" i="15"/>
  <c r="BA266" i="15"/>
  <c r="BA246" i="15"/>
  <c r="BA201" i="15"/>
  <c r="BA135" i="15"/>
  <c r="BA134" i="15"/>
  <c r="BA129" i="15"/>
  <c r="BA128" i="15"/>
  <c r="BA125" i="15"/>
  <c r="BA124" i="15"/>
  <c r="BA120" i="15"/>
  <c r="BA67" i="15"/>
  <c r="BA64" i="15"/>
  <c r="BA60" i="15"/>
  <c r="BA56" i="15"/>
  <c r="BA44" i="15"/>
  <c r="BA40" i="15"/>
  <c r="BA31" i="15"/>
  <c r="BA10" i="15"/>
  <c r="G9" i="15"/>
  <c r="M9" i="15" s="1"/>
  <c r="I9" i="15"/>
  <c r="I8" i="15" s="1"/>
  <c r="K9" i="15"/>
  <c r="K8" i="15" s="1"/>
  <c r="O9" i="15"/>
  <c r="Q9" i="15"/>
  <c r="Q8" i="15" s="1"/>
  <c r="V9" i="15"/>
  <c r="V8" i="15" s="1"/>
  <c r="G30" i="15"/>
  <c r="I30" i="15"/>
  <c r="K30" i="15"/>
  <c r="M30" i="15"/>
  <c r="O30" i="15"/>
  <c r="Q30" i="15"/>
  <c r="V30" i="15"/>
  <c r="G39" i="15"/>
  <c r="I39" i="15"/>
  <c r="K39" i="15"/>
  <c r="M39" i="15"/>
  <c r="O39" i="15"/>
  <c r="Q39" i="15"/>
  <c r="V39" i="15"/>
  <c r="G43" i="15"/>
  <c r="M43" i="15" s="1"/>
  <c r="I43" i="15"/>
  <c r="K43" i="15"/>
  <c r="O43" i="15"/>
  <c r="O8" i="15" s="1"/>
  <c r="Q43" i="15"/>
  <c r="V43" i="15"/>
  <c r="G55" i="15"/>
  <c r="M55" i="15" s="1"/>
  <c r="I55" i="15"/>
  <c r="K55" i="15"/>
  <c r="O55" i="15"/>
  <c r="Q55" i="15"/>
  <c r="V55" i="15"/>
  <c r="G59" i="15"/>
  <c r="I59" i="15"/>
  <c r="K59" i="15"/>
  <c r="M59" i="15"/>
  <c r="O59" i="15"/>
  <c r="Q59" i="15"/>
  <c r="V59" i="15"/>
  <c r="G63" i="15"/>
  <c r="I63" i="15"/>
  <c r="K63" i="15"/>
  <c r="M63" i="15"/>
  <c r="O63" i="15"/>
  <c r="Q63" i="15"/>
  <c r="V63" i="15"/>
  <c r="G66" i="15"/>
  <c r="M66" i="15" s="1"/>
  <c r="I66" i="15"/>
  <c r="K66" i="15"/>
  <c r="O66" i="15"/>
  <c r="Q66" i="15"/>
  <c r="V66" i="15"/>
  <c r="G119" i="15"/>
  <c r="M119" i="15" s="1"/>
  <c r="I119" i="15"/>
  <c r="K119" i="15"/>
  <c r="O119" i="15"/>
  <c r="Q119" i="15"/>
  <c r="V119" i="15"/>
  <c r="G123" i="15"/>
  <c r="I123" i="15"/>
  <c r="K123" i="15"/>
  <c r="M123" i="15"/>
  <c r="O123" i="15"/>
  <c r="Q123" i="15"/>
  <c r="V123" i="15"/>
  <c r="G127" i="15"/>
  <c r="I127" i="15"/>
  <c r="K127" i="15"/>
  <c r="M127" i="15"/>
  <c r="O127" i="15"/>
  <c r="Q127" i="15"/>
  <c r="V127" i="15"/>
  <c r="G133" i="15"/>
  <c r="M133" i="15" s="1"/>
  <c r="I133" i="15"/>
  <c r="K133" i="15"/>
  <c r="O133" i="15"/>
  <c r="Q133" i="15"/>
  <c r="V133" i="15"/>
  <c r="G137" i="15"/>
  <c r="M137" i="15" s="1"/>
  <c r="I137" i="15"/>
  <c r="K137" i="15"/>
  <c r="O137" i="15"/>
  <c r="Q137" i="15"/>
  <c r="V137" i="15"/>
  <c r="G146" i="15"/>
  <c r="I146" i="15"/>
  <c r="K146" i="15"/>
  <c r="M146" i="15"/>
  <c r="O146" i="15"/>
  <c r="Q146" i="15"/>
  <c r="V146" i="15"/>
  <c r="G157" i="15"/>
  <c r="I157" i="15"/>
  <c r="K157" i="15"/>
  <c r="M157" i="15"/>
  <c r="O157" i="15"/>
  <c r="Q157" i="15"/>
  <c r="V157" i="15"/>
  <c r="G161" i="15"/>
  <c r="M161" i="15" s="1"/>
  <c r="I161" i="15"/>
  <c r="K161" i="15"/>
  <c r="O161" i="15"/>
  <c r="Q161" i="15"/>
  <c r="V161" i="15"/>
  <c r="G170" i="15"/>
  <c r="M170" i="15" s="1"/>
  <c r="I170" i="15"/>
  <c r="K170" i="15"/>
  <c r="O170" i="15"/>
  <c r="Q170" i="15"/>
  <c r="V170" i="15"/>
  <c r="G181" i="15"/>
  <c r="I181" i="15"/>
  <c r="K181" i="15"/>
  <c r="M181" i="15"/>
  <c r="O181" i="15"/>
  <c r="Q181" i="15"/>
  <c r="V181" i="15"/>
  <c r="G185" i="15"/>
  <c r="I185" i="15"/>
  <c r="K185" i="15"/>
  <c r="M185" i="15"/>
  <c r="O185" i="15"/>
  <c r="Q185" i="15"/>
  <c r="V185" i="15"/>
  <c r="G192" i="15"/>
  <c r="M192" i="15" s="1"/>
  <c r="I192" i="15"/>
  <c r="K192" i="15"/>
  <c r="O192" i="15"/>
  <c r="Q192" i="15"/>
  <c r="V192" i="15"/>
  <c r="G200" i="15"/>
  <c r="M200" i="15" s="1"/>
  <c r="I200" i="15"/>
  <c r="K200" i="15"/>
  <c r="O200" i="15"/>
  <c r="Q200" i="15"/>
  <c r="V200" i="15"/>
  <c r="G203" i="15"/>
  <c r="I203" i="15"/>
  <c r="K203" i="15"/>
  <c r="M203" i="15"/>
  <c r="O203" i="15"/>
  <c r="Q203" i="15"/>
  <c r="V203" i="15"/>
  <c r="G208" i="15"/>
  <c r="I208" i="15"/>
  <c r="K208" i="15"/>
  <c r="M208" i="15"/>
  <c r="O208" i="15"/>
  <c r="Q208" i="15"/>
  <c r="V208" i="15"/>
  <c r="G211" i="15"/>
  <c r="M211" i="15" s="1"/>
  <c r="I211" i="15"/>
  <c r="K211" i="15"/>
  <c r="O211" i="15"/>
  <c r="Q211" i="15"/>
  <c r="V211" i="15"/>
  <c r="G214" i="15"/>
  <c r="M214" i="15" s="1"/>
  <c r="I214" i="15"/>
  <c r="K214" i="15"/>
  <c r="O214" i="15"/>
  <c r="Q214" i="15"/>
  <c r="V214" i="15"/>
  <c r="G217" i="15"/>
  <c r="I217" i="15"/>
  <c r="K217" i="15"/>
  <c r="M217" i="15"/>
  <c r="O217" i="15"/>
  <c r="Q217" i="15"/>
  <c r="V217" i="15"/>
  <c r="G220" i="15"/>
  <c r="I220" i="15"/>
  <c r="K220" i="15"/>
  <c r="M220" i="15"/>
  <c r="O220" i="15"/>
  <c r="Q220" i="15"/>
  <c r="V220" i="15"/>
  <c r="G245" i="15"/>
  <c r="M245" i="15" s="1"/>
  <c r="I245" i="15"/>
  <c r="K245" i="15"/>
  <c r="O245" i="15"/>
  <c r="Q245" i="15"/>
  <c r="V245" i="15"/>
  <c r="G255" i="15"/>
  <c r="M255" i="15" s="1"/>
  <c r="I255" i="15"/>
  <c r="K255" i="15"/>
  <c r="O255" i="15"/>
  <c r="Q255" i="15"/>
  <c r="V255" i="15"/>
  <c r="G265" i="15"/>
  <c r="I265" i="15"/>
  <c r="K265" i="15"/>
  <c r="M265" i="15"/>
  <c r="O265" i="15"/>
  <c r="Q265" i="15"/>
  <c r="V265" i="15"/>
  <c r="G277" i="15"/>
  <c r="I277" i="15"/>
  <c r="K277" i="15"/>
  <c r="M277" i="15"/>
  <c r="O277" i="15"/>
  <c r="Q277" i="15"/>
  <c r="V277" i="15"/>
  <c r="G279" i="15"/>
  <c r="M279" i="15" s="1"/>
  <c r="I279" i="15"/>
  <c r="K279" i="15"/>
  <c r="O279" i="15"/>
  <c r="Q279" i="15"/>
  <c r="V279" i="15"/>
  <c r="G281" i="15"/>
  <c r="M281" i="15" s="1"/>
  <c r="I281" i="15"/>
  <c r="K281" i="15"/>
  <c r="O281" i="15"/>
  <c r="Q281" i="15"/>
  <c r="V281" i="15"/>
  <c r="G282" i="15"/>
  <c r="I282" i="15"/>
  <c r="K282" i="15"/>
  <c r="M282" i="15"/>
  <c r="O282" i="15"/>
  <c r="Q282" i="15"/>
  <c r="V282" i="15"/>
  <c r="G283" i="15"/>
  <c r="I283" i="15"/>
  <c r="K283" i="15"/>
  <c r="M283" i="15"/>
  <c r="O283" i="15"/>
  <c r="Q283" i="15"/>
  <c r="V283" i="15"/>
  <c r="G284" i="15"/>
  <c r="M284" i="15" s="1"/>
  <c r="I284" i="15"/>
  <c r="K284" i="15"/>
  <c r="O284" i="15"/>
  <c r="Q284" i="15"/>
  <c r="V284" i="15"/>
  <c r="G286" i="15"/>
  <c r="M286" i="15" s="1"/>
  <c r="I286" i="15"/>
  <c r="K286" i="15"/>
  <c r="O286" i="15"/>
  <c r="Q286" i="15"/>
  <c r="V286" i="15"/>
  <c r="G290" i="15"/>
  <c r="G289" i="15" s="1"/>
  <c r="I290" i="15"/>
  <c r="I289" i="15" s="1"/>
  <c r="K290" i="15"/>
  <c r="M290" i="15"/>
  <c r="O290" i="15"/>
  <c r="O289" i="15" s="1"/>
  <c r="Q290" i="15"/>
  <c r="Q289" i="15" s="1"/>
  <c r="V290" i="15"/>
  <c r="G295" i="15"/>
  <c r="M295" i="15" s="1"/>
  <c r="I295" i="15"/>
  <c r="K295" i="15"/>
  <c r="O295" i="15"/>
  <c r="Q295" i="15"/>
  <c r="V295" i="15"/>
  <c r="G298" i="15"/>
  <c r="I298" i="15"/>
  <c r="K298" i="15"/>
  <c r="M298" i="15"/>
  <c r="O298" i="15"/>
  <c r="Q298" i="15"/>
  <c r="V298" i="15"/>
  <c r="G302" i="15"/>
  <c r="M302" i="15" s="1"/>
  <c r="I302" i="15"/>
  <c r="K302" i="15"/>
  <c r="K289" i="15" s="1"/>
  <c r="O302" i="15"/>
  <c r="Q302" i="15"/>
  <c r="V302" i="15"/>
  <c r="V289" i="15" s="1"/>
  <c r="G306" i="15"/>
  <c r="I306" i="15"/>
  <c r="K306" i="15"/>
  <c r="M306" i="15"/>
  <c r="O306" i="15"/>
  <c r="Q306" i="15"/>
  <c r="V306" i="15"/>
  <c r="G311" i="15"/>
  <c r="I311" i="15"/>
  <c r="I310" i="15" s="1"/>
  <c r="K311" i="15"/>
  <c r="K310" i="15" s="1"/>
  <c r="M311" i="15"/>
  <c r="O311" i="15"/>
  <c r="Q311" i="15"/>
  <c r="Q310" i="15" s="1"/>
  <c r="V311" i="15"/>
  <c r="V310" i="15" s="1"/>
  <c r="G314" i="15"/>
  <c r="M314" i="15" s="1"/>
  <c r="I314" i="15"/>
  <c r="K314" i="15"/>
  <c r="O314" i="15"/>
  <c r="Q314" i="15"/>
  <c r="V314" i="15"/>
  <c r="G318" i="15"/>
  <c r="I318" i="15"/>
  <c r="K318" i="15"/>
  <c r="M318" i="15"/>
  <c r="O318" i="15"/>
  <c r="Q318" i="15"/>
  <c r="V318" i="15"/>
  <c r="G322" i="15"/>
  <c r="M322" i="15" s="1"/>
  <c r="I322" i="15"/>
  <c r="K322" i="15"/>
  <c r="O322" i="15"/>
  <c r="O310" i="15" s="1"/>
  <c r="Q322" i="15"/>
  <c r="V322" i="15"/>
  <c r="G326" i="15"/>
  <c r="M326" i="15" s="1"/>
  <c r="I326" i="15"/>
  <c r="K326" i="15"/>
  <c r="O326" i="15"/>
  <c r="Q326" i="15"/>
  <c r="V326" i="15"/>
  <c r="G331" i="15"/>
  <c r="G330" i="15" s="1"/>
  <c r="I331" i="15"/>
  <c r="I330" i="15" s="1"/>
  <c r="K331" i="15"/>
  <c r="M331" i="15"/>
  <c r="O331" i="15"/>
  <c r="O330" i="15" s="1"/>
  <c r="Q331" i="15"/>
  <c r="Q330" i="15" s="1"/>
  <c r="V331" i="15"/>
  <c r="G340" i="15"/>
  <c r="M340" i="15" s="1"/>
  <c r="I340" i="15"/>
  <c r="K340" i="15"/>
  <c r="O340" i="15"/>
  <c r="Q340" i="15"/>
  <c r="V340" i="15"/>
  <c r="G348" i="15"/>
  <c r="I348" i="15"/>
  <c r="K348" i="15"/>
  <c r="M348" i="15"/>
  <c r="O348" i="15"/>
  <c r="Q348" i="15"/>
  <c r="V348" i="15"/>
  <c r="G357" i="15"/>
  <c r="M357" i="15" s="1"/>
  <c r="I357" i="15"/>
  <c r="K357" i="15"/>
  <c r="K330" i="15" s="1"/>
  <c r="O357" i="15"/>
  <c r="Q357" i="15"/>
  <c r="V357" i="15"/>
  <c r="V330" i="15" s="1"/>
  <c r="G360" i="15"/>
  <c r="G359" i="15" s="1"/>
  <c r="I360" i="15"/>
  <c r="I359" i="15" s="1"/>
  <c r="K360" i="15"/>
  <c r="K359" i="15" s="1"/>
  <c r="O360" i="15"/>
  <c r="O359" i="15" s="1"/>
  <c r="Q360" i="15"/>
  <c r="Q359" i="15" s="1"/>
  <c r="V360" i="15"/>
  <c r="V359" i="15" s="1"/>
  <c r="G365" i="15"/>
  <c r="I365" i="15"/>
  <c r="K365" i="15"/>
  <c r="M365" i="15"/>
  <c r="O365" i="15"/>
  <c r="Q365" i="15"/>
  <c r="V365" i="15"/>
  <c r="G371" i="15"/>
  <c r="I371" i="15"/>
  <c r="K371" i="15"/>
  <c r="M371" i="15"/>
  <c r="O371" i="15"/>
  <c r="Q371" i="15"/>
  <c r="V371" i="15"/>
  <c r="G374" i="15"/>
  <c r="I374" i="15"/>
  <c r="K374" i="15"/>
  <c r="M374" i="15"/>
  <c r="O374" i="15"/>
  <c r="Q374" i="15"/>
  <c r="V374" i="15"/>
  <c r="G378" i="15"/>
  <c r="I378" i="15"/>
  <c r="I377" i="15" s="1"/>
  <c r="K378" i="15"/>
  <c r="K377" i="15" s="1"/>
  <c r="M378" i="15"/>
  <c r="O378" i="15"/>
  <c r="Q378" i="15"/>
  <c r="Q377" i="15" s="1"/>
  <c r="V378" i="15"/>
  <c r="V377" i="15" s="1"/>
  <c r="G381" i="15"/>
  <c r="I381" i="15"/>
  <c r="K381" i="15"/>
  <c r="M381" i="15"/>
  <c r="O381" i="15"/>
  <c r="Q381" i="15"/>
  <c r="V381" i="15"/>
  <c r="G384" i="15"/>
  <c r="I384" i="15"/>
  <c r="K384" i="15"/>
  <c r="M384" i="15"/>
  <c r="O384" i="15"/>
  <c r="Q384" i="15"/>
  <c r="V384" i="15"/>
  <c r="G387" i="15"/>
  <c r="M387" i="15" s="1"/>
  <c r="I387" i="15"/>
  <c r="K387" i="15"/>
  <c r="O387" i="15"/>
  <c r="O377" i="15" s="1"/>
  <c r="Q387" i="15"/>
  <c r="V387" i="15"/>
  <c r="G390" i="15"/>
  <c r="M390" i="15" s="1"/>
  <c r="I390" i="15"/>
  <c r="K390" i="15"/>
  <c r="O390" i="15"/>
  <c r="Q390" i="15"/>
  <c r="V390" i="15"/>
  <c r="G396" i="15"/>
  <c r="G395" i="15" s="1"/>
  <c r="I396" i="15"/>
  <c r="I395" i="15" s="1"/>
  <c r="K396" i="15"/>
  <c r="M396" i="15"/>
  <c r="O396" i="15"/>
  <c r="O395" i="15" s="1"/>
  <c r="Q396" i="15"/>
  <c r="Q395" i="15" s="1"/>
  <c r="V396" i="15"/>
  <c r="G405" i="15"/>
  <c r="M405" i="15" s="1"/>
  <c r="I405" i="15"/>
  <c r="K405" i="15"/>
  <c r="O405" i="15"/>
  <c r="Q405" i="15"/>
  <c r="V405" i="15"/>
  <c r="G410" i="15"/>
  <c r="I410" i="15"/>
  <c r="K410" i="15"/>
  <c r="M410" i="15"/>
  <c r="O410" i="15"/>
  <c r="Q410" i="15"/>
  <c r="V410" i="15"/>
  <c r="G420" i="15"/>
  <c r="I420" i="15"/>
  <c r="K420" i="15"/>
  <c r="K395" i="15" s="1"/>
  <c r="M420" i="15"/>
  <c r="O420" i="15"/>
  <c r="Q420" i="15"/>
  <c r="V420" i="15"/>
  <c r="V395" i="15" s="1"/>
  <c r="G430" i="15"/>
  <c r="I430" i="15"/>
  <c r="K430" i="15"/>
  <c r="M430" i="15"/>
  <c r="O430" i="15"/>
  <c r="Q430" i="15"/>
  <c r="V430" i="15"/>
  <c r="G433" i="15"/>
  <c r="O433" i="15"/>
  <c r="G434" i="15"/>
  <c r="M434" i="15" s="1"/>
  <c r="M433" i="15" s="1"/>
  <c r="I434" i="15"/>
  <c r="I433" i="15" s="1"/>
  <c r="K434" i="15"/>
  <c r="K433" i="15" s="1"/>
  <c r="O434" i="15"/>
  <c r="Q434" i="15"/>
  <c r="Q433" i="15" s="1"/>
  <c r="V434" i="15"/>
  <c r="V433" i="15" s="1"/>
  <c r="G438" i="15"/>
  <c r="G437" i="15" s="1"/>
  <c r="I438" i="15"/>
  <c r="I437" i="15" s="1"/>
  <c r="K438" i="15"/>
  <c r="M438" i="15"/>
  <c r="O438" i="15"/>
  <c r="O437" i="15" s="1"/>
  <c r="Q438" i="15"/>
  <c r="Q437" i="15" s="1"/>
  <c r="V438" i="15"/>
  <c r="G447" i="15"/>
  <c r="M447" i="15" s="1"/>
  <c r="I447" i="15"/>
  <c r="K447" i="15"/>
  <c r="O447" i="15"/>
  <c r="Q447" i="15"/>
  <c r="V447" i="15"/>
  <c r="G452" i="15"/>
  <c r="I452" i="15"/>
  <c r="K452" i="15"/>
  <c r="M452" i="15"/>
  <c r="O452" i="15"/>
  <c r="Q452" i="15"/>
  <c r="V452" i="15"/>
  <c r="G456" i="15"/>
  <c r="I456" i="15"/>
  <c r="K456" i="15"/>
  <c r="K437" i="15" s="1"/>
  <c r="M456" i="15"/>
  <c r="O456" i="15"/>
  <c r="Q456" i="15"/>
  <c r="V456" i="15"/>
  <c r="V437" i="15" s="1"/>
  <c r="G459" i="15"/>
  <c r="I459" i="15"/>
  <c r="K459" i="15"/>
  <c r="M459" i="15"/>
  <c r="O459" i="15"/>
  <c r="Q459" i="15"/>
  <c r="V459" i="15"/>
  <c r="G466" i="15"/>
  <c r="M466" i="15" s="1"/>
  <c r="I466" i="15"/>
  <c r="K466" i="15"/>
  <c r="O466" i="15"/>
  <c r="Q466" i="15"/>
  <c r="V466" i="15"/>
  <c r="G470" i="15"/>
  <c r="I470" i="15"/>
  <c r="K470" i="15"/>
  <c r="M470" i="15"/>
  <c r="O470" i="15"/>
  <c r="Q470" i="15"/>
  <c r="V470" i="15"/>
  <c r="G477" i="15"/>
  <c r="M477" i="15" s="1"/>
  <c r="I477" i="15"/>
  <c r="K477" i="15"/>
  <c r="O477" i="15"/>
  <c r="Q477" i="15"/>
  <c r="V477" i="15"/>
  <c r="G479" i="15"/>
  <c r="I479" i="15"/>
  <c r="K479" i="15"/>
  <c r="M479" i="15"/>
  <c r="O479" i="15"/>
  <c r="Q479" i="15"/>
  <c r="V479" i="15"/>
  <c r="G481" i="15"/>
  <c r="M481" i="15" s="1"/>
  <c r="I481" i="15"/>
  <c r="K481" i="15"/>
  <c r="O481" i="15"/>
  <c r="Q481" i="15"/>
  <c r="V481" i="15"/>
  <c r="G485" i="15"/>
  <c r="I485" i="15"/>
  <c r="K485" i="15"/>
  <c r="M485" i="15"/>
  <c r="O485" i="15"/>
  <c r="Q485" i="15"/>
  <c r="V485" i="15"/>
  <c r="G487" i="15"/>
  <c r="I487" i="15"/>
  <c r="K487" i="15"/>
  <c r="M487" i="15"/>
  <c r="O487" i="15"/>
  <c r="Q487" i="15"/>
  <c r="V487" i="15"/>
  <c r="G489" i="15"/>
  <c r="I489" i="15"/>
  <c r="K489" i="15"/>
  <c r="M489" i="15"/>
  <c r="O489" i="15"/>
  <c r="Q489" i="15"/>
  <c r="V489" i="15"/>
  <c r="G492" i="15"/>
  <c r="M492" i="15" s="1"/>
  <c r="I492" i="15"/>
  <c r="K492" i="15"/>
  <c r="O492" i="15"/>
  <c r="Q492" i="15"/>
  <c r="V492" i="15"/>
  <c r="G494" i="15"/>
  <c r="I494" i="15"/>
  <c r="K494" i="15"/>
  <c r="M494" i="15"/>
  <c r="O494" i="15"/>
  <c r="Q494" i="15"/>
  <c r="V494" i="15"/>
  <c r="G498" i="15"/>
  <c r="I498" i="15"/>
  <c r="K498" i="15"/>
  <c r="M498" i="15"/>
  <c r="O498" i="15"/>
  <c r="Q498" i="15"/>
  <c r="V498" i="15"/>
  <c r="G505" i="15"/>
  <c r="I505" i="15"/>
  <c r="K505" i="15"/>
  <c r="M505" i="15"/>
  <c r="O505" i="15"/>
  <c r="Q505" i="15"/>
  <c r="V505" i="15"/>
  <c r="G507" i="15"/>
  <c r="M507" i="15" s="1"/>
  <c r="I507" i="15"/>
  <c r="K507" i="15"/>
  <c r="O507" i="15"/>
  <c r="Q507" i="15"/>
  <c r="V507" i="15"/>
  <c r="G511" i="15"/>
  <c r="M511" i="15" s="1"/>
  <c r="I511" i="15"/>
  <c r="K511" i="15"/>
  <c r="O511" i="15"/>
  <c r="Q511" i="15"/>
  <c r="V511" i="15"/>
  <c r="G513" i="15"/>
  <c r="M513" i="15" s="1"/>
  <c r="I513" i="15"/>
  <c r="K513" i="15"/>
  <c r="O513" i="15"/>
  <c r="Q513" i="15"/>
  <c r="V513" i="15"/>
  <c r="G516" i="15"/>
  <c r="I516" i="15"/>
  <c r="K516" i="15"/>
  <c r="M516" i="15"/>
  <c r="O516" i="15"/>
  <c r="Q516" i="15"/>
  <c r="V516" i="15"/>
  <c r="G518" i="15"/>
  <c r="M518" i="15" s="1"/>
  <c r="I518" i="15"/>
  <c r="K518" i="15"/>
  <c r="O518" i="15"/>
  <c r="Q518" i="15"/>
  <c r="V518" i="15"/>
  <c r="G523" i="15"/>
  <c r="I523" i="15"/>
  <c r="K523" i="15"/>
  <c r="M523" i="15"/>
  <c r="O523" i="15"/>
  <c r="Q523" i="15"/>
  <c r="V523" i="15"/>
  <c r="G527" i="15"/>
  <c r="M527" i="15" s="1"/>
  <c r="I527" i="15"/>
  <c r="K527" i="15"/>
  <c r="O527" i="15"/>
  <c r="Q527" i="15"/>
  <c r="V527" i="15"/>
  <c r="G530" i="15"/>
  <c r="I530" i="15"/>
  <c r="K530" i="15"/>
  <c r="M530" i="15"/>
  <c r="O530" i="15"/>
  <c r="Q530" i="15"/>
  <c r="V530" i="15"/>
  <c r="G533" i="15"/>
  <c r="M533" i="15" s="1"/>
  <c r="I533" i="15"/>
  <c r="K533" i="15"/>
  <c r="O533" i="15"/>
  <c r="Q533" i="15"/>
  <c r="V533" i="15"/>
  <c r="G536" i="15"/>
  <c r="I536" i="15"/>
  <c r="K536" i="15"/>
  <c r="M536" i="15"/>
  <c r="O536" i="15"/>
  <c r="Q536" i="15"/>
  <c r="V536" i="15"/>
  <c r="G540" i="15"/>
  <c r="M540" i="15" s="1"/>
  <c r="I540" i="15"/>
  <c r="K540" i="15"/>
  <c r="O540" i="15"/>
  <c r="Q540" i="15"/>
  <c r="V540" i="15"/>
  <c r="G542" i="15"/>
  <c r="I542" i="15"/>
  <c r="K542" i="15"/>
  <c r="M542" i="15"/>
  <c r="O542" i="15"/>
  <c r="Q542" i="15"/>
  <c r="V542" i="15"/>
  <c r="G546" i="15"/>
  <c r="M546" i="15" s="1"/>
  <c r="I546" i="15"/>
  <c r="K546" i="15"/>
  <c r="O546" i="15"/>
  <c r="Q546" i="15"/>
  <c r="V546" i="15"/>
  <c r="G548" i="15"/>
  <c r="M548" i="15" s="1"/>
  <c r="I548" i="15"/>
  <c r="K548" i="15"/>
  <c r="O548" i="15"/>
  <c r="Q548" i="15"/>
  <c r="V548" i="15"/>
  <c r="G558" i="15"/>
  <c r="M558" i="15" s="1"/>
  <c r="I558" i="15"/>
  <c r="K558" i="15"/>
  <c r="O558" i="15"/>
  <c r="Q558" i="15"/>
  <c r="V558" i="15"/>
  <c r="G560" i="15"/>
  <c r="I560" i="15"/>
  <c r="K560" i="15"/>
  <c r="M560" i="15"/>
  <c r="O560" i="15"/>
  <c r="Q560" i="15"/>
  <c r="V560" i="15"/>
  <c r="G562" i="15"/>
  <c r="M562" i="15" s="1"/>
  <c r="I562" i="15"/>
  <c r="K562" i="15"/>
  <c r="O562" i="15"/>
  <c r="Q562" i="15"/>
  <c r="V562" i="15"/>
  <c r="G569" i="15"/>
  <c r="M569" i="15" s="1"/>
  <c r="I569" i="15"/>
  <c r="K569" i="15"/>
  <c r="O569" i="15"/>
  <c r="Q569" i="15"/>
  <c r="V569" i="15"/>
  <c r="G571" i="15"/>
  <c r="M571" i="15" s="1"/>
  <c r="I571" i="15"/>
  <c r="K571" i="15"/>
  <c r="O571" i="15"/>
  <c r="Q571" i="15"/>
  <c r="V571" i="15"/>
  <c r="G575" i="15"/>
  <c r="I575" i="15"/>
  <c r="K575" i="15"/>
  <c r="M575" i="15"/>
  <c r="O575" i="15"/>
  <c r="Q575" i="15"/>
  <c r="V575" i="15"/>
  <c r="G577" i="15"/>
  <c r="M577" i="15" s="1"/>
  <c r="I577" i="15"/>
  <c r="K577" i="15"/>
  <c r="O577" i="15"/>
  <c r="Q577" i="15"/>
  <c r="V577" i="15"/>
  <c r="G584" i="15"/>
  <c r="M584" i="15" s="1"/>
  <c r="I584" i="15"/>
  <c r="K584" i="15"/>
  <c r="O584" i="15"/>
  <c r="Q584" i="15"/>
  <c r="V584" i="15"/>
  <c r="G586" i="15"/>
  <c r="I586" i="15"/>
  <c r="K586" i="15"/>
  <c r="M586" i="15"/>
  <c r="O586" i="15"/>
  <c r="Q586" i="15"/>
  <c r="V586" i="15"/>
  <c r="G588" i="15"/>
  <c r="I588" i="15"/>
  <c r="K588" i="15"/>
  <c r="M588" i="15"/>
  <c r="O588" i="15"/>
  <c r="Q588" i="15"/>
  <c r="V588" i="15"/>
  <c r="G590" i="15"/>
  <c r="M590" i="15" s="1"/>
  <c r="I590" i="15"/>
  <c r="K590" i="15"/>
  <c r="O590" i="15"/>
  <c r="Q590" i="15"/>
  <c r="V590" i="15"/>
  <c r="G592" i="15"/>
  <c r="M592" i="15" s="1"/>
  <c r="I592" i="15"/>
  <c r="K592" i="15"/>
  <c r="O592" i="15"/>
  <c r="Q592" i="15"/>
  <c r="V592" i="15"/>
  <c r="G594" i="15"/>
  <c r="M594" i="15" s="1"/>
  <c r="I594" i="15"/>
  <c r="K594" i="15"/>
  <c r="O594" i="15"/>
  <c r="Q594" i="15"/>
  <c r="V594" i="15"/>
  <c r="G596" i="15"/>
  <c r="I596" i="15"/>
  <c r="K596" i="15"/>
  <c r="M596" i="15"/>
  <c r="O596" i="15"/>
  <c r="Q596" i="15"/>
  <c r="V596" i="15"/>
  <c r="G598" i="15"/>
  <c r="M598" i="15" s="1"/>
  <c r="I598" i="15"/>
  <c r="K598" i="15"/>
  <c r="O598" i="15"/>
  <c r="Q598" i="15"/>
  <c r="V598" i="15"/>
  <c r="G600" i="15"/>
  <c r="I600" i="15"/>
  <c r="K600" i="15"/>
  <c r="M600" i="15"/>
  <c r="O600" i="15"/>
  <c r="Q600" i="15"/>
  <c r="V600" i="15"/>
  <c r="G602" i="15"/>
  <c r="M602" i="15" s="1"/>
  <c r="I602" i="15"/>
  <c r="K602" i="15"/>
  <c r="O602" i="15"/>
  <c r="Q602" i="15"/>
  <c r="V602" i="15"/>
  <c r="G604" i="15"/>
  <c r="I604" i="15"/>
  <c r="K604" i="15"/>
  <c r="M604" i="15"/>
  <c r="O604" i="15"/>
  <c r="Q604" i="15"/>
  <c r="V604" i="15"/>
  <c r="G606" i="15"/>
  <c r="M606" i="15" s="1"/>
  <c r="I606" i="15"/>
  <c r="K606" i="15"/>
  <c r="O606" i="15"/>
  <c r="Q606" i="15"/>
  <c r="V606" i="15"/>
  <c r="G608" i="15"/>
  <c r="I608" i="15"/>
  <c r="K608" i="15"/>
  <c r="M608" i="15"/>
  <c r="O608" i="15"/>
  <c r="Q608" i="15"/>
  <c r="V608" i="15"/>
  <c r="G610" i="15"/>
  <c r="M610" i="15" s="1"/>
  <c r="I610" i="15"/>
  <c r="K610" i="15"/>
  <c r="O610" i="15"/>
  <c r="Q610" i="15"/>
  <c r="V610" i="15"/>
  <c r="G612" i="15"/>
  <c r="I612" i="15"/>
  <c r="K612" i="15"/>
  <c r="M612" i="15"/>
  <c r="O612" i="15"/>
  <c r="Q612" i="15"/>
  <c r="V612" i="15"/>
  <c r="G615" i="15"/>
  <c r="M615" i="15" s="1"/>
  <c r="I615" i="15"/>
  <c r="K615" i="15"/>
  <c r="O615" i="15"/>
  <c r="Q615" i="15"/>
  <c r="V615" i="15"/>
  <c r="G617" i="15"/>
  <c r="I617" i="15"/>
  <c r="K617" i="15"/>
  <c r="M617" i="15"/>
  <c r="O617" i="15"/>
  <c r="Q617" i="15"/>
  <c r="V617" i="15"/>
  <c r="G619" i="15"/>
  <c r="M619" i="15" s="1"/>
  <c r="I619" i="15"/>
  <c r="K619" i="15"/>
  <c r="O619" i="15"/>
  <c r="Q619" i="15"/>
  <c r="V619" i="15"/>
  <c r="G621" i="15"/>
  <c r="I621" i="15"/>
  <c r="K621" i="15"/>
  <c r="M621" i="15"/>
  <c r="O621" i="15"/>
  <c r="Q621" i="15"/>
  <c r="V621" i="15"/>
  <c r="G623" i="15"/>
  <c r="M623" i="15" s="1"/>
  <c r="I623" i="15"/>
  <c r="K623" i="15"/>
  <c r="O623" i="15"/>
  <c r="Q623" i="15"/>
  <c r="V623" i="15"/>
  <c r="G625" i="15"/>
  <c r="I625" i="15"/>
  <c r="K625" i="15"/>
  <c r="M625" i="15"/>
  <c r="O625" i="15"/>
  <c r="Q625" i="15"/>
  <c r="V625" i="15"/>
  <c r="G627" i="15"/>
  <c r="M627" i="15" s="1"/>
  <c r="I627" i="15"/>
  <c r="K627" i="15"/>
  <c r="O627" i="15"/>
  <c r="Q627" i="15"/>
  <c r="V627" i="15"/>
  <c r="G629" i="15"/>
  <c r="I629" i="15"/>
  <c r="K629" i="15"/>
  <c r="M629" i="15"/>
  <c r="O629" i="15"/>
  <c r="Q629" i="15"/>
  <c r="V629" i="15"/>
  <c r="G631" i="15"/>
  <c r="M631" i="15" s="1"/>
  <c r="I631" i="15"/>
  <c r="K631" i="15"/>
  <c r="O631" i="15"/>
  <c r="Q631" i="15"/>
  <c r="V631" i="15"/>
  <c r="G633" i="15"/>
  <c r="I633" i="15"/>
  <c r="K633" i="15"/>
  <c r="M633" i="15"/>
  <c r="O633" i="15"/>
  <c r="Q633" i="15"/>
  <c r="V633" i="15"/>
  <c r="G635" i="15"/>
  <c r="M635" i="15" s="1"/>
  <c r="I635" i="15"/>
  <c r="K635" i="15"/>
  <c r="O635" i="15"/>
  <c r="Q635" i="15"/>
  <c r="V635" i="15"/>
  <c r="G637" i="15"/>
  <c r="I637" i="15"/>
  <c r="K637" i="15"/>
  <c r="M637" i="15"/>
  <c r="O637" i="15"/>
  <c r="Q637" i="15"/>
  <c r="V637" i="15"/>
  <c r="G639" i="15"/>
  <c r="M639" i="15" s="1"/>
  <c r="I639" i="15"/>
  <c r="K639" i="15"/>
  <c r="O639" i="15"/>
  <c r="Q639" i="15"/>
  <c r="V639" i="15"/>
  <c r="G641" i="15"/>
  <c r="O641" i="15"/>
  <c r="G642" i="15"/>
  <c r="M642" i="15" s="1"/>
  <c r="M641" i="15" s="1"/>
  <c r="I642" i="15"/>
  <c r="I641" i="15" s="1"/>
  <c r="K642" i="15"/>
  <c r="K641" i="15" s="1"/>
  <c r="O642" i="15"/>
  <c r="Q642" i="15"/>
  <c r="Q641" i="15" s="1"/>
  <c r="V642" i="15"/>
  <c r="V641" i="15" s="1"/>
  <c r="K645" i="15"/>
  <c r="V645" i="15"/>
  <c r="G646" i="15"/>
  <c r="G645" i="15" s="1"/>
  <c r="I646" i="15"/>
  <c r="I645" i="15" s="1"/>
  <c r="K646" i="15"/>
  <c r="M646" i="15"/>
  <c r="M645" i="15" s="1"/>
  <c r="O646" i="15"/>
  <c r="O645" i="15" s="1"/>
  <c r="Q646" i="15"/>
  <c r="Q645" i="15" s="1"/>
  <c r="V646" i="15"/>
  <c r="G653" i="15"/>
  <c r="O653" i="15"/>
  <c r="G654" i="15"/>
  <c r="M654" i="15" s="1"/>
  <c r="M653" i="15" s="1"/>
  <c r="I654" i="15"/>
  <c r="I653" i="15" s="1"/>
  <c r="K654" i="15"/>
  <c r="K653" i="15" s="1"/>
  <c r="O654" i="15"/>
  <c r="Q654" i="15"/>
  <c r="Q653" i="15" s="1"/>
  <c r="V654" i="15"/>
  <c r="V653" i="15" s="1"/>
  <c r="G656" i="15"/>
  <c r="I656" i="15"/>
  <c r="K656" i="15"/>
  <c r="M656" i="15"/>
  <c r="O656" i="15"/>
  <c r="Q656" i="15"/>
  <c r="V656" i="15"/>
  <c r="G658" i="15"/>
  <c r="I658" i="15"/>
  <c r="K658" i="15"/>
  <c r="M658" i="15"/>
  <c r="O658" i="15"/>
  <c r="Q658" i="15"/>
  <c r="V658" i="15"/>
  <c r="G663" i="15"/>
  <c r="O663" i="15"/>
  <c r="G664" i="15"/>
  <c r="M664" i="15" s="1"/>
  <c r="M663" i="15" s="1"/>
  <c r="I664" i="15"/>
  <c r="I663" i="15" s="1"/>
  <c r="K664" i="15"/>
  <c r="K663" i="15" s="1"/>
  <c r="O664" i="15"/>
  <c r="Q664" i="15"/>
  <c r="Q663" i="15" s="1"/>
  <c r="V664" i="15"/>
  <c r="V663" i="15" s="1"/>
  <c r="K670" i="15"/>
  <c r="V670" i="15"/>
  <c r="G671" i="15"/>
  <c r="G670" i="15" s="1"/>
  <c r="I671" i="15"/>
  <c r="I670" i="15" s="1"/>
  <c r="K671" i="15"/>
  <c r="M671" i="15"/>
  <c r="O671" i="15"/>
  <c r="O670" i="15" s="1"/>
  <c r="Q671" i="15"/>
  <c r="Q670" i="15" s="1"/>
  <c r="V671" i="15"/>
  <c r="G675" i="15"/>
  <c r="M675" i="15" s="1"/>
  <c r="I675" i="15"/>
  <c r="K675" i="15"/>
  <c r="O675" i="15"/>
  <c r="Q675" i="15"/>
  <c r="V675" i="15"/>
  <c r="I677" i="15"/>
  <c r="Q677" i="15"/>
  <c r="G678" i="15"/>
  <c r="G677" i="15" s="1"/>
  <c r="I678" i="15"/>
  <c r="K678" i="15"/>
  <c r="K677" i="15" s="1"/>
  <c r="O678" i="15"/>
  <c r="O677" i="15" s="1"/>
  <c r="Q678" i="15"/>
  <c r="V678" i="15"/>
  <c r="V677" i="15" s="1"/>
  <c r="AE681" i="15"/>
  <c r="AF681" i="15"/>
  <c r="G619" i="14"/>
  <c r="BA333" i="14"/>
  <c r="BA283" i="14"/>
  <c r="BA215" i="14"/>
  <c r="BA198" i="14"/>
  <c r="BA139" i="14"/>
  <c r="BA136" i="14"/>
  <c r="BA94" i="14"/>
  <c r="BA90" i="14"/>
  <c r="BA80" i="14"/>
  <c r="BA66" i="14"/>
  <c r="BA45" i="14"/>
  <c r="BA36" i="14"/>
  <c r="BA10" i="14"/>
  <c r="G9" i="14"/>
  <c r="M9" i="14" s="1"/>
  <c r="I9" i="14"/>
  <c r="I8" i="14" s="1"/>
  <c r="K9" i="14"/>
  <c r="K8" i="14" s="1"/>
  <c r="O9" i="14"/>
  <c r="Q9" i="14"/>
  <c r="Q8" i="14" s="1"/>
  <c r="V9" i="14"/>
  <c r="V8" i="14" s="1"/>
  <c r="G35" i="14"/>
  <c r="I35" i="14"/>
  <c r="K35" i="14"/>
  <c r="M35" i="14"/>
  <c r="O35" i="14"/>
  <c r="Q35" i="14"/>
  <c r="V35" i="14"/>
  <c r="G44" i="14"/>
  <c r="I44" i="14"/>
  <c r="K44" i="14"/>
  <c r="M44" i="14"/>
  <c r="O44" i="14"/>
  <c r="Q44" i="14"/>
  <c r="V44" i="14"/>
  <c r="G65" i="14"/>
  <c r="M65" i="14" s="1"/>
  <c r="I65" i="14"/>
  <c r="K65" i="14"/>
  <c r="O65" i="14"/>
  <c r="O8" i="14" s="1"/>
  <c r="Q65" i="14"/>
  <c r="V65" i="14"/>
  <c r="G79" i="14"/>
  <c r="I79" i="14"/>
  <c r="K79" i="14"/>
  <c r="M79" i="14"/>
  <c r="O79" i="14"/>
  <c r="Q79" i="14"/>
  <c r="V79" i="14"/>
  <c r="G89" i="14"/>
  <c r="I89" i="14"/>
  <c r="K89" i="14"/>
  <c r="M89" i="14"/>
  <c r="O89" i="14"/>
  <c r="Q89" i="14"/>
  <c r="V89" i="14"/>
  <c r="G93" i="14"/>
  <c r="I93" i="14"/>
  <c r="K93" i="14"/>
  <c r="M93" i="14"/>
  <c r="O93" i="14"/>
  <c r="Q93" i="14"/>
  <c r="V93" i="14"/>
  <c r="G135" i="14"/>
  <c r="M135" i="14" s="1"/>
  <c r="I135" i="14"/>
  <c r="K135" i="14"/>
  <c r="O135" i="14"/>
  <c r="Q135" i="14"/>
  <c r="V135" i="14"/>
  <c r="G138" i="14"/>
  <c r="I138" i="14"/>
  <c r="K138" i="14"/>
  <c r="M138" i="14"/>
  <c r="O138" i="14"/>
  <c r="Q138" i="14"/>
  <c r="V138" i="14"/>
  <c r="G143" i="14"/>
  <c r="I143" i="14"/>
  <c r="K143" i="14"/>
  <c r="M143" i="14"/>
  <c r="O143" i="14"/>
  <c r="Q143" i="14"/>
  <c r="V143" i="14"/>
  <c r="G156" i="14"/>
  <c r="I156" i="14"/>
  <c r="K156" i="14"/>
  <c r="M156" i="14"/>
  <c r="O156" i="14"/>
  <c r="Q156" i="14"/>
  <c r="V156" i="14"/>
  <c r="G168" i="14"/>
  <c r="M168" i="14" s="1"/>
  <c r="I168" i="14"/>
  <c r="K168" i="14"/>
  <c r="O168" i="14"/>
  <c r="Q168" i="14"/>
  <c r="V168" i="14"/>
  <c r="G182" i="14"/>
  <c r="I182" i="14"/>
  <c r="K182" i="14"/>
  <c r="M182" i="14"/>
  <c r="O182" i="14"/>
  <c r="Q182" i="14"/>
  <c r="V182" i="14"/>
  <c r="G197" i="14"/>
  <c r="I197" i="14"/>
  <c r="K197" i="14"/>
  <c r="M197" i="14"/>
  <c r="O197" i="14"/>
  <c r="Q197" i="14"/>
  <c r="V197" i="14"/>
  <c r="G214" i="14"/>
  <c r="I214" i="14"/>
  <c r="K214" i="14"/>
  <c r="M214" i="14"/>
  <c r="O214" i="14"/>
  <c r="Q214" i="14"/>
  <c r="V214" i="14"/>
  <c r="G243" i="14"/>
  <c r="M243" i="14" s="1"/>
  <c r="I243" i="14"/>
  <c r="K243" i="14"/>
  <c r="O243" i="14"/>
  <c r="Q243" i="14"/>
  <c r="V243" i="14"/>
  <c r="G247" i="14"/>
  <c r="I247" i="14"/>
  <c r="K247" i="14"/>
  <c r="M247" i="14"/>
  <c r="O247" i="14"/>
  <c r="Q247" i="14"/>
  <c r="V247" i="14"/>
  <c r="G250" i="14"/>
  <c r="I250" i="14"/>
  <c r="K250" i="14"/>
  <c r="M250" i="14"/>
  <c r="O250" i="14"/>
  <c r="Q250" i="14"/>
  <c r="V250" i="14"/>
  <c r="G253" i="14"/>
  <c r="I253" i="14"/>
  <c r="K253" i="14"/>
  <c r="M253" i="14"/>
  <c r="O253" i="14"/>
  <c r="Q253" i="14"/>
  <c r="V253" i="14"/>
  <c r="G255" i="14"/>
  <c r="M255" i="14" s="1"/>
  <c r="I255" i="14"/>
  <c r="K255" i="14"/>
  <c r="O255" i="14"/>
  <c r="Q255" i="14"/>
  <c r="V255" i="14"/>
  <c r="G257" i="14"/>
  <c r="M257" i="14" s="1"/>
  <c r="I257" i="14"/>
  <c r="K257" i="14"/>
  <c r="O257" i="14"/>
  <c r="Q257" i="14"/>
  <c r="V257" i="14"/>
  <c r="G259" i="14"/>
  <c r="I259" i="14"/>
  <c r="K259" i="14"/>
  <c r="M259" i="14"/>
  <c r="O259" i="14"/>
  <c r="Q259" i="14"/>
  <c r="V259" i="14"/>
  <c r="G282" i="14"/>
  <c r="I282" i="14"/>
  <c r="K282" i="14"/>
  <c r="M282" i="14"/>
  <c r="O282" i="14"/>
  <c r="Q282" i="14"/>
  <c r="V282" i="14"/>
  <c r="G296" i="14"/>
  <c r="M296" i="14" s="1"/>
  <c r="I296" i="14"/>
  <c r="K296" i="14"/>
  <c r="O296" i="14"/>
  <c r="Q296" i="14"/>
  <c r="V296" i="14"/>
  <c r="G298" i="14"/>
  <c r="M298" i="14" s="1"/>
  <c r="I298" i="14"/>
  <c r="K298" i="14"/>
  <c r="O298" i="14"/>
  <c r="Q298" i="14"/>
  <c r="V298" i="14"/>
  <c r="G300" i="14"/>
  <c r="I300" i="14"/>
  <c r="K300" i="14"/>
  <c r="M300" i="14"/>
  <c r="O300" i="14"/>
  <c r="Q300" i="14"/>
  <c r="V300" i="14"/>
  <c r="G305" i="14"/>
  <c r="M305" i="14" s="1"/>
  <c r="I305" i="14"/>
  <c r="I304" i="14" s="1"/>
  <c r="K305" i="14"/>
  <c r="K304" i="14" s="1"/>
  <c r="O305" i="14"/>
  <c r="O304" i="14" s="1"/>
  <c r="Q305" i="14"/>
  <c r="Q304" i="14" s="1"/>
  <c r="V305" i="14"/>
  <c r="V304" i="14" s="1"/>
  <c r="G308" i="14"/>
  <c r="I308" i="14"/>
  <c r="K308" i="14"/>
  <c r="M308" i="14"/>
  <c r="O308" i="14"/>
  <c r="Q308" i="14"/>
  <c r="V308" i="14"/>
  <c r="G313" i="14"/>
  <c r="I313" i="14"/>
  <c r="K313" i="14"/>
  <c r="M313" i="14"/>
  <c r="O313" i="14"/>
  <c r="Q313" i="14"/>
  <c r="V313" i="14"/>
  <c r="G317" i="14"/>
  <c r="I317" i="14"/>
  <c r="K317" i="14"/>
  <c r="M317" i="14"/>
  <c r="O317" i="14"/>
  <c r="Q317" i="14"/>
  <c r="V317" i="14"/>
  <c r="G321" i="14"/>
  <c r="M321" i="14" s="1"/>
  <c r="I321" i="14"/>
  <c r="K321" i="14"/>
  <c r="O321" i="14"/>
  <c r="Q321" i="14"/>
  <c r="V321" i="14"/>
  <c r="G326" i="14"/>
  <c r="I326" i="14"/>
  <c r="K326" i="14"/>
  <c r="K325" i="14" s="1"/>
  <c r="M326" i="14"/>
  <c r="O326" i="14"/>
  <c r="Q326" i="14"/>
  <c r="V326" i="14"/>
  <c r="V325" i="14" s="1"/>
  <c r="G328" i="14"/>
  <c r="G325" i="14" s="1"/>
  <c r="I328" i="14"/>
  <c r="K328" i="14"/>
  <c r="M328" i="14"/>
  <c r="O328" i="14"/>
  <c r="O325" i="14" s="1"/>
  <c r="Q328" i="14"/>
  <c r="V328" i="14"/>
  <c r="G332" i="14"/>
  <c r="M332" i="14" s="1"/>
  <c r="I332" i="14"/>
  <c r="K332" i="14"/>
  <c r="O332" i="14"/>
  <c r="Q332" i="14"/>
  <c r="V332" i="14"/>
  <c r="G337" i="14"/>
  <c r="M337" i="14" s="1"/>
  <c r="I337" i="14"/>
  <c r="I325" i="14" s="1"/>
  <c r="K337" i="14"/>
  <c r="O337" i="14"/>
  <c r="Q337" i="14"/>
  <c r="Q325" i="14" s="1"/>
  <c r="V337" i="14"/>
  <c r="G341" i="14"/>
  <c r="I341" i="14"/>
  <c r="K341" i="14"/>
  <c r="M341" i="14"/>
  <c r="O341" i="14"/>
  <c r="Q341" i="14"/>
  <c r="V341" i="14"/>
  <c r="G345" i="14"/>
  <c r="I345" i="14"/>
  <c r="K345" i="14"/>
  <c r="M345" i="14"/>
  <c r="O345" i="14"/>
  <c r="Q345" i="14"/>
  <c r="V345" i="14"/>
  <c r="G350" i="14"/>
  <c r="M350" i="14" s="1"/>
  <c r="I350" i="14"/>
  <c r="I349" i="14" s="1"/>
  <c r="K350" i="14"/>
  <c r="K349" i="14" s="1"/>
  <c r="O350" i="14"/>
  <c r="Q350" i="14"/>
  <c r="Q349" i="14" s="1"/>
  <c r="V350" i="14"/>
  <c r="V349" i="14" s="1"/>
  <c r="G361" i="14"/>
  <c r="I361" i="14"/>
  <c r="K361" i="14"/>
  <c r="M361" i="14"/>
  <c r="O361" i="14"/>
  <c r="Q361" i="14"/>
  <c r="V361" i="14"/>
  <c r="G371" i="14"/>
  <c r="I371" i="14"/>
  <c r="K371" i="14"/>
  <c r="M371" i="14"/>
  <c r="O371" i="14"/>
  <c r="Q371" i="14"/>
  <c r="V371" i="14"/>
  <c r="G382" i="14"/>
  <c r="M382" i="14" s="1"/>
  <c r="I382" i="14"/>
  <c r="K382" i="14"/>
  <c r="O382" i="14"/>
  <c r="O349" i="14" s="1"/>
  <c r="Q382" i="14"/>
  <c r="V382" i="14"/>
  <c r="G392" i="14"/>
  <c r="M392" i="14" s="1"/>
  <c r="I392" i="14"/>
  <c r="K392" i="14"/>
  <c r="O392" i="14"/>
  <c r="Q392" i="14"/>
  <c r="V392" i="14"/>
  <c r="K394" i="14"/>
  <c r="V394" i="14"/>
  <c r="G395" i="14"/>
  <c r="G394" i="14" s="1"/>
  <c r="I395" i="14"/>
  <c r="I394" i="14" s="1"/>
  <c r="K395" i="14"/>
  <c r="M395" i="14"/>
  <c r="M394" i="14" s="1"/>
  <c r="O395" i="14"/>
  <c r="O394" i="14" s="1"/>
  <c r="Q395" i="14"/>
  <c r="Q394" i="14" s="1"/>
  <c r="V395" i="14"/>
  <c r="G399" i="14"/>
  <c r="I399" i="14"/>
  <c r="I398" i="14" s="1"/>
  <c r="K399" i="14"/>
  <c r="K398" i="14" s="1"/>
  <c r="M399" i="14"/>
  <c r="O399" i="14"/>
  <c r="Q399" i="14"/>
  <c r="Q398" i="14" s="1"/>
  <c r="V399" i="14"/>
  <c r="V398" i="14" s="1"/>
  <c r="G407" i="14"/>
  <c r="I407" i="14"/>
  <c r="K407" i="14"/>
  <c r="M407" i="14"/>
  <c r="O407" i="14"/>
  <c r="Q407" i="14"/>
  <c r="V407" i="14"/>
  <c r="G415" i="14"/>
  <c r="I415" i="14"/>
  <c r="K415" i="14"/>
  <c r="M415" i="14"/>
  <c r="O415" i="14"/>
  <c r="Q415" i="14"/>
  <c r="V415" i="14"/>
  <c r="G417" i="14"/>
  <c r="M417" i="14" s="1"/>
  <c r="I417" i="14"/>
  <c r="K417" i="14"/>
  <c r="O417" i="14"/>
  <c r="O398" i="14" s="1"/>
  <c r="Q417" i="14"/>
  <c r="V417" i="14"/>
  <c r="G419" i="14"/>
  <c r="M419" i="14" s="1"/>
  <c r="I419" i="14"/>
  <c r="K419" i="14"/>
  <c r="O419" i="14"/>
  <c r="Q419" i="14"/>
  <c r="V419" i="14"/>
  <c r="G421" i="14"/>
  <c r="I421" i="14"/>
  <c r="K421" i="14"/>
  <c r="M421" i="14"/>
  <c r="O421" i="14"/>
  <c r="Q421" i="14"/>
  <c r="V421" i="14"/>
  <c r="G423" i="14"/>
  <c r="I423" i="14"/>
  <c r="K423" i="14"/>
  <c r="M423" i="14"/>
  <c r="O423" i="14"/>
  <c r="Q423" i="14"/>
  <c r="V423" i="14"/>
  <c r="G425" i="14"/>
  <c r="O425" i="14"/>
  <c r="G426" i="14"/>
  <c r="I426" i="14"/>
  <c r="I425" i="14" s="1"/>
  <c r="K426" i="14"/>
  <c r="K425" i="14" s="1"/>
  <c r="M426" i="14"/>
  <c r="M425" i="14" s="1"/>
  <c r="O426" i="14"/>
  <c r="Q426" i="14"/>
  <c r="Q425" i="14" s="1"/>
  <c r="V426" i="14"/>
  <c r="V425" i="14" s="1"/>
  <c r="G441" i="14"/>
  <c r="I441" i="14"/>
  <c r="K441" i="14"/>
  <c r="M441" i="14"/>
  <c r="O441" i="14"/>
  <c r="Q441" i="14"/>
  <c r="V441" i="14"/>
  <c r="G447" i="14"/>
  <c r="M447" i="14" s="1"/>
  <c r="I447" i="14"/>
  <c r="I446" i="14" s="1"/>
  <c r="K447" i="14"/>
  <c r="K446" i="14" s="1"/>
  <c r="O447" i="14"/>
  <c r="O446" i="14" s="1"/>
  <c r="Q447" i="14"/>
  <c r="Q446" i="14" s="1"/>
  <c r="V447" i="14"/>
  <c r="V446" i="14" s="1"/>
  <c r="G461" i="14"/>
  <c r="I461" i="14"/>
  <c r="K461" i="14"/>
  <c r="M461" i="14"/>
  <c r="O461" i="14"/>
  <c r="Q461" i="14"/>
  <c r="V461" i="14"/>
  <c r="G466" i="14"/>
  <c r="I466" i="14"/>
  <c r="K466" i="14"/>
  <c r="M466" i="14"/>
  <c r="O466" i="14"/>
  <c r="Q466" i="14"/>
  <c r="V466" i="14"/>
  <c r="G470" i="14"/>
  <c r="I470" i="14"/>
  <c r="K470" i="14"/>
  <c r="M470" i="14"/>
  <c r="O470" i="14"/>
  <c r="Q470" i="14"/>
  <c r="V470" i="14"/>
  <c r="G473" i="14"/>
  <c r="M473" i="14" s="1"/>
  <c r="I473" i="14"/>
  <c r="K473" i="14"/>
  <c r="O473" i="14"/>
  <c r="Q473" i="14"/>
  <c r="V473" i="14"/>
  <c r="G476" i="14"/>
  <c r="I476" i="14"/>
  <c r="K476" i="14"/>
  <c r="M476" i="14"/>
  <c r="O476" i="14"/>
  <c r="Q476" i="14"/>
  <c r="V476" i="14"/>
  <c r="G478" i="14"/>
  <c r="I478" i="14"/>
  <c r="K478" i="14"/>
  <c r="M478" i="14"/>
  <c r="O478" i="14"/>
  <c r="Q478" i="14"/>
  <c r="V478" i="14"/>
  <c r="G483" i="14"/>
  <c r="I483" i="14"/>
  <c r="K483" i="14"/>
  <c r="M483" i="14"/>
  <c r="O483" i="14"/>
  <c r="Q483" i="14"/>
  <c r="V483" i="14"/>
  <c r="G496" i="14"/>
  <c r="M496" i="14" s="1"/>
  <c r="I496" i="14"/>
  <c r="K496" i="14"/>
  <c r="O496" i="14"/>
  <c r="Q496" i="14"/>
  <c r="V496" i="14"/>
  <c r="G505" i="14"/>
  <c r="I505" i="14"/>
  <c r="K505" i="14"/>
  <c r="M505" i="14"/>
  <c r="O505" i="14"/>
  <c r="Q505" i="14"/>
  <c r="V505" i="14"/>
  <c r="G523" i="14"/>
  <c r="M523" i="14" s="1"/>
  <c r="I523" i="14"/>
  <c r="K523" i="14"/>
  <c r="O523" i="14"/>
  <c r="Q523" i="14"/>
  <c r="V523" i="14"/>
  <c r="G526" i="14"/>
  <c r="I526" i="14"/>
  <c r="K526" i="14"/>
  <c r="M526" i="14"/>
  <c r="O526" i="14"/>
  <c r="Q526" i="14"/>
  <c r="V526" i="14"/>
  <c r="G531" i="14"/>
  <c r="M531" i="14" s="1"/>
  <c r="I531" i="14"/>
  <c r="K531" i="14"/>
  <c r="O531" i="14"/>
  <c r="Q531" i="14"/>
  <c r="V531" i="14"/>
  <c r="G535" i="14"/>
  <c r="I535" i="14"/>
  <c r="K535" i="14"/>
  <c r="M535" i="14"/>
  <c r="O535" i="14"/>
  <c r="Q535" i="14"/>
  <c r="V535" i="14"/>
  <c r="G537" i="14"/>
  <c r="I537" i="14"/>
  <c r="K537" i="14"/>
  <c r="M537" i="14"/>
  <c r="O537" i="14"/>
  <c r="Q537" i="14"/>
  <c r="V537" i="14"/>
  <c r="G539" i="14"/>
  <c r="I539" i="14"/>
  <c r="K539" i="14"/>
  <c r="M539" i="14"/>
  <c r="O539" i="14"/>
  <c r="Q539" i="14"/>
  <c r="V539" i="14"/>
  <c r="G550" i="14"/>
  <c r="M550" i="14" s="1"/>
  <c r="I550" i="14"/>
  <c r="K550" i="14"/>
  <c r="O550" i="14"/>
  <c r="Q550" i="14"/>
  <c r="V550" i="14"/>
  <c r="G552" i="14"/>
  <c r="M552" i="14" s="1"/>
  <c r="I552" i="14"/>
  <c r="K552" i="14"/>
  <c r="O552" i="14"/>
  <c r="Q552" i="14"/>
  <c r="V552" i="14"/>
  <c r="G554" i="14"/>
  <c r="I554" i="14"/>
  <c r="K554" i="14"/>
  <c r="M554" i="14"/>
  <c r="O554" i="14"/>
  <c r="Q554" i="14"/>
  <c r="V554" i="14"/>
  <c r="G556" i="14"/>
  <c r="I556" i="14"/>
  <c r="K556" i="14"/>
  <c r="M556" i="14"/>
  <c r="O556" i="14"/>
  <c r="Q556" i="14"/>
  <c r="V556" i="14"/>
  <c r="G558" i="14"/>
  <c r="M558" i="14" s="1"/>
  <c r="I558" i="14"/>
  <c r="K558" i="14"/>
  <c r="O558" i="14"/>
  <c r="Q558" i="14"/>
  <c r="V558" i="14"/>
  <c r="G560" i="14"/>
  <c r="M560" i="14" s="1"/>
  <c r="I560" i="14"/>
  <c r="K560" i="14"/>
  <c r="O560" i="14"/>
  <c r="Q560" i="14"/>
  <c r="V560" i="14"/>
  <c r="G561" i="14"/>
  <c r="I561" i="14"/>
  <c r="K561" i="14"/>
  <c r="M561" i="14"/>
  <c r="O561" i="14"/>
  <c r="Q561" i="14"/>
  <c r="V561" i="14"/>
  <c r="G562" i="14"/>
  <c r="I562" i="14"/>
  <c r="K562" i="14"/>
  <c r="M562" i="14"/>
  <c r="O562" i="14"/>
  <c r="Q562" i="14"/>
  <c r="V562" i="14"/>
  <c r="G563" i="14"/>
  <c r="M563" i="14" s="1"/>
  <c r="I563" i="14"/>
  <c r="K563" i="14"/>
  <c r="O563" i="14"/>
  <c r="Q563" i="14"/>
  <c r="V563" i="14"/>
  <c r="G564" i="14"/>
  <c r="I564" i="14"/>
  <c r="K564" i="14"/>
  <c r="M564" i="14"/>
  <c r="O564" i="14"/>
  <c r="Q564" i="14"/>
  <c r="V564" i="14"/>
  <c r="G565" i="14"/>
  <c r="M565" i="14" s="1"/>
  <c r="I565" i="14"/>
  <c r="K565" i="14"/>
  <c r="O565" i="14"/>
  <c r="Q565" i="14"/>
  <c r="V565" i="14"/>
  <c r="G566" i="14"/>
  <c r="I566" i="14"/>
  <c r="K566" i="14"/>
  <c r="M566" i="14"/>
  <c r="O566" i="14"/>
  <c r="Q566" i="14"/>
  <c r="V566" i="14"/>
  <c r="G567" i="14"/>
  <c r="M567" i="14" s="1"/>
  <c r="I567" i="14"/>
  <c r="K567" i="14"/>
  <c r="O567" i="14"/>
  <c r="Q567" i="14"/>
  <c r="V567" i="14"/>
  <c r="G568" i="14"/>
  <c r="I568" i="14"/>
  <c r="K568" i="14"/>
  <c r="M568" i="14"/>
  <c r="O568" i="14"/>
  <c r="Q568" i="14"/>
  <c r="V568" i="14"/>
  <c r="G569" i="14"/>
  <c r="M569" i="14" s="1"/>
  <c r="I569" i="14"/>
  <c r="K569" i="14"/>
  <c r="O569" i="14"/>
  <c r="Q569" i="14"/>
  <c r="V569" i="14"/>
  <c r="G570" i="14"/>
  <c r="I570" i="14"/>
  <c r="K570" i="14"/>
  <c r="M570" i="14"/>
  <c r="O570" i="14"/>
  <c r="Q570" i="14"/>
  <c r="V570" i="14"/>
  <c r="G572" i="14"/>
  <c r="M572" i="14" s="1"/>
  <c r="I572" i="14"/>
  <c r="K572" i="14"/>
  <c r="O572" i="14"/>
  <c r="Q572" i="14"/>
  <c r="V572" i="14"/>
  <c r="G574" i="14"/>
  <c r="I574" i="14"/>
  <c r="K574" i="14"/>
  <c r="M574" i="14"/>
  <c r="O574" i="14"/>
  <c r="Q574" i="14"/>
  <c r="V574" i="14"/>
  <c r="G576" i="14"/>
  <c r="M576" i="14" s="1"/>
  <c r="I576" i="14"/>
  <c r="K576" i="14"/>
  <c r="O576" i="14"/>
  <c r="Q576" i="14"/>
  <c r="V576" i="14"/>
  <c r="G578" i="14"/>
  <c r="I578" i="14"/>
  <c r="K578" i="14"/>
  <c r="M578" i="14"/>
  <c r="O578" i="14"/>
  <c r="Q578" i="14"/>
  <c r="V578" i="14"/>
  <c r="G580" i="14"/>
  <c r="M580" i="14" s="1"/>
  <c r="I580" i="14"/>
  <c r="K580" i="14"/>
  <c r="O580" i="14"/>
  <c r="Q580" i="14"/>
  <c r="V580" i="14"/>
  <c r="G582" i="14"/>
  <c r="I582" i="14"/>
  <c r="K582" i="14"/>
  <c r="M582" i="14"/>
  <c r="O582" i="14"/>
  <c r="Q582" i="14"/>
  <c r="V582" i="14"/>
  <c r="G584" i="14"/>
  <c r="M584" i="14" s="1"/>
  <c r="I584" i="14"/>
  <c r="K584" i="14"/>
  <c r="O584" i="14"/>
  <c r="Q584" i="14"/>
  <c r="V584" i="14"/>
  <c r="G586" i="14"/>
  <c r="I586" i="14"/>
  <c r="K586" i="14"/>
  <c r="M586" i="14"/>
  <c r="O586" i="14"/>
  <c r="Q586" i="14"/>
  <c r="V586" i="14"/>
  <c r="G591" i="14"/>
  <c r="M591" i="14" s="1"/>
  <c r="I591" i="14"/>
  <c r="K591" i="14"/>
  <c r="O591" i="14"/>
  <c r="Q591" i="14"/>
  <c r="V591" i="14"/>
  <c r="G594" i="14"/>
  <c r="I594" i="14"/>
  <c r="K594" i="14"/>
  <c r="M594" i="14"/>
  <c r="O594" i="14"/>
  <c r="Q594" i="14"/>
  <c r="V594" i="14"/>
  <c r="G596" i="14"/>
  <c r="K596" i="14"/>
  <c r="O596" i="14"/>
  <c r="V596" i="14"/>
  <c r="G597" i="14"/>
  <c r="I597" i="14"/>
  <c r="I596" i="14" s="1"/>
  <c r="K597" i="14"/>
  <c r="M597" i="14"/>
  <c r="M596" i="14" s="1"/>
  <c r="O597" i="14"/>
  <c r="Q597" i="14"/>
  <c r="Q596" i="14" s="1"/>
  <c r="V597" i="14"/>
  <c r="G604" i="14"/>
  <c r="K604" i="14"/>
  <c r="O604" i="14"/>
  <c r="V604" i="14"/>
  <c r="G605" i="14"/>
  <c r="I605" i="14"/>
  <c r="I604" i="14" s="1"/>
  <c r="K605" i="14"/>
  <c r="M605" i="14"/>
  <c r="M604" i="14" s="1"/>
  <c r="O605" i="14"/>
  <c r="Q605" i="14"/>
  <c r="Q604" i="14" s="1"/>
  <c r="V605" i="14"/>
  <c r="AE619" i="14"/>
  <c r="AF619" i="14"/>
  <c r="G44" i="13"/>
  <c r="BA42" i="13"/>
  <c r="BA37" i="13"/>
  <c r="BA32" i="13"/>
  <c r="BA18" i="13"/>
  <c r="G9" i="13"/>
  <c r="I9" i="13"/>
  <c r="I8" i="13" s="1"/>
  <c r="K9" i="13"/>
  <c r="M9" i="13"/>
  <c r="O9" i="13"/>
  <c r="Q9" i="13"/>
  <c r="Q8" i="13" s="1"/>
  <c r="V9" i="13"/>
  <c r="G12" i="13"/>
  <c r="G8" i="13" s="1"/>
  <c r="I12" i="13"/>
  <c r="K12" i="13"/>
  <c r="K8" i="13" s="1"/>
  <c r="O12" i="13"/>
  <c r="O8" i="13" s="1"/>
  <c r="Q12" i="13"/>
  <c r="V12" i="13"/>
  <c r="V8" i="13" s="1"/>
  <c r="G15" i="13"/>
  <c r="I15" i="13"/>
  <c r="K15" i="13"/>
  <c r="M15" i="13"/>
  <c r="O15" i="13"/>
  <c r="Q15" i="13"/>
  <c r="V15" i="13"/>
  <c r="G19" i="13"/>
  <c r="M19" i="13" s="1"/>
  <c r="I19" i="13"/>
  <c r="K19" i="13"/>
  <c r="O19" i="13"/>
  <c r="Q19" i="13"/>
  <c r="V19" i="13"/>
  <c r="G30" i="13"/>
  <c r="I30" i="13"/>
  <c r="K30" i="13"/>
  <c r="M30" i="13"/>
  <c r="O30" i="13"/>
  <c r="Q30" i="13"/>
  <c r="V30" i="13"/>
  <c r="G33" i="13"/>
  <c r="M33" i="13" s="1"/>
  <c r="I33" i="13"/>
  <c r="K33" i="13"/>
  <c r="O33" i="13"/>
  <c r="Q33" i="13"/>
  <c r="V33" i="13"/>
  <c r="G35" i="13"/>
  <c r="I35" i="13"/>
  <c r="K35" i="13"/>
  <c r="M35" i="13"/>
  <c r="O35" i="13"/>
  <c r="Q35" i="13"/>
  <c r="V35" i="13"/>
  <c r="G38" i="13"/>
  <c r="M38" i="13" s="1"/>
  <c r="I38" i="13"/>
  <c r="K38" i="13"/>
  <c r="O38" i="13"/>
  <c r="Q38" i="13"/>
  <c r="V38" i="13"/>
  <c r="G40" i="13"/>
  <c r="I40" i="13"/>
  <c r="K40" i="13"/>
  <c r="M40" i="13"/>
  <c r="O40" i="13"/>
  <c r="Q40" i="13"/>
  <c r="V40" i="13"/>
  <c r="AE44" i="13"/>
  <c r="G64" i="12"/>
  <c r="BA56" i="12"/>
  <c r="BA51" i="12"/>
  <c r="BA44" i="12"/>
  <c r="BA41" i="12"/>
  <c r="BA38" i="12"/>
  <c r="BA35" i="12"/>
  <c r="BA21" i="12"/>
  <c r="BA14" i="12"/>
  <c r="G9" i="12"/>
  <c r="M9" i="12" s="1"/>
  <c r="I9" i="12"/>
  <c r="I8" i="12" s="1"/>
  <c r="K9" i="12"/>
  <c r="K8" i="12" s="1"/>
  <c r="O9" i="12"/>
  <c r="Q9" i="12"/>
  <c r="Q8" i="12" s="1"/>
  <c r="V9" i="12"/>
  <c r="V8" i="12" s="1"/>
  <c r="G12" i="12"/>
  <c r="I12" i="12"/>
  <c r="K12" i="12"/>
  <c r="M12" i="12"/>
  <c r="O12" i="12"/>
  <c r="Q12" i="12"/>
  <c r="V12" i="12"/>
  <c r="G15" i="12"/>
  <c r="I15" i="12"/>
  <c r="K15" i="12"/>
  <c r="M15" i="12"/>
  <c r="O15" i="12"/>
  <c r="Q15" i="12"/>
  <c r="V15" i="12"/>
  <c r="G18" i="12"/>
  <c r="G8" i="12" s="1"/>
  <c r="I18" i="12"/>
  <c r="K18" i="12"/>
  <c r="O18" i="12"/>
  <c r="O8" i="12" s="1"/>
  <c r="Q18" i="12"/>
  <c r="V18" i="12"/>
  <c r="G22" i="12"/>
  <c r="M22" i="12" s="1"/>
  <c r="I22" i="12"/>
  <c r="K22" i="12"/>
  <c r="O22" i="12"/>
  <c r="Q22" i="12"/>
  <c r="V22" i="12"/>
  <c r="G33" i="12"/>
  <c r="I33" i="12"/>
  <c r="K33" i="12"/>
  <c r="M33" i="12"/>
  <c r="O33" i="12"/>
  <c r="Q33" i="12"/>
  <c r="V33" i="12"/>
  <c r="G36" i="12"/>
  <c r="I36" i="12"/>
  <c r="K36" i="12"/>
  <c r="M36" i="12"/>
  <c r="O36" i="12"/>
  <c r="Q36" i="12"/>
  <c r="V36" i="12"/>
  <c r="G39" i="12"/>
  <c r="M39" i="12" s="1"/>
  <c r="I39" i="12"/>
  <c r="K39" i="12"/>
  <c r="O39" i="12"/>
  <c r="Q39" i="12"/>
  <c r="V39" i="12"/>
  <c r="G42" i="12"/>
  <c r="M42" i="12" s="1"/>
  <c r="I42" i="12"/>
  <c r="K42" i="12"/>
  <c r="O42" i="12"/>
  <c r="Q42" i="12"/>
  <c r="V42" i="12"/>
  <c r="G45" i="12"/>
  <c r="I45" i="12"/>
  <c r="K45" i="12"/>
  <c r="M45" i="12"/>
  <c r="O45" i="12"/>
  <c r="Q45" i="12"/>
  <c r="V45" i="12"/>
  <c r="G47" i="12"/>
  <c r="I47" i="12"/>
  <c r="K47" i="12"/>
  <c r="M47" i="12"/>
  <c r="O47" i="12"/>
  <c r="Q47" i="12"/>
  <c r="V47" i="12"/>
  <c r="G49" i="12"/>
  <c r="M49" i="12" s="1"/>
  <c r="I49" i="12"/>
  <c r="K49" i="12"/>
  <c r="O49" i="12"/>
  <c r="Q49" i="12"/>
  <c r="V49" i="12"/>
  <c r="G52" i="12"/>
  <c r="I52" i="12"/>
  <c r="K52" i="12"/>
  <c r="M52" i="12"/>
  <c r="O52" i="12"/>
  <c r="Q52" i="12"/>
  <c r="V52" i="12"/>
  <c r="G54" i="12"/>
  <c r="M54" i="12" s="1"/>
  <c r="I54" i="12"/>
  <c r="K54" i="12"/>
  <c r="O54" i="12"/>
  <c r="Q54" i="12"/>
  <c r="V54" i="12"/>
  <c r="G57" i="12"/>
  <c r="I57" i="12"/>
  <c r="K57" i="12"/>
  <c r="M57" i="12"/>
  <c r="O57" i="12"/>
  <c r="Q57" i="12"/>
  <c r="V57" i="12"/>
  <c r="G59" i="12"/>
  <c r="M59" i="12" s="1"/>
  <c r="I59" i="12"/>
  <c r="K59" i="12"/>
  <c r="O59" i="12"/>
  <c r="Q59" i="12"/>
  <c r="V59" i="12"/>
  <c r="G61" i="12"/>
  <c r="I61" i="12"/>
  <c r="K61" i="12"/>
  <c r="M61" i="12"/>
  <c r="O61" i="12"/>
  <c r="Q61" i="12"/>
  <c r="V61" i="12"/>
  <c r="AE64" i="12"/>
  <c r="I20" i="1"/>
  <c r="I19" i="1"/>
  <c r="AZ221" i="1"/>
  <c r="AZ219" i="1"/>
  <c r="AZ217" i="1"/>
  <c r="AZ215" i="1"/>
  <c r="AZ213" i="1"/>
  <c r="AZ211" i="1"/>
  <c r="AZ209" i="1"/>
  <c r="AZ207" i="1"/>
  <c r="AZ206" i="1"/>
  <c r="AZ204" i="1"/>
  <c r="AZ202" i="1"/>
  <c r="AZ200" i="1"/>
  <c r="AZ199" i="1"/>
  <c r="AZ198" i="1"/>
  <c r="AZ197" i="1"/>
  <c r="AZ195" i="1"/>
  <c r="AZ193" i="1"/>
  <c r="AZ191" i="1"/>
  <c r="AZ189" i="1"/>
  <c r="AZ187" i="1"/>
  <c r="AZ185" i="1"/>
  <c r="AZ183" i="1"/>
  <c r="AZ181" i="1"/>
  <c r="AZ179" i="1"/>
  <c r="AZ177" i="1"/>
  <c r="AZ175" i="1"/>
  <c r="AZ173" i="1"/>
  <c r="AZ171" i="1"/>
  <c r="AZ169" i="1"/>
  <c r="AZ167" i="1"/>
  <c r="AZ165" i="1"/>
  <c r="AZ163" i="1"/>
  <c r="AZ161" i="1"/>
  <c r="AZ159" i="1"/>
  <c r="AZ157" i="1"/>
  <c r="AZ155" i="1"/>
  <c r="AZ153" i="1"/>
  <c r="AZ151" i="1"/>
  <c r="AZ149" i="1"/>
  <c r="AZ147" i="1"/>
  <c r="AZ145" i="1"/>
  <c r="AZ143" i="1"/>
  <c r="AZ141" i="1"/>
  <c r="AZ139" i="1"/>
  <c r="AZ137" i="1"/>
  <c r="AZ135" i="1"/>
  <c r="AZ133" i="1"/>
  <c r="AZ131" i="1"/>
  <c r="AZ129" i="1"/>
  <c r="AZ127" i="1"/>
  <c r="AZ125" i="1"/>
  <c r="AZ123" i="1"/>
  <c r="AZ122" i="1"/>
  <c r="AZ120" i="1"/>
  <c r="AZ118" i="1"/>
  <c r="AZ116" i="1"/>
  <c r="AZ114" i="1"/>
  <c r="AZ112" i="1"/>
  <c r="AZ110" i="1"/>
  <c r="AZ108" i="1"/>
  <c r="AZ106" i="1"/>
  <c r="AZ104" i="1"/>
  <c r="AZ102" i="1"/>
  <c r="AZ100" i="1"/>
  <c r="AZ98" i="1"/>
  <c r="AZ96" i="1"/>
  <c r="AZ94" i="1"/>
  <c r="AZ92" i="1"/>
  <c r="AZ90" i="1"/>
  <c r="AZ88" i="1"/>
  <c r="H76" i="1"/>
  <c r="I76" i="1" s="1"/>
  <c r="H65" i="1"/>
  <c r="H42" i="1"/>
  <c r="H40" i="1" l="1"/>
  <c r="I40" i="1" s="1"/>
  <c r="H39" i="1"/>
  <c r="H68" i="1"/>
  <c r="I68" i="1" s="1"/>
  <c r="H72" i="1"/>
  <c r="I72" i="1" s="1"/>
  <c r="I276" i="1"/>
  <c r="J274" i="1" s="1"/>
  <c r="H41" i="1"/>
  <c r="I41" i="1" s="1"/>
  <c r="H43" i="1"/>
  <c r="I43" i="1" s="1"/>
  <c r="H45" i="1"/>
  <c r="I45" i="1" s="1"/>
  <c r="H47" i="1"/>
  <c r="I47" i="1" s="1"/>
  <c r="H49" i="1"/>
  <c r="I49" i="1" s="1"/>
  <c r="H51" i="1"/>
  <c r="I51" i="1" s="1"/>
  <c r="H53" i="1"/>
  <c r="I53" i="1" s="1"/>
  <c r="H55" i="1"/>
  <c r="I55" i="1" s="1"/>
  <c r="H57" i="1"/>
  <c r="I57" i="1" s="1"/>
  <c r="H59" i="1"/>
  <c r="I59" i="1" s="1"/>
  <c r="H61" i="1"/>
  <c r="I61" i="1" s="1"/>
  <c r="H63" i="1"/>
  <c r="I63" i="1" s="1"/>
  <c r="H66" i="1"/>
  <c r="I66" i="1" s="1"/>
  <c r="H70" i="1"/>
  <c r="I70" i="1" s="1"/>
  <c r="H74" i="1"/>
  <c r="I74" i="1" s="1"/>
  <c r="H78" i="1"/>
  <c r="I78" i="1" s="1"/>
  <c r="I16" i="1"/>
  <c r="I17" i="1"/>
  <c r="I18" i="1"/>
  <c r="J228" i="1"/>
  <c r="J232" i="1"/>
  <c r="J242" i="1"/>
  <c r="J238" i="1"/>
  <c r="J248" i="1"/>
  <c r="J254" i="1"/>
  <c r="J229" i="1"/>
  <c r="J245" i="1"/>
  <c r="J261" i="1"/>
  <c r="J269" i="1"/>
  <c r="J235" i="1"/>
  <c r="J251" i="1"/>
  <c r="J263" i="1"/>
  <c r="A23" i="1"/>
  <c r="A24" i="1" s="1"/>
  <c r="G24" i="1" s="1"/>
  <c r="A27" i="1" s="1"/>
  <c r="A29" i="1" s="1"/>
  <c r="G29" i="1" s="1"/>
  <c r="G27" i="1" s="1"/>
  <c r="G28" i="1"/>
  <c r="M10" i="40"/>
  <c r="AF25" i="40"/>
  <c r="M15" i="40"/>
  <c r="M8" i="39"/>
  <c r="M94" i="39"/>
  <c r="M102" i="39"/>
  <c r="G8" i="39"/>
  <c r="G114" i="39"/>
  <c r="G102" i="39"/>
  <c r="G94" i="39"/>
  <c r="M72" i="39"/>
  <c r="M70" i="39" s="1"/>
  <c r="M75" i="38"/>
  <c r="M57" i="38"/>
  <c r="M8" i="38"/>
  <c r="G57" i="38"/>
  <c r="M12" i="38"/>
  <c r="M8" i="37"/>
  <c r="M85" i="37"/>
  <c r="M77" i="37"/>
  <c r="M76" i="37" s="1"/>
  <c r="M64" i="37"/>
  <c r="M62" i="37" s="1"/>
  <c r="G8" i="37"/>
  <c r="M85" i="36"/>
  <c r="M8" i="36"/>
  <c r="M62" i="36"/>
  <c r="AF100" i="36"/>
  <c r="G85" i="36"/>
  <c r="M77" i="36"/>
  <c r="M76" i="36" s="1"/>
  <c r="G8" i="36"/>
  <c r="G62" i="36"/>
  <c r="M74" i="35"/>
  <c r="M83" i="35"/>
  <c r="M8" i="35"/>
  <c r="G83" i="35"/>
  <c r="M62" i="35"/>
  <c r="M60" i="35" s="1"/>
  <c r="M95" i="35"/>
  <c r="M94" i="35" s="1"/>
  <c r="G92" i="35"/>
  <c r="G8" i="35"/>
  <c r="G74" i="35"/>
  <c r="AF29" i="34"/>
  <c r="M16" i="34"/>
  <c r="M8" i="34" s="1"/>
  <c r="M16" i="33"/>
  <c r="M8" i="33" s="1"/>
  <c r="M16" i="32"/>
  <c r="M8" i="32" s="1"/>
  <c r="M8" i="31"/>
  <c r="M16" i="30"/>
  <c r="M8" i="30" s="1"/>
  <c r="M149" i="29"/>
  <c r="M114" i="29"/>
  <c r="G214" i="29"/>
  <c r="G149" i="29"/>
  <c r="G129" i="29"/>
  <c r="M9" i="29"/>
  <c r="M8" i="29" s="1"/>
  <c r="G114" i="29"/>
  <c r="M134" i="28"/>
  <c r="M8" i="28"/>
  <c r="M157" i="28"/>
  <c r="M200" i="28"/>
  <c r="M196" i="28" s="1"/>
  <c r="G157" i="28"/>
  <c r="M181" i="28"/>
  <c r="M180" i="28" s="1"/>
  <c r="M27" i="27"/>
  <c r="M26" i="27"/>
  <c r="M25" i="27" s="1"/>
  <c r="M18" i="27"/>
  <c r="M14" i="27" s="1"/>
  <c r="M14" i="26"/>
  <c r="M32" i="26"/>
  <c r="M26" i="26" s="1"/>
  <c r="M18" i="26"/>
  <c r="M23" i="25"/>
  <c r="M11" i="25"/>
  <c r="M15" i="25"/>
  <c r="AF29" i="25"/>
  <c r="M11" i="24"/>
  <c r="G21" i="24"/>
  <c r="G8" i="24"/>
  <c r="M23" i="23"/>
  <c r="AF34" i="23"/>
  <c r="M25" i="23"/>
  <c r="M13" i="23"/>
  <c r="M11" i="23" s="1"/>
  <c r="M60" i="22"/>
  <c r="G131" i="22"/>
  <c r="G60" i="22"/>
  <c r="G8" i="22"/>
  <c r="G30" i="22"/>
  <c r="M48" i="22"/>
  <c r="M30" i="22" s="1"/>
  <c r="M248" i="21"/>
  <c r="M180" i="21"/>
  <c r="M8" i="21"/>
  <c r="M214" i="21"/>
  <c r="M167" i="21"/>
  <c r="M131" i="21"/>
  <c r="M98" i="21"/>
  <c r="M283" i="21"/>
  <c r="M282" i="21" s="1"/>
  <c r="G273" i="21"/>
  <c r="M258" i="21"/>
  <c r="M257" i="21" s="1"/>
  <c r="M222" i="21"/>
  <c r="M221" i="21" s="1"/>
  <c r="G208" i="21"/>
  <c r="G197" i="21"/>
  <c r="G180" i="21"/>
  <c r="M177" i="21"/>
  <c r="M176" i="21" s="1"/>
  <c r="G98" i="21"/>
  <c r="G8" i="21"/>
  <c r="G131" i="21"/>
  <c r="M340" i="20"/>
  <c r="M269" i="20"/>
  <c r="M8" i="20"/>
  <c r="M349" i="20"/>
  <c r="M130" i="20"/>
  <c r="M292" i="20"/>
  <c r="M256" i="20"/>
  <c r="M384" i="20"/>
  <c r="M383" i="20" s="1"/>
  <c r="G369" i="20"/>
  <c r="G349" i="20"/>
  <c r="M344" i="20"/>
  <c r="G298" i="20"/>
  <c r="M288" i="20"/>
  <c r="M283" i="20" s="1"/>
  <c r="M241" i="20"/>
  <c r="M240" i="20" s="1"/>
  <c r="G235" i="20"/>
  <c r="M198" i="20"/>
  <c r="M190" i="20" s="1"/>
  <c r="M124" i="20"/>
  <c r="M105" i="20" s="1"/>
  <c r="G8" i="20"/>
  <c r="M310" i="20"/>
  <c r="M306" i="20" s="1"/>
  <c r="M299" i="19"/>
  <c r="M356" i="19"/>
  <c r="M198" i="19"/>
  <c r="M114" i="19"/>
  <c r="M313" i="19"/>
  <c r="M290" i="19"/>
  <c r="M390" i="19"/>
  <c r="M347" i="19"/>
  <c r="M139" i="19"/>
  <c r="M277" i="19"/>
  <c r="M264" i="19"/>
  <c r="G313" i="19"/>
  <c r="G114" i="19"/>
  <c r="M108" i="19"/>
  <c r="M102" i="19" s="1"/>
  <c r="M23" i="19"/>
  <c r="M8" i="19" s="1"/>
  <c r="G376" i="19"/>
  <c r="G356" i="19"/>
  <c r="G305" i="19"/>
  <c r="M284" i="19"/>
  <c r="M249" i="19"/>
  <c r="M248" i="19" s="1"/>
  <c r="G243" i="19"/>
  <c r="M413" i="18"/>
  <c r="M311" i="18"/>
  <c r="M334" i="18"/>
  <c r="M298" i="18"/>
  <c r="M269" i="18"/>
  <c r="M216" i="18"/>
  <c r="M368" i="18"/>
  <c r="M320" i="18"/>
  <c r="M285" i="18"/>
  <c r="M132" i="18"/>
  <c r="M8" i="18"/>
  <c r="M157" i="18"/>
  <c r="M378" i="18"/>
  <c r="M377" i="18" s="1"/>
  <c r="M327" i="18"/>
  <c r="M326" i="18" s="1"/>
  <c r="G269" i="18"/>
  <c r="G8" i="18"/>
  <c r="G413" i="18"/>
  <c r="G334" i="18"/>
  <c r="G132" i="18"/>
  <c r="M126" i="18"/>
  <c r="M120" i="18" s="1"/>
  <c r="M294" i="17"/>
  <c r="M240" i="17"/>
  <c r="M336" i="17"/>
  <c r="M450" i="17"/>
  <c r="M140" i="17"/>
  <c r="M8" i="17"/>
  <c r="M393" i="17"/>
  <c r="M345" i="17"/>
  <c r="M323" i="17"/>
  <c r="M310" i="17"/>
  <c r="M165" i="17"/>
  <c r="G323" i="17"/>
  <c r="G310" i="17"/>
  <c r="G240" i="17"/>
  <c r="M455" i="17"/>
  <c r="M403" i="17"/>
  <c r="M402" i="17" s="1"/>
  <c r="M363" i="17"/>
  <c r="M359" i="17" s="1"/>
  <c r="M352" i="17"/>
  <c r="M351" i="17" s="1"/>
  <c r="G294" i="17"/>
  <c r="M290" i="17"/>
  <c r="M289" i="17" s="1"/>
  <c r="G118" i="17"/>
  <c r="G140" i="17"/>
  <c r="G8" i="17"/>
  <c r="M137" i="16"/>
  <c r="M236" i="16"/>
  <c r="G351" i="16"/>
  <c r="G340" i="16"/>
  <c r="G330" i="16"/>
  <c r="M324" i="16"/>
  <c r="M323" i="16" s="1"/>
  <c r="M229" i="16"/>
  <c r="M228" i="16" s="1"/>
  <c r="M217" i="16"/>
  <c r="M208" i="16" s="1"/>
  <c r="G137" i="16"/>
  <c r="M9" i="16"/>
  <c r="M8" i="16" s="1"/>
  <c r="G236" i="16"/>
  <c r="M191" i="16"/>
  <c r="M190" i="16" s="1"/>
  <c r="M175" i="16"/>
  <c r="M174" i="16" s="1"/>
  <c r="M162" i="16"/>
  <c r="M154" i="16" s="1"/>
  <c r="M670" i="15"/>
  <c r="M437" i="15"/>
  <c r="M330" i="15"/>
  <c r="M310" i="15"/>
  <c r="M8" i="15"/>
  <c r="M289" i="15"/>
  <c r="M395" i="15"/>
  <c r="M377" i="15"/>
  <c r="M678" i="15"/>
  <c r="M677" i="15" s="1"/>
  <c r="G377" i="15"/>
  <c r="G310" i="15"/>
  <c r="G8" i="15"/>
  <c r="M360" i="15"/>
  <c r="M359" i="15" s="1"/>
  <c r="M446" i="14"/>
  <c r="M398" i="14"/>
  <c r="M349" i="14"/>
  <c r="M325" i="14"/>
  <c r="M304" i="14"/>
  <c r="M8" i="14"/>
  <c r="G446" i="14"/>
  <c r="G304" i="14"/>
  <c r="G398" i="14"/>
  <c r="G349" i="14"/>
  <c r="G8" i="14"/>
  <c r="AF44" i="13"/>
  <c r="M12" i="13"/>
  <c r="M8" i="13" s="1"/>
  <c r="M8" i="12"/>
  <c r="AF64" i="12"/>
  <c r="M18" i="12"/>
  <c r="I39" i="1"/>
  <c r="J28" i="1"/>
  <c r="J26" i="1"/>
  <c r="G38" i="1"/>
  <c r="F38" i="1"/>
  <c r="J23" i="1"/>
  <c r="J24" i="1"/>
  <c r="J25" i="1"/>
  <c r="J27" i="1"/>
  <c r="E24" i="1"/>
  <c r="E26" i="1"/>
  <c r="J84" i="1" l="1"/>
  <c r="J83" i="1"/>
  <c r="J270" i="1"/>
  <c r="J243" i="1"/>
  <c r="J265" i="1"/>
  <c r="J237" i="1"/>
  <c r="J258" i="1"/>
  <c r="J230" i="1"/>
  <c r="J244" i="1"/>
  <c r="J81" i="1"/>
  <c r="J82" i="1"/>
  <c r="J259" i="1"/>
  <c r="J231" i="1"/>
  <c r="J249" i="1"/>
  <c r="J262" i="1"/>
  <c r="J266" i="1"/>
  <c r="J236" i="1"/>
  <c r="J273" i="1"/>
  <c r="J267" i="1"/>
  <c r="J247" i="1"/>
  <c r="J227" i="1"/>
  <c r="J253" i="1"/>
  <c r="J233" i="1"/>
  <c r="J246" i="1"/>
  <c r="J250" i="1"/>
  <c r="J256" i="1"/>
  <c r="J240" i="1"/>
  <c r="J272" i="1"/>
  <c r="J255" i="1"/>
  <c r="J239" i="1"/>
  <c r="J275" i="1"/>
  <c r="J257" i="1"/>
  <c r="J241" i="1"/>
  <c r="J271" i="1"/>
  <c r="J268" i="1"/>
  <c r="J264" i="1"/>
  <c r="J260" i="1"/>
  <c r="J252" i="1"/>
  <c r="J234" i="1"/>
  <c r="J79" i="1"/>
  <c r="J75" i="1"/>
  <c r="J71" i="1"/>
  <c r="J67" i="1"/>
  <c r="J63" i="1"/>
  <c r="J59" i="1"/>
  <c r="J55" i="1"/>
  <c r="J51" i="1"/>
  <c r="J47" i="1"/>
  <c r="J43" i="1"/>
  <c r="J44" i="1"/>
  <c r="J45" i="1"/>
  <c r="J78" i="1"/>
  <c r="J74" i="1"/>
  <c r="J70" i="1"/>
  <c r="J54" i="1"/>
  <c r="J46" i="1"/>
  <c r="J41" i="1"/>
  <c r="J76" i="1"/>
  <c r="J72" i="1"/>
  <c r="J68" i="1"/>
  <c r="J64" i="1"/>
  <c r="J60" i="1"/>
  <c r="J56" i="1"/>
  <c r="J52" i="1"/>
  <c r="J48" i="1"/>
  <c r="J39" i="1"/>
  <c r="J77" i="1"/>
  <c r="J73" i="1"/>
  <c r="J69" i="1"/>
  <c r="J61" i="1"/>
  <c r="J57" i="1"/>
  <c r="J53" i="1"/>
  <c r="J49" i="1"/>
  <c r="J40" i="1"/>
  <c r="J66" i="1"/>
  <c r="J62" i="1"/>
  <c r="J58" i="1"/>
  <c r="J50" i="1"/>
  <c r="J276"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2.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3.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4.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5.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6.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7.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8.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9.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0.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<sst xmlns="http://schemas.openxmlformats.org/spreadsheetml/2006/main" count="19960" uniqueCount="3219">
  <si>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</si>
  <si>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</si>
  <si>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</si>
  <si>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</si>
  <si>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</si>
  <si>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</si>
  <si>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</si>
  <si>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</si>
  <si>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</si>
  <si>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</si>
  <si>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</si>
  <si>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</si>
  <si>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</si>
  <si>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</si>
  <si>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</si>
  <si>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</si>
  <si>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</si>
  <si>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</si>
  <si>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</si>
  <si>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</si>
  <si>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</si>
  <si>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</si>
  <si>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</si>
  <si>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</si>
  <si>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</si>
  <si>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</si>
  <si>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</si>
  <si>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</si>
  <si>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</si>
  <si>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</si>
  <si>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</si>
  <si>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</si>
  <si>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</si>
  <si>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</si>
  <si>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</si>
  <si>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</si>
  <si>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</si>
  <si>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</si>
  <si>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</si>
  <si>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Soupis stavebních prací, dodávek a služeb</t>
  </si>
  <si>
    <t>Zadavatel</t>
  </si>
  <si>
    <t>4952-18_1U+N</t>
  </si>
  <si>
    <t>POHOŘELICE - VELKÝ DVŮR, KANALIZACE</t>
  </si>
  <si>
    <t>Vodovody a kanalizace Břeclav, a.s.</t>
  </si>
  <si>
    <t>Čechova 1300/23</t>
  </si>
  <si>
    <t>Břeclav-Břeclav</t>
  </si>
  <si>
    <t>69002</t>
  </si>
  <si>
    <t>49455168</t>
  </si>
  <si>
    <t>CZ49455168</t>
  </si>
  <si>
    <t>AQUA PROCON s.r.o.</t>
  </si>
  <si>
    <t>Palackého třída 768/12</t>
  </si>
  <si>
    <t>Brno-Královo Pole</t>
  </si>
  <si>
    <t>61200</t>
  </si>
  <si>
    <t>46964371</t>
  </si>
  <si>
    <t>CZ46964371</t>
  </si>
  <si>
    <t>Stavba</t>
  </si>
  <si>
    <t>Ostatní a vedlejší náklady</t>
  </si>
  <si>
    <t>99.1</t>
  </si>
  <si>
    <t>Ostatní a vedlejší náklady - neuznatelné náklady</t>
  </si>
  <si>
    <t>Inženýrský objekt</t>
  </si>
  <si>
    <t>SO-01</t>
  </si>
  <si>
    <t>Kanalizační stoky</t>
  </si>
  <si>
    <t>01.1</t>
  </si>
  <si>
    <t>SO-02</t>
  </si>
  <si>
    <t>Výtlaky</t>
  </si>
  <si>
    <t>02.1</t>
  </si>
  <si>
    <t>Výtlak V-A, V-B, V-C, V-D, V</t>
  </si>
  <si>
    <t>SO-03</t>
  </si>
  <si>
    <t>Tlaková kanalizace</t>
  </si>
  <si>
    <t>03.1</t>
  </si>
  <si>
    <t>SO-04</t>
  </si>
  <si>
    <t>Čerpací stanice</t>
  </si>
  <si>
    <t>04.1</t>
  </si>
  <si>
    <t>Čerpací stanice ČS 1 - stavební část</t>
  </si>
  <si>
    <t>04.2</t>
  </si>
  <si>
    <t>Čerpací stanice ČS A - stavební část</t>
  </si>
  <si>
    <t>04.3</t>
  </si>
  <si>
    <t>Čerpací stanice ČS B- stavební část</t>
  </si>
  <si>
    <t>04.4</t>
  </si>
  <si>
    <t>Čerpací stanice ČS C - stavební část</t>
  </si>
  <si>
    <t>04.5</t>
  </si>
  <si>
    <t>Čerpací stanice ČS D - stavební část</t>
  </si>
  <si>
    <t>SO-05</t>
  </si>
  <si>
    <t>Opravy komunikací</t>
  </si>
  <si>
    <t>05.1</t>
  </si>
  <si>
    <t>SO-06</t>
  </si>
  <si>
    <t>Přípojky NN pro čerpací stanice</t>
  </si>
  <si>
    <t>06.1</t>
  </si>
  <si>
    <t>Přípojka NN pro ČS A</t>
  </si>
  <si>
    <t>06.2</t>
  </si>
  <si>
    <t>Přípojka NN pro ČS B</t>
  </si>
  <si>
    <t>06.3</t>
  </si>
  <si>
    <t>Přípojka NN pro ČS C</t>
  </si>
  <si>
    <t>06.4</t>
  </si>
  <si>
    <t>Přípojka NN pro ČS D</t>
  </si>
  <si>
    <t>06.5</t>
  </si>
  <si>
    <t>Přípojka NN pro ČS 1</t>
  </si>
  <si>
    <t>SO-07</t>
  </si>
  <si>
    <t>Odbočky pro domovní přípojky</t>
  </si>
  <si>
    <t>07.1</t>
  </si>
  <si>
    <t>SO-N-01</t>
  </si>
  <si>
    <t>Kanalizační stoky - neuznatelné náklady</t>
  </si>
  <si>
    <t>Kanalizační stoky - stoka C - neuznatelné náklady</t>
  </si>
  <si>
    <t>Provozní soubor</t>
  </si>
  <si>
    <t>PS-01</t>
  </si>
  <si>
    <t>Čerpací stanice - strojně-technologická část</t>
  </si>
  <si>
    <t>ČS 1 - strojně technologická část</t>
  </si>
  <si>
    <t>01.2</t>
  </si>
  <si>
    <t>ČS A - strojně technologická část</t>
  </si>
  <si>
    <t>01.3</t>
  </si>
  <si>
    <t>ČS B - strojně technologická část</t>
  </si>
  <si>
    <t>01.4</t>
  </si>
  <si>
    <t>ČS C - strojně technologická část</t>
  </si>
  <si>
    <t>01.5</t>
  </si>
  <si>
    <t>ČS D - strojně technologická část</t>
  </si>
  <si>
    <t>PS-02</t>
  </si>
  <si>
    <t>Čerpací stanice - elektrotechnologická část</t>
  </si>
  <si>
    <t>ČS A - elektrotechnologická část</t>
  </si>
  <si>
    <t>02.2</t>
  </si>
  <si>
    <t>ČS B - elektrotechnologická část</t>
  </si>
  <si>
    <t>02.3</t>
  </si>
  <si>
    <t>ČS C - elektrotechnologická část</t>
  </si>
  <si>
    <t>02.4</t>
  </si>
  <si>
    <t>ČS D - elektrotechnologická část</t>
  </si>
  <si>
    <t>02.5</t>
  </si>
  <si>
    <t>ČS 1 - elektrotechnologická část</t>
  </si>
  <si>
    <t>PS-03</t>
  </si>
  <si>
    <t>Dispečink radiový přenos dat</t>
  </si>
  <si>
    <t>ČS-A,B,C,D,1 - Dispečink radiový přenos dat</t>
  </si>
  <si>
    <t>Celkem za stavbu</t>
  </si>
  <si>
    <t>CZK</t>
  </si>
  <si>
    <t>#POPS</t>
  </si>
  <si>
    <t>Popis stavby: 4952-18_1U+N - POHOŘELICE - VELKÝ DVŮR, KANALIZACE</t>
  </si>
  <si>
    <t>1. PODMÍNKY PRO ZPRACOVÁNÍ NABÍDKOVÉ CENY</t>
  </si>
  <si>
    <t>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</si>
  <si>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</si>
  <si>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</si>
  <si>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Vymezení některých pojmů</t>
  </si>
  <si>
    <t>Pro účely zpracování nabídkové ceny jsou použity některé pojmy, pod kterými se rozumí:</t>
  </si>
  <si>
    <t>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</si>
  <si>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</si>
  <si>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</si>
  <si>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</si>
  <si>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Vedlejšími náklady náklady na činnosti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</si>
  <si>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Cenová soustava</t>
  </si>
  <si>
    <t>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</si>
  <si>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</si>
  <si>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</si>
  <si>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</si>
  <si>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</si>
  <si>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</si>
  <si>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Je-li popsaná individuální položka stavebních prací v textu označena popisem D+M, rozumí se tím vždy dodávka a montáž materiálů, prvků či zařízení definovaných popisem položky.</t>
  </si>
  <si>
    <t>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t>
  </si>
  <si>
    <t>Položky v provozních souborech zahrnují i náklady na montáž daných položek a testy až do úrovně komplexního vyzkoušení (pokud montážní práce nejsou zvlášť uváděny).</t>
  </si>
  <si>
    <t>Závaznost a změna soupisu</t>
  </si>
  <si>
    <t>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</si>
  <si>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</si>
  <si>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Kontrola soupisu</t>
  </si>
  <si>
    <t>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t>
  </si>
  <si>
    <t>Požadavky na způsob zpracování nabídkové ceny</t>
  </si>
  <si>
    <t>Nabídková cena za splnění veřejné zakázky</t>
  </si>
  <si>
    <t>Nabídkovou cenou za splnění veřejné zakázky se rozumí celková cena za každou dílčí část veřejné zakázky samostatně. Nabídková cena musí obsahovat veškeré nutné náklady dodavatele k řádnému provedení stavby včetně ostatních a vedlejších nákladů.</t>
  </si>
  <si>
    <t>Položkový rozpočet</t>
  </si>
  <si>
    <t>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t>
  </si>
  <si>
    <t>Zvláštní podmínky pro stanovení nabídkové ceny</t>
  </si>
  <si>
    <t>Přeprava vybouraných hmot, suti a vytěžené zeminy</t>
  </si>
  <si>
    <t>Pokud soupis obsahuje i některé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</si>
  <si>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Poplatky za uskladnění</t>
  </si>
  <si>
    <t>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t>
  </si>
  <si>
    <t>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</si>
  <si>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</si>
  <si>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</si>
  <si>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Příplatky za ztížené podmínky prací</t>
  </si>
  <si>
    <t>Pokud soupis položku příplatku za ztížené podmínky obsahuje, je dodavatel povinen ji ocenit bez ohledu na to, že tento příplatek dodavatel standardně neuplatňuje.</t>
  </si>
  <si>
    <t>Vedlejší a ostatní náklady</t>
  </si>
  <si>
    <t>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</si>
  <si>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</si>
  <si>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Obnova vodorovného značení při opravách komunikací</t>
  </si>
  <si>
    <t>Obnova vodorovného značení při opravách komunikací není samostatně vykazována. Náklady na tuto obnovu budou dodavatelem započteny do ostatních položek oprav komunikací.</t>
  </si>
  <si>
    <t>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t>
  </si>
  <si>
    <t>Dodávka potrubí PP</t>
  </si>
  <si>
    <t>V případě dodávky potrubí PP bude uchazeč pro tyto položky uvažovat jakékoliv potrubí specifikované v příloze "Technické a uživatelské standardy".</t>
  </si>
  <si>
    <t>Bezvýkopová technologie</t>
  </si>
  <si>
    <t>U dodávky potrubí pro bezvýkopové technologie je uvažováno ztratné 10%. V případě použití technologie, která vyžaduje větší množství ztratného zahrne uchazeč tyto náklady do jednotkové ceny protlačeného potrubí.</t>
  </si>
  <si>
    <t>Obchodní názvy obsažené v soupisech stavebních prací a dodávek a služeb</t>
  </si>
  <si>
    <t>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t>
  </si>
  <si>
    <t xml:space="preserve">	Hloubkové odvodnění, čerpání</t>
  </si>
  <si>
    <t>V cenách položek hloubkového odvodnění a čerpání vody budou započteny mimo jiné i následující náklady:</t>
  </si>
  <si>
    <t>•	náklady na odvedení čerpaných vod do recipientu, do dostatečné vzdálenosti od odvodňovaného úseku, včetně zajištění příslušných povolení, poplatků za vypouštění nebo čištění</t>
  </si>
  <si>
    <t>•	náklady na zřízení a obsluhu systému čerpadel, hydrogeologické sledování stavby, údržbu systému, včetně čištění hydrovrtů a zajištění dostatečného příkonu pro provoz čerpadel</t>
  </si>
  <si>
    <t>•	náklady na průzkum ohrožených nemovitostí a dalších konstrukcí, vodohospodářských děl a dalších chráněných zájmů, včetně nápravných opatření a škod způsobených činností odvodňovacího systému</t>
  </si>
  <si>
    <t>3. ELEKTRONICKÁ PODOBA SOUPISU</t>
  </si>
  <si>
    <t>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</si>
  <si>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</si>
  <si>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</si>
  <si>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</si>
  <si>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</si>
  <si>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</si>
  <si>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</si>
  <si>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</si>
  <si>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Závěrečné ustanovení</t>
  </si>
  <si>
    <t>Ostatní podmínky vztahující se ke zpracování nabídkové ceny jsou uvedeny v zadávací dokumentaci.</t>
  </si>
  <si>
    <t>Rekapitulace dílů</t>
  </si>
  <si>
    <t>Typ dílu</t>
  </si>
  <si>
    <t>1</t>
  </si>
  <si>
    <t>Zemní práce</t>
  </si>
  <si>
    <t>11</t>
  </si>
  <si>
    <t>Přípravné a přidružené práce</t>
  </si>
  <si>
    <t>11a</t>
  </si>
  <si>
    <t>Přípravné a přidružené práce - živice</t>
  </si>
  <si>
    <t>2</t>
  </si>
  <si>
    <t>Základy a zvláštní zakládání</t>
  </si>
  <si>
    <t>24</t>
  </si>
  <si>
    <t>Studny</t>
  </si>
  <si>
    <t>3</t>
  </si>
  <si>
    <t>Svislé a kompletní konstrukce</t>
  </si>
  <si>
    <t>4</t>
  </si>
  <si>
    <t>Vodorovné konstrukce</t>
  </si>
  <si>
    <t>45</t>
  </si>
  <si>
    <t>Podkladní a vedlejší konstrukce</t>
  </si>
  <si>
    <t>5</t>
  </si>
  <si>
    <t>Komunikace</t>
  </si>
  <si>
    <t>62</t>
  </si>
  <si>
    <t>Úpravy povrchů vnější</t>
  </si>
  <si>
    <t>63</t>
  </si>
  <si>
    <t>Podlahy a podlahové konstrukce</t>
  </si>
  <si>
    <t>8</t>
  </si>
  <si>
    <t>Trubní vedení</t>
  </si>
  <si>
    <t>9</t>
  </si>
  <si>
    <t>Ostatní konstrukce, bourání</t>
  </si>
  <si>
    <t>91</t>
  </si>
  <si>
    <t>Doplňující práce na komunikaci</t>
  </si>
  <si>
    <t>93</t>
  </si>
  <si>
    <t>Dokončovací práce inženýrských staveb</t>
  </si>
  <si>
    <t>95</t>
  </si>
  <si>
    <t>Dokončovací konstrukce na pozemních stavbách</t>
  </si>
  <si>
    <t>96</t>
  </si>
  <si>
    <t>Bourání konstrukcí</t>
  </si>
  <si>
    <t>99</t>
  </si>
  <si>
    <t>Staveništní přesun hmot</t>
  </si>
  <si>
    <t>711</t>
  </si>
  <si>
    <t>Izolace proti vodě</t>
  </si>
  <si>
    <t>764</t>
  </si>
  <si>
    <t>Konstrukce klempířské</t>
  </si>
  <si>
    <t>767</t>
  </si>
  <si>
    <t>Konstrukce zámečnické</t>
  </si>
  <si>
    <t>783</t>
  </si>
  <si>
    <t>Nátěry</t>
  </si>
  <si>
    <t>M01.1</t>
  </si>
  <si>
    <t>Rozvaděč RE A</t>
  </si>
  <si>
    <t>Rozvaděč RMD A</t>
  </si>
  <si>
    <t>M01.2</t>
  </si>
  <si>
    <t>Plastová skříň XP 1</t>
  </si>
  <si>
    <t>Rozvaděč RE B</t>
  </si>
  <si>
    <t>M01.3</t>
  </si>
  <si>
    <t>Rozvaděč RE C</t>
  </si>
  <si>
    <t>Rozvaděč RMD B</t>
  </si>
  <si>
    <t>M01.4</t>
  </si>
  <si>
    <t>Rozvaděč RE D</t>
  </si>
  <si>
    <t>M01.5</t>
  </si>
  <si>
    <t>Pojistková přípojková skříň MP D</t>
  </si>
  <si>
    <t>Rozvaděč RMD C</t>
  </si>
  <si>
    <t>M01.6</t>
  </si>
  <si>
    <t>Rozvaděč RE 1</t>
  </si>
  <si>
    <t>M01.7</t>
  </si>
  <si>
    <t>Pojistková přípojková skříň MP 1</t>
  </si>
  <si>
    <t>Rozvaděč RMD D</t>
  </si>
  <si>
    <t>M01.8</t>
  </si>
  <si>
    <t>Rozvaděč RMD 1</t>
  </si>
  <si>
    <t>M01.9</t>
  </si>
  <si>
    <t>M02</t>
  </si>
  <si>
    <t>Montážní materiál</t>
  </si>
  <si>
    <t>M03</t>
  </si>
  <si>
    <t>Přidružené práce</t>
  </si>
  <si>
    <t>M04</t>
  </si>
  <si>
    <t>M05</t>
  </si>
  <si>
    <t>Uzemnění</t>
  </si>
  <si>
    <t>M06</t>
  </si>
  <si>
    <t>Dispečink a přenos dat</t>
  </si>
  <si>
    <t>M07</t>
  </si>
  <si>
    <t>Polní instrumentace</t>
  </si>
  <si>
    <t>M23</t>
  </si>
  <si>
    <t>Montáže potrubí</t>
  </si>
  <si>
    <t>M46</t>
  </si>
  <si>
    <t>Zemní práce při montážích</t>
  </si>
  <si>
    <t>OVN</t>
  </si>
  <si>
    <t>VN</t>
  </si>
  <si>
    <t>ON</t>
  </si>
  <si>
    <t>Soupis vedlejších a ostatních nákladů</t>
  </si>
  <si>
    <t>#TypZaznamu#</t>
  </si>
  <si>
    <t>STA</t>
  </si>
  <si>
    <t>SO-99</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</si>
  <si>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</si>
  <si>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</si>
  <si>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</si>
  <si>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</si>
  <si>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</si>
  <si>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</si>
  <si>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</si>
  <si>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</si>
  <si>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</si>
  <si>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</si>
  <si>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</si>
  <si>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</si>
  <si>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</si>
  <si>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</si>
  <si>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</si>
  <si>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</si>
  <si>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</si>
  <si>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</si>
  <si>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</si>
  <si>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</si>
  <si>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</si>
  <si>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</si>
  <si>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</si>
  <si>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</si>
  <si>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</si>
  <si>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</si>
  <si>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01</t>
  </si>
  <si>
    <t>Zařízení staveniště</t>
  </si>
  <si>
    <t>soubor</t>
  </si>
  <si>
    <t>Vlastní</t>
  </si>
  <si>
    <t>Indiv</t>
  </si>
  <si>
    <t>VRN</t>
  </si>
  <si>
    <t>POL99_8</t>
  </si>
  <si>
    <t>Příloha B.1</t>
  </si>
  <si>
    <t>POP</t>
  </si>
  <si>
    <t>Veškeré náklady spojené s vybudováním, provozem a odstraněním zařízení staveniště.</t>
  </si>
  <si>
    <t>02</t>
  </si>
  <si>
    <t>Propagace</t>
  </si>
  <si>
    <t>Náklady spojené s povinnou publicitou, pokud ji objednatel požaduje. Zahrnuje zejména náklady na propagační a informační billboardy, tabule, internetovou propagaci, tiskoviny, pamětní desky apod. včetně údžby, čištění, případné demotáže.</t>
  </si>
  <si>
    <t>03</t>
  </si>
  <si>
    <t>Upřesněná dokumentace pro provedení stavby</t>
  </si>
  <si>
    <t>Náklady spojené s upřesněním a doplněním obsahu projektové dokumentace pro provedení stavby.</t>
  </si>
  <si>
    <t>04</t>
  </si>
  <si>
    <t>Vytyčení stavby</t>
  </si>
  <si>
    <t>Náklady na veškeré vytyčovací práce pro realizaci předmětného díla.</t>
  </si>
  <si>
    <t>Vyhotovení protokolu o vytyčení stavby se seznamem souřadnic vytyčených bodů a jejich polohopisnými (S-JTSK) a výškopisnými (Bpv) hodnotami.</t>
  </si>
  <si>
    <t>05</t>
  </si>
  <si>
    <t>Hydrogeologický průzkum, hloubkové odvodnění stavby</t>
  </si>
  <si>
    <t>Položka zahrnuje náklady na :</t>
  </si>
  <si>
    <t>- provedení doplňujících průzkumných hydrovrtů včetně dokumentace hydrovrtů</t>
  </si>
  <si>
    <t>- odběr a laboratorní vyšetření vzorků zemin</t>
  </si>
  <si>
    <t>- doplňkové hydrodynamické zkoušky</t>
  </si>
  <si>
    <t>- stanovení technologie odvodnění stavby, návrh odvodňovacího systému</t>
  </si>
  <si>
    <t>- posouzení vlivu čerpání na okolní zástavbu</t>
  </si>
  <si>
    <t>- návrh hydrogeologického sledování stavby</t>
  </si>
  <si>
    <t>- závěrečná zpráva</t>
  </si>
  <si>
    <t>- projekt hydrogeologických prací pro celou stavbu</t>
  </si>
  <si>
    <t>06</t>
  </si>
  <si>
    <t>Monitoring vodního zdroje</t>
  </si>
  <si>
    <t>Náklady na návrh a provedení pozorovacích vrtů pro sledování stavu a kvality podzemní vody vodního zdroje po nezbytně nutnou dobu</t>
  </si>
  <si>
    <t>07</t>
  </si>
  <si>
    <t>Dočasná dopravní opatření</t>
  </si>
  <si>
    <t>Náklady na vyhotovení a projednání návrhu dočasného dopravního značení, včetně dodání, rozmístění, přemístění, údržby a odstranění dopravního značení.</t>
  </si>
  <si>
    <t>08</t>
  </si>
  <si>
    <t>Individuální a komplexní vyzkoušení</t>
  </si>
  <si>
    <t>Náklady zhotovitele, související s prováděním zkoušek a revizí předepsaných technickými normami nebo objednatelem a které jsou pro provedení díla nezbytné.</t>
  </si>
  <si>
    <t>09</t>
  </si>
  <si>
    <t>Provozní řády</t>
  </si>
  <si>
    <t>Náklady zhotovitele na vypracování provozních řádů pro zkušební či trvalý provoz včetně nákladů na předání všech návodů k obsluze a údržbě pro technologická zařízení a včetně zaškolení obsluhy objednatele.</t>
  </si>
  <si>
    <t>10</t>
  </si>
  <si>
    <t>Zaškolení obsluhy</t>
  </si>
  <si>
    <t>Kanalizační řád</t>
  </si>
  <si>
    <t>12</t>
  </si>
  <si>
    <t>Geodetické zaměření skutečného provedení</t>
  </si>
  <si>
    <t>Náklady na provedení skutečného zaměření stavby v rozsahu nezbytném pro zápis změny do katastru nemovitostí.</t>
  </si>
  <si>
    <t>13</t>
  </si>
  <si>
    <t>Geometrické plány</t>
  </si>
  <si>
    <t>14</t>
  </si>
  <si>
    <t>Dokumentace skutečného provedení</t>
  </si>
  <si>
    <t>Náklady na vyhotovení dokumentace skutečného provedení stavby a její předání objednateli v požadované formě a požadovaném počtu.</t>
  </si>
  <si>
    <t>15</t>
  </si>
  <si>
    <t>Zprovoznění technologických celků</t>
  </si>
  <si>
    <t>16</t>
  </si>
  <si>
    <t>Zkušební provoz</t>
  </si>
  <si>
    <t>17</t>
  </si>
  <si>
    <t>Předčasné užívání</t>
  </si>
  <si>
    <t>SUM</t>
  </si>
  <si>
    <t>END</t>
  </si>
  <si>
    <t>SO-N-99</t>
  </si>
  <si>
    <t>Položkový soupis prací a dodávek</t>
  </si>
  <si>
    <t>ING</t>
  </si>
  <si>
    <t>115101201R00</t>
  </si>
  <si>
    <t>Čerpání vody na dopravní výšku do 10 m_x000D_
 s uvažovaným průměrným přítokem do 500 l/min</t>
  </si>
  <si>
    <t>h</t>
  </si>
  <si>
    <t>800-1</t>
  </si>
  <si>
    <t>RTS 20/ II</t>
  </si>
  <si>
    <t>Práce</t>
  </si>
  <si>
    <t>POL1_</t>
  </si>
  <si>
    <t>na vzdálenost od hladiny vody v jímce po výšku roviny proložené osou nejvyššího bodu výtlačného potrubí. Včetně odpadní potrubí v délce do 20 m.</t>
  </si>
  <si>
    <t>SPI</t>
  </si>
  <si>
    <t>Začátek provozního součtu</t>
  </si>
  <si>
    <t>VV</t>
  </si>
  <si>
    <t xml:space="preserve">  Stoka A : 90,0</t>
  </si>
  <si>
    <t xml:space="preserve">  stoka A1 : 70,0</t>
  </si>
  <si>
    <t xml:space="preserve">  stoka A1.1 : 20,0</t>
  </si>
  <si>
    <t xml:space="preserve">  stoka B : 120,0</t>
  </si>
  <si>
    <t xml:space="preserve">  stoka B1 : 20,0</t>
  </si>
  <si>
    <t xml:space="preserve">  stoka B2 : 61,50</t>
  </si>
  <si>
    <t xml:space="preserve">  stoka C1 : 219,0</t>
  </si>
  <si>
    <t xml:space="preserve">  stoka E : 52,50</t>
  </si>
  <si>
    <t xml:space="preserve">  stoka E1 : 27,50</t>
  </si>
  <si>
    <t xml:space="preserve">  Mezisoučet</t>
  </si>
  <si>
    <t>Konec provozního součtu</t>
  </si>
  <si>
    <t/>
  </si>
  <si>
    <t xml:space="preserve">čerpání v délce 780,5 m dle geologie : </t>
  </si>
  <si>
    <t xml:space="preserve">odvodnění povrchové : </t>
  </si>
  <si>
    <t xml:space="preserve">  cca 30m záběr odvodnění/týden : 680,5/30</t>
  </si>
  <si>
    <t xml:space="preserve">  celkem 26týdnů/7 dní v týdnu : </t>
  </si>
  <si>
    <t xml:space="preserve">  1-3l/s dle geologie přítok ...tj.120l/min při uvaž.2l/s : 24/500*120</t>
  </si>
  <si>
    <t>odhad 8h denně čerpat ... do výpočtu 8h : 22*7*8</t>
  </si>
  <si>
    <t>115101301R00</t>
  </si>
  <si>
    <t>Pohotovost záložní čerpací soupravy na dopravní výšku do 10 m_x000D_
 s uvažovaným průměrným přítokem do 500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</si>
  <si>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</si>
  <si>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</si>
  <si>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 xml:space="preserve">čerpání v délce 680,5 m dle geologie : </t>
  </si>
  <si>
    <t>22*7</t>
  </si>
  <si>
    <t>119001412R00</t>
  </si>
  <si>
    <t>Dočasné zajištění podzemního potrubí nebo vedení betonového potrubí_x000D_
 DN  přes 200  do 500 mm</t>
  </si>
  <si>
    <t>m</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</si>
  <si>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</si>
  <si>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 xml:space="preserve">stoka A : </t>
  </si>
  <si>
    <t>voda 1x : 1,30</t>
  </si>
  <si>
    <t>plyn 1x : 1,30</t>
  </si>
  <si>
    <t xml:space="preserve">stoka A1 : </t>
  </si>
  <si>
    <t xml:space="preserve">stoka A1-1 : </t>
  </si>
  <si>
    <t xml:space="preserve">stoka B : </t>
  </si>
  <si>
    <t>voda 2x : 1,30*2</t>
  </si>
  <si>
    <t>plyn 2x : 1,30*2</t>
  </si>
  <si>
    <t xml:space="preserve">stoka B2 : </t>
  </si>
  <si>
    <t xml:space="preserve">stoka C1 : </t>
  </si>
  <si>
    <t xml:space="preserve">stoka E1 : </t>
  </si>
  <si>
    <t>kanal 1x : 1,30</t>
  </si>
  <si>
    <t>119001421R00</t>
  </si>
  <si>
    <t>Dočasné zajištění podzemního potrubí nebo vedení kabelů do 3 kabelů</t>
  </si>
  <si>
    <t>telek 1x : 1,30</t>
  </si>
  <si>
    <t>kabel nn : 1,30</t>
  </si>
  <si>
    <t xml:space="preserve">stoka B1 : </t>
  </si>
  <si>
    <t xml:space="preserve">stoka D : </t>
  </si>
  <si>
    <t>sděl k.1x : 1,30</t>
  </si>
  <si>
    <t>120001101R00</t>
  </si>
  <si>
    <t>Ztížené vykopávky v horninách jakékoliv třídy</t>
  </si>
  <si>
    <t>m3</t>
  </si>
  <si>
    <t>příplatek k cenám vykopávek za ztížení vykopávky v blízkosti podzemního vedení nebo výbušnin v horninách jakékoliv třídy,</t>
  </si>
  <si>
    <t>stoka A : 8,33+6,2+4,92</t>
  </si>
  <si>
    <t>stoka A1 : 6,77+6,74</t>
  </si>
  <si>
    <t>stoka A1-1 : 6,44+5,90</t>
  </si>
  <si>
    <t>stoka B : 5,62+6,06+7,14+3,79</t>
  </si>
  <si>
    <t>stoka B2 : 5,40+5,38</t>
  </si>
  <si>
    <t>stoka C1 : 9,97+9,06+4,77</t>
  </si>
  <si>
    <t>stoka D : 15,32</t>
  </si>
  <si>
    <t>stoka E1 : 4,94+3,16+4,84+2,72+4,36</t>
  </si>
  <si>
    <t>132101213R00</t>
  </si>
  <si>
    <t xml:space="preserve">Hloubení rýh šířky přes 60 do 200 cm do 10000 m3, v hornině 1-2,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</si>
  <si>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</si>
  <si>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výpočet v hor. 3 : </t>
  </si>
  <si>
    <t>dle geologie ... 7% v hornině 2 : 3790,5975*0,07</t>
  </si>
  <si>
    <t>132201213R00</t>
  </si>
  <si>
    <t xml:space="preserve">Hloubení rýh šířky přes 60 do 200 cm do 10000 m3, v hornině 3, hloubení strojně </t>
  </si>
  <si>
    <t xml:space="preserve">  Stoky - objemy výkopů viz. tabulka výkopů : </t>
  </si>
  <si>
    <t xml:space="preserve">  Stoka A : 269,06+410,76</t>
  </si>
  <si>
    <t xml:space="preserve">  šachty : 29,96+14,21+14,04+12,62+11,15+11,93</t>
  </si>
  <si>
    <t xml:space="preserve">  stoka A1 : 274,99+404,09</t>
  </si>
  <si>
    <t xml:space="preserve">  šachty : 15,05+14,0+14,04+12,62+11,65+14,34</t>
  </si>
  <si>
    <t xml:space="preserve">  stoka A1.1 : 99,95+184,04</t>
  </si>
  <si>
    <t xml:space="preserve">  šachty : 13,62+12,15+14,64</t>
  </si>
  <si>
    <t xml:space="preserve">  stoka B : 129,39+548,91</t>
  </si>
  <si>
    <t xml:space="preserve">  šachty : 23,47+12,41+12,91+13,71+15,05+15,14+13,58+12,78+9,89+11,93</t>
  </si>
  <si>
    <t xml:space="preserve">  stoka B1 : 150,93</t>
  </si>
  <si>
    <t xml:space="preserve">  šachty : 14,94</t>
  </si>
  <si>
    <t xml:space="preserve">  stoka B2 : 119,64+75,49</t>
  </si>
  <si>
    <t xml:space="preserve">  šachty : 12,45+12,07+14,94</t>
  </si>
  <si>
    <t xml:space="preserve">  stoka C1 : 297,57+419,44</t>
  </si>
  <si>
    <t xml:space="preserve">  šachty : 17,91+14,63+11,99+11,9+11,23+10,64+10,05+9,17</t>
  </si>
  <si>
    <t xml:space="preserve">  stoka D : 283,46+16,49</t>
  </si>
  <si>
    <t xml:space="preserve">  šachty : 20,1+11,9+11,93</t>
  </si>
  <si>
    <t xml:space="preserve">  stoka D1 : 172,89</t>
  </si>
  <si>
    <t xml:space="preserve">  šachty : 11,31+9,80</t>
  </si>
  <si>
    <t xml:space="preserve">  stoka E : 128,38</t>
  </si>
  <si>
    <t xml:space="preserve">  šachty : 4,22+3,55+5,27</t>
  </si>
  <si>
    <t xml:space="preserve">  stoka E1 : 78,90</t>
  </si>
  <si>
    <t xml:space="preserve">  šachty : 4,16+4,0+6,19</t>
  </si>
  <si>
    <t xml:space="preserve">  odvodnění : </t>
  </si>
  <si>
    <t xml:space="preserve">  stoka A : 1,30*50,0*0,15</t>
  </si>
  <si>
    <t xml:space="preserve">  stoka A1 : 1,30*35,0*0,15</t>
  </si>
  <si>
    <t xml:space="preserve">  stoka B : 1,30*40,0*0,15</t>
  </si>
  <si>
    <t xml:space="preserve">  stoka B2 : 1,30*56,50*0,15</t>
  </si>
  <si>
    <t xml:space="preserve">  stoka C1 : 1,30*49*0,15</t>
  </si>
  <si>
    <t xml:space="preserve">  stoka E : 1,30*52,50*0,15</t>
  </si>
  <si>
    <t xml:space="preserve">  stoka E1 : 1,30*27,50*0,15</t>
  </si>
  <si>
    <t xml:space="preserve">  odečet povrchů : </t>
  </si>
  <si>
    <t xml:space="preserve">  MK - asf : -596,50*1,30</t>
  </si>
  <si>
    <t xml:space="preserve">  MK - makadam : -(45,0+7,0)*1,30</t>
  </si>
  <si>
    <t xml:space="preserve">  štěrková cesta : -45,0*1,30</t>
  </si>
  <si>
    <t xml:space="preserve">  -2,80*(2,80-1,30)*0,45*18</t>
  </si>
  <si>
    <t>dle geologie ... v hor. 3 73% : 3790,5975*0,73</t>
  </si>
  <si>
    <t>132201219R00</t>
  </si>
  <si>
    <t xml:space="preserve">Hloubení rýh šířky přes 60 do 200 cm příplatek za lepivost, v hornině 3,  </t>
  </si>
  <si>
    <t>lepivost 22% z hor. 3 : 3790,5975*0,73*0,22</t>
  </si>
  <si>
    <t>132301213R00</t>
  </si>
  <si>
    <t xml:space="preserve">Hloubení rýh šířky přes 60 do 200 cm do 10000 m3, v hornině 4, hloubení strojně </t>
  </si>
  <si>
    <t>dle geologie ... 20% v hornině 4 : 3790,5975*0,20</t>
  </si>
  <si>
    <t>743,18*0,2*0,27</t>
  </si>
  <si>
    <t>151101112R00</t>
  </si>
  <si>
    <t>Odstranění pažení a rozepření rýh příložné , hloubky do 4 m</t>
  </si>
  <si>
    <t>m2</t>
  </si>
  <si>
    <t>pro podzemní vedení s uložením materiálu na vzdálenost do 3 m od kraje výkopu,</t>
  </si>
  <si>
    <t>stoka A : 2*(209,0-110)*2,63</t>
  </si>
  <si>
    <t>stoka A1 : 2*(202,80-110)*2,68</t>
  </si>
  <si>
    <t>stoka A1-1 : 2*(86,70-50)*2,52</t>
  </si>
  <si>
    <t>stoka B : 2*(203,30-150,0)*2,32</t>
  </si>
  <si>
    <t>stoka B1 : 2*(45,0-3,0)*2,58</t>
  </si>
  <si>
    <t>stoka B2 : 2*(61,50-45,0)*2,46</t>
  </si>
  <si>
    <t>stoka D : 2*(103,50-70)*2,35</t>
  </si>
  <si>
    <t>stoka D1 : 2*(64,0-20,0)*2,16</t>
  </si>
  <si>
    <t>stoka E : 2*(52,50-15)*2,09</t>
  </si>
  <si>
    <t>stoka E1 : 2*(27,50-15)*2,21</t>
  </si>
  <si>
    <t>šachty : 2*(2,80+2,80-1,30)*(2,15+1,63+2,27+2,03+2,08+2,54+1,85+1,63+2,13+3,76+2,98+2,35+2,33+2,17+2,03+1,89+1,68+1,33+1,63+1,83+1,63+1,93)</t>
  </si>
  <si>
    <t>151101201R00</t>
  </si>
  <si>
    <t>Zřízení pažení stěn výkopu bez rozepření, vzepření příložné, hloubky do 4 m</t>
  </si>
  <si>
    <t>151201201R00</t>
  </si>
  <si>
    <t>Zřízení pažení stěn výkopu bez rozepření, vzepření zátažné, hloubky do 4 m</t>
  </si>
  <si>
    <t>stoka A : 2*110*2,63</t>
  </si>
  <si>
    <t>stoka A1 : 2*110*2,68</t>
  </si>
  <si>
    <t>stoka A1-1 : 2*50*2,52</t>
  </si>
  <si>
    <t>stoka B : 2*150,0*2,32</t>
  </si>
  <si>
    <t>stoka B1 : 2*3,0*2,58</t>
  </si>
  <si>
    <t>stoka B2 : 2*45,0*2,46</t>
  </si>
  <si>
    <t>stoka C1 : 2*219*2,41</t>
  </si>
  <si>
    <t>stoka D : 2*70*2,35</t>
  </si>
  <si>
    <t>stoka D1 : 2*20,0*2,16</t>
  </si>
  <si>
    <t>stoka E : 2*15*2,09</t>
  </si>
  <si>
    <t>stoka E1 : 2*15*2,21</t>
  </si>
  <si>
    <t>šachty : 2*(2,80+2,80-1,30)*(2,88+2,84+2,50+3,08+2,83+2,84+2,50+2,74+2,45+2,57+2,76+3,08+3,1+2,73+2,46+2,37+2,26+2,1+2,33+2,19+2,33+2,29)</t>
  </si>
  <si>
    <t>2*(3,30+3,30-1,30)*(3,09+2,98+2,60)</t>
  </si>
  <si>
    <t>151201211R00</t>
  </si>
  <si>
    <t>Odstranění pažení stěn výkopu zátažné, hloubky do 4 m</t>
  </si>
  <si>
    <t>s uložením pažin na vzdálenost do 3 m od okraje výkopu,</t>
  </si>
  <si>
    <t>161101101R00</t>
  </si>
  <si>
    <t>Svislé přemístění výkopku z horniny 1 až 4, při hloubce výkopu přes 1 do 2,5 m</t>
  </si>
  <si>
    <t>bez naložení do dopravní nádoby, ale s vyprázdněním dopravní nádoby na hromadu nebo na dopravní prostředek,</t>
  </si>
  <si>
    <t xml:space="preserve">  stoka A : 269,06+12,62+11,15+11,93</t>
  </si>
  <si>
    <t xml:space="preserve">  stoka A1 : 274,99+12,62+11,65+14,34</t>
  </si>
  <si>
    <t xml:space="preserve">  stoka A1-1 : 99,95+12,15+14,64</t>
  </si>
  <si>
    <t xml:space="preserve">  stoka B : 129,39+12,41+9,89+11,93</t>
  </si>
  <si>
    <t xml:space="preserve">  stoka B2 : 119,64+12,45+12,07+14,94</t>
  </si>
  <si>
    <t xml:space="preserve">  stoka C1 : 297,57+11,99+11,9+11,23+10,64+10,05+9,17</t>
  </si>
  <si>
    <t xml:space="preserve">  stoka D : 283,46+11,9+11,93</t>
  </si>
  <si>
    <t xml:space="preserve">  stoka D1 : 172,89+11,31+9,8</t>
  </si>
  <si>
    <t xml:space="preserve">  stoka E : 128,38+4,22+3,55+5,27</t>
  </si>
  <si>
    <t xml:space="preserve">  stoka E1 : 78,90+4,16+4,0+6,19</t>
  </si>
  <si>
    <t xml:space="preserve">  116,00833</t>
  </si>
  <si>
    <t>výkopek nad 100m3 ... 50% podíl svislého přemístění : 2282,33833*0,60</t>
  </si>
  <si>
    <t>161101102R00</t>
  </si>
  <si>
    <t>Svislé přemístění výkopku z horniny 1 až 4, při hloubce výkopu přes 2,5 do 4 m</t>
  </si>
  <si>
    <t xml:space="preserve">  stoka A : 410,76+29,96+14,21+14,04</t>
  </si>
  <si>
    <t xml:space="preserve">  stoka A1 : 404,09+15,05+14,0+14,04</t>
  </si>
  <si>
    <t xml:space="preserve">  stoka A1-1 : 184,04+13,62</t>
  </si>
  <si>
    <t xml:space="preserve">  stoka B : 548,91+23,47+12,91+13,71+15,05+15,14+13,58+12,78</t>
  </si>
  <si>
    <t xml:space="preserve">  stoka B1 : 150,93+14,94</t>
  </si>
  <si>
    <t xml:space="preserve">  stoka B2 : 75,49</t>
  </si>
  <si>
    <t xml:space="preserve">  stoka C1 : 419,44+17,91+14,63</t>
  </si>
  <si>
    <t xml:space="preserve">  stoka D : 16,49+20,10</t>
  </si>
  <si>
    <t xml:space="preserve">  1,30*60,0*0,15</t>
  </si>
  <si>
    <t xml:space="preserve">  2,9525</t>
  </si>
  <si>
    <t>výkopek nad 100m3 ... 60% podíl svislého přemístění : 1638,92*0,60</t>
  </si>
  <si>
    <t>162301101R00</t>
  </si>
  <si>
    <t>Vodorovné přemístění výkopku z horniny 1 až 4, na vzdálenost přes 50  do 500 m</t>
  </si>
  <si>
    <t>po suchu, bez naložení výkopku, avšak se složením bez rozhrnutí, zpáteční cesta vozidla.</t>
  </si>
  <si>
    <t xml:space="preserve">zemina na meziskládku a zpětný zásyp : </t>
  </si>
  <si>
    <t>výkopek vhodný k zásypu ... 10% : 3790,5975*0,10*2</t>
  </si>
  <si>
    <t>162701105R00</t>
  </si>
  <si>
    <t>Vodorovné přemístění výkopku z horniny 1 až 4, na vzdálenost přes 9 000  do 10 000 m</t>
  </si>
  <si>
    <t>přebytečná zemina na skládku : 3790,5975-379,05975</t>
  </si>
  <si>
    <t>162701109R00</t>
  </si>
  <si>
    <t>Vodorovné přemístění výkopku příplatek k ceně za každých dalších i započatých 1 000 m přes 10 000 m_x000D_
 z horniny 1 až 4</t>
  </si>
  <si>
    <t>přebytečná zemina na skládku ... 15km : (3790,5975-379,05975)*5</t>
  </si>
  <si>
    <t>167101102R00</t>
  </si>
  <si>
    <t>Nakládání, skládání, překládání neulehlého výkopku nakládání výkopku_x000D_
 přes 100 m3, z horniny 1 až 4</t>
  </si>
  <si>
    <t>zemina na zásyp : 379,05975</t>
  </si>
  <si>
    <t>171201201R00</t>
  </si>
  <si>
    <t>Uložení sypaniny na dočasnou skládku tak, že na 1 m2 plochy připadá přes 2 m3 výkopku nebo ornice</t>
  </si>
  <si>
    <t>zemina na meziskládku : 379,05975</t>
  </si>
  <si>
    <t>zemina na meziskládku : 453,71795</t>
  </si>
  <si>
    <t>174201101R00</t>
  </si>
  <si>
    <t>Zásyp sypaninou bez zhutnění jam, šachet, rýh nebo kolem objektů v těchto vykopávkách</t>
  </si>
  <si>
    <t>z jakékoliv horniny s uložením výkopku po vrstvách,</t>
  </si>
  <si>
    <t>včetně strojního přemístění materiálu ze vzdálenosti do 10 m od okraje zásypu</t>
  </si>
  <si>
    <t>výkopek celkem : 3790,5975</t>
  </si>
  <si>
    <t xml:space="preserve">odečet : </t>
  </si>
  <si>
    <t>potrubí : -3,14*0,125*0,125*(209+202,8+86,7+203,3+45,0+61,5+219,0+103,5+64+52,5+27,5)</t>
  </si>
  <si>
    <t>šachty : -3,14*0,625*0,625*(2,88+2,84+2,5+2,15+1,63+3,08+2,83+2,84+2,5+2,27+2,03+2,74+2,39+2,08+2,45+2,57+2,76+3,08+3,1+2,73+2,54+1,85+1,63+2,13+2,46+2,37+2,13+3,76+2,98+2,35+2,33+2,17+2,03+1,89+1,68+1,33)</t>
  </si>
  <si>
    <t>-3,14*0,60*0,60*(2,33+1,63+2,19+1,83)</t>
  </si>
  <si>
    <t>-3,14*0,90*0,90*(3,09+2,98+2,60)</t>
  </si>
  <si>
    <t>-3,14*0,30*0,30*(2,33+1,93+1,63+2,29+2,2+1,93)</t>
  </si>
  <si>
    <t>podsyp : -226,354</t>
  </si>
  <si>
    <t>podkl. desky : -9,972</t>
  </si>
  <si>
    <t>obsyp : -848,93713</t>
  </si>
  <si>
    <t>Mezisoučet</t>
  </si>
  <si>
    <t xml:space="preserve">  zásyp v ak.z. : </t>
  </si>
  <si>
    <t xml:space="preserve">  MK - asf : 1,30*596,50*0,50</t>
  </si>
  <si>
    <t xml:space="preserve">  MK - makadam : 1,30*52,5*0,50</t>
  </si>
  <si>
    <t xml:space="preserve">  šachty : 2,80*(2,80-1,30)*0,50</t>
  </si>
  <si>
    <t xml:space="preserve">  2501,42976-423,95</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</si>
  <si>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</si>
  <si>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</si>
  <si>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</si>
  <si>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stoka A : 1,30*209,0*(0,30+0,25)</t>
  </si>
  <si>
    <t>stoka A1 : 1,30*202,8*(0,30+0,25)</t>
  </si>
  <si>
    <t>stoka A1-1 : 1,30*86,70*(0,30+0,25)</t>
  </si>
  <si>
    <t>stoka B : 1,30*203,30*(0,30+0,25)</t>
  </si>
  <si>
    <t>stoka B1 : 1,30*45,0*(0,30+0,25)</t>
  </si>
  <si>
    <t>stoka B2 : 1,30*61,50*(0,30+0,25)</t>
  </si>
  <si>
    <t>stoka C1 : 1,30*219,0*(0,30+0,25)</t>
  </si>
  <si>
    <t>stoka D : 1,30*103,50*(0,30+0,25)</t>
  </si>
  <si>
    <t>stoka D1 : 1,30*64,0*(0,30+0,25)</t>
  </si>
  <si>
    <t>stoka E : 1,30*52,50*(0,30+0,25)</t>
  </si>
  <si>
    <t>stoka E1 : 1,30*27,50*(0,30+0,25)</t>
  </si>
  <si>
    <t>odečet potrubí DN 250 : -3,14*0,125*0,125*(209,0+202,8+86,7+203,3+45,0+61,5+219,0+103,5+64,0+52,5+27,5)</t>
  </si>
  <si>
    <t>199000002R00</t>
  </si>
  <si>
    <t>Poplatky za skládku horniny 1- 4, skupina 17 05 04 z Katalogu odpadů</t>
  </si>
  <si>
    <t>přebytečná zemina : 3790,5975-379,05975</t>
  </si>
  <si>
    <t>58337330R</t>
  </si>
  <si>
    <t>štěrkopísek frakce 0,0 až 22,0 mm; třída A</t>
  </si>
  <si>
    <t>T</t>
  </si>
  <si>
    <t>SPCM</t>
  </si>
  <si>
    <t>Specifikace</t>
  </si>
  <si>
    <t>POL3_</t>
  </si>
  <si>
    <t>obsyp : 848,937125*1,67*1,10*1,01</t>
  </si>
  <si>
    <t>58344197R</t>
  </si>
  <si>
    <t>štěrkodrť frakce 0,0 až 63,0 mm; třída A</t>
  </si>
  <si>
    <t>POL3_1</t>
  </si>
  <si>
    <t>akt. z. MK : 423,95*1,67*1,10*1,01</t>
  </si>
  <si>
    <t>zásyp rýh potrubí ... zásyp-vhodný zemina k zásypu (10%) : (2501,42976-3790,5975*0,10-423,95)*1,67*1,10*1,01</t>
  </si>
  <si>
    <t>1515,28036*1,67*1,10*1,01</t>
  </si>
  <si>
    <t>113107520R00</t>
  </si>
  <si>
    <t>Odstranění podkladů nebo krytů z kameniva hrubého drceného, v ploše jednotlivě do 50 m2, tloušťka vrstvy 200 mm</t>
  </si>
  <si>
    <t>822-1</t>
  </si>
  <si>
    <t xml:space="preserve">DP : </t>
  </si>
  <si>
    <t>cesta : 118,0*1,3</t>
  </si>
  <si>
    <t>113107635R00</t>
  </si>
  <si>
    <t>Odstranění podkladů nebo krytů z kameniva hrubého drceného, v ploše jednotlivě nad 50 m2, tloušťka vrstvy 350 mm</t>
  </si>
  <si>
    <t xml:space="preserve">stoky : </t>
  </si>
  <si>
    <t>MK - asf : 596,50*1,30</t>
  </si>
  <si>
    <t>2,80*(2,80-1,30)*18</t>
  </si>
  <si>
    <t>MK - makadam : 52,50*1,30</t>
  </si>
  <si>
    <t>979082213R00</t>
  </si>
  <si>
    <t>Vodorovná doprava suti po suchu bez naložení, ale se složením a hrubým urovnáním na vzdálenost do 1 km</t>
  </si>
  <si>
    <t>t</t>
  </si>
  <si>
    <t>Přesun suti</t>
  </si>
  <si>
    <t>POL8_</t>
  </si>
  <si>
    <t xml:space="preserve">Demontážní hmotnosti z položek s pořadovými čísly: : </t>
  </si>
  <si>
    <t xml:space="preserve">27,28, : </t>
  </si>
  <si>
    <t>Součet: : 775,35700</t>
  </si>
  <si>
    <t>979082219R00</t>
  </si>
  <si>
    <t>Vodorovná doprava suti po suchu příplatek k ceně za každý další i započatý 1 km přes 1 km</t>
  </si>
  <si>
    <t>Součet: : 10854,99800</t>
  </si>
  <si>
    <t>979990001R00</t>
  </si>
  <si>
    <t>Poplatek za skládku stavební suti, skupina 17 09 04 z Katalogu odpadů</t>
  </si>
  <si>
    <t>801-3</t>
  </si>
  <si>
    <t>113108310R00</t>
  </si>
  <si>
    <t>Odstranění podkladů nebo krytů živičných, v ploše jednotlivě do 50 m2, tloušťka vrstvy 100 mm</t>
  </si>
  <si>
    <t>113108405R00</t>
  </si>
  <si>
    <t>Odstranění podkladů nebo krytů živičných, v ploše jednotlivě nad 50 m2, tloušťka vrstvy 50 mm</t>
  </si>
  <si>
    <t>113151114R00</t>
  </si>
  <si>
    <t>Odstranění podkladu, krytu frézováním povrch živičný, plochy do 500 m2 na jednom objektu nebo při provádění pruhu šířky do  750 mm, tloušťky 50 mm</t>
  </si>
  <si>
    <t>s naložením na dopravní prostředek, očištění povrchu od frézované plochy, opotřebování frézovacích nástrojů (nožů, upínacích kroužků, držáků) nutné ruční odstranění (vybourání) živičného krytu kolem překážek,</t>
  </si>
  <si>
    <t xml:space="preserve">32,33,34, : </t>
  </si>
  <si>
    <t>Součet: : 202,24600</t>
  </si>
  <si>
    <t>Součet: : 2831,44400</t>
  </si>
  <si>
    <t>979990112R00</t>
  </si>
  <si>
    <t>Poplatek za skládku obalovaný asfalt , skupina 17 09 04 z Katalogu odpadů</t>
  </si>
  <si>
    <t>POL8_1</t>
  </si>
  <si>
    <t>212561111R00</t>
  </si>
  <si>
    <t>Výplň trativodů kamenivem hrubým drceným, frakce 4-16 mm</t>
  </si>
  <si>
    <t>800-2</t>
  </si>
  <si>
    <t>do rýh bez zhutnění s úpravou povrchu výplně,</t>
  </si>
  <si>
    <t>stoka A : 90,0*1,3*0,15</t>
  </si>
  <si>
    <t>stoka A1 : 70,0*1,3*0,15</t>
  </si>
  <si>
    <t>stoka A1.1 : 20,0*1,3*0,15</t>
  </si>
  <si>
    <t>stoka B : 120,0*1,3*0,15</t>
  </si>
  <si>
    <t>stoka B1 : 20,0*1,3*0,15</t>
  </si>
  <si>
    <t>stoka B2 : 61,50*1,3*0,15</t>
  </si>
  <si>
    <t>stoka C1 : 219,0*1,3*0,15</t>
  </si>
  <si>
    <t>stoka E : 52,50*1,3*0,15</t>
  </si>
  <si>
    <t>stoka E1 : 27,50*1,3*0,15</t>
  </si>
  <si>
    <t>212755114RX1</t>
  </si>
  <si>
    <t>Trativody z drenážních trubek bez lože vnitřního průměru 10 cm</t>
  </si>
  <si>
    <t>RTS 18/ I</t>
  </si>
  <si>
    <t>stoka A : 90,0</t>
  </si>
  <si>
    <t>stoka A1 : 70,0</t>
  </si>
  <si>
    <t>stoka A1.1 : 20,0</t>
  </si>
  <si>
    <t>stoka B : 120,0</t>
  </si>
  <si>
    <t>stoka B1 : 20,0</t>
  </si>
  <si>
    <t>stoka B2 : 61,50</t>
  </si>
  <si>
    <t>stoka C1 : 219,0</t>
  </si>
  <si>
    <t>stoka E : 52,50</t>
  </si>
  <si>
    <t>stoka E1 : 27,50</t>
  </si>
  <si>
    <t>212971110R00</t>
  </si>
  <si>
    <t xml:space="preserve">Zřízení opláštění odvod. trativodů z geotextilie o sklonu do 2,5,  </t>
  </si>
  <si>
    <t>v rýze nebo v zářezu se stěnami,</t>
  </si>
  <si>
    <t>stoka A : 90,0*1,3</t>
  </si>
  <si>
    <t>stoka A1 : 70,0*1,3</t>
  </si>
  <si>
    <t>stoka A1.1 : 20,0*1,3</t>
  </si>
  <si>
    <t>stoka B : 120,0*1,3</t>
  </si>
  <si>
    <t>stoka B1 : 20,0*1,3</t>
  </si>
  <si>
    <t>stoka B2 : 61,50*1,3</t>
  </si>
  <si>
    <t>stoka C1 : 219,0*1,3</t>
  </si>
  <si>
    <t>stoka E : 52,50*1,3</t>
  </si>
  <si>
    <t>stoka E1 : 27,50*1,3</t>
  </si>
  <si>
    <t>212310</t>
  </si>
  <si>
    <t>Hloubkové odvodnění včetně vyvrtání studní a čerpání</t>
  </si>
  <si>
    <t>Včetně:</t>
  </si>
  <si>
    <t>- výroby a osazení svodnic,</t>
  </si>
  <si>
    <t>- osazení drátěného pletiva,</t>
  </si>
  <si>
    <t>- stříkaného betonu.</t>
  </si>
  <si>
    <t>stoka A : 6</t>
  </si>
  <si>
    <t>stoka A1 : 6</t>
  </si>
  <si>
    <t>stoka B : 6*2</t>
  </si>
  <si>
    <t>stoka B2 : 6*3</t>
  </si>
  <si>
    <t>stoka C1 : 6*11</t>
  </si>
  <si>
    <t>69366198R1</t>
  </si>
  <si>
    <t>Geotextilie 300 g/m2 š. 200cm 100% PP</t>
  </si>
  <si>
    <t>ztratné 15% : 884,65*1,15</t>
  </si>
  <si>
    <t>3381700R1</t>
  </si>
  <si>
    <t>D+M označníková tyč pr. 48 mm, dl. 1750 mm včetně nátěru odolávajícímu povětrnosti</t>
  </si>
  <si>
    <t>kus</t>
  </si>
  <si>
    <t>střídavé pruhy hnědý a bílý š. 250 mm</t>
  </si>
  <si>
    <t>šachty v extravilánu : 5</t>
  </si>
  <si>
    <t>452112111R00</t>
  </si>
  <si>
    <t>Osazení betonových dílců pod potrubí prstenců nebo rámůpod poklopy a mříže výšky do 100 mm</t>
  </si>
  <si>
    <t>827-1</t>
  </si>
  <si>
    <t>stoka A : 3,0</t>
  </si>
  <si>
    <t>stoka A1 : 10</t>
  </si>
  <si>
    <t>stoka B : 13</t>
  </si>
  <si>
    <t>stoka B2 : 3</t>
  </si>
  <si>
    <t>stoka C1 : 7</t>
  </si>
  <si>
    <t>stoka D : 4</t>
  </si>
  <si>
    <t>stoka D1 : 2</t>
  </si>
  <si>
    <t>452112121R00</t>
  </si>
  <si>
    <t>Osazení betonových dílců pod potrubí prstenců nebo rámůpod poklopy a mříže výšky přes 100 do 200 mm</t>
  </si>
  <si>
    <t>stoka A : 2</t>
  </si>
  <si>
    <t>stoka A1 : 1</t>
  </si>
  <si>
    <t>stoka A1-1 : 2</t>
  </si>
  <si>
    <t>stoka B : 3</t>
  </si>
  <si>
    <t>stoka B2 : 2</t>
  </si>
  <si>
    <t>stoka C1 : 5</t>
  </si>
  <si>
    <t>stoka D1 : 1</t>
  </si>
  <si>
    <t>59224346.AR1</t>
  </si>
  <si>
    <t>Prstenec vyrovn šachetní TBW-Q.1 63/4</t>
  </si>
  <si>
    <t>ztratné 1% : (1+1)*1,01</t>
  </si>
  <si>
    <t>59224347.AR</t>
  </si>
  <si>
    <t>prstenec vyrovnávací šachetní; betonový; TBW; DN = 625,0 mm; h = 60,0 mm; s = 120,00 mm</t>
  </si>
  <si>
    <t>ztratné 1% : (1+2+2+2)*1,01</t>
  </si>
  <si>
    <t>59224348.AR</t>
  </si>
  <si>
    <t>prstenec vyrovnávací šachetní; betonový; TBW; DN = 625,0 mm; h = 80,0 mm; s = 120,00 mm</t>
  </si>
  <si>
    <t>ztratné 1% : (1+1+2+2+1+1)*1,01</t>
  </si>
  <si>
    <t>59224349.AR</t>
  </si>
  <si>
    <t>prstenec vyrovnávací šachetní; betonový; TBW; DN = 625,0 mm; h = 100,0 mm; s = 120,00 mm</t>
  </si>
  <si>
    <t>ztratné 1% : (1+7+8+2+1+3+3)*1,01</t>
  </si>
  <si>
    <t>59224349.AR1</t>
  </si>
  <si>
    <t>Prstenec vyrovn šachetní TBW-Q.1 63/12</t>
  </si>
  <si>
    <t>ztratné 1% : 16,0*1,01</t>
  </si>
  <si>
    <t>451572111R00</t>
  </si>
  <si>
    <t>Lože pod potrubí, stoky a drobné objekty z kameniva drobného těženého 0÷4 mm</t>
  </si>
  <si>
    <t>v otevřeném výkopu,</t>
  </si>
  <si>
    <t>stoka A : 1,30*209,*0,10</t>
  </si>
  <si>
    <t>stoka A1 : 1,30*202,8*0,10</t>
  </si>
  <si>
    <t>stoka A1-1 : 1,30*86,70*0,10</t>
  </si>
  <si>
    <t>stoka B : 1,30*203,30*0,10</t>
  </si>
  <si>
    <t>stoka B1 : 1,30*45,0*0,10</t>
  </si>
  <si>
    <t>stoka B2 : 1,30*61,50*0,10</t>
  </si>
  <si>
    <t>stoka C1 : 1,30*219,0*0,10</t>
  </si>
  <si>
    <t>stoka D : 1,30*103,50*0,10</t>
  </si>
  <si>
    <t>stoka D1 : 1,30*64,0*0,10</t>
  </si>
  <si>
    <t>stoka E : 1,30*52,50*0,10</t>
  </si>
  <si>
    <t>stoka E1 : 1,30*27,50*0,10</t>
  </si>
  <si>
    <t>šachty : 2,80*2,80*0,15*46</t>
  </si>
  <si>
    <t>3,30*3,30*0,15*4</t>
  </si>
  <si>
    <t>452311131R00</t>
  </si>
  <si>
    <t>Podkladní a zajišťovací konstrukce z betonu desky pod potrubí, stoky a drobné objekty , z betonu prostého třídy C 12/15</t>
  </si>
  <si>
    <t>z cementu portlandského nebo struskoportlandského, v otevřeném výkopu,</t>
  </si>
  <si>
    <t xml:space="preserve">podkladní desky pod šachty : </t>
  </si>
  <si>
    <t>1,50*1,50*0,10*40</t>
  </si>
  <si>
    <t>1,80*1,80*0,10*3</t>
  </si>
  <si>
    <t>871373121R00</t>
  </si>
  <si>
    <t>Montáž potrubí z trub z plastů těsněných gumovým kroužkem  DN 300 mm</t>
  </si>
  <si>
    <t>v otevřeném výkopu ve sklonu do 20 %,</t>
  </si>
  <si>
    <t xml:space="preserve">potrubí PP 250 : </t>
  </si>
  <si>
    <t>stoka A : 209,0</t>
  </si>
  <si>
    <t>stoka A1 : 202,8</t>
  </si>
  <si>
    <t>stoka A1-1 : 86,70</t>
  </si>
  <si>
    <t>stoka B : 203,30</t>
  </si>
  <si>
    <t>stoka B1 : 45,0</t>
  </si>
  <si>
    <t>stoka D : 103,50</t>
  </si>
  <si>
    <t>stoka D1 : 64,0</t>
  </si>
  <si>
    <t>877363121R00</t>
  </si>
  <si>
    <t>Montáž tvarovek na potrubí z trub z plastů těsněných gumovým kroužkem odbočných DN 250 mm</t>
  </si>
  <si>
    <t xml:space="preserve">tvarovky peo DP : </t>
  </si>
  <si>
    <t>DN 250/150 : 43</t>
  </si>
  <si>
    <t>DN 250/200 : 6</t>
  </si>
  <si>
    <t>877313123R00</t>
  </si>
  <si>
    <t>Montáž tvarovek na potrubí z trub z plastů těsněných gumovým kroužkem jednoosých DN 150 mm</t>
  </si>
  <si>
    <t xml:space="preserve">tvarovky DN 150 : </t>
  </si>
  <si>
    <t>záslepka drenáže : 12*2</t>
  </si>
  <si>
    <t>892581111R00</t>
  </si>
  <si>
    <t>Zkoušky těsnosti kanalizačního potrubí zkouška těsnosti kanalizačního potrubí vodou_x000D_
 do DN 300 mm</t>
  </si>
  <si>
    <t>vodou nebo vzduchem,</t>
  </si>
  <si>
    <t>potrubí PP DN 250 : 1274,8</t>
  </si>
  <si>
    <t>892583111R00</t>
  </si>
  <si>
    <t>Zkoušky těsnosti kanalizačního potrubí zabezpečení konců kanalizačního potrubí při tlakových zkouškách vodou_x000D_
 do DN 300 mm</t>
  </si>
  <si>
    <t>úsek</t>
  </si>
  <si>
    <t>stoka A, A1,A1-1, B, B1, B2, C1, D, D1, E, E1 : 48</t>
  </si>
  <si>
    <t>892855116R00</t>
  </si>
  <si>
    <t>Kamerové prohlídky potrubí nad 500 m</t>
  </si>
  <si>
    <t>894403011R00</t>
  </si>
  <si>
    <t>Osazení betonových dílců pro šachty stropních jakéhokoliv druhu</t>
  </si>
  <si>
    <t xml:space="preserve">TZK Q1 150-100/25 : </t>
  </si>
  <si>
    <t>stoka A : 1</t>
  </si>
  <si>
    <t>stoka B : 1</t>
  </si>
  <si>
    <t>stoka D : 1</t>
  </si>
  <si>
    <t>894421111R00</t>
  </si>
  <si>
    <t>Osazení betonových dílců pro šachty podle DIN 4034 skruže rovné, o hmotnosti do 0,5 t</t>
  </si>
  <si>
    <t>na kroužek,</t>
  </si>
  <si>
    <t xml:space="preserve">TBS Q1 100/25,50 : </t>
  </si>
  <si>
    <t>stoka B : 8</t>
  </si>
  <si>
    <t>stoka B1 : 2</t>
  </si>
  <si>
    <t>stoka C1 : 8</t>
  </si>
  <si>
    <t>stoka D : 3</t>
  </si>
  <si>
    <t>894421112RT1</t>
  </si>
  <si>
    <t>Osazení betonových dílců pro šachty podle DIN 4034 skruže rovné, o hmotnosti do 1,4 t</t>
  </si>
  <si>
    <t xml:space="preserve">TBS Q.1 100/100 : </t>
  </si>
  <si>
    <t>stoka A : 3</t>
  </si>
  <si>
    <t>stoka A1 : 4</t>
  </si>
  <si>
    <t>stoka B : 7</t>
  </si>
  <si>
    <t>894423111RT1</t>
  </si>
  <si>
    <t>Osazení betonových dílců pro šachty podle DIN 4034 šachtového dna, o hmotnosti do 2 t</t>
  </si>
  <si>
    <t xml:space="preserve">TZB Q.1-100 : </t>
  </si>
  <si>
    <t>stoka A : 5</t>
  </si>
  <si>
    <t>stoka A1-1 : 3</t>
  </si>
  <si>
    <t>stoka B : 9</t>
  </si>
  <si>
    <t>stoka B1 : 1</t>
  </si>
  <si>
    <t>stoka C1 : 9</t>
  </si>
  <si>
    <t>stoka D : 2</t>
  </si>
  <si>
    <t xml:space="preserve">TZB Q.1 - 150 : </t>
  </si>
  <si>
    <t>894431112R00</t>
  </si>
  <si>
    <t>Osazení plastových šachet z dílců 600 mm</t>
  </si>
  <si>
    <t>stoka E : 2,0</t>
  </si>
  <si>
    <t>stoka E1 : 3,0</t>
  </si>
  <si>
    <t>899102111R00</t>
  </si>
  <si>
    <t>Osazení poklopů litinových a ocelových o hmotnost jednotlivě přes 50  do 100 kg</t>
  </si>
  <si>
    <t xml:space="preserve">stoka A, A1,A1-1, B, B1, B2, C1, D, D1 : </t>
  </si>
  <si>
    <t>poklop D400 : 43</t>
  </si>
  <si>
    <t>stoka E : 1</t>
  </si>
  <si>
    <t>stoka E1 : 3</t>
  </si>
  <si>
    <t>899623161R00</t>
  </si>
  <si>
    <t>Obetonování potrubí nebo zdiva stok betonem prostým třídy C 20/25</t>
  </si>
  <si>
    <t xml:space="preserve">obetonování zhlaví šachet : </t>
  </si>
  <si>
    <t>spojná šachta : (1,50*1,50*0,66-(3,14*0,06*0,06+3,14*0,40*0,40)*0,66/2)*5</t>
  </si>
  <si>
    <t>899643111R00</t>
  </si>
  <si>
    <t>Bednění pro obetonování potrubí v otevřeném příkopu</t>
  </si>
  <si>
    <t>obetonování zhlaví šachet : 1,50*4*0,66*5</t>
  </si>
  <si>
    <t>894 812</t>
  </si>
  <si>
    <t>D+M poklop PE A15</t>
  </si>
  <si>
    <t>stoka E1 : 1,0</t>
  </si>
  <si>
    <t>894412411R01</t>
  </si>
  <si>
    <t>Osazení železobeton. skruží přechod.</t>
  </si>
  <si>
    <t xml:space="preserve">TBR Q1 100-63/58 : </t>
  </si>
  <si>
    <t>stoka B : 10</t>
  </si>
  <si>
    <t>899-005</t>
  </si>
  <si>
    <t>Dodávka a montáž PE lemový nákružek a otočná příruba</t>
  </si>
  <si>
    <t>koncová šachta výtlaku ... doplněny tvarovky ... lem.nákružek a otočná příruba : 1</t>
  </si>
  <si>
    <t>28614550R1</t>
  </si>
  <si>
    <t>Trubka kanalizační PP SN 8 DN 250/1000</t>
  </si>
  <si>
    <t>ztratné 1,5% : 1274,8*1,015</t>
  </si>
  <si>
    <t>28651792R1</t>
  </si>
  <si>
    <t>Záslepka kanalizační D 160</t>
  </si>
  <si>
    <t>ztratné 1,5% : 12*2*1,015</t>
  </si>
  <si>
    <t>28654570R1</t>
  </si>
  <si>
    <t>Odbočka kanalizační PP DN 250/150  45°</t>
  </si>
  <si>
    <t>ztratné 1,5% : 43,0*1,015</t>
  </si>
  <si>
    <t>28654571R1</t>
  </si>
  <si>
    <t>Odbočka kanalizační PP DN 250/200  45°</t>
  </si>
  <si>
    <t>ztratné 1,5% : 6,0*1,015</t>
  </si>
  <si>
    <t>286971513R</t>
  </si>
  <si>
    <t>dno šachetní průtočné; PP; úhel odpadu 0 °; DN = 674,0 mm; š = 720 mm; h = 705 mm; DN žlabu 250 mm</t>
  </si>
  <si>
    <t>286971514R</t>
  </si>
  <si>
    <t>dno šachetní průtočné; PP; úhel odpadu 30 °; DN = 674,0 mm; š = 720 mm; h = 705 mm; DN žlabu 250 mm</t>
  </si>
  <si>
    <t>286971515R</t>
  </si>
  <si>
    <t>dno šachetní průtočné; PP; úhel odpadu 60 °; DN = 674,0 mm; š = 720 mm; h = 705 mm; DN žlabu 250 mm</t>
  </si>
  <si>
    <t>286971516R</t>
  </si>
  <si>
    <t>dno šachetní průtočné; PP; úhel odpadu 90 °; DN = 674,0 mm; š = 720 mm; h = 705 mm; DN žlabu 250 mm</t>
  </si>
  <si>
    <t>28697153R</t>
  </si>
  <si>
    <t>trubka plastová kanalizační PP; korugovaná; Sn 4 kN/m2; D = 670,0 mm; l = 1000,0 mm</t>
  </si>
  <si>
    <t>28697154R</t>
  </si>
  <si>
    <t>trubka plastová kanalizační PP; korugovaná; Sn 4 kN/m2; D = 670,0 mm; l = 2000,0 mm</t>
  </si>
  <si>
    <t>28697166R</t>
  </si>
  <si>
    <t>adaptér teleskopický; plast; rozměr 820 mm; h = 462 mm; únosnost A 15, B 125, D 400, C 250 kN; příslušenství těsnění</t>
  </si>
  <si>
    <t>552411112R1</t>
  </si>
  <si>
    <t>Poklop D 400 litinový poklop tř. B125 s nebo bez odvětrání, s nebo bez ventilačních otvorů</t>
  </si>
  <si>
    <t>55241111R1</t>
  </si>
  <si>
    <t>Poklop D 400 litinový poklop bez nebo s odvětrání, rám Begu, s nebo bez ventilačních otvorů</t>
  </si>
  <si>
    <t>55241711R</t>
  </si>
  <si>
    <t>poklop kanalizační DN šachty 1 000 mm; litinový; D výrobku 600 mm; únosnost B 125 kN</t>
  </si>
  <si>
    <t>592243502R</t>
  </si>
  <si>
    <t>deska zákrytová šachetní železobetonová; TZK; D1 = 1 500 mm; D = 1 800 mm; D vnitřní 1 000 mm; h = 250 mm</t>
  </si>
  <si>
    <t>ztratné 1% : 3*1,01</t>
  </si>
  <si>
    <t>59224353.AR</t>
  </si>
  <si>
    <t>konus šachetní; železobetonový; TBR; d = 1 240,0 mm; DN = 1 000,0 mm; DN 2 = 625 mm; h = 580 mm; počet stupadel 2; ocelové s PE povlakem, kapsové</t>
  </si>
  <si>
    <t>ztratné 1% : 43*1,01</t>
  </si>
  <si>
    <t>59224358.AR</t>
  </si>
  <si>
    <t>skruž železobetonová TBS; DN = 1 000,0 mm; h = 250,0 mm; s = 120,00 mm; počet stupadel 1; ocelové s PE povlakem; beton C 40/50</t>
  </si>
  <si>
    <t>ztratné 1% : 24*1,01</t>
  </si>
  <si>
    <t>59224361.AR</t>
  </si>
  <si>
    <t>skruž železobetonová TBS; DN = 1 000,0 mm; h = 500,0 mm; s = 120,00 mm; počet stupadel 2; ocelové s PE povlakem; beton C 40/50</t>
  </si>
  <si>
    <t>ztratné 1% : 15*1,01</t>
  </si>
  <si>
    <t>59224364.AR</t>
  </si>
  <si>
    <t>skruž železobetonová TBS; DN = 1 000,0 mm; h = 1 000,0 mm; s = 120,00 mm; počet stupadel 4; ocelové s PE povlakem; beton C 40/50</t>
  </si>
  <si>
    <t>ztratné 1% : 23*1,01</t>
  </si>
  <si>
    <t>59224367.AR</t>
  </si>
  <si>
    <t>dno šachetní přímé; železobeton; TBZ; DN = 1 000,0 mm; D odtoku do 500 mm; h = 800 mm; t = 150 mm; beton C 40/50</t>
  </si>
  <si>
    <t>ztratné 1% : 2,0*1,01</t>
  </si>
  <si>
    <t>59224368.AR</t>
  </si>
  <si>
    <t>dno šachetní přímé; železobeton; TBZ; DN = 1 000,0 mm; D odtoku do 600 mm; h = 1 000 mm; t = 150 mm; beton C 40/50</t>
  </si>
  <si>
    <t>ztratné 1% : 1,0*1,01</t>
  </si>
  <si>
    <t>59224368.AR1</t>
  </si>
  <si>
    <t>Dno šachetní přímé TBZ-Q.1 100/100 V max. 60 tl. 15cm</t>
  </si>
  <si>
    <t>ztratné 1% : 37*1,01</t>
  </si>
  <si>
    <t>59224373.AR</t>
  </si>
  <si>
    <t>profil těsnicí elastomerní; pro spojení betonových šachetních dílů; tvar kruh; d = 1 000,0 mm</t>
  </si>
  <si>
    <t xml:space="preserve">šachty : </t>
  </si>
  <si>
    <t>dno : 37+1+2</t>
  </si>
  <si>
    <t>skruže : 23+15+24</t>
  </si>
  <si>
    <t>zákrytová deska 150-100/25 : 3</t>
  </si>
  <si>
    <t>592243733R</t>
  </si>
  <si>
    <t>profil těsnicí elastomerní; pro spojení betonových šachetních dílů; tvar kruh; d = 1 500,0 mm</t>
  </si>
  <si>
    <t>dno : 3</t>
  </si>
  <si>
    <t>592243743R</t>
  </si>
  <si>
    <t>dno šachetní přímé; železobeton; TZB; DN = 1 500,0 mm; D odtoku 700 až 1 050 mm; h = 1 585 mm; t = 150 mm; beton C 40/50</t>
  </si>
  <si>
    <t>ztratné 1% : 3,0*1,01</t>
  </si>
  <si>
    <t>998276101R00</t>
  </si>
  <si>
    <t>Přesun hmot pro trubní vedení z trub plastových nebo sklolaminátových v otevřeném výkopu</t>
  </si>
  <si>
    <t>Přesun hmot</t>
  </si>
  <si>
    <t>POL7_</t>
  </si>
  <si>
    <t>vodovodu nebo kanalizace ražené nebo hloubené (827 1.1, 827 1.9, 827 2.1, 827 2.9), drobných objektů</t>
  </si>
  <si>
    <t>na vzdálenost 15 m od hrany výkopu nebo od okraje šachty</t>
  </si>
  <si>
    <t xml:space="preserve">Hmotnosti z položek s pořadovými čísly: : </t>
  </si>
  <si>
    <t xml:space="preserve">3,4,11,12,38,39,40,42,43,44,45,46,47,48,49,50,51,52,53,54,55,57,59,64,65,66,67,68,69,70,71,72,73,74, : </t>
  </si>
  <si>
    <t xml:space="preserve">75,76,77,78,79,80,81,82,83,84,85,86,87,88,89,90,91,92,93,94, : </t>
  </si>
  <si>
    <t>Součet: : 886,10016</t>
  </si>
  <si>
    <t>460510243RT1</t>
  </si>
  <si>
    <t>Žlab kabelový prefabrikovaný TK 2, zalitý asfaltem, včetně dodávky žlabu a poklopu</t>
  </si>
  <si>
    <t>POL1_9</t>
  </si>
  <si>
    <t>telek 1x : 1,0+1,50*2</t>
  </si>
  <si>
    <t>kabel nn : 1,0+1,50*2</t>
  </si>
  <si>
    <t>sděl k.1x : 1,0+1,50*2</t>
  </si>
  <si>
    <t>JKSO:</t>
  </si>
  <si>
    <t>827.21.A3</t>
  </si>
  <si>
    <t>Profil potrubí DN do 300 mm</t>
  </si>
  <si>
    <t>JKSO</t>
  </si>
  <si>
    <t xml:space="preserve"> m</t>
  </si>
  <si>
    <t>potrubí z trub z plastických hmot a sklolaminátu</t>
  </si>
  <si>
    <t>JKSOChar</t>
  </si>
  <si>
    <t>JKSOAkce</t>
  </si>
  <si>
    <t>na vzdálenost (výšku) od hladiny vody v jímce po výšku roviny proložené osou nejvyššího bodu výtlačného potrubí, odpadní potrubí v délce do 20 m,</t>
  </si>
  <si>
    <t xml:space="preserve">čerpání dle geologie : </t>
  </si>
  <si>
    <t xml:space="preserve">  výtlak V : 325+100+160+417</t>
  </si>
  <si>
    <t xml:space="preserve">  výtlak V-A : 10</t>
  </si>
  <si>
    <t xml:space="preserve">  výtlak V-B : 40</t>
  </si>
  <si>
    <t xml:space="preserve">  výtlak V-C : 50+40</t>
  </si>
  <si>
    <t xml:space="preserve">  výtlak V-D : 10</t>
  </si>
  <si>
    <t xml:space="preserve">  cca 30m záběr odvodnění/týden : 1152/30</t>
  </si>
  <si>
    <t xml:space="preserve">  celkem 38týdnů/7 dní v týdnu : </t>
  </si>
  <si>
    <t>odhad 6h denně čerpat ... do výpočtu 6h : 38*7*6</t>
  </si>
  <si>
    <t>na vzdálenost (výšku) od hladiny vody v jímce po výšku roviny proložené osou nejvyššího bodu výtlačného potrubí, včetně sacího a výtlačného potrubí, příp. odpadní žlaby a lešení pod čerpadlo a pod potrubí nebo pod odpadní žlaby,</t>
  </si>
  <si>
    <t xml:space="preserve">čerpání v délce 1152 m dle geologie : </t>
  </si>
  <si>
    <t>38*7</t>
  </si>
  <si>
    <t>119001411R00</t>
  </si>
  <si>
    <t>Dočasné zajištění podzemního potrubí nebo vedení betonového potrubí_x000D_
 DN  do 200 mm</t>
  </si>
  <si>
    <t>voda : 1,10*4</t>
  </si>
  <si>
    <t>plyn : 1,10*5</t>
  </si>
  <si>
    <t>121101103R00</t>
  </si>
  <si>
    <t>Sejmutí ornice s přemístěním na vzdálenost přes 100 do 250 m</t>
  </si>
  <si>
    <t>nebo lesní půdy, s vodorovným přemístěním na hromady v místě upotřebení nebo na dočasné či trvalé skládky se složením</t>
  </si>
  <si>
    <t xml:space="preserve">výtlak V : </t>
  </si>
  <si>
    <t>pole - manipulační plocha 15 m : 15,0*1094,4*0,30</t>
  </si>
  <si>
    <t xml:space="preserve">výtlak V-A ... pr. hl. 2,12 : </t>
  </si>
  <si>
    <t>tráva - manipulační plocha 5,5 m : 5,5*16,50*0,30</t>
  </si>
  <si>
    <t xml:space="preserve">výtlak V-B ... pr.hl. 1,93m : </t>
  </si>
  <si>
    <t>zeleň - manipulační plocha 10 m : 10,0*42,50*0,30</t>
  </si>
  <si>
    <t xml:space="preserve">výtlak V-C ... pr. hl. 2,06m : </t>
  </si>
  <si>
    <t>zeleň - manipulační plocha 10 m : 10,0*339,30*0,30</t>
  </si>
  <si>
    <t xml:space="preserve">výtlak V-D ... pr.hl. 2,04m : </t>
  </si>
  <si>
    <t>zeleň - manipulační plocha 10 m : 10,0*271,60*0,30</t>
  </si>
  <si>
    <t>130001101R00</t>
  </si>
  <si>
    <t>Příplatek k cenám za ztížené vykopávky v horninách jakékoliv třídy</t>
  </si>
  <si>
    <t>Příplatek k cenám hloubených vykopávek za ztížení vykopávky v blízkosti podzemního vedení nebo výbušnin pro jakoukoliv třídu horniny.</t>
  </si>
  <si>
    <t>voda - 4x : (1,0*2*1,30)*(2,0+1,91+1,78*2)</t>
  </si>
  <si>
    <t>plyn - 5x : (1,0*2*1,30)*(2,0+1,91+1,78*3)</t>
  </si>
  <si>
    <t>dle geologie ... 7% v hor. 2 : 5192,0978*0,07</t>
  </si>
  <si>
    <t>lepivost ... 22% hor. 3 : 3790,23139*0,22</t>
  </si>
  <si>
    <t xml:space="preserve">  potrubí HDPE100 RC 110x10 : </t>
  </si>
  <si>
    <t xml:space="preserve">  výtlak V ... pr. hl. 1,94m : 1,10*(1667,4-91)*1,94</t>
  </si>
  <si>
    <t xml:space="preserve">  vzdušníky, kalníky, čistící šachty : 3,0*(3,0-1,10)*(1,89+2,81+1,97+2,05+1,80+2,57+1,70+2,23+2,20+2,41)</t>
  </si>
  <si>
    <t xml:space="preserve">  cesta : -1,10*482,0*0,20</t>
  </si>
  <si>
    <t xml:space="preserve">  pole : -1,10*1094,4*0,30</t>
  </si>
  <si>
    <t xml:space="preserve">  -3,0*(3,0-1,10)*0,30*8</t>
  </si>
  <si>
    <t xml:space="preserve">  -3,0*(3,0-1,10)*0,20*3</t>
  </si>
  <si>
    <t xml:space="preserve">  potrubí HDPE100 RC 90x8,2 : </t>
  </si>
  <si>
    <t xml:space="preserve">  výtlak V-A ... pr. hl. 2,12 : 1,10*(291,0-39,50)*2,12</t>
  </si>
  <si>
    <t xml:space="preserve">  vzdušníky, čistíci šachty : 3,0*(3,0-1,10)*(2,63+2,0)</t>
  </si>
  <si>
    <t xml:space="preserve">  tráva : -1,10*16,50*0,30</t>
  </si>
  <si>
    <t xml:space="preserve">  komunikace : -1,10*235,0*0,45</t>
  </si>
  <si>
    <t xml:space="preserve">  -3,0*(3,0-1,10)*0,45</t>
  </si>
  <si>
    <t xml:space="preserve">  -3,0*(3,0-1,10)*0,30</t>
  </si>
  <si>
    <t xml:space="preserve">  výtlak V-B ... pr.hl. 1,93m : 1,10*199,0*1,93</t>
  </si>
  <si>
    <t xml:space="preserve">  čistící šachta : 3,0*(3,0-1,10)*2,30</t>
  </si>
  <si>
    <t xml:space="preserve">  zeleň : -1,10*42,50*0,30</t>
  </si>
  <si>
    <t xml:space="preserve">  cesta : -1,10*156,50*0,20</t>
  </si>
  <si>
    <t xml:space="preserve">  -3,0*(3,0-1,10)*0,20</t>
  </si>
  <si>
    <t xml:space="preserve">  </t>
  </si>
  <si>
    <t xml:space="preserve">  výtlak V-C ... pr. hl. 2,06m : 1,10*339,30*2,06</t>
  </si>
  <si>
    <t xml:space="preserve">  čistící šachta : 3,0*(3,0-1,10)*(1,70+2,65)</t>
  </si>
  <si>
    <t xml:space="preserve">  zeleň : -1,10*339,30*0,30</t>
  </si>
  <si>
    <t xml:space="preserve">  -3,0*(3,0-1,10)*0,30*2</t>
  </si>
  <si>
    <t xml:space="preserve">  výtlak V-D ... pr.hl. 2,04m : 1,10*(332,60-20,0)*2,04</t>
  </si>
  <si>
    <t xml:space="preserve">  vzdušníky, čistící šachta : 3,0*(3,0-1,10)*(1,75+2,80)</t>
  </si>
  <si>
    <t xml:space="preserve">  spojná šachta : 2,80*(2,80-1,10)*2,35</t>
  </si>
  <si>
    <t xml:space="preserve">  zeleň : -1,10*271,60*0,30</t>
  </si>
  <si>
    <t xml:space="preserve">  cesta : -1,10*16,0*0,20</t>
  </si>
  <si>
    <t xml:space="preserve">  -2,80*2,80*0,30</t>
  </si>
  <si>
    <t xml:space="preserve">  výtlak V : 3003,0366</t>
  </si>
  <si>
    <t xml:space="preserve">  výtlak V-A : 486,844</t>
  </si>
  <si>
    <t xml:space="preserve">  výtlak V-B : 385,992</t>
  </si>
  <si>
    <t xml:space="preserve">  výtlak V-C : 674,8398</t>
  </si>
  <si>
    <t xml:space="preserve">  výtlak V-D : 641,3854</t>
  </si>
  <si>
    <t>dle geologie .. hor. tř. 3 ... 73% : 5192,0978*0,73</t>
  </si>
  <si>
    <t>dle geologie ... hor. tř.4 ... 20% : 5192,0978*0,20</t>
  </si>
  <si>
    <t>141741113R00</t>
  </si>
  <si>
    <t>Protlačování - beranění ocelových trub vnějšího průměru do 159 mm</t>
  </si>
  <si>
    <t>Protlačování trub v hornině 1 - 4 s výjimkou tekoucího písku a hornin kašovité konzistence metodou ramování (zatloukání) ocelových trub s následným čistěním.</t>
  </si>
  <si>
    <t>Úprava čela potrubí pro protlačení, spojování potlačovaných trub, odstranění horniny z protlačovaných trub stlačeným vzduchem, vodorovné a svislé přemístění výkopku z protlačovaného potrubí a montážní jámy na přilehlé území.</t>
  </si>
  <si>
    <t>pro el. kabely : 25,0</t>
  </si>
  <si>
    <t>141741114R00</t>
  </si>
  <si>
    <t>Protlačování - beranění ocelových trub vnějšího průměru do 219 mm</t>
  </si>
  <si>
    <t>výtlak V-A : 39,50</t>
  </si>
  <si>
    <t>výtlak V-D : 20,0</t>
  </si>
  <si>
    <t>141741116R00</t>
  </si>
  <si>
    <t>Protlačování - beranění ocelových trub vnějšího průměru do 273 mm</t>
  </si>
  <si>
    <t>Výtlak V : 25,0+66,0</t>
  </si>
  <si>
    <t>151101101R00</t>
  </si>
  <si>
    <t>Zřízení pažení a rozepření stěn rýh příložné  pro jakoukoliv mezerovitost, hloubky do 2 m</t>
  </si>
  <si>
    <t>pro podzemní vedení pro všechny šířky rýhy,</t>
  </si>
  <si>
    <t xml:space="preserve">potrubí HDPE100 RC 110x10 : </t>
  </si>
  <si>
    <t>výtlak V ... pr. hl. 1,94m : 2*(1667,4-91-376,0)*1,94</t>
  </si>
  <si>
    <t>vzdušníky, kalníky, čistící šachty : 2*(3,0+(3,0-1,30))*(1,89+1,97+2,05+1,80+2,57+1,70)</t>
  </si>
  <si>
    <t xml:space="preserve">potrubí HDPE100 RC 90x8,2 : </t>
  </si>
  <si>
    <t>výtlak V-B ... pr.hl. 1,93m : 2*199,0*1,93</t>
  </si>
  <si>
    <t>čistící šachta : 2*(3,0+(3,0-1,30))*2,30</t>
  </si>
  <si>
    <t>151101102R00</t>
  </si>
  <si>
    <t>Zřízení pažení a rozepření stěn rýh příložné  pro jakoukoliv mezerovitost, hloubky do 4 m</t>
  </si>
  <si>
    <t>výtlak V-A ... pr. hl. 2,12 : 2*(291,0-39,50-158)*2,12</t>
  </si>
  <si>
    <t>vzdušníky, čistíci šachty : 2*(3,0+(3,0-1,30))*2,0</t>
  </si>
  <si>
    <t>výtlak V-C ... pr. hl. 2,06m : 2*(339,30-40)*2,06</t>
  </si>
  <si>
    <t>čistící šachta : 2*(3,0+(3,0-1,30))*(1,70+2,65)</t>
  </si>
  <si>
    <t>výtlak V-D ... pr.hl. 2,04m : 2*(332,60-20,0-140)*2,04</t>
  </si>
  <si>
    <t>vzdušníky, čistící šachta : 2*(3,0+(3,0-1,30))*(1,75+2,80)</t>
  </si>
  <si>
    <t>spojná šachta : 2*(2,80+2,80-1,30)*2,35</t>
  </si>
  <si>
    <t>151201101R00</t>
  </si>
  <si>
    <t>Zřízení pažení a rozepření stěn rýh zátažné, hloubky do 2 m</t>
  </si>
  <si>
    <t>výtlak V ... pr. hl. 1,94m : 2*376,0*1,94</t>
  </si>
  <si>
    <t>vzdušníky, kalníky, čistící šachty : 2*(3,0+(3,0-1,30))*(2,81+2,23+2,20+2,41)</t>
  </si>
  <si>
    <t>151101111R00</t>
  </si>
  <si>
    <t>Odstranění pažení a rozepření rýh příložné , hloubky do 2 m</t>
  </si>
  <si>
    <t>151201111R00</t>
  </si>
  <si>
    <t>Odstranění pažení a rozepření rýh zátažné, hloubky do 2 m</t>
  </si>
  <si>
    <t>výtlak V-A ... pr. hl. 2,12 : 2*158*2,12</t>
  </si>
  <si>
    <t>vzdušníky, čistíci šachty : 2*(3,0+(3,0-1,30))*2,63</t>
  </si>
  <si>
    <t>výtlak V-C ... pr. hl. 2,06m : 2*40*2,06</t>
  </si>
  <si>
    <t>výtlak V-D ... pr.hl. 2,04m : 2*140*2,04</t>
  </si>
  <si>
    <t>hor. 1-4 ... výkopek nad 100m3 ... 50% : 5192,0978*0,50</t>
  </si>
  <si>
    <t>vhodná zemina k zásypu ... 10% z celkového výkopu : 5192,0978*0,10*2</t>
  </si>
  <si>
    <t>ornice k rozprostření : 6912,225</t>
  </si>
  <si>
    <t>přebytečná zemina : 5192,0978-519,20978</t>
  </si>
  <si>
    <t>přebytečná zemina ... skládka 15km : (5192,0978-519,20978)*5</t>
  </si>
  <si>
    <t>zemina na zásyp : 519,20978</t>
  </si>
  <si>
    <t>zemina na meziskládku : 519,20978</t>
  </si>
  <si>
    <t>ornice : 6912,225</t>
  </si>
  <si>
    <t>174101101R00</t>
  </si>
  <si>
    <t>Zásyp sypaninou se zhutněním jam, šachet, rýh nebo kolem objektů v těchto vykopávkách</t>
  </si>
  <si>
    <t>POL1_1</t>
  </si>
  <si>
    <t>včetně strojního přemístění materiálu pro zásyp ze vzdálenosti do 10 m od okraje zásypu</t>
  </si>
  <si>
    <t>výkopek celkem : 5192,0978</t>
  </si>
  <si>
    <t>PE 110 : -3,14*0,055*0,055*(1667,4-91,0)</t>
  </si>
  <si>
    <t>PE 90 : -3,14*0,045*0,045*(291,0+199+339,3+332,6-39,5-20)</t>
  </si>
  <si>
    <t>šachty : -3,14*0,90*0,09*(1,74+2,66+1,82+1,9+1,65+2,42+1,55+2,08+2,05+2,26+2,48+1,85+2,15+1,65+2,5+1,6+2,65)</t>
  </si>
  <si>
    <t>-1,60*1,60*2,20</t>
  </si>
  <si>
    <t>podsyp : -319,454</t>
  </si>
  <si>
    <t>obsyp : -1161,88234</t>
  </si>
  <si>
    <t>bet. bloky : -5,0</t>
  </si>
  <si>
    <t xml:space="preserve">  akt.z.MK : </t>
  </si>
  <si>
    <t xml:space="preserve">  výtlak V-A : </t>
  </si>
  <si>
    <t xml:space="preserve">  MK : 1,10*235,0*0,50</t>
  </si>
  <si>
    <t xml:space="preserve">  zásyp v MK : </t>
  </si>
  <si>
    <t xml:space="preserve">  MK : 1,10*235,0*(2,12-0,45-0,50-0,39-0,10)</t>
  </si>
  <si>
    <t xml:space="preserve">  MK : 3,0*(3,0-1,10)*(2,12-0,50)</t>
  </si>
  <si>
    <t xml:space="preserve">  zásyp mimo komunikaci : 3669,24197-129,25-185,014</t>
  </si>
  <si>
    <t xml:space="preserve">potrubí HDPE100 110x10 : </t>
  </si>
  <si>
    <t>výtlak V : 1,10*(1667,4-91,0)*(0,30+0,11)-3,14*0,055*0,055*(1667,4-91,0)</t>
  </si>
  <si>
    <t xml:space="preserve">potrubí HDPE100 90x8,2 : </t>
  </si>
  <si>
    <t>výtlak V-A : 1,10*(291,0-39,5)*(0,30+0,09)-3,14*0,045*0,045*(291,0-39,5)</t>
  </si>
  <si>
    <t>výtlak V-B : 1,10*199,0*(0,30+0,09)-3,14*0,045*0,045*199</t>
  </si>
  <si>
    <t>výtlak V-C : 1,10*339,3*(0,30+0,09)-3,17*0,045*0,045*339,3</t>
  </si>
  <si>
    <t>Výtlak V-D : 1,10*(332,6-20,0)*(0,30+0,09)-3,14*0,045*0,045*(332,6-20,0)</t>
  </si>
  <si>
    <t>180401211R00</t>
  </si>
  <si>
    <t>Založení trávníku luční trávník, výsevem, v rovině nebo na svahu do 1:5</t>
  </si>
  <si>
    <t>823-1</t>
  </si>
  <si>
    <t>na půdě předem připravené s pokosením, naložením, odvozem odpadu do 20 km a se složením,</t>
  </si>
  <si>
    <t>tráva - manipulační plocha 5,5 m : 5,50*16,50</t>
  </si>
  <si>
    <t>zeleň - manipulační plocha 10 m : 10,0*42,50</t>
  </si>
  <si>
    <t>zeleň - manipulační plocha 10 m : 10,0*339,30</t>
  </si>
  <si>
    <t>zeleň - manipulační plocha 10 m : 10,0*271,60</t>
  </si>
  <si>
    <t>181301115R00</t>
  </si>
  <si>
    <t>Rozprostření a urovnání ornice v rovině v souvislé ploše přes 500 m2, tloušťka vrstvy přes 250 do 300 mm</t>
  </si>
  <si>
    <t>s případným nutným přemístěním hromad nebo dočasných skládek na místo potřeby ze vzdálenosti do 30 m, v rovině nebo ve svahu do 1 : 5,</t>
  </si>
  <si>
    <t>pole - manipulační plocha 15 m : 15,0*1120,0</t>
  </si>
  <si>
    <t>Poplatky za skládku horniny 1- 4</t>
  </si>
  <si>
    <t>00572471R</t>
  </si>
  <si>
    <t>směs travní luční, střednědobá</t>
  </si>
  <si>
    <t>kg</t>
  </si>
  <si>
    <t>obnova zelených ploch ... 1,5dkg/m2 : 6624,75*0,015</t>
  </si>
  <si>
    <t>14215915R</t>
  </si>
  <si>
    <t>trubka bezešvá hladká kruhová 11353; svařitelnost zaručená; vnější průměr 159,0 mm; tloušťka stěny 5,0 mm</t>
  </si>
  <si>
    <t>14221291R1</t>
  </si>
  <si>
    <t>Trubka bezešvá hladká 11353.1  D 219x5 mm</t>
  </si>
  <si>
    <t>14226095R1</t>
  </si>
  <si>
    <t>Trubka bezešvá hladká 11353.1  D 273x5,0 mm</t>
  </si>
  <si>
    <t>obsyp : 1161,88234*1,67*1,10*1,01</t>
  </si>
  <si>
    <t>akt. z. MK : 129,25*1,67*1,10*1,01</t>
  </si>
  <si>
    <t>zásyp rýh potrubí ... zásyp-vhodný zemina k zásypu (10%) : (3669,24197-129,25-5192,0978*0,10)*1,67*1,10*1,01</t>
  </si>
  <si>
    <t>113107620R00</t>
  </si>
  <si>
    <t>Odstranění podkladů nebo krytů z kameniva hrubého drceného, v ploše jednotlivě nad 50 m2, tloušťka vrstvy 200 mm</t>
  </si>
  <si>
    <t xml:space="preserve">štěrková cesta : </t>
  </si>
  <si>
    <t>výtlak V : 1,10*482,0</t>
  </si>
  <si>
    <t>výtlak V-B : 1,10*156,50</t>
  </si>
  <si>
    <t>výtlak V-D : 1,10*16,0</t>
  </si>
  <si>
    <t xml:space="preserve">MK : </t>
  </si>
  <si>
    <t>výtlak V-A : 1,10*235,0</t>
  </si>
  <si>
    <t xml:space="preserve">38,39, : </t>
  </si>
  <si>
    <t>Součet: : 515,82300</t>
  </si>
  <si>
    <t>Vodorovná doprava suti po suchu Příplatek za dopravu suti po suchu za další 1 km</t>
  </si>
  <si>
    <t>Součet: : 7221,52200</t>
  </si>
  <si>
    <t>Poplatek za skládku stavební suti</t>
  </si>
  <si>
    <t xml:space="preserve">43,44, : </t>
  </si>
  <si>
    <t>Součet: : 56,87000</t>
  </si>
  <si>
    <t>Součet: : 796,18000</t>
  </si>
  <si>
    <t xml:space="preserve">Poplatek za skládku obalovaný asfalt </t>
  </si>
  <si>
    <t>výtlak V : 1002,0*1,1*0,15</t>
  </si>
  <si>
    <t>výtlak V-A : 10,0*1,1*0,15</t>
  </si>
  <si>
    <t>výtlak V-B : 40,0*1,1*0,15</t>
  </si>
  <si>
    <t>výtlak V-C : 90,0*1,1*0,15</t>
  </si>
  <si>
    <t>výtlak V-D : 10,0*1,1*0,15</t>
  </si>
  <si>
    <t>výtlak V : 325+100+160+417</t>
  </si>
  <si>
    <t>výtlak V-A : 10</t>
  </si>
  <si>
    <t>výtlak V-B : 40</t>
  </si>
  <si>
    <t>výtlak V-C : 50+40</t>
  </si>
  <si>
    <t>výtlak V-D : 10</t>
  </si>
  <si>
    <t>výtlak V : 1002,0*1,1</t>
  </si>
  <si>
    <t>výtlak V-A : 10,0*1,1</t>
  </si>
  <si>
    <t>výtlak V-B : 40,0*1,1</t>
  </si>
  <si>
    <t>výtlak V-C : 90,0*1,1</t>
  </si>
  <si>
    <t>výtlak V-D : 10,0*1,1</t>
  </si>
  <si>
    <t>ztratné 15% : 1267,2*1,15</t>
  </si>
  <si>
    <t>380321452R00</t>
  </si>
  <si>
    <t>Kompletní konstrukce z betonu železového třídy C 30/37, tloušťky konstrukce od 150 do 300 mm</t>
  </si>
  <si>
    <t>801-5</t>
  </si>
  <si>
    <t>čistíren odpadních vod (mimo budovy), nádrží, vodojemů, žlabů nebo kanálů, včetně pomocného pracovního lešení o výšce podlahy do 1900 mm a pro zatížení do 1,5 kPa,</t>
  </si>
  <si>
    <t xml:space="preserve">spojná šachta : </t>
  </si>
  <si>
    <t>dno : 1,60*1,60*0,25</t>
  </si>
  <si>
    <t>stěny : (1,60+1,10)*2*0,25*1,85</t>
  </si>
  <si>
    <t>380356211R00</t>
  </si>
  <si>
    <t>Bednění kompletních konstrukcí omítaných z betonu prostého nebo železového obyčejného i vodostavebního, ploch rovinných, zřízení</t>
  </si>
  <si>
    <t>čistíren odpadních vod (mimo budovy), nádrží, vodojemů, žlabů nebo kanálů:</t>
  </si>
  <si>
    <t>- konstrukcí omítaných z betonu prostého nebo železového obyčejného i vodostavebního</t>
  </si>
  <si>
    <t>- konstrukcí neomítaných z betonu prostého nebo železového obyčejného</t>
  </si>
  <si>
    <t xml:space="preserve">spojna šachta : </t>
  </si>
  <si>
    <t>stěny : (1,80+1,10)*4*1,85</t>
  </si>
  <si>
    <t>380361005R00</t>
  </si>
  <si>
    <t>Výztuž kompletních konstrukcí z oceli z oceli 10 425 (BSt 500 S)</t>
  </si>
  <si>
    <t>čistíren odpadních vod (mimo budovy), nádrží, vodojemů, žlabů nebo kanálů , včetně pomocného pracovního lešení o výšce podlahy do 1900 mm a pro zatížení do 1,5 kPa,</t>
  </si>
  <si>
    <t>množství výztuže 130kg/m3 : 3,1375*0,130</t>
  </si>
  <si>
    <t>šachty v extravilánu : 17</t>
  </si>
  <si>
    <t>411321515R00</t>
  </si>
  <si>
    <t>Beton stropů železový beton stropů deskových, desek plochých střech, desek balkónových, desek hřibových stropů včetně hlavic hřibových sloupů, železový (bez výztuže) Stropy deskové ze železobetonu C 30/37, staveništní prefabrikát</t>
  </si>
  <si>
    <t>801-1</t>
  </si>
  <si>
    <t>beton C30/37 XA1</t>
  </si>
  <si>
    <t>spojná šachta : 1,60*2,40*0,25-3,14*0,50*0,50*0,25</t>
  </si>
  <si>
    <t>411351101R00</t>
  </si>
  <si>
    <t>Bednění stropů deskových, balkonových nebo plošných konzol plné, rovné, popř. s náběhy systémové, včetně podepření, tloušťka stropu 120 mm, - zřízení</t>
  </si>
  <si>
    <t>bez podpěrné konstrukce, s pomocným lešením</t>
  </si>
  <si>
    <t>spojná šachta : 1,10*1,90-3,14*1,0+(1,60+2,40)*2*0,25+3,14*1,0*0,25</t>
  </si>
  <si>
    <t>411351102R00</t>
  </si>
  <si>
    <t>Bednění stropů deskových, balkonových nebo plošných konzol plné, rovné, popř. s náběhy  , - odstranění</t>
  </si>
  <si>
    <t>411361721R00</t>
  </si>
  <si>
    <t>Výztuž stropů z betonářské oceli BSt 500 S</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</si>
  <si>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t>
  </si>
  <si>
    <t>spojná šachta - množství výztuže 130kg/m3 : 0,76375*0,130</t>
  </si>
  <si>
    <t>457311117R00</t>
  </si>
  <si>
    <t>Vyrovnávací beton beton C 20/25</t>
  </si>
  <si>
    <t>821-1</t>
  </si>
  <si>
    <t>na vodorovné mostní konstrukci s očištěním podkladních ploch, provedený v předepsaném spádu,</t>
  </si>
  <si>
    <t xml:space="preserve">výplň.beton dna tl. cca 10cm : </t>
  </si>
  <si>
    <t>spojná šachta : 1,10*1,90*0,10</t>
  </si>
  <si>
    <t>kalníky, vzdušníky, cistící šachta : 3,14*0,75*0,75*0,15*18+0,30*0,20*0,125*2*18</t>
  </si>
  <si>
    <t>Lože pod potrubí, stoky a drobné objekty Lože pod potrubí z kameniva těženého 0 - 4 mm</t>
  </si>
  <si>
    <t>POL1_0</t>
  </si>
  <si>
    <t>výtlak V : 1,10*(1667,4-91,0)*0,10</t>
  </si>
  <si>
    <t>výtlak V-A : 1,10*(291,0-39,5)*0,10</t>
  </si>
  <si>
    <t>výtlak V-B : 1,10*199,0*0,10</t>
  </si>
  <si>
    <t>výtlak V-C : 1,10*339,30*0,10</t>
  </si>
  <si>
    <t>výtlak V-D : 1,10*(332,60-20,0)*0,10</t>
  </si>
  <si>
    <t>vzdušníky, čistící šachta, kalníky : 3,0*3,0*0,15*18</t>
  </si>
  <si>
    <t>spojná šachta : 1,80*1,80*0,15</t>
  </si>
  <si>
    <t xml:space="preserve">podkladní beton pod šachty : </t>
  </si>
  <si>
    <t>vzdužníky, kalníky, čistící šachty : 2,0*2,0*0,10*18</t>
  </si>
  <si>
    <t>spojná šachta : 1,80*1,80*0,10</t>
  </si>
  <si>
    <t>452313131R00</t>
  </si>
  <si>
    <t>Podkladní a zajišťovací konstrukce z betonu Bloky pro potrubí z betonu C 12/15</t>
  </si>
  <si>
    <t>horizont.lomy 29x : 0,10*23</t>
  </si>
  <si>
    <t xml:space="preserve">výtlak V-A : </t>
  </si>
  <si>
    <t>horizont.lomy 7x : 0,10*7</t>
  </si>
  <si>
    <t xml:space="preserve">výtlak V-B : </t>
  </si>
  <si>
    <t>horizont.lomy 5x : 0,10*5</t>
  </si>
  <si>
    <t xml:space="preserve">výtlak V-C : </t>
  </si>
  <si>
    <t>horizont.lomy 9x : 0,10*9</t>
  </si>
  <si>
    <t>452353101R00</t>
  </si>
  <si>
    <t>Bednění podkladních a zajišťovacích konstrukcí bloků pro potrubí</t>
  </si>
  <si>
    <t>horizont.lomy 29x : (0,50*0,30+0,30*0,25*2+0,26*0,225*2)*23</t>
  </si>
  <si>
    <t>horizont.lomy 7x : (0,50*0,30+0,30*0,25*2+0,26*0,225*2)*7</t>
  </si>
  <si>
    <t>horizont.lomy 5x : (0,50*0,30+0,30*0,25*2+0,26*0,225*2)*5</t>
  </si>
  <si>
    <t>457311118R00</t>
  </si>
  <si>
    <t>Vyrovnávací beton výplňový nebo spádový C 25/30</t>
  </si>
  <si>
    <t>platí pro beton C30/37 XA1</t>
  </si>
  <si>
    <t>kalníky, vzdušníky, čistící šachty ... vnitřní spád.beton dna : (1,50*1,50*0,15+0,20*0,30*0,10)*18</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</si>
  <si>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</si>
  <si>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</si>
  <si>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</si>
  <si>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spojná šachta : (1,50+1,60)*0,10</t>
  </si>
  <si>
    <t>857601101R00</t>
  </si>
  <si>
    <t>Montáž litinových tvarovek na potrubí litinovém tlakovém jednoosých, na potrubí z trub hrdlových  v otevřeném výkopu, v otevřeném kanálu nebo v šachtě, DN 80 mm</t>
  </si>
  <si>
    <t>V-A,B,C, D .. přírubový adapter : 1+1+1+1+2</t>
  </si>
  <si>
    <t>V-D ... R80/100, R50/80 : 2</t>
  </si>
  <si>
    <t>V-D přechod příruba : 3</t>
  </si>
  <si>
    <t>vzdušník .. přírubový adaptér DN 80 : 2</t>
  </si>
  <si>
    <t>vzdušníky ... redukce 80/100 : 1</t>
  </si>
  <si>
    <t>vzdušníky ... TP kus : 1</t>
  </si>
  <si>
    <t>kalníky ... přírubový adaptér DN 80 : 2</t>
  </si>
  <si>
    <t>kalníky ... redukce 80/100 : 1</t>
  </si>
  <si>
    <t>857601102R00</t>
  </si>
  <si>
    <t>Montáž litinových tvarovek na potrubí litinovém tlakovém jednoosých, na potrubí z trub hrdlových  v otevřeném výkopu, v otevřeném kanálu nebo v šachtě, DN 100 mm</t>
  </si>
  <si>
    <t>V ... přírubový adaptér : 8</t>
  </si>
  <si>
    <t>V ... atyp nerezová koncovka : 1</t>
  </si>
  <si>
    <t>vzdušník ... přírubový adaptér : 2</t>
  </si>
  <si>
    <t>kalník ... přírubový adaptér : 2</t>
  </si>
  <si>
    <t>857701101R00</t>
  </si>
  <si>
    <t>Montáž litinových tvarovek na potrubí litinovém tlakovém odbočných, na potrubí z trub hrdlových  v otevřeném výkopu, v otevřeném kanálu nebo v šachtě, DN 80 mm</t>
  </si>
  <si>
    <t>V-D ... T kus : 2</t>
  </si>
  <si>
    <t>vzdušník ... T kus : 2</t>
  </si>
  <si>
    <t>kalník ... T kus : 1</t>
  </si>
  <si>
    <t>857701102R00</t>
  </si>
  <si>
    <t>Montáž litinových tvarovek na potrubí litinovém tlakovém odbočných, na potrubí z trub hrdlových  v otevřeném výkopu, v otevřeném kanálu nebo v šachtě, DN 100 mm</t>
  </si>
  <si>
    <t>vzdušník .. T kus : 2,0</t>
  </si>
  <si>
    <t>kalník .. T kus : 1,0</t>
  </si>
  <si>
    <t>871241121R00</t>
  </si>
  <si>
    <t>Montáž potrubí z plastických hmot z tlakových trubek polyetylenových, vnějšího průměru 90 mm</t>
  </si>
  <si>
    <t xml:space="preserve">potrubí HDPE100 RC 90x8,2 mm : </t>
  </si>
  <si>
    <t>výtlak V-A : 291</t>
  </si>
  <si>
    <t>výtlak V-B : 199</t>
  </si>
  <si>
    <t>výtlak V-C : 339,3</t>
  </si>
  <si>
    <t>výtlak V-D : 332,6</t>
  </si>
  <si>
    <t>871251121R00</t>
  </si>
  <si>
    <t>Montáž potrubí z plastických hmot z tlakových trubek polyetylenových, vnějšího průměru 110 mm</t>
  </si>
  <si>
    <t xml:space="preserve">potrubí HD PE100 RC 110*10 : </t>
  </si>
  <si>
    <t>výtlak V : 1667,4</t>
  </si>
  <si>
    <t>871512101R00</t>
  </si>
  <si>
    <t>Montáž plastového potrubí ve výkopu spojovaného pomocí hrdel přirážka za spoj plastového potrubí  pomocí elektrotvarovky_x000D_
 DN 150 mm</t>
  </si>
  <si>
    <t>s integrovaným elektrosvařovacím vinutím,</t>
  </si>
  <si>
    <t xml:space="preserve">tvarovky : </t>
  </si>
  <si>
    <t>výtlak V : (2+7+9+5)*2</t>
  </si>
  <si>
    <t>výtlak V-A : (2+3+2)*2</t>
  </si>
  <si>
    <t>výtlak V-B : (1+1+3)*2</t>
  </si>
  <si>
    <t>výtlak V-C : (3+6+1)*2</t>
  </si>
  <si>
    <t>891211221R00</t>
  </si>
  <si>
    <t>Montáž vodovodních armatur na potrubí šoupátek v šachtách s ručním kolečkem, DN 50 mm</t>
  </si>
  <si>
    <t>V-D : 1</t>
  </si>
  <si>
    <t>891215321R00</t>
  </si>
  <si>
    <t>Montáž vodovodních armatur na potrubí zpětných klapek, DN 50 mm</t>
  </si>
  <si>
    <t>891241221R00</t>
  </si>
  <si>
    <t>Montáž vodovodních armatur na potrubí šoupátek v šachtách s ručním kolečkem, DN 80 mm</t>
  </si>
  <si>
    <t>V-D : 2</t>
  </si>
  <si>
    <t>vzdušník : 2+1+1</t>
  </si>
  <si>
    <t>kalník : 1+1</t>
  </si>
  <si>
    <t>891243321R00</t>
  </si>
  <si>
    <t>Montáž vodovodních armatur na potrubí ventilů odvzdušňovacích nebo zavzdušňovacích mechanických a plovákových přírubových na venkovních řadech, DN 80 mm</t>
  </si>
  <si>
    <t>vzdušník : 1</t>
  </si>
  <si>
    <t>891245321R00</t>
  </si>
  <si>
    <t>Montáž vodovodních armatur na potrubí zpětných klapek, DN 80 mm</t>
  </si>
  <si>
    <t>891261221R00</t>
  </si>
  <si>
    <t>Montáž vodovodních armatur na potrubí šoupátek v šachtách s ručním kolečkem, DN 100 mm</t>
  </si>
  <si>
    <t>vzdušník : 1+1</t>
  </si>
  <si>
    <t>kalník : 1+2</t>
  </si>
  <si>
    <t>891263431R00</t>
  </si>
  <si>
    <t>Montáž vodovodních armatur na potrubí ventilů regulačních plovákových v objektech, DN 100 mm</t>
  </si>
  <si>
    <t>892561111R00</t>
  </si>
  <si>
    <t>Zkoušky těsnosti kanalizačního potrubí zkouška těsnosti kanalizačního potrubí vodou_x000D_
 do DN 125 mm</t>
  </si>
  <si>
    <t>HD PE 100 RC 110 : 1667,40</t>
  </si>
  <si>
    <t>HD PE 100 RC 90 : 1161,90</t>
  </si>
  <si>
    <t>892573111R00</t>
  </si>
  <si>
    <t>Zkoušky těsnosti kanalizačního potrubí zabezpečení konců kanalizačního potrubí při tlakových zkouškách vodou_x000D_
 do DN 200 mm</t>
  </si>
  <si>
    <t>výtlak V : 12</t>
  </si>
  <si>
    <t>výtlak V-A : 3</t>
  </si>
  <si>
    <t>výtlak V-B : 2</t>
  </si>
  <si>
    <t>výtlak V-C : 3</t>
  </si>
  <si>
    <t>výtlak V-D : 4</t>
  </si>
  <si>
    <t>892855114R00</t>
  </si>
  <si>
    <t>Kamerové prohlídky potrubí do 200 m</t>
  </si>
  <si>
    <t>V-B : 199</t>
  </si>
  <si>
    <t>892855115R00</t>
  </si>
  <si>
    <t>Kamerové prohlídky potrubí do 500 m</t>
  </si>
  <si>
    <t>V-A : 291</t>
  </si>
  <si>
    <t>V-C : 339,30</t>
  </si>
  <si>
    <t>V-D : 332,60</t>
  </si>
  <si>
    <t>V : 1667,4</t>
  </si>
  <si>
    <t>spojná šachta : 1,0</t>
  </si>
  <si>
    <t>kalníky, vzdušníky, čistící šachty : 17,0</t>
  </si>
  <si>
    <t>899521111RT1</t>
  </si>
  <si>
    <t>Stupadla do šachet a drobných objektů ocelplastová osazovaná při zdění nebo betonáži</t>
  </si>
  <si>
    <t>spojná šachta : 7,0</t>
  </si>
  <si>
    <t>spojná šachta : 1,50*1,50*0,66-(3,14*0,06*0,06+3,14*0,40*0,40)*0,66/2</t>
  </si>
  <si>
    <t>vzdušníky, kalníky, čistící šachty : (1,50*1,50*0,75-(3,14*0,60*0,60+3,14*0,40*0,40)*0,75/2)*17</t>
  </si>
  <si>
    <t>spojná šachta : 1,50*4*0,66</t>
  </si>
  <si>
    <t>vzdušníky, kalníky, čistící šachty : 1,50*4*0,75*17</t>
  </si>
  <si>
    <t>899713111R00</t>
  </si>
  <si>
    <t>Orientační tabulky na vodovodních a kanalizačních řadech na sloupku ocelovém nebo betonovém</t>
  </si>
  <si>
    <t>Včetně dodání a připevnění tabulky a osazení sloupků.</t>
  </si>
  <si>
    <t>výtlak V : 8</t>
  </si>
  <si>
    <t>899721112R00</t>
  </si>
  <si>
    <t>Výstražné fólie výstražná fólie pro vodovod, šířka 30 cm</t>
  </si>
  <si>
    <t>HD PE 100 RC 110 : 1670</t>
  </si>
  <si>
    <t>HD PE 100 RC 90 : 300+210+340+340</t>
  </si>
  <si>
    <t>899731114R00</t>
  </si>
  <si>
    <t>Signalizační vodič CYY, 6 mm2</t>
  </si>
  <si>
    <t>HD PE 100 RC 110 : 1690</t>
  </si>
  <si>
    <t>891264R1</t>
  </si>
  <si>
    <t>D+M montážní vložka DN 80</t>
  </si>
  <si>
    <t>V-D : 1,0</t>
  </si>
  <si>
    <t>vzdušník : 1,0</t>
  </si>
  <si>
    <t>kalník : 1,0</t>
  </si>
  <si>
    <t>891264R2</t>
  </si>
  <si>
    <t>D+M montážní vložka DN 100</t>
  </si>
  <si>
    <t xml:space="preserve">ks    </t>
  </si>
  <si>
    <t>ztratné 1% : 2*1,01</t>
  </si>
  <si>
    <t>891265R</t>
  </si>
  <si>
    <t>D+M hasičská spojka A110</t>
  </si>
  <si>
    <t>vzdušníky : 2,0</t>
  </si>
  <si>
    <t>kalníky : 2,0</t>
  </si>
  <si>
    <t>spojná šachta : 1</t>
  </si>
  <si>
    <t>894412319R</t>
  </si>
  <si>
    <t>D+M šachta prefabrikovaná DN1500 stěna 150 mm, hloubka dna do 2,50 m bez poklopu</t>
  </si>
  <si>
    <t>Agregovaná položka</t>
  </si>
  <si>
    <t>POL2_</t>
  </si>
  <si>
    <t xml:space="preserve"> bez poklopu</t>
  </si>
  <si>
    <t>- šachtový konus 100-63/58</t>
  </si>
  <si>
    <t>- přechodová deska 150-100/25</t>
  </si>
  <si>
    <t>- přechodová deska 150-63/17</t>
  </si>
  <si>
    <t>- šachtové dno TZB 150/159</t>
  </si>
  <si>
    <t>- vyrovnávací prstence 63/6,8,10,12</t>
  </si>
  <si>
    <t>- těsnění šachetní DN 1500</t>
  </si>
  <si>
    <t>- těsnění šachetní DN 1000</t>
  </si>
  <si>
    <t>čistící , vzdušníkové a kalníkové šachty : 17,0</t>
  </si>
  <si>
    <t>286136650R1</t>
  </si>
  <si>
    <t>Trubka kanalizace SDR11 HD PE100 RC 90x8,2 mm, dl. 6 m, PE100 RC třívrstvé potrubí, barva zelená</t>
  </si>
  <si>
    <t>ztratné 1,5% : 1161,90*1,015</t>
  </si>
  <si>
    <t>286136653R1</t>
  </si>
  <si>
    <t>Trubka kanalizace SDR11 HD PE100 RC 110x10,0 mm, dl. 6 m, PE100 RC třívrstvé potrubí, barva zelená</t>
  </si>
  <si>
    <t>ztratné 1,5% : 1667,4*1,015</t>
  </si>
  <si>
    <t>286536131R</t>
  </si>
  <si>
    <t>oblouk PE100 RC; 45,0 °; SDR 11,0; D = 90,0 mm; s = 8,20 mm; hladký; spoj svařovaný</t>
  </si>
  <si>
    <t xml:space="preserve">  výtlak V-A : 2</t>
  </si>
  <si>
    <t xml:space="preserve">  výtlak V-B : 3</t>
  </si>
  <si>
    <t xml:space="preserve">  výtlak V-C : 6</t>
  </si>
  <si>
    <t>ztratné 1,5% : 11*1,015</t>
  </si>
  <si>
    <t>286536132R</t>
  </si>
  <si>
    <t>oblouk PE100 RC; 45,0 °; SDR 11,0; D = 110,0 mm; s = 10,00 mm; hladký; spoj svařovaný</t>
  </si>
  <si>
    <t>ztratné 1,5% : 5*1,015</t>
  </si>
  <si>
    <t>286536151R</t>
  </si>
  <si>
    <t>oblouk PE100 RC; 30,0 °; SDR 11,0; D = 90,0 mm; s = 8,20 mm; hladký; spoj svařovaný</t>
  </si>
  <si>
    <t xml:space="preserve">ztratné 1,5% : </t>
  </si>
  <si>
    <t>V-A : 3*1,015</t>
  </si>
  <si>
    <t>V-B : 1*1,015</t>
  </si>
  <si>
    <t>286536152R</t>
  </si>
  <si>
    <t>oblouk PE100 RC; 30,0 °; SDR 11,0; D = 110,0 mm; s = 10,00 mm; hladký; spoj svařovaný</t>
  </si>
  <si>
    <t>ztratné 1,5% : 9*1,015</t>
  </si>
  <si>
    <t>286536171R</t>
  </si>
  <si>
    <t>oblouk PE100 RC; 22,0 °; SDR 11,0; D = 90,0 mm; s = 8,20 mm; hladký; spoj svařovaný</t>
  </si>
  <si>
    <t xml:space="preserve">  V-A : 2</t>
  </si>
  <si>
    <t xml:space="preserve">  V-B : 1</t>
  </si>
  <si>
    <t>ztratné 1,5% : 3,0*1,015</t>
  </si>
  <si>
    <t>286536172R</t>
  </si>
  <si>
    <t>oblouk PE100 RC; 22,0 °; SDR 11,0; D = 110,0 mm; s = 10,00 mm; hladký; spoj svařovaný</t>
  </si>
  <si>
    <t>ztratné 1,5% : 7*1,015</t>
  </si>
  <si>
    <t>286536191R</t>
  </si>
  <si>
    <t>oblouk PE100 RC; 11,0 °; SDR 11,0; D = 90,0 mm; s = 8,20 mm; hladký; spoj svařovaný</t>
  </si>
  <si>
    <t>V-C - ztratné 1,5% : 3,0*1,015</t>
  </si>
  <si>
    <t>286536192R</t>
  </si>
  <si>
    <t>oblouk PE100 RC; 11,0 °; SDR 11,0; D = 110,0 mm; s = 10,00 mm; hladký; spoj svařovaný</t>
  </si>
  <si>
    <t>ztratné 1,5% : 2*1,015</t>
  </si>
  <si>
    <t>422122512R1</t>
  </si>
  <si>
    <t>Ventil zavzdušňovací a odvzdušňovací DN 80</t>
  </si>
  <si>
    <t>ztratné 1% : 1*1,01</t>
  </si>
  <si>
    <t>422122513R1</t>
  </si>
  <si>
    <t>Ventil zavzdušňovací a odvzdušňovací DN 100</t>
  </si>
  <si>
    <t>422245</t>
  </si>
  <si>
    <t>Šoupátko DN 50 kanalizační krátké s ručním kolem</t>
  </si>
  <si>
    <t>422245103R01</t>
  </si>
  <si>
    <t>Šoupátko deskové DN 80</t>
  </si>
  <si>
    <t>ztratné 1% : (1+2)*1,01</t>
  </si>
  <si>
    <t>422245104R01</t>
  </si>
  <si>
    <t>Šoupátko deskové DN 100</t>
  </si>
  <si>
    <t>422246</t>
  </si>
  <si>
    <t>Šoupátko kanalizační krátké s ručním kolem DN 80</t>
  </si>
  <si>
    <t>42227234R1</t>
  </si>
  <si>
    <t>Šoupátko s ručním kolem DN 80</t>
  </si>
  <si>
    <t>ztratné 1% : 4*1,01</t>
  </si>
  <si>
    <t>4222723R</t>
  </si>
  <si>
    <t>Šoupátko s ručním kolem DN 100</t>
  </si>
  <si>
    <t>422834582R1</t>
  </si>
  <si>
    <t>Klapka zpětná DN 80, synt.nátěr</t>
  </si>
  <si>
    <t>422835410R1</t>
  </si>
  <si>
    <t>Klapka zpětná DN 50</t>
  </si>
  <si>
    <t>55243078.AR</t>
  </si>
  <si>
    <t>poklop šachtový</t>
  </si>
  <si>
    <t>vzdušníky, kalníky, čistící šachty : 5</t>
  </si>
  <si>
    <t>55243081.AR</t>
  </si>
  <si>
    <t>vzdušníky, kalníky, čistící šachty : 1,0</t>
  </si>
  <si>
    <t>55243342.AR</t>
  </si>
  <si>
    <t>poklop kanalizační DN šachty 1 000 mm; litino-betonový; D výrobku 605 mm; únosnost A 15 kN</t>
  </si>
  <si>
    <t>vzdušníky, kalníky, čistící šachty : 9</t>
  </si>
  <si>
    <t>55243344.AR</t>
  </si>
  <si>
    <t>poklop kanalizační DN šachty 1 000 mm; litinový; D výrobku 605 mm; únosnost B 125 kN; bez odvětrání</t>
  </si>
  <si>
    <t>vzdušníky, kalníky, čistící šachty : 2</t>
  </si>
  <si>
    <t>552500</t>
  </si>
  <si>
    <t>D+M nerezová koncovka DN 100 atyp</t>
  </si>
  <si>
    <t>výtlak V : 1,0</t>
  </si>
  <si>
    <t>55251212R</t>
  </si>
  <si>
    <t>trouba litinová vodovodní, kanalizační; tvárná litina; přírubová; DN 80,0 mm; l = 200,0 mm; uvnitř práškový epoxid; vně práškový epoxid</t>
  </si>
  <si>
    <t>55259811R1</t>
  </si>
  <si>
    <t>Přechod přír. R DN 50/80, L 200 mm</t>
  </si>
  <si>
    <t>ztratné 1% .. V-D : 1*1,01</t>
  </si>
  <si>
    <t>55259815R1</t>
  </si>
  <si>
    <t>Přechod přír. R DN 80/100, L 200 mm</t>
  </si>
  <si>
    <t>ztratné 1% ... V-D : (1+1+1)*1,01</t>
  </si>
  <si>
    <t>552599939R1</t>
  </si>
  <si>
    <t>Tvarovka přír. s přír. odb.  T DN 80/80</t>
  </si>
  <si>
    <t>ztratné 1% ... V-D, vzdušníky : (2+2+1)*1,01</t>
  </si>
  <si>
    <t>552599943R01</t>
  </si>
  <si>
    <t>Tvarovka přír. s přír. odb. T DN 100/80</t>
  </si>
  <si>
    <t>552599944R01</t>
  </si>
  <si>
    <t>Tvarovka přír. s přír. odb. T DN 100/100</t>
  </si>
  <si>
    <t>552720252R1</t>
  </si>
  <si>
    <t>Přírubový adaptér DN 50</t>
  </si>
  <si>
    <t>552720255R1</t>
  </si>
  <si>
    <t>Přírubový adaptér DN 80, přírubový adaptér</t>
  </si>
  <si>
    <t>ztratné 1% : 9,0*1,01</t>
  </si>
  <si>
    <t>552720256R1</t>
  </si>
  <si>
    <t>Přírubový adaptér DN 100, přírubový adaptér</t>
  </si>
  <si>
    <t>ztratné 1% : 11*1,01</t>
  </si>
  <si>
    <t>919735112R00</t>
  </si>
  <si>
    <t>Řezání stávajících krytů nebo podkladů živičných, hloubky přes 50 do 100 mm</t>
  </si>
  <si>
    <t>včetně spotřeby vody</t>
  </si>
  <si>
    <t>výtlak V-A : 235,0*2</t>
  </si>
  <si>
    <t xml:space="preserve">3,10,11,12,13,14,15,19,32,33,34,35,48,49,50,51,52,53,54,55,56,57,59,60,61,62,63,64,65,66,69,70,74, : </t>
  </si>
  <si>
    <t xml:space="preserve">75,76,77,78,79,80,82,86,87,88,89,90,92,93,96,98,99,100,101,102,103,104,105,106,107,108,109,110,111, : </t>
  </si>
  <si>
    <t xml:space="preserve">112,113,114,115,116,117,118,119,120,121,122,123,124,125,126,127,128,129,130,131,132, : </t>
  </si>
  <si>
    <t>Součet: : 832,77247</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</si>
  <si>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</si>
  <si>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</si>
  <si>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800-711</t>
  </si>
  <si>
    <t>spojná šachta : 1,50*4*0,70</t>
  </si>
  <si>
    <t>711141559RZ4</t>
  </si>
  <si>
    <t xml:space="preserve">Provedení izolace proti zemní vlhkosti pásy přitavením vodorovná, 2 vrstvy, s dodávkou izolačního pásu se skleněnou nebo polyesterovou vložkou,  </t>
  </si>
  <si>
    <t>998711101R00</t>
  </si>
  <si>
    <t>Přesun hmot pro izolace proti vodě svisle do 6 m</t>
  </si>
  <si>
    <t>50 m vodorovně měřeno od těžiště půdorysné plochy skládky do těžiště půdorysné plochy objektu</t>
  </si>
  <si>
    <t xml:space="preserve">135,136, : </t>
  </si>
  <si>
    <t>Součet: : 0,04910</t>
  </si>
  <si>
    <t>783825110R00</t>
  </si>
  <si>
    <t>Nátěry betonových povrchů syntetické Nátěry omítek a betonových povrchů syntetické betonové povrchy, jednonásobné</t>
  </si>
  <si>
    <t>800-783</t>
  </si>
  <si>
    <t>na vzduchu schnoucí</t>
  </si>
  <si>
    <t>dno : 1,10*1,90</t>
  </si>
  <si>
    <t>strop : 1,10*1,90-3,14*1,0+3,14*1,0*0,25</t>
  </si>
  <si>
    <t>stěny : (1,0+1,90)*2*1,85</t>
  </si>
  <si>
    <t>230193006R00</t>
  </si>
  <si>
    <t>Nasunutí potrubní sekce do chráničky DN 200</t>
  </si>
  <si>
    <t>230193008R00</t>
  </si>
  <si>
    <t>Nasunutí potrubní sekce do chráničky DN 300</t>
  </si>
  <si>
    <t>Výtlak V : 91,0</t>
  </si>
  <si>
    <t>kabel sděl. 1x : 1,05+1,50*2</t>
  </si>
  <si>
    <t>827.21.A</t>
  </si>
  <si>
    <t>profil potrubí DN do 1000 mm</t>
  </si>
  <si>
    <t>úsek 1-1 - voda 1x : 1,0</t>
  </si>
  <si>
    <t>úsek 1 : 1,0</t>
  </si>
  <si>
    <t>úsek 1-1 : 1,0</t>
  </si>
  <si>
    <t>121101101R00</t>
  </si>
  <si>
    <t>Sejmutí ornice s přemístěním na vzdálenost do 50 m</t>
  </si>
  <si>
    <t xml:space="preserve">manipulační plocha ostatní ... š. 10 m : </t>
  </si>
  <si>
    <t>úsek 1 : 69,0*10,0*0,30</t>
  </si>
  <si>
    <t>úsek 1-1 : 11,0*10,0*0,30</t>
  </si>
  <si>
    <t>voda - 4x : (1,0*2*1,0)*(1,98+1,84)*2</t>
  </si>
  <si>
    <t>kabel 2x : (1,5*2+1,0)*(1,98+1,84)</t>
  </si>
  <si>
    <t>132101212R00</t>
  </si>
  <si>
    <t xml:space="preserve">Hloubení rýh šířky přes 60 do 200 cm do 1000 m3, v hornině 1-2, hloubení strojně </t>
  </si>
  <si>
    <t>dle geologie ... 7% v hor. 2 : 286,7305*0,07</t>
  </si>
  <si>
    <t>132201212R00</t>
  </si>
  <si>
    <t xml:space="preserve">Hloubení rýh šířky přes 60 do 200 cm do 1000 m3, v hornině 3, hloubení strojně </t>
  </si>
  <si>
    <t xml:space="preserve">  potrubí PE 63x5,8 : </t>
  </si>
  <si>
    <t xml:space="preserve">  úsek 1 ... pr. hl. 1,98m : 1,0*72,35*1,98</t>
  </si>
  <si>
    <t xml:space="preserve">  odečty povrchů : </t>
  </si>
  <si>
    <t xml:space="preserve">  tráva : -1,0*69,0*0,30</t>
  </si>
  <si>
    <t xml:space="preserve">  cesta : -1,0*3,35*0,20</t>
  </si>
  <si>
    <t xml:space="preserve">  úsek 1-1  .. pr. hl. 1,84m : 1,0*(76,0-10,0)*1,84</t>
  </si>
  <si>
    <t xml:space="preserve">  spojná šachta : 2,80*3,315*2,80</t>
  </si>
  <si>
    <t xml:space="preserve">  ČS tk2 : 2,50*2,50*2,50</t>
  </si>
  <si>
    <t xml:space="preserve">  tráva : -1,0*11,0*0,30</t>
  </si>
  <si>
    <t xml:space="preserve">  spojná šachta : -2,80*3,315*0,30</t>
  </si>
  <si>
    <t xml:space="preserve">  ČS tk2 : -2,50*2,50*0,30</t>
  </si>
  <si>
    <t xml:space="preserve">  cesta : -1,0*55,0*0,20</t>
  </si>
  <si>
    <t xml:space="preserve">  odvodnění : 1,0*(72,35+66,0)*0,15</t>
  </si>
  <si>
    <t>dle geologie v hor. 3 ... 73% : 286,7305*0,73</t>
  </si>
  <si>
    <t>22%  hor. 3 : 209,31327*0,22</t>
  </si>
  <si>
    <t>dle geologie ... 20% v hor. 4 : 286,73050*0,20</t>
  </si>
  <si>
    <t>úsek 1-1 : 10,0</t>
  </si>
  <si>
    <t xml:space="preserve">potrubí PE 63x5,8 : </t>
  </si>
  <si>
    <t>úsek 1 ... pr. hl. 1,98m : 2*72,35*(1,98+0,15)</t>
  </si>
  <si>
    <t>úsek 1-1  .. pr. hl. 1,84m : 2*(76,0-10,0)*(1,84+0,15)</t>
  </si>
  <si>
    <t>spojná šachta : (2,80+3,315)*2*2,8-1,10*2,80</t>
  </si>
  <si>
    <t>ČS tk2 : 2,50*4*2,50-1,10*2,50</t>
  </si>
  <si>
    <t>151101211R00</t>
  </si>
  <si>
    <t>Odstranění pažení stěn výkopu příložné, hloubky do 4 m</t>
  </si>
  <si>
    <t>výkopek nad 100 m3 ... 50% podíl svislého přesunu : 286,73050*0,50</t>
  </si>
  <si>
    <t>162201102R00</t>
  </si>
  <si>
    <t>Vodorovné přemístění výkopku z horniny 1 až 4, na vzdálenost přes 20  do 50 m</t>
  </si>
  <si>
    <t>ornice k rozprostření : 240,0</t>
  </si>
  <si>
    <t xml:space="preserve">zemina k zásypu na meziskládku a zpět : </t>
  </si>
  <si>
    <t>vhodná zemina k zásypu ... 10% z výkopku : 286,7305*0,10*2</t>
  </si>
  <si>
    <t>přebytečná zemina na skládku : 286,7305-28,67305</t>
  </si>
  <si>
    <t>přebytečná zemina na skládku ... skl. 15km : (286,7305-28,67305)*5</t>
  </si>
  <si>
    <t>167101201R00</t>
  </si>
  <si>
    <t>Nakládání, skládání, překládání neulehlého výkopku nakládání, skládání, překládání neulehléno výkopku nebo zeminy - ručně_x000D_
 z horniny 1 až 4</t>
  </si>
  <si>
    <t>zemina na zásyp : 28,673050</t>
  </si>
  <si>
    <t>zemina na meziskládku : 28,67305</t>
  </si>
  <si>
    <t>výkopek celkem : 286,7305</t>
  </si>
  <si>
    <t>potrubí : -3,14*0,0315*0,0315*(72,35+66,0)</t>
  </si>
  <si>
    <t>spojná šachta : -1,60*2,15*2,65</t>
  </si>
  <si>
    <t>ČS tk2 : -3,14*0,65*0,65*2,35</t>
  </si>
  <si>
    <t>podsyp : -14,48586</t>
  </si>
  <si>
    <t>podkl. desky : -0,90084</t>
  </si>
  <si>
    <t>podsyp : -49,79</t>
  </si>
  <si>
    <t>odvodnění : -1,0*(72,35+66,0)*0,15</t>
  </si>
  <si>
    <t>úsek 1 : 1,0*72,35*(0,30+0,063)-3,14*0,0315*0,0315*72,35</t>
  </si>
  <si>
    <t>úsek 1-1 : 1,0*66,0*(0,30+0,063)-3,14*0,0315*0,0315*66</t>
  </si>
  <si>
    <t>úsek 1 : 69,0*10,0</t>
  </si>
  <si>
    <t>úsek 1-1 : 11,0*10,0</t>
  </si>
  <si>
    <t>přebytečná zemina : 258,05745</t>
  </si>
  <si>
    <t>119001412R01</t>
  </si>
  <si>
    <t>Dočasné zajištění beton.a plast. potrubí DN 800</t>
  </si>
  <si>
    <t>úsek 1 : 1,0*2</t>
  </si>
  <si>
    <t>úsek 1-1 : 1,0*2</t>
  </si>
  <si>
    <t>obsyp : 49,79*1,67*1,10*1,01</t>
  </si>
  <si>
    <t>zásyp rýh potrubí ... zásyp-vhodný výkopek k zásypu (10%) : (188,13662-28,67305)*1,67*1,10*1,01</t>
  </si>
  <si>
    <t xml:space="preserve">cesta : </t>
  </si>
  <si>
    <t>úsek 1 : 1,0*3,35</t>
  </si>
  <si>
    <t>úsek 1-1 : 1,0*55,0</t>
  </si>
  <si>
    <t xml:space="preserve">30, : </t>
  </si>
  <si>
    <t>Součet: : 25,67400</t>
  </si>
  <si>
    <t>Součet: : 359,43600</t>
  </si>
  <si>
    <t>úsek 1 : 1,0*72,35*0,15-3,14*0,05*0,05*72,35</t>
  </si>
  <si>
    <t>úsek 1-1 : 1,0*66,0*0,15-3,14*0,05*0,05*66</t>
  </si>
  <si>
    <t>úsek 1 : 72,35</t>
  </si>
  <si>
    <t>úsek 1-1 : 66</t>
  </si>
  <si>
    <t>úsek 1 : 1,0*72,35</t>
  </si>
  <si>
    <t>úsek 1-1 : 1,0*66,0</t>
  </si>
  <si>
    <t>u podchodu : 6*2</t>
  </si>
  <si>
    <t>ztratné 15% : (72,35+66,0)*1,15</t>
  </si>
  <si>
    <t>380321453R00</t>
  </si>
  <si>
    <t>Kompletní konstrukce z betonu železového třídy C 30/37, tloušťky konstrukce přes 300 mm</t>
  </si>
  <si>
    <t>dno : 1,60*2,15*0,25</t>
  </si>
  <si>
    <t>stěny : (1,60+1,65)*2*1,85*0,25</t>
  </si>
  <si>
    <t>stěny : (1,60+1,10+2,15+1,65)*2*1,85</t>
  </si>
  <si>
    <t>dno : (1,60+2,15)*2*0,25</t>
  </si>
  <si>
    <t>množství výztuže 130kg/m3 : 3,86625*0,130</t>
  </si>
  <si>
    <t>spojná šachta : 1,60*2,15*0,25-3,14*0,50*0,50*0,25</t>
  </si>
  <si>
    <t>spojná šachta : 1,10*1,165-3,14*1,0+(1,60+2,15)*2*0,25+3,14*1,0*0,25</t>
  </si>
  <si>
    <t>spojná šachta - množství výztuže 130kg/m3 : 0,66375*0,130</t>
  </si>
  <si>
    <t>spojná šachta : 1,10*1,165*0,10</t>
  </si>
  <si>
    <t>ČS tk2 : 3,14*0,5*0,5*0,15</t>
  </si>
  <si>
    <t xml:space="preserve">lože v tl. 100 mm : </t>
  </si>
  <si>
    <t>úsek 1 : 1,0*72,35*0,10-3,14*0,0315*0,0315*72,35/4</t>
  </si>
  <si>
    <t>úsek 1-1 : 1,0*66,0*0,10-3,14*0,0315*0,0315*66,0/4</t>
  </si>
  <si>
    <t>spojná šachta : 1,80*2,35*0,10</t>
  </si>
  <si>
    <t>ČS tk2 : 1,832*1,832*0,10</t>
  </si>
  <si>
    <t xml:space="preserve">podkladní beton tl. 100 mm : </t>
  </si>
  <si>
    <t>spojná šachta : 1,80*2,35*0,15</t>
  </si>
  <si>
    <t>ČS tk2 : 1,632*1,632*0,10</t>
  </si>
  <si>
    <t>spojná šachta : 0,25*0,25*0,55</t>
  </si>
  <si>
    <t>spojná šachta : 0,25*4*0,55</t>
  </si>
  <si>
    <t>631313711R00</t>
  </si>
  <si>
    <t xml:space="preserve">Mazanina z betonu prostého tl. přes 80 do 120 mm třídy C 25/30 </t>
  </si>
  <si>
    <t>(z kameniva) hlazená dřevěným hladítkem</t>
  </si>
  <si>
    <t>Včetně vytvoření dilatačních spár, bez zaplnění.</t>
  </si>
  <si>
    <t>ČS tk2 roznášecí deska ... pozice 2 : 3,14*0,65*0,65*0,10-3,14*0,3*0,3*0,10</t>
  </si>
  <si>
    <t xml:space="preserve">úsek 1 : </t>
  </si>
  <si>
    <t>T50/50 : 2</t>
  </si>
  <si>
    <t>R50/100 : 1</t>
  </si>
  <si>
    <t>zaslepovací příruba DN50 : 1</t>
  </si>
  <si>
    <t>obyb 30° : 1</t>
  </si>
  <si>
    <t>871211121R00</t>
  </si>
  <si>
    <t>Montáž potrubí z plastických hmot z tlakových trubek polyetylenových, vnějšího průměru 63 mm</t>
  </si>
  <si>
    <t>úsek 1-1 : 76,0</t>
  </si>
  <si>
    <t>877212121R00</t>
  </si>
  <si>
    <t>Montáž elektrotvarovek Přirážka za 1 spoj elektrotvarovky, vnějšího průměru 63 mm</t>
  </si>
  <si>
    <t>přechod PE-příruba DN 50 : 2</t>
  </si>
  <si>
    <t>deskové šoupátko DN 50 : 2,0</t>
  </si>
  <si>
    <t>kanal. šoupátko DN 50 : 1,0</t>
  </si>
  <si>
    <t>úsek 1 : 1</t>
  </si>
  <si>
    <t>PE 63 : 72,35+76,0</t>
  </si>
  <si>
    <t>úsek 1-1 : 1</t>
  </si>
  <si>
    <t>úsek 1 : 76</t>
  </si>
  <si>
    <t>úsek 1-1 : 72</t>
  </si>
  <si>
    <t>ČS tk2 : 1,0</t>
  </si>
  <si>
    <t>899501111R00</t>
  </si>
  <si>
    <t>Stupadla do šachet a drobných objektů vidlicová osazovaná při zdění a betonáži</t>
  </si>
  <si>
    <t>spojná šachta : 8</t>
  </si>
  <si>
    <t xml:space="preserve">obetonování plastové šachty : </t>
  </si>
  <si>
    <t>ČS tk2 : 3,14*(0,65*0,65-0,50*0,50)*2,15</t>
  </si>
  <si>
    <t>ČS tk2 : 3,14*1,30*2,15</t>
  </si>
  <si>
    <t>PE 63x5,8 : 72+76</t>
  </si>
  <si>
    <t>891264R</t>
  </si>
  <si>
    <t>D+M montážní vložka DN 50</t>
  </si>
  <si>
    <t>Osazení železobeton. skruží přechodových</t>
  </si>
  <si>
    <t>894430</t>
  </si>
  <si>
    <t>D+M plastová domovní jímka DČJ včetně vystrojení</t>
  </si>
  <si>
    <t>Součást dodávky:</t>
  </si>
  <si>
    <t>- plastová čerpací jímka</t>
  </si>
  <si>
    <t>-  ponorné čerpadlo</t>
  </si>
  <si>
    <t>- uzavírací šoupě DN 50 2ks</t>
  </si>
  <si>
    <t>- propojovací potrubí PVC DN 63 vč. tvarovek</t>
  </si>
  <si>
    <t>- nátokové potrubí d160 - 350 mm</t>
  </si>
  <si>
    <t>ČS tk2 : 1</t>
  </si>
  <si>
    <t>286130</t>
  </si>
  <si>
    <t>Přechod PE-příruba DN 50</t>
  </si>
  <si>
    <t>286134532R1</t>
  </si>
  <si>
    <t>Trubka SDR11  63 x 5,8 mm L 100 m kanal</t>
  </si>
  <si>
    <t>ztratné 1,5% : (72,35+76)*1,015</t>
  </si>
  <si>
    <t>422245101R1</t>
  </si>
  <si>
    <t>Šoupátko deskové DN 50 s ručním kolem</t>
  </si>
  <si>
    <t>42283541R</t>
  </si>
  <si>
    <t>55243342.AR1</t>
  </si>
  <si>
    <t>Poklop litinový s bezonovou výplní  A15 D600, poklop litinový KASI (OZ)</t>
  </si>
  <si>
    <t>55259813R1</t>
  </si>
  <si>
    <t>Přechod přír. R DN 50/100, L 200 mm</t>
  </si>
  <si>
    <t>55259948R1</t>
  </si>
  <si>
    <t>Ohyb DN 50-30°</t>
  </si>
  <si>
    <t>552599932R</t>
  </si>
  <si>
    <t>tvarovka přírubová s přírubovou odbočkou tvárná litina; DN 1 = 50 mm; DN 2 = 50 mm; povrch. úprava práškový epoxid</t>
  </si>
  <si>
    <t>55260021R1</t>
  </si>
  <si>
    <t>Příruba zaslepovací DN 50</t>
  </si>
  <si>
    <t xml:space="preserve">1,2,9,10,12,26,27,34,35,36,38,39,40,41,42,43,45,46,47,48,49,50,51,52,56,57,59,61,62,63,64,65,66,68, : </t>
  </si>
  <si>
    <t xml:space="preserve">71,72,73,74,75,76,77,78,79,80, : </t>
  </si>
  <si>
    <t>Součet: : 85,74902</t>
  </si>
  <si>
    <t xml:space="preserve">82,83, : </t>
  </si>
  <si>
    <t>dno : 1,10*1,65</t>
  </si>
  <si>
    <t>strop : 1,10*1,65-3,14*1,0+3,14*1,0*0,25</t>
  </si>
  <si>
    <t>stěny : (1,0+1,65)*2*1,85</t>
  </si>
  <si>
    <t>kabel telecom 2x : 1,0+1,50*2</t>
  </si>
  <si>
    <t>- zpětná kulová klapka DN50</t>
  </si>
  <si>
    <t>112101102R00</t>
  </si>
  <si>
    <t>Kácení stromů listnatých_x000D_
 o průměru kmene přes 300 do 500 mm</t>
  </si>
  <si>
    <t>s odřezáním kmene a odvětvením, včetně případného odklizení kmene a větví na oddělené hromady na vzdálenost do 50 m nebo s naložením na dopravní prostředek,</t>
  </si>
  <si>
    <t>ČS 1 : 3,0</t>
  </si>
  <si>
    <t>112201102R00</t>
  </si>
  <si>
    <t>Odstranění pařezů pod úrovní terénu vykopáním_x000D_
 o průměru přes 300 do 500 mm</t>
  </si>
  <si>
    <t>s jejich vykopáním nebo vytrháním, s přesekáním kořenů a s případným nutným přemístěním pařezů na hromady do vzdálenosti do 50 m nebo s naložením na dopravní prostředek,</t>
  </si>
  <si>
    <t>včetně likvidace čerpaných vod</t>
  </si>
  <si>
    <t xml:space="preserve">odhad ... lhůta výstavby cca 1 měsíc : </t>
  </si>
  <si>
    <t xml:space="preserve">přítok 1-2 l/s ... 60-120l/min : </t>
  </si>
  <si>
    <t>odhad 12h denně ... cyklické čerpání : 12*30</t>
  </si>
  <si>
    <t>odhad 12h denně ... cyklické čerpání : 30</t>
  </si>
  <si>
    <t>dotčená plocha + manipulace : 120,0*0,10</t>
  </si>
  <si>
    <t>131101201R00</t>
  </si>
  <si>
    <t>Hloubení zapažených jam a zářezů do 100 m3, v hornině 1-2 , hloubení ručně a strojně</t>
  </si>
  <si>
    <t>s urovnáním dna do předepsaného profilu a spádu, s případně nutným přemístěním výkopku ve výkopišti a dále buď s přemístěním výkopku na přilehlém terénu na vzdálenost do 3 m od kraje jámy nebo s naložením na dopravní prostředek</t>
  </si>
  <si>
    <t>dle geologie ... 7% v hor. 2 : 77,91*0,07</t>
  </si>
  <si>
    <t>131201201R00</t>
  </si>
  <si>
    <t>Hloubení zapažených jam a zářezů do 100 m3, v hornině 3, hloubení ručně a strojně</t>
  </si>
  <si>
    <t xml:space="preserve">  výkop pro AK : 4,20*7,0*2,65</t>
  </si>
  <si>
    <t>lde geologie ... 73 v hor. 3 : 77,91*0,73</t>
  </si>
  <si>
    <t>131201209R00</t>
  </si>
  <si>
    <t xml:space="preserve">Hloubení zapažených jam a zářezů příplatek za lepivost, v hornině 3,  </t>
  </si>
  <si>
    <t>lepivost ... 22% v hor. 3 : 56,8743*0,22</t>
  </si>
  <si>
    <t>131301201R00</t>
  </si>
  <si>
    <t>Hloubení zapažených jam a zářezů do 100 m3, v hornině 4, hloubení ručně a strojně</t>
  </si>
  <si>
    <t>dle geologie ... 20% v hor. 4 : 77,91*0,20</t>
  </si>
  <si>
    <t>132201211R00</t>
  </si>
  <si>
    <t xml:space="preserve">Hloubení rýh šířky přes 60 do 200 cm do 100 m3, v hornině 3, hloubení strojně </t>
  </si>
  <si>
    <t>rýha pro el. pilíř ... 100% v hor. 3 : 0,75*2,10*1,0</t>
  </si>
  <si>
    <t>134702421R00</t>
  </si>
  <si>
    <t>Vykopávky pro vodárenskou studnu spouštěnou v horninách 1 až 4 mimo horniny kašovité konzistence a tekoucí, půdorysné plochy přes 4 do 20 m2, v hloubce do 10 m</t>
  </si>
  <si>
    <t>a spouštění pláště studny pro jakýkoliv tvar studny, se svislým přemístěním výkopku na terén a s vodorovným přemístěním výkopku do 20 m od kraje výkopu,</t>
  </si>
  <si>
    <t>ČS01 ... h.1-4 ... 100% : 3,14*1,90*1,90*6,10</t>
  </si>
  <si>
    <t>139601102R00</t>
  </si>
  <si>
    <t>Ruční výkop jam, rýh a šachet v hornině 3</t>
  </si>
  <si>
    <t>s přehozením na vzdálenost do 5 m nebo s naložením na ruční dopravní prostředek</t>
  </si>
  <si>
    <t>včetně příplatku za lepivost</t>
  </si>
  <si>
    <t xml:space="preserve">jamky pro sloupky oplocení : </t>
  </si>
  <si>
    <t>sloupky : 0,40*0,40*0,70*12</t>
  </si>
  <si>
    <t>vzpěry : 0,40*0,40*0,40*10</t>
  </si>
  <si>
    <t>sloupky brány : 0,80*0,80*0,80*2</t>
  </si>
  <si>
    <t>výkop pro AK : (4,20+7,0)*2*2,65</t>
  </si>
  <si>
    <t>151101301R00</t>
  </si>
  <si>
    <t>Zřízení rozepření zapažených stěn výkopů při roubení příložném, hloubky do 4 m</t>
  </si>
  <si>
    <t>s potřebným přepažováním,</t>
  </si>
  <si>
    <t>výkop pro AK : 4,20*7,0*2,65</t>
  </si>
  <si>
    <t>151101311R00</t>
  </si>
  <si>
    <t>Odstranění rozepření stěn výkopů při roubení příložném, hloubky do 4 m</t>
  </si>
  <si>
    <t>s uložením materiálu na vzdálenost do 3 m od okraje výkopu,</t>
  </si>
  <si>
    <t>161101103R00</t>
  </si>
  <si>
    <t>Svislé přemístění výkopku z horniny 1 až 4, při hloubce výkopu přes 4 do 6 m</t>
  </si>
  <si>
    <t>výkopek do 100m3 ... 100% : 77,91+1,575+69,14594</t>
  </si>
  <si>
    <t>zemina na meziskládku a zpětný zásyp : 35,10344*2</t>
  </si>
  <si>
    <t>přebytečná zemina : 77,91+1,575+69,14594+3,008-35,10344</t>
  </si>
  <si>
    <t>ornice : 12</t>
  </si>
  <si>
    <t xml:space="preserve">skládka 15 km : </t>
  </si>
  <si>
    <t>přebytečná zemina : (77,91+1,575+69,14594+3,008-35,10344)*5</t>
  </si>
  <si>
    <t>ornice : 12*5</t>
  </si>
  <si>
    <t>162301401R00</t>
  </si>
  <si>
    <t>Vodorovné přemístění větví, kmenů, nebo pařezů větví stromů listnatých, průměru kmene přes 100 do 300 mm, na vzdálenost do 5 000 m</t>
  </si>
  <si>
    <t xml:space="preserve"> s naložením, složením a dopravou,</t>
  </si>
  <si>
    <t>162301411R00</t>
  </si>
  <si>
    <t>Vodorovné přemístění větví, kmenů, nebo pařezů kmenů stromů listnatých, průměru kmene přes 100 do 300 mm, na vzdálenost do 5 000 m</t>
  </si>
  <si>
    <t>162301421R00</t>
  </si>
  <si>
    <t>Vodorovné přemístění větví, kmenů, nebo pařezů pařezů, průměru kmene přes 100 do 300 mm, na vzdálenost do 5 000 m</t>
  </si>
  <si>
    <t>162301901R00</t>
  </si>
  <si>
    <t>Vodorovné přemístění větví, kmenů, nebo pařezů příplatek k cenám za každých dalších i započatých 5 000 m přes 5 000 m_x000D_
 větví stromů listnatých, průměru kmene přes 100 do 300 mm</t>
  </si>
  <si>
    <t>162301911R00</t>
  </si>
  <si>
    <t>Vodorovné přemístění větví, kmenů, nebo pařezů příplatek k cenám za každých dalších i započatých 5 000 m přes 5 000 m_x000D_
 kmenů stromů listnatých, průměru kmene přes 100 do 300 mm</t>
  </si>
  <si>
    <t>162301921R00</t>
  </si>
  <si>
    <t>Vodorovné přemístění větví, kmenů, nebo pařezů příplatek k cenám za každých dalších i započatých 5 000 m přes 5 000 m_x000D_
 pařezů, průměru kmene přes 100 do 300 mm</t>
  </si>
  <si>
    <t>167101101R00</t>
  </si>
  <si>
    <t>Nakládání, skládání, překládání neulehlého výkopku nakládání výkopku_x000D_
 do 100 m3, z horniny 1 až 4</t>
  </si>
  <si>
    <t>zemina na zásyp : 35,10344</t>
  </si>
  <si>
    <t>zemina na meziskládku : 35,10344</t>
  </si>
  <si>
    <t>výkopek celkem : 77,91+1,575+69,14594+3,008</t>
  </si>
  <si>
    <t>podsyp : -4,41</t>
  </si>
  <si>
    <t>podkl. bet. : -1,92</t>
  </si>
  <si>
    <t>základy : -1,63013-3,11328</t>
  </si>
  <si>
    <t>AK : -3,0*5,80*2,25</t>
  </si>
  <si>
    <t>ČS : -3,14*1,9*1,9*(6,1-0,25)</t>
  </si>
  <si>
    <t>přebytečná zemina : 116,5355+12</t>
  </si>
  <si>
    <t>271571112R00</t>
  </si>
  <si>
    <t xml:space="preserve">Polštáře zhutněné pod základy štěrkopísek netříděný,  </t>
  </si>
  <si>
    <t xml:space="preserve">AK : </t>
  </si>
  <si>
    <t>pozice S5 : 4,20*7,0*0,15</t>
  </si>
  <si>
    <t>274313711R00</t>
  </si>
  <si>
    <t>Beton základových pasů prostý prostý z betonu C 25/30</t>
  </si>
  <si>
    <t>pilířek pro rozvaděč ... betonáž přímo do rýhy bez pažení ... 3,5% ztratné : 2,10*1,0*0,75*1,035</t>
  </si>
  <si>
    <t>275313611R00</t>
  </si>
  <si>
    <t>Beton základových patek prostý prostý z betonu C 16/20</t>
  </si>
  <si>
    <t>betonáž do výkopu</t>
  </si>
  <si>
    <t xml:space="preserve">  patky pro sloupky oplocení : </t>
  </si>
  <si>
    <t xml:space="preserve">  sloupky : 0,40*0,40*0,70*12</t>
  </si>
  <si>
    <t xml:space="preserve">  vzpěry : 0,40*0,40*0,40*10</t>
  </si>
  <si>
    <t xml:space="preserve">  sloupky brány : 0,80*0,80*0,80*2</t>
  </si>
  <si>
    <t>betonáž do výkopu ... +3,5% : 3,008*1,035</t>
  </si>
  <si>
    <t>ČS 1 : 7*1</t>
  </si>
  <si>
    <t>242321110RT7</t>
  </si>
  <si>
    <t>Plášť studny z betonu prostého beton třídy C25/30, stupeň vlivu prostředí XA1, odolnost proti chemicky agresivnímu prostředí</t>
  </si>
  <si>
    <t>825-1</t>
  </si>
  <si>
    <t>kopané nebo spouštěné jakéhokoliv tvaru, velikosti a tloušťky stěn studny, příplatek za každých dalších i započatých 10 m hloubky přes 10 m</t>
  </si>
  <si>
    <t>platí pro beton C30/37 XA2, XC4 viz příloha D.1.2.2.101</t>
  </si>
  <si>
    <t>ČS01 : 3,14*(1,90*1,90-1,50*1,50)*4,90</t>
  </si>
  <si>
    <t>klíny : (3,14*2,0*2,0-1,60*1,60)*0,75-(3,14*2,0*2,0-1,60*1,60)*0,50/2</t>
  </si>
  <si>
    <t>242351121R00</t>
  </si>
  <si>
    <t>Bednění pláště studny spouštěné všech půdorysů</t>
  </si>
  <si>
    <t xml:space="preserve">sběrná studna : </t>
  </si>
  <si>
    <t>vnitřní : 2*3,14*1,20*(4,60+1,00)</t>
  </si>
  <si>
    <t>242361827R00</t>
  </si>
  <si>
    <t>Výztuž pláště studny z betonářské oceli 10 505(R)</t>
  </si>
  <si>
    <t>platí i pro B 500 A, BSt 500 M viz příloha D.1.2.2.101</t>
  </si>
  <si>
    <t>Včetně bodového svařování výztuže nahrazující vázání drátem a technologické manipulace s materiálem do vzdálenosti 10 m.</t>
  </si>
  <si>
    <t xml:space="preserve">  ČS01 : 3,14*(1,90*1,90-1,50*1,50)*4,90</t>
  </si>
  <si>
    <t xml:space="preserve">  klíny : (3,14*2,0*2,0-1,60*1,60)*0,75-(3,14*2,0*2,0-1,60*1,60)*0,50/2</t>
  </si>
  <si>
    <t xml:space="preserve">  ČS01 ... dno tl.50cm : 3,14*1,50*1,50*0,50</t>
  </si>
  <si>
    <t>statika 50kg/m3 : 29,45746*0,05</t>
  </si>
  <si>
    <t>243311112R00</t>
  </si>
  <si>
    <t>Výplň dna studny z betonu XF1, hl. 10 m</t>
  </si>
  <si>
    <t>ČS01 ... dno tl.50cm : 3,14*1,50*1,50*0,50</t>
  </si>
  <si>
    <t>243571112R00</t>
  </si>
  <si>
    <t>Výplň dna studny z kam.hr.těženého 16-32, hl. 10 m</t>
  </si>
  <si>
    <t>dno studny mezi břity a pod bet.deskou : (3,14*1,50*1,50+3,14*2,0*2,0)/2*0,50</t>
  </si>
  <si>
    <t>3,14*2,0*2,0*0,50/2</t>
  </si>
  <si>
    <t>310901113R00</t>
  </si>
  <si>
    <t>Úprava líce režného zdiva volně bez lišt</t>
  </si>
  <si>
    <t>bez spárování jakékoliv vazby, popřípadě předlohy,</t>
  </si>
  <si>
    <t>pilířek pro rozvaděč : (0,75+2,10)*2*1,95</t>
  </si>
  <si>
    <t>311271114R00</t>
  </si>
  <si>
    <t>Zdivo nosné z cihel vápenopískových P 30 na MVC 2,5</t>
  </si>
  <si>
    <t>s pomocným lešením o výšce podlahy do 1900 mm a pro zatížení 1,5 kPa,</t>
  </si>
  <si>
    <t>VPC plná 290x150x65 mm MC10</t>
  </si>
  <si>
    <t>pilířek pro rozvaděč : 2,10*0,75*1,95</t>
  </si>
  <si>
    <t>311312012R00</t>
  </si>
  <si>
    <t>Beton nadzákladových zdí prostý třídy C 30/37</t>
  </si>
  <si>
    <t>nosných, výplňových, obkladových, půdních, štítových, poprsních apod., s pomocným lešením o výšce podlahy do 1900 mm a pro zatížení 1,5 kPa,</t>
  </si>
  <si>
    <t>bet. komínek - pozice 4 : (1,10+0,80)*2*0,25*0,15</t>
  </si>
  <si>
    <t>bet. komínek - pozice 4a : (3,0+1,40)*2*0,25*0,20</t>
  </si>
  <si>
    <t>311351101R00</t>
  </si>
  <si>
    <t>Bednění nadzákladových zdí jednostranné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</si>
  <si>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</si>
  <si>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bet. komínek - pozice 4 : (1,10+0,80)*4*0,25</t>
  </si>
  <si>
    <t>bet. komínek - pozice 4a : (3,0+1,40+1,80+2,60)*2*0,25</t>
  </si>
  <si>
    <t>311351102R00</t>
  </si>
  <si>
    <t>Bednění nadzákladových zdí jednostranné odstranění</t>
  </si>
  <si>
    <t>338171112R00</t>
  </si>
  <si>
    <t>Osazování sloupků a vzpěr plotových ocelových výšky do 2,00 m, se zabetonováním do 0,5 m3 do předem připravených jamek betonem C 25/30</t>
  </si>
  <si>
    <t>trubkových nebo profilovaných</t>
  </si>
  <si>
    <t>beton tř. C16/20</t>
  </si>
  <si>
    <t xml:space="preserve">příloha D.3.2 : </t>
  </si>
  <si>
    <t>pozice 2 ... sloupky oplocení : 25</t>
  </si>
  <si>
    <t>pozice 3 ... vzpěry : 10</t>
  </si>
  <si>
    <t>380311551R00</t>
  </si>
  <si>
    <t>Kompletní konstrukce z betonu prostého třídy C 20/25, tloušťky konstrukce přes 80 do 150 mm</t>
  </si>
  <si>
    <t>výplňový beton : 2,50*5,30*0,15</t>
  </si>
  <si>
    <t>bet. blok pod potrubí - pozice 9 : 0,15*0,15*0,40*3</t>
  </si>
  <si>
    <t>stěny : (3,0+5,30)*2*1,90*0,25</t>
  </si>
  <si>
    <t>bet. blok pod potrubí - pozice 9 : 0,15*4*0,40*3</t>
  </si>
  <si>
    <t>dno : (3,0+5,80)*2*0,30</t>
  </si>
  <si>
    <t>stěny : (3,0+2,50+5,80+5,30)*2*1,90</t>
  </si>
  <si>
    <t>380356212R00</t>
  </si>
  <si>
    <t>Bednění kompletních konstrukcí omítaných z betonu prostého nebo železového obyčejného i vodostavebního, ploch rovinných, odbednění</t>
  </si>
  <si>
    <t xml:space="preserve">  AK : </t>
  </si>
  <si>
    <t xml:space="preserve">  stěny : (3,0+5,30)*2*1,90*0,25</t>
  </si>
  <si>
    <t xml:space="preserve">  dno : 3,0*5,80*0,30</t>
  </si>
  <si>
    <t>dle statiky ... 110kg/m3 : 13,105*0,110</t>
  </si>
  <si>
    <t>380321453R1</t>
  </si>
  <si>
    <t>Beton komplet.konstrukcí železový C 40/50 do 30cm XA1</t>
  </si>
  <si>
    <t xml:space="preserve">AK ... pozice S5 : </t>
  </si>
  <si>
    <t>dno : 3,0*5,80*0,30</t>
  </si>
  <si>
    <t>553462014R1</t>
  </si>
  <si>
    <t>Sloupek plotový ocelový  d 48 mm, výška 260 cm pozinkovaný poplastovaný v tmavě zelené barvě, včetně příslušenství (krycí klobouček, úchytky napínacího a ostnatého drátu)</t>
  </si>
  <si>
    <t>sloupky oplocení : 12</t>
  </si>
  <si>
    <t>553462051R1</t>
  </si>
  <si>
    <t>Vzpěra ocelová plotová  d 42 mm, výška 260 cm pozinkovaná poplastovaná v tmavě zelené barvě, včetně kompletní sady vhodného příslušenství</t>
  </si>
  <si>
    <t>vzpěry : 10</t>
  </si>
  <si>
    <t>553462061R1</t>
  </si>
  <si>
    <t>Hlava vzpěry ocelová d 48 mm pozinkovaná poplastovaná v tmavě zelené barvě</t>
  </si>
  <si>
    <t>Beton stropů železový beton stropů deskových, desek plochých střech, desek balkónových, desek hřibových stropů včetně hlavic hřibových sloupů, železový (bez výztuže) z betonu C 30/37</t>
  </si>
  <si>
    <t>platí pro beton C30/37 XA1, XC4, XF3  viz příloha D.1.2.2.102</t>
  </si>
  <si>
    <t>ČS01 ... staveništní prefabrikát : 3,14*1,90*1,90*0,25</t>
  </si>
  <si>
    <t>-0,70*2,10*0,25-0,60*0,60*0,25</t>
  </si>
  <si>
    <t>AK ... staveništní prefabrikát : 3,0*5,80*0,25-0,70*0,70*0,25-2,6*1,30*0,25</t>
  </si>
  <si>
    <t>stropní deska pilířku pro rozvaděč ... přesah cca 5cm na každou stranu : 0,85*2,20*0,20</t>
  </si>
  <si>
    <t>Bednění stropů deskových, balkonových nebo plošných konzol plné, rovné, popř. s náběhy bednící materiál prkna, bez podepření, - zřízení</t>
  </si>
  <si>
    <t>ČS01 ... staveništní prefabrikát : 3,14*1,90*1,90+2*3,14*1,90*0,25</t>
  </si>
  <si>
    <t>-0,7*2,10-(0,7+2,10)*2*0,25-0,60*0,60-0,60*4*0,25</t>
  </si>
  <si>
    <t>4*0,80*0,25</t>
  </si>
  <si>
    <t>AK ... staveništní prefabrikát : 2,60*5,40+(3,0+5,80)*2*0,25-0,70*0,70*0,25-2,60*1,30*0,25</t>
  </si>
  <si>
    <t>0,80*4*0,25+(1,30+2,60)*2*0,25</t>
  </si>
  <si>
    <t>stropní deska pilířku pro rozvaděč ... přesah cca 5cm na každou stranu : 0,85*2,10+(0,85+2,10)*2*0,20</t>
  </si>
  <si>
    <t>411361921RT3</t>
  </si>
  <si>
    <t>Výztuž stropů ze svařovaných sítí průměr drátu 5 mm, velikost oka 150/150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</si>
  <si>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</si>
  <si>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stropní deska pilířku pro rozvaděč  ... KARI 5/150/150 : 0,85*2,20*0,002105*1,10</t>
  </si>
  <si>
    <t>411361821R00</t>
  </si>
  <si>
    <t>Výztuž stropů z betonářské oceli 10 505(R)</t>
  </si>
  <si>
    <t>platí i pro B 500 A, S 235 JR</t>
  </si>
  <si>
    <t xml:space="preserve">  ČS01 ... staveništní prefabrikát : 3,14*1,90*1,90*0,25</t>
  </si>
  <si>
    <t xml:space="preserve">  -0,70*2,10*0,25-0,60*0,60*0,25</t>
  </si>
  <si>
    <t>statika 130kg/m3 : 2,37635*0,13</t>
  </si>
  <si>
    <t xml:space="preserve">  AK ... staveništní prefabrikát : 3,0*5,80*0,25-0,70*0,70*0,25-2,60*1,30*0,25</t>
  </si>
  <si>
    <t>statika 100kg/m3 : 3,3825*0,100</t>
  </si>
  <si>
    <t>451577777R00</t>
  </si>
  <si>
    <t>Podklad nebo lože pod dlažbu (přídlažbu) z kameniva těženého_x000D_
 tloušťky do 10 cm</t>
  </si>
  <si>
    <t>v ploše vodorovné nebo ve sklonu do 1:5</t>
  </si>
  <si>
    <t>zpevněná plocha : 95,0</t>
  </si>
  <si>
    <t>ČS01 ... vnitřní spád.beton dna : 3,14*1,50*1,50*0,30</t>
  </si>
  <si>
    <t>ČS01 ... spád.beton na strop.desce : 3,14*1,90*1,90*0,10</t>
  </si>
  <si>
    <t>564751111R00</t>
  </si>
  <si>
    <t>Podklad nebo kryt z kameniva hrubého drceného tloušťka po zhutnění 150 mm</t>
  </si>
  <si>
    <t>velikost 32 - 63 mm s rozprostřením a zhutněním</t>
  </si>
  <si>
    <t>567132115R00</t>
  </si>
  <si>
    <t>Podklad z kameniva zpevněného cementem KZC 1, tloušťka po zhutnění 200 mm</t>
  </si>
  <si>
    <t>bez dilatačních spár, s rozprostřením a zhutněním, ošetřením povrchu podkladu vodou</t>
  </si>
  <si>
    <t>596215041R00</t>
  </si>
  <si>
    <t>Kladení zámkové dlažby do drtě tloušťka dlažby 80 mm, tloušťka lože 50 mm</t>
  </si>
  <si>
    <t>s provedením lože z kameniva drceného, s vyplněním spár, s dvojitým hutněním a se smetením přebytečného materiálu na krajnici. S dodáním hmot pro lože a výplň spár.</t>
  </si>
  <si>
    <t>59245030R</t>
  </si>
  <si>
    <t>dlažba betonová zámková, dvouvrstvá; kost; šedá; l = 200 mm; š = 165 mm; tl. 80,0 mm</t>
  </si>
  <si>
    <t>zpevněná plocha : 95</t>
  </si>
  <si>
    <t>627452111R00</t>
  </si>
  <si>
    <t>Spárování maltou cementovou zapuštěné rovné_x000D_
 zdí z cihel</t>
  </si>
  <si>
    <t>pro spárování (400 kg cementu/m3)</t>
  </si>
  <si>
    <t>631313511R00</t>
  </si>
  <si>
    <t xml:space="preserve">Mazanina z betonu prostého tl. přes 80 do 120 mm třídy C -/12,5 </t>
  </si>
  <si>
    <t>podkladní beton : 3,20*6,0*0,10</t>
  </si>
  <si>
    <t>631319173R00</t>
  </si>
  <si>
    <t>Příplatek za stržení povrchu tloušťka mazaniny od 80 mm do 120 mm</t>
  </si>
  <si>
    <t>spodní vrstvy mazaniny latí před vložením výztuže nebo pletiva pro tloušťku obou vrstev mazaniny</t>
  </si>
  <si>
    <t>631361921RT3</t>
  </si>
  <si>
    <t>Výztuž mazanin z betonů a z lehkých betonů ze svařovaných sítí průměr drátu 5 mm, velikost oka 150/150 mm</t>
  </si>
  <si>
    <t>včetně distančních prvků</t>
  </si>
  <si>
    <t>KARI 5/150/150 : 3,20*6,0*0,002105*1,10</t>
  </si>
  <si>
    <t>990-11</t>
  </si>
  <si>
    <t>Těsnění prostupu do DN 300 mm</t>
  </si>
  <si>
    <t>utěsnění prostupu ŽB konstrukcí kompletní provedení</t>
  </si>
  <si>
    <t>-dobetonování+bobtnavý tmel</t>
  </si>
  <si>
    <t>P1 : 4,0</t>
  </si>
  <si>
    <t>P2 : 3,0</t>
  </si>
  <si>
    <t>P5 : 1,0</t>
  </si>
  <si>
    <t>990-12</t>
  </si>
  <si>
    <t>Těsnění prostupu do DN 400 mm</t>
  </si>
  <si>
    <t>P3 : 1,0</t>
  </si>
  <si>
    <t>990-13</t>
  </si>
  <si>
    <t>Těsnění prostupu kabelů 300x200 mm vypěněním a zatmelením PU pěnou a butilkaučukovým tmelem</t>
  </si>
  <si>
    <t>917461111R00</t>
  </si>
  <si>
    <t>Osazení chodníkového obrubníku kamenného stojatého, s boční opěrou z betonu prostého, do lože z betonu prostého C 12/15</t>
  </si>
  <si>
    <t>se zřízením lože tl. 80-100 mm</t>
  </si>
  <si>
    <t>nájezdový obrubník : 19,0</t>
  </si>
  <si>
    <t>silniční obrubník : 45,0</t>
  </si>
  <si>
    <t>59217020R</t>
  </si>
  <si>
    <t>obrubník silniční nájezdový; materiál beton; l = 1000,0 mm; š = 148,5 mm; h = 145,0 mm; barva přírodní</t>
  </si>
  <si>
    <t>59217460R</t>
  </si>
  <si>
    <t>obrubník silniční materiál beton; l = 1000,0 mm; š = 150,0 mm; h = 250,0 mm; barva šedá</t>
  </si>
  <si>
    <t>933901111R00</t>
  </si>
  <si>
    <t>Zkoušky objektů a vymývání provedení zkoušky vodotěsnosti betonové nádrže jakéhokoliv druhu a tvaru, o obsahu do 1000 m3</t>
  </si>
  <si>
    <t>-</t>
  </si>
  <si>
    <t>objem ČS01 : 3,14*1,50*1,50*4,50</t>
  </si>
  <si>
    <t>08211320R</t>
  </si>
  <si>
    <t>vodné pro vodu pitnou</t>
  </si>
  <si>
    <t>ztratné 3% : 31,7925*1,03</t>
  </si>
  <si>
    <t>952903112R00</t>
  </si>
  <si>
    <t>Vyčištění objektů při světlé výšce prostoru do 3,5 m čistíren odpadních vod, nádrží, žlabů nebo kanálů</t>
  </si>
  <si>
    <t>při světlé výšce prostoru do 3,5 m čistíren odpadních vod, nádrží, vodojemů, žlabů nebo kanálů</t>
  </si>
  <si>
    <t>objem ČS : 3,14*1,50*1,50</t>
  </si>
  <si>
    <t>AK : 2,0*2,80</t>
  </si>
  <si>
    <t>952903119R00</t>
  </si>
  <si>
    <t>Vyčištění objektů příplatek k ceně_x000D_
 za vyčištění prostorů jakékoliv výšky přes 3,5 m</t>
  </si>
  <si>
    <t>970051130R00</t>
  </si>
  <si>
    <t>Jádrové vrtání, kruhové prostupy v železobetonu jádrové vrtání , do D 130 mm</t>
  </si>
  <si>
    <t>P5 : 0,25*1</t>
  </si>
  <si>
    <t>970051200R00</t>
  </si>
  <si>
    <t>Jádrové vrtání, kruhové prostupy v železobetonu jádrové vrtání , do D 200 mm</t>
  </si>
  <si>
    <t>P1 : 0,25*4</t>
  </si>
  <si>
    <t xml:space="preserve">ČS1 : </t>
  </si>
  <si>
    <t>P2 : 0,40*3</t>
  </si>
  <si>
    <t>971052351R00</t>
  </si>
  <si>
    <t>Vybourání a prorážení otvorů v železobetonových zdech a příčkách plochy do 0,09 m2, tloušťky do 450 mm</t>
  </si>
  <si>
    <t>základových nebo nadzákladových,</t>
  </si>
  <si>
    <t>Včetně pomocného lešení o výšce podlahy do 1900 mm a pro zatížení do 1,5 kPa  (150 kg/m2).</t>
  </si>
  <si>
    <t>P4 : 2,0</t>
  </si>
  <si>
    <t>970051400R1</t>
  </si>
  <si>
    <t>Vrtání jádrové do ŽB do D 400 mm</t>
  </si>
  <si>
    <t>P3 : 0,40*1</t>
  </si>
  <si>
    <t>979081111R00</t>
  </si>
  <si>
    <t>Odvoz suti a vybouraných hmot na skládku do 1 km</t>
  </si>
  <si>
    <t>Včetně naložení na dopravní prostředek a složení na skládku, bez poplatku za skládku.</t>
  </si>
  <si>
    <t xml:space="preserve">80,81,82,83, : </t>
  </si>
  <si>
    <t>Součet: : 0,22759</t>
  </si>
  <si>
    <t>979081121R00</t>
  </si>
  <si>
    <t>Odvoz suti a vybouraných hmot na skládku příplatek za každý další 1 km</t>
  </si>
  <si>
    <t>Součet: : 2,04832</t>
  </si>
  <si>
    <t>998254011R00</t>
  </si>
  <si>
    <t>Přesun hmot pro studny jakéhokoliv rozsahu</t>
  </si>
  <si>
    <t>POL7_1</t>
  </si>
  <si>
    <t xml:space="preserve">2,13,15,31,32,33,35,36,37,38,39,41,42,43,45,46,47,48,50,51,52,53,54,55,56,58,59,60,61,62,63,64,65, : </t>
  </si>
  <si>
    <t xml:space="preserve">66,67,69,73,74,75,78,79,82, : </t>
  </si>
  <si>
    <t>Součet: : 336,58306</t>
  </si>
  <si>
    <t>764217400R00</t>
  </si>
  <si>
    <t xml:space="preserve">Krytiny z titanzinkového plechu výroba a montáž hladké střešní krytiny s úpravou krytiny u okapů, prostupů a výčnělků_x000D_
 železobetonových desek,  </t>
  </si>
  <si>
    <t>800-764</t>
  </si>
  <si>
    <t>včetně spojovacích prostředků, zednické výpomoci a dodávky difuzní fólie.</t>
  </si>
  <si>
    <t>pilířek pro rozvaděč : 1,00*2,40</t>
  </si>
  <si>
    <t>998764101R00</t>
  </si>
  <si>
    <t>Přesun hmot pro konstrukce klempířské v objektech výšky do 6 m</t>
  </si>
  <si>
    <t>50 m vodorovně</t>
  </si>
  <si>
    <t xml:space="preserve">88, : </t>
  </si>
  <si>
    <t>Součet: : 0,05746</t>
  </si>
  <si>
    <t>767911130RT1</t>
  </si>
  <si>
    <t>Montáž oplocení z pletiva strojového vč. dodávky pletiva, napínacího drátu a napínáku, výšky 1,75 m</t>
  </si>
  <si>
    <t>800-767</t>
  </si>
  <si>
    <t>napínací drát ocelový d 3,8 mm pozinkovaný poplastovaný tmavě zelený včetně napínáků</t>
  </si>
  <si>
    <t>pletivo včetně napínacího drátu : 36,0-4,0</t>
  </si>
  <si>
    <t>767920240R00</t>
  </si>
  <si>
    <t>Montáž vrat a vrátek k oplocení osazovaných na sloupky ocelové, o ploše jednotlivě přes 6 do 8 m2</t>
  </si>
  <si>
    <t>branka otočná dvoukřídlá : 1</t>
  </si>
  <si>
    <t>767-001</t>
  </si>
  <si>
    <t>D+M poklop kompozitní  trojdílný tř. B 750x2100 mm s těsněním, osazen do kompozitního rámu Y profil, uzamykatelný</t>
  </si>
  <si>
    <t>ČS01 ... poklop 750x2100 : 1</t>
  </si>
  <si>
    <t>767-002</t>
  </si>
  <si>
    <t>D+M poklop kompozitní tř. C 700x700 mm s těsněním, osazen do kompozitního rámu Y profil, uzamykatelný</t>
  </si>
  <si>
    <t>AK ... 700x700 mm : 1</t>
  </si>
  <si>
    <t>767-003</t>
  </si>
  <si>
    <t>D+M poklop kompozitní tř. B 600x600 mm s těsněním, osazen do kompozitního rámu Y profil, uzamykatelný</t>
  </si>
  <si>
    <t>ČS1 ... 600x600 mm : 1</t>
  </si>
  <si>
    <t>767-004</t>
  </si>
  <si>
    <t>D+M poklop kompozitní tř. B 830x1300 mm s těsněním, osazen do kompozitního rámu Y profil, uzamykatelný</t>
  </si>
  <si>
    <t>AK ... 830x1300 mm : 1</t>
  </si>
  <si>
    <t>767-006</t>
  </si>
  <si>
    <t>D+M žebřík z nerezové oceli s pernamentně jistícím zařízením dl. 420 mm, kotvení pomocí nerezových kotev HILTI</t>
  </si>
  <si>
    <t>O1/Z : 1,0</t>
  </si>
  <si>
    <t>767-007</t>
  </si>
  <si>
    <t>D+M výsuvné madlo z nerez oceli, kotveno pomocí nerezových kotev HILTI</t>
  </si>
  <si>
    <t>o2/Z : 1</t>
  </si>
  <si>
    <t>767-008</t>
  </si>
  <si>
    <t>D+M žebřík z nerezové oceli dl. 200 mm, kotveno pomocí nerezových kotev HILTI</t>
  </si>
  <si>
    <t>O3/Z : 1</t>
  </si>
  <si>
    <t>767PC01</t>
  </si>
  <si>
    <t>Ocelový břit vč. vevařeného ocel. plechu na dně, kompletní dodávka a montáž</t>
  </si>
  <si>
    <t>Kompletní dodávka a montáž.</t>
  </si>
  <si>
    <t>Břit, čerpací rouru spouštěné studny zhotovit dle dílenské dokumentace a bude dodávkou včetně všech potřebných prvků.</t>
  </si>
  <si>
    <t>ČS01 ... ocelový břit : 1</t>
  </si>
  <si>
    <t>55342606R</t>
  </si>
  <si>
    <t>Branka ocelová dvoukřídlá h = 2,0m š =4,0m, 2 sloupky, svařené z tenkostěnných profilů</t>
  </si>
  <si>
    <t>trubky sloupků nahoře zaslepené, vybavené otočnými závěsy a držákem pro uchycení pletiva</t>
  </si>
  <si>
    <t>křídla pozinkovaná a opatřena nátěrovým systémem v barvě tmavě zelené</t>
  </si>
  <si>
    <t>součástí oboustranná klika, vratový zámek zadlabávací vložkový a uzamykatelná rozvora včetně visacího zámku s bezpečnostní vložkou prostředí a zarážka s protiskluzem rozvory zabet. do zákl. bloku</t>
  </si>
  <si>
    <t>998767101R00</t>
  </si>
  <si>
    <t>Přesun hmot pro kovové stavební doplňk. konstrukce v objektech výšky do 6 m</t>
  </si>
  <si>
    <t xml:space="preserve">90,92,93,94,95,96,97,98,99,100, : </t>
  </si>
  <si>
    <t>Součet: : 1,43944</t>
  </si>
  <si>
    <t>783825120R00</t>
  </si>
  <si>
    <t>Nátěry betonových povrchů syntetické Nátěry omítek a betonových povrchů syntetické betonové povrchy, trojnásobné</t>
  </si>
  <si>
    <t>3x uzavírací nátěr</t>
  </si>
  <si>
    <t xml:space="preserve">ČS01 : </t>
  </si>
  <si>
    <t>strop : (3,14*1,50*1,50-0,80*0,80+4*0,80*0,25)*2</t>
  </si>
  <si>
    <t>stěny : 2*3,14*1,50*4,60</t>
  </si>
  <si>
    <t>dno : (3,14*1,50*1,50-0,50*0,50+4*0,50*0,50)*2</t>
  </si>
  <si>
    <t>strop : (2,50*5,30-0,80*0,80-1,30*2,50+0,80*4*0,25+(1,30+2,50)*2*0,25)*2</t>
  </si>
  <si>
    <t>stěny : (2,50+5,30)*2*1,80</t>
  </si>
  <si>
    <t>dno : 2,50*5,30</t>
  </si>
  <si>
    <t>komíny : 0,80*4*0,25+(1,40+2,60)*2*0,25</t>
  </si>
  <si>
    <t>388994111R00</t>
  </si>
  <si>
    <t>Chránička kabelu z PVC 110/4,2 mm, výkop</t>
  </si>
  <si>
    <t>včetně trubky PVC korug. Js110mm, včetně spojovacího materiálu.</t>
  </si>
  <si>
    <t>2x PVC korug.trubka mezi pilířem a šachtou ČS : 2*3,0</t>
  </si>
  <si>
    <t>1x PVC korug.trubka mezi pilířem a AK : 1*10</t>
  </si>
  <si>
    <t>460200163RT2</t>
  </si>
  <si>
    <t>Výkop kabelové rýhy 35/80 cm  hor.3, ruční výkop rýhy</t>
  </si>
  <si>
    <t>PVC korug.trubka Js110 ... mezi pilířem a šachtou ČS : 1,50</t>
  </si>
  <si>
    <t>PVC korug.trubka Js110 ... mezi pilířem a AK : 8,0</t>
  </si>
  <si>
    <t>460420022R00</t>
  </si>
  <si>
    <t>Zřízení kabelového lože v rýze š. do 65 cm z písku</t>
  </si>
  <si>
    <t>včetně dodávky štěrkopísku</t>
  </si>
  <si>
    <t>460490012RT1</t>
  </si>
  <si>
    <t>Fólie výstražná z PVC, šířka 33 cm, fólie PVC šířka 33 cm</t>
  </si>
  <si>
    <t>460570143R00</t>
  </si>
  <si>
    <t>Zához rýhy 35/60 cm, hornina třídy 3, se zhutněním</t>
  </si>
  <si>
    <t>460620013RT1</t>
  </si>
  <si>
    <t>Provizorní úprava terénu v přírodní hornině 3, ruční vyrovnání a zhutnění</t>
  </si>
  <si>
    <t>PVC korug.trubka Js110 ... mezi pilířem a šachtou ČS : 1,50*1,0</t>
  </si>
  <si>
    <t>PVC korug.trubka Js110 ... mezi pilířem a AK : 8,0*1,0</t>
  </si>
  <si>
    <t>825.55</t>
  </si>
  <si>
    <t>šachty čerpací</t>
  </si>
  <si>
    <t>způsob rozpojování hloubení z povrchu území</t>
  </si>
  <si>
    <t>111201101R00</t>
  </si>
  <si>
    <t>Odstranění křovin a stromů o průměru do 10 cm při celkové ploše do 1 000 m2</t>
  </si>
  <si>
    <t>s odstraněním kořenů a s případným nutným odklizením křovin a stromů na hromady na vzdálenost do 50 m nebo s naložením na dopravní prostředek, do sklonu terénu 1 : 5,</t>
  </si>
  <si>
    <t>ČS A - náletové křoviny : 40,0</t>
  </si>
  <si>
    <t>dotčená plocha + manipulace : 65,0*0,10</t>
  </si>
  <si>
    <t>dle geologie ... 7% v hor. 2 : 53,28*0,07</t>
  </si>
  <si>
    <t xml:space="preserve">  výkop pro AK : 3,70*4,50*3,20</t>
  </si>
  <si>
    <t>lde geologie ... 73 v hor. 3 : 53,28*0,73</t>
  </si>
  <si>
    <t>lepivost ... 22% v hor. 3 : 38,8944*0,22</t>
  </si>
  <si>
    <t>dle geologie ... 20% v hor. 4 : 53,28*0,20</t>
  </si>
  <si>
    <t>rýha pro el. pilíř ... 100% v hor. 3 : 0,75*1,80*1,0</t>
  </si>
  <si>
    <t>ČS ... h.1-4 ... 100% : 3,14*1,90*1,90*6,45</t>
  </si>
  <si>
    <t>výkop pro AK : (3,70+4,50)*2*3,20</t>
  </si>
  <si>
    <t>výkop pro AK : 3,70*4,50*3,20</t>
  </si>
  <si>
    <t>výkop pro AK : 53,28</t>
  </si>
  <si>
    <t>výkopek do 100m3 ... 100% : 53,28</t>
  </si>
  <si>
    <t>výkopek do 100m3 ... 100% : 73,11333</t>
  </si>
  <si>
    <t>zemina na meziskládku a zpětný zásyp : 25,44835*2</t>
  </si>
  <si>
    <t>přebytečná zemina : 127,74333-25,44835</t>
  </si>
  <si>
    <t>ornice : 6,5</t>
  </si>
  <si>
    <t xml:space="preserve">skládka 15km : </t>
  </si>
  <si>
    <t>přebytečná zemina : (127,74333-25,44835)*5</t>
  </si>
  <si>
    <t>ornice : 6,5*5</t>
  </si>
  <si>
    <t>162301501R00</t>
  </si>
  <si>
    <t>Vodorovné přemístění křovin nma vzdálenost do 5 000 m</t>
  </si>
  <si>
    <t>o průměru kmene do 10 cm na vzdálenost, složení z dopravního porstředku.</t>
  </si>
  <si>
    <t>zemina na zásyp : 25,44835</t>
  </si>
  <si>
    <t>zemina na meziskládku : 25,44835</t>
  </si>
  <si>
    <t>výkopek celkem : 73,11333+53,28+1,35</t>
  </si>
  <si>
    <t>podsyp : -2,4975</t>
  </si>
  <si>
    <t>podkl. bet. : -0,945</t>
  </si>
  <si>
    <t>základy : -1,3975</t>
  </si>
  <si>
    <t>AK : -2,70*3,30*3,05</t>
  </si>
  <si>
    <t>ČS : -3,14*1,9*1,9*6,20</t>
  </si>
  <si>
    <t>přebytečná zemina : 102,29498+6,5</t>
  </si>
  <si>
    <t>pozice S5 : 3,70*4,50*0,15</t>
  </si>
  <si>
    <t>pilířek pro rozvaděč ... betonáž přímo do rýhy bez pažení ... 3,5% ztratné : 1,80*1,0*0,75*1,035</t>
  </si>
  <si>
    <t>ČS A : 6*4</t>
  </si>
  <si>
    <t>ČS01 : 3,14*(1,90*1,90-1,50*1,50)*5,30</t>
  </si>
  <si>
    <t>vnitřní : 2*3,14*1,50*5,50</t>
  </si>
  <si>
    <t xml:space="preserve">  ČS01 : 3,14*(1,90*1,90-1,50*1,50)*5,30</t>
  </si>
  <si>
    <t>statika 50kg/m3 : 31,16562*0,05</t>
  </si>
  <si>
    <t>ČS A ... dno tl.50cm : 3,14*1,50*1,50*0,50</t>
  </si>
  <si>
    <t>pilířek pro rozvaděč : (0,75+1,80)*2*1,95</t>
  </si>
  <si>
    <t>pilířek pro rozvaděč : 1,80*0,75*1,95</t>
  </si>
  <si>
    <t>bet. komínek - pozice 4 : (1,10+0,70)*2*0,25*0,15</t>
  </si>
  <si>
    <t>bet. komínek - pozice 4 : (1,10+0,70)*4*0,25</t>
  </si>
  <si>
    <t>výplňový beton : 2,50*2,80*0,15</t>
  </si>
  <si>
    <t>bet. blok pod potrubí - pozice 9 : 0,15*0,15*0,40*2</t>
  </si>
  <si>
    <t>stěny : (2,50+2,80)*2*2,15*0,25</t>
  </si>
  <si>
    <t>bet. blok pod potrubí - pozice 9 : 0,15*4*0,40*2</t>
  </si>
  <si>
    <t>dno : (2,50+3,30)*2*0,25</t>
  </si>
  <si>
    <t>stěny : (2,50+2,0+3,30+2,80)*2*2,15</t>
  </si>
  <si>
    <t xml:space="preserve">  stěny : (2,50+3,30)*2*2,15*0,25</t>
  </si>
  <si>
    <t xml:space="preserve">  dno : 2,50*3,30*0,25</t>
  </si>
  <si>
    <t>dle statiky ... 110kg/m3 : 8,2975*0,110</t>
  </si>
  <si>
    <t>dno : 2,50*3,30*0,25</t>
  </si>
  <si>
    <t>ČS ... staveništní prefabrikát : 3,14*1,90*1,90*0,25</t>
  </si>
  <si>
    <t>-0,70*0,70*0,25-0,70*1,30*0,25</t>
  </si>
  <si>
    <t>AK ... staveništní prefabrikát : 2,50*3,30*0,25-0,70*0,70*0,25</t>
  </si>
  <si>
    <t>stropní deska pilířku pro rozvaděč ... přesah cca 5cm na každou stranu : 0,85*1,90*0,20</t>
  </si>
  <si>
    <t>ČS ... staveništní prefabrikát : 3,14*1,90*1,90+2*3,14*1,90*0,25</t>
  </si>
  <si>
    <t>4*0,70*0,25+(0,70+1,30)*2*0,25</t>
  </si>
  <si>
    <t>AK ... staveništní prefabrikát : 2,0*2,80+(2,5+3,30)*2*0,25-0,70*0,70*0,25</t>
  </si>
  <si>
    <t>0,70*4*0,25</t>
  </si>
  <si>
    <t>stropní deska pilířku pro rozvaděč ... přesah cca 5cm na každou stranu : 0,85*1,80+(0,85+1,90)*2*0,20</t>
  </si>
  <si>
    <t>stropní deska pilířku pro rozvaděč  ... KARI 5/150/150 : 0,85*1,90*0,002105*1,10</t>
  </si>
  <si>
    <t xml:space="preserve">  -0,70*0,70*0,25-0,70*1,30*0,25</t>
  </si>
  <si>
    <t>statika 130kg/m3 : 2,48385*0,13</t>
  </si>
  <si>
    <t xml:space="preserve">  AK ... staveništní prefabrikát : 2,50*3,30*0,25-0,70*0,70*0,25</t>
  </si>
  <si>
    <t>statika 100kg/m3 : 1,94*0,100</t>
  </si>
  <si>
    <t>zpevněná plocha : 45,0</t>
  </si>
  <si>
    <t>ČS ... vnitřní spád.beton dna : 3,14*1,50*1,50*0,30</t>
  </si>
  <si>
    <t>ČS ... spád.beton na strop.desce : 3,14*1,90*1,90*0,10</t>
  </si>
  <si>
    <t>zpevněná plocha : 45</t>
  </si>
  <si>
    <t>podkladní beton : 2,70*3,50*0,10</t>
  </si>
  <si>
    <t>KARI 5/150/150 : 2,70*3,50*0,002105*1,10</t>
  </si>
  <si>
    <t>nájezdový obrubník : 12,8</t>
  </si>
  <si>
    <t>silniční obrubník : 25,0</t>
  </si>
  <si>
    <t>objem ČS : 3,14*1,50*1,50*5,0</t>
  </si>
  <si>
    <t>ztratné 3% : 35,325*1,03</t>
  </si>
  <si>
    <t xml:space="preserve">77,78,79,80, : </t>
  </si>
  <si>
    <t xml:space="preserve">3,13,15,33,34,36,37,38,39,40,42,43,44,46,47,48,50,51,52,53,55,56,57,58,59,60,61,62,63,64,66,70,71, : </t>
  </si>
  <si>
    <t xml:space="preserve">72,75,76,79, : </t>
  </si>
  <si>
    <t>Součet: : 229,92333</t>
  </si>
  <si>
    <t>pilířek pro rozvaděč : 1,00*2,00</t>
  </si>
  <si>
    <t xml:space="preserve">85, : </t>
  </si>
  <si>
    <t>Součet: : 0,04788</t>
  </si>
  <si>
    <t>D+M poklop kompozitní tř. B 700x700 mm s těsněním, osazen do kompozitního rámu Y profil, uzamykatelný</t>
  </si>
  <si>
    <t>D+M poklop kompozitní tř. B 700x1300 mm s těsněním, osazen do kompozitního rámu Y profil, uzamykatelný</t>
  </si>
  <si>
    <t>ČS ... 700x1300 mm : 1</t>
  </si>
  <si>
    <t>D+M žebřík z nerezové oceli s pernamentně jistícím zařízením dl. 475 mm, kotvení pomocí nerezových kotev HILTI</t>
  </si>
  <si>
    <t>D+M žebřík z nerezové oceli dl. 225 mm, kotveno pomocí nerezových kotev HILTI</t>
  </si>
  <si>
    <t xml:space="preserve">87,88,89,90,91,92,93, : </t>
  </si>
  <si>
    <t>Součet: : 1,08000</t>
  </si>
  <si>
    <t>strop : (3,14*1,50*1,50-0,70*0,70+4*0,70*0,25-0,70*1,30+(0,70+1,30)*2*0,25)*2</t>
  </si>
  <si>
    <t>stěny : 2*3,14*1,50*5,0</t>
  </si>
  <si>
    <t>strop : (2,0*2,80-0,70*0,70+0,70*4*0,25)*2</t>
  </si>
  <si>
    <t>stěny : (2,00+2,80)*2*2,15</t>
  </si>
  <si>
    <t>dno : 2,0*2,80</t>
  </si>
  <si>
    <t>komíny : 0,70*4*0,25</t>
  </si>
  <si>
    <t>1x PVC korug.trubka mezi pilířem a AK : 1*8,0</t>
  </si>
  <si>
    <t>PVC korug.trubka Js110 ... mezi pilířem a šachtou ČS : 2,0</t>
  </si>
  <si>
    <t>PVC korug.trubka Js110 ... mezi pilířem a AK : 7,0</t>
  </si>
  <si>
    <t>PVC korug.trubka Js110 ... mezi pilířem a šachtou ČS : 2,0*1,0</t>
  </si>
  <si>
    <t>PVC korug.trubka Js110 ... mezi pilířem a AK : 7,0*1,0</t>
  </si>
  <si>
    <t>dotčená plocha + manipulace : 70,0*0,10</t>
  </si>
  <si>
    <t>dle geologie ... 7% v hor. 2 : 49,1175*0,07</t>
  </si>
  <si>
    <t xml:space="preserve">  výkop pro AK : 3,70*4,50*2,95</t>
  </si>
  <si>
    <t>lde geologie ... 73 v hor. 3 : 49,1175*0,73</t>
  </si>
  <si>
    <t>lepivost ... 22% v hor. 3 : 35,85578*0,22</t>
  </si>
  <si>
    <t>dle geologie ... 20% v hor. 4 : 49,44*0,20</t>
  </si>
  <si>
    <t>ČS ... h.1-4 ... 100% : 3,14*1,40*1,40*5,90</t>
  </si>
  <si>
    <t>výkop pro AK : (3,70+4,50)*2*2,95</t>
  </si>
  <si>
    <t>výkop pro AK : 3,70*4,50*2,95</t>
  </si>
  <si>
    <t>výkop pro AK : 49,1175</t>
  </si>
  <si>
    <t>výkopek do 100m3 ... 100% : 49,1175</t>
  </si>
  <si>
    <t>výkopek do 100m3 ... 100% : 36,31096</t>
  </si>
  <si>
    <t>zemina na meziskládku a zpětný zásyp : 21,5705*2</t>
  </si>
  <si>
    <t>přebytečná zemina : 86,77846-21,5705</t>
  </si>
  <si>
    <t>ornice : 7,0</t>
  </si>
  <si>
    <t>přebytečná zemina : (86,77846-21,5705)*5</t>
  </si>
  <si>
    <t>ornice : 7,0*5</t>
  </si>
  <si>
    <t>zemina na zásyp : 21,5705</t>
  </si>
  <si>
    <t>zemina na meziskládku : 21,5705</t>
  </si>
  <si>
    <t>výkopek celkem : 36,31096+1,35+49,1175</t>
  </si>
  <si>
    <t>AK : -2,70*3,30*2,70</t>
  </si>
  <si>
    <t>ČS : -3,14*1,4*1,4*5,90</t>
  </si>
  <si>
    <t>183101111R00</t>
  </si>
  <si>
    <t>Hloubení jamek bez výměny půdy v rovině objem do 0,01 m3</t>
  </si>
  <si>
    <t>pro vysazování rostlin v hornině 1 až 4 bez výměny půdy, s případným naložením přebytečných výkopků na dopravní prostředek, s odvozem na vzdálenost do 20 km a se složením,</t>
  </si>
  <si>
    <t>výsadba keřů ... 5ks : 5,0</t>
  </si>
  <si>
    <t>184102122R00</t>
  </si>
  <si>
    <t xml:space="preserve">Výsadba dřevin s balem průměr přes 200 do 300 mm, na svahu přes 1:5 do 1:2,  </t>
  </si>
  <si>
    <t>do předem vyhloubené jamky se zalitím,</t>
  </si>
  <si>
    <t>kalina obecná : 2,0</t>
  </si>
  <si>
    <t>bez černý : 1,0</t>
  </si>
  <si>
    <t>trnka obecná : 1,0</t>
  </si>
  <si>
    <t>svída krvavá : 1,0</t>
  </si>
  <si>
    <t>přebytečná zemina : 65,20796+7,0</t>
  </si>
  <si>
    <t>ČS B : 6*4</t>
  </si>
  <si>
    <t>ČS01 : 3,14*(1,40*1,40-1,0*1,0)*5,05</t>
  </si>
  <si>
    <t>klíny : (3,14*1,50*1,50-1,10*1,10)*0,75-(3,14*1,50*1,50-1,10*1,10)*0,50/2</t>
  </si>
  <si>
    <t>vnitřní : 2*3,14*1,0*5,05</t>
  </si>
  <si>
    <t xml:space="preserve">  ČS : 3,14*(1,40*1,40-1,0*1,0)*5,05</t>
  </si>
  <si>
    <t xml:space="preserve">  klíny : (3,14*1,50*1,50-1,10*1,10)*0,75-(3,14*1,50*1,50-1,10*1,10)*0,50/2</t>
  </si>
  <si>
    <t xml:space="preserve">  ČS  ... dno tl.50cm : 3,14*1,00*1,00*0,50</t>
  </si>
  <si>
    <t>statika 50kg/m3 : 19,72022*0,05</t>
  </si>
  <si>
    <t>ČS A ... dno tl.50cm : 3,14*1,00*1,00*0,50</t>
  </si>
  <si>
    <t>dno studny mezi břity a pod bet.deskou : (3,14*1,00*1,00+3,14*1,5*1,5)/2*0,50</t>
  </si>
  <si>
    <t>3,14*1,5*1,5*0,50/2</t>
  </si>
  <si>
    <t>ČS ... staveništní prefabrikát : 3,14*1,40*1,40*0,25</t>
  </si>
  <si>
    <t>-0,70*0,90*0,25*2</t>
  </si>
  <si>
    <t>ČS ... staveništní prefabrikát : 3,14*1,40*1,40+2*3,14*1,40*0,25</t>
  </si>
  <si>
    <t>(0,70+0,90)*2*0,25*2</t>
  </si>
  <si>
    <t xml:space="preserve">  ČS ... staveništní prefabrikát : 3,14*1,40*1,40*0,25</t>
  </si>
  <si>
    <t xml:space="preserve">  -0,70*0,90*0,25*2</t>
  </si>
  <si>
    <t xml:space="preserve">  stropní deska pilířku pro rozvaděč ... přesah cca 5cm na každou stranu : 0,85*1,90*0,20</t>
  </si>
  <si>
    <t>statika 100kg/m3 : 3,4866*0,100</t>
  </si>
  <si>
    <t>zpevněná plocha : 73</t>
  </si>
  <si>
    <t>ČS ... vnitřní spád.beton dna : 3,14*1,00*1,00*0,30</t>
  </si>
  <si>
    <t>ČS ... spád.beton na strop.desce : 3,14*1,40*1,40*0,10</t>
  </si>
  <si>
    <t>zpevněná plocha : 73,0</t>
  </si>
  <si>
    <t>nájezdový obrubník : 13,0</t>
  </si>
  <si>
    <t>silniční obrubník : 30,0</t>
  </si>
  <si>
    <t>objem ČS : 3,14*1,00*1,00*4,65</t>
  </si>
  <si>
    <t>ztratné 3% : 14,601*1,03</t>
  </si>
  <si>
    <t>objem ČS : 3,14*1,00*1,00</t>
  </si>
  <si>
    <t xml:space="preserve">69,70,71,72, : </t>
  </si>
  <si>
    <t xml:space="preserve">10,12,25,26,28,29,30,31,32,34,35,36,38,39,40,42,43,44,45,47,48,49,50,51,52,53,54,55,56,58,62,63,64, : </t>
  </si>
  <si>
    <t xml:space="preserve">67,68,71, : </t>
  </si>
  <si>
    <t>Součet: : 220,51831</t>
  </si>
  <si>
    <t xml:space="preserve">77, : </t>
  </si>
  <si>
    <t>D+M poklop kompozitní tř. B dvojdílný 700x900 mm s těsněním, osazen do kompozitního rámu Y profil, uzamykatelný</t>
  </si>
  <si>
    <t>ČS ... 700x900 mm dvojdílný : 1</t>
  </si>
  <si>
    <t>D+M žebřík z nerezové oceli s pernamentně jistícím zařízením dl. 450 mm, kotvení pomocí nerezových kotev HILTI</t>
  </si>
  <si>
    <t xml:space="preserve">79,80,81,82,83,84, : </t>
  </si>
  <si>
    <t>Součet: : 1,01000</t>
  </si>
  <si>
    <t>strop : (3,14*1,00*1,00-0,70*0,90+(0,70+0,90)*2*0,25)*2</t>
  </si>
  <si>
    <t>stěny : 2*3,14*1,00*4,80</t>
  </si>
  <si>
    <t>dno : (3,14*1,00*1,00-0,50*0,50+4*0,50*0,50)*2</t>
  </si>
  <si>
    <t>stěny : (2,00+3,30)*2*2,15</t>
  </si>
  <si>
    <t>dno : 2,0*3,30</t>
  </si>
  <si>
    <t>2x PVC korug.trubka mezi pilířem a šachtou ČS : 2*4,0</t>
  </si>
  <si>
    <t>1x PVC korug.trubka mezi pilířem a AK : 1*2,50</t>
  </si>
  <si>
    <t>PVC korug.trubka Js110 ... mezi pilířem a šachtou ČS : 2,50</t>
  </si>
  <si>
    <t>PVC korug.trubka Js110 ... mezi pilířem a AK : 1,50</t>
  </si>
  <si>
    <t>PVC korug.trubka Js110 ... mezi pilířem a šachtou ČS : 2,5</t>
  </si>
  <si>
    <t>PVC korug.trubka Js110 ... mezi pilířem a AK : 1,5</t>
  </si>
  <si>
    <t>PVC korug.trubka Js110 ... mezi pilířem a šachtou ČS : 2,5*1,0</t>
  </si>
  <si>
    <t>PVC korug.trubka Js110 ... mezi pilířem a AK : 1,5*1,0</t>
  </si>
  <si>
    <t>dotčená plocha + manipulace : 80,0*0,10</t>
  </si>
  <si>
    <t>dle geologie ... 7% v hor. 2 : 44,3975*0,07</t>
  </si>
  <si>
    <t xml:space="preserve">  výkop pro AK : 3,50*4,30*2,95</t>
  </si>
  <si>
    <t>lde geologie ... 73 v hor. 3 : 44,3975*0,73</t>
  </si>
  <si>
    <t>lepivost ... 22% v hor. 3 : 32,41018*0,22</t>
  </si>
  <si>
    <t>dle geologie ... 20% v hor. 4 : 44,3975*0,20</t>
  </si>
  <si>
    <t>výkop pro AK : (3,50+4,30)*2*2,95</t>
  </si>
  <si>
    <t>výkop pro AK : 3,50*4,30*2,95</t>
  </si>
  <si>
    <t>výkop pro AK : 44,3975</t>
  </si>
  <si>
    <t>výkopek do 100m3 ... 100% : 44,3975</t>
  </si>
  <si>
    <t>zemina na meziskládku a zpětný zásyp : 22,0165*2</t>
  </si>
  <si>
    <t>přebytečná zemina : 82,05846-22,0165</t>
  </si>
  <si>
    <t>ornice : 8,0</t>
  </si>
  <si>
    <t>přebytečná zemina : (82,05846-22,0165)*5</t>
  </si>
  <si>
    <t>ornice : 8,0*5</t>
  </si>
  <si>
    <t>zemina na zásyp : 22,0165</t>
  </si>
  <si>
    <t>zemina na meziskládku : 22,0165</t>
  </si>
  <si>
    <t>výkopek celkem : 36,31096+1,35+44,3975</t>
  </si>
  <si>
    <t>podsyp : -3,50*4,30*0,15</t>
  </si>
  <si>
    <t>podkl. bet. : -3,30*2,50*0,10</t>
  </si>
  <si>
    <t>AK : -2,30*3,10*2,70</t>
  </si>
  <si>
    <t>přebytečná zemina : 60,04196+8,0</t>
  </si>
  <si>
    <t>pozice S5 : 3,50*4,30*0,15</t>
  </si>
  <si>
    <t>ČS C : 6*4</t>
  </si>
  <si>
    <t>ČS01 : 3,14*(1,40*1,40-1,0*1,0)*5,30</t>
  </si>
  <si>
    <t>vnitřní : 2*3,14*1,0*5,30</t>
  </si>
  <si>
    <t xml:space="preserve">  ČS : 3,14*(1,40*1,40-1,0*1,0)*5,30</t>
  </si>
  <si>
    <t>statika 50kg/m3 : 20,47382*0,05</t>
  </si>
  <si>
    <t>bet. komínek - pozice 3 : (1,10+0,70)*2*0,25*0,15</t>
  </si>
  <si>
    <t>bet. komínek - pozice 3 : (1,10+0,70)*4*0,25</t>
  </si>
  <si>
    <t>výplňový beton : 2,60*1,80*0,15</t>
  </si>
  <si>
    <t>bet. blok pod potrubí - pozice 9 : 0,15*0,15*0,50*2</t>
  </si>
  <si>
    <t>stěny : (3,10+1,80)*2*1,90*0,25</t>
  </si>
  <si>
    <t>bet. blok pod potrubí : 0,15*4*0,50*2</t>
  </si>
  <si>
    <t>dno : (2,30+3,10)*2*0,25</t>
  </si>
  <si>
    <t>stěny : (2,30+1,80+3,10+2,60)*2*1,90</t>
  </si>
  <si>
    <t xml:space="preserve">  stěny : (3,10+1,80)*2*1,90*0,25</t>
  </si>
  <si>
    <t xml:space="preserve">  dno : 2,30*3,10*0,25</t>
  </si>
  <si>
    <t>dle statiky ... 110kg/m3 : 6,4375*0,110</t>
  </si>
  <si>
    <t>dno : 2,30*3,10*0,25</t>
  </si>
  <si>
    <t>AK ... staveništní prefabrikát : 2,30*3,10*0,25-0,70*0,70*0,25</t>
  </si>
  <si>
    <t>AK ... staveništní prefabrikát : 1,80*2,60+(2,3+3,10)*2*0,25-0,70*0,70*0,25</t>
  </si>
  <si>
    <t xml:space="preserve">  AK ... staveništní prefabrikát : 2,30*3,10*0,25-0,70*0,70*0,25</t>
  </si>
  <si>
    <t>statika 100kg/m3 : 3,2066*0,100</t>
  </si>
  <si>
    <t>zpevněná plocha : 65,0</t>
  </si>
  <si>
    <t>zpevněná plocha : 65</t>
  </si>
  <si>
    <t>podkladní beton : 2,50*3,30*0,10</t>
  </si>
  <si>
    <t>KARI 5/150/150 : 2,50*3,30*0,002105*1,10</t>
  </si>
  <si>
    <t>990-10</t>
  </si>
  <si>
    <t>Těsnění prostupu do 200 mm</t>
  </si>
  <si>
    <t>dotěsnění chráničky vypeněním a zatmelením do hl. 15 mm butilkaučukovým tmelem</t>
  </si>
  <si>
    <t>nájezdový obrubník : 12</t>
  </si>
  <si>
    <t>silniční obrubník : 26</t>
  </si>
  <si>
    <t>nájezdový obrubník : 12,0</t>
  </si>
  <si>
    <t>objem ČS : 3,14*1,00*1,00*4,85</t>
  </si>
  <si>
    <t>ztratné 3% : 15,229*1,03</t>
  </si>
  <si>
    <t>AK : 2,60*1,80</t>
  </si>
  <si>
    <t xml:space="preserve">67,68,69,70, : </t>
  </si>
  <si>
    <t xml:space="preserve">10,12,23,24,26,27,28,29,30,32,33,34,36,37,38,40,41,42,43,45,46,47,48,49,50,51,52,53,54,56,60,61,62, : </t>
  </si>
  <si>
    <t xml:space="preserve">65,66,69, : </t>
  </si>
  <si>
    <t>Součet: : 204,70618</t>
  </si>
  <si>
    <t xml:space="preserve">75, : </t>
  </si>
  <si>
    <t>D+M poklop kompozitní dvojdílný tř. B 700x900 mm s těsněním, osazen do kompozitního rámu Y profil, uzamykatelný</t>
  </si>
  <si>
    <t>ČS1 ... 700x900 mm dvojdílný : 1</t>
  </si>
  <si>
    <t xml:space="preserve">77,78,79,80,81,82, : </t>
  </si>
  <si>
    <t>strop : (3,14*1,00*1,00-0,70*0,90*2+(0,70+0,90)*2*0,25*2)*2</t>
  </si>
  <si>
    <t>stěny : 2*3,14*1,00*5,0</t>
  </si>
  <si>
    <t>strop : (1,80*2,60-0,70*0,70+0,70*4*0,25)*2</t>
  </si>
  <si>
    <t>stěny : (1,80+2,60)*2*1,85</t>
  </si>
  <si>
    <t>dno : 2,60*1,80</t>
  </si>
  <si>
    <t>2x PVC korug.trubka mezi pilířem a šachtou ČS : 2*6,0</t>
  </si>
  <si>
    <t>1x PVC korug.trubka mezi pilířem a AK : 1*7,0</t>
  </si>
  <si>
    <t>PVC korug.trubka Js110 ... mezi pilířem a šachtou ČS : 4,0</t>
  </si>
  <si>
    <t>PVC korug.trubka Js110 ... mezi pilířem a AK : 6,0</t>
  </si>
  <si>
    <t>PVC korug.trubka Js110 ... mezi pilířem a šachtou ČS : 4</t>
  </si>
  <si>
    <t>PVC korug.trubka Js110 ... mezi pilířem a AK : 6</t>
  </si>
  <si>
    <t>PVC korug.trubka Js110 ... mezi pilířem a šachtou ČS : 4*1,0</t>
  </si>
  <si>
    <t>PVC korug.trubka Js110 ... mezi pilířem a AK : 6*1,0</t>
  </si>
  <si>
    <t>132101211R00</t>
  </si>
  <si>
    <t xml:space="preserve">Hloubení rýh šířky přes 60 do 200 cm do 100 m3, v hornině 1-2, hloubení strojně </t>
  </si>
  <si>
    <t>dle geologie ... 7% v hor. 2 : 11,096*0,07</t>
  </si>
  <si>
    <t xml:space="preserve">  rýha pro nátok DN 250 : 1,30*1,90*2,0</t>
  </si>
  <si>
    <t xml:space="preserve">  plastová šachta : 1,80*1,80*1,90</t>
  </si>
  <si>
    <t>dle geologie ... 73% v hor. 3 : 11,096*0,73</t>
  </si>
  <si>
    <t>lepivost 22% : 8,1008*0,22</t>
  </si>
  <si>
    <t>132301211R00</t>
  </si>
  <si>
    <t xml:space="preserve">Hloubení rýh šířky přes 60 do 200 cm do 100 m3, v hornině 4, hloubení strojně </t>
  </si>
  <si>
    <t>dle geologie ... 20% v hor. 4 : 11,096*0,20</t>
  </si>
  <si>
    <t>ČS ... h.1-4 ... 100% : 3,14*1,15*1,15*5,10</t>
  </si>
  <si>
    <t>rýha pro potrubí DN 250 : 2*2,0*1,90</t>
  </si>
  <si>
    <t>šachta : 4*1,80*1,90-1,30*1,90</t>
  </si>
  <si>
    <t>výkopek do 100m3 ... 100% podíl svislého přemístění : 11,096</t>
  </si>
  <si>
    <t>výkopek do 100m3 ... 100% : 21,17852</t>
  </si>
  <si>
    <t>zemina na meziskládku a zpětný zásyp : 8,79732*2</t>
  </si>
  <si>
    <t>přebytečná zemina : 21,17852+1,35+11,096-8,79732</t>
  </si>
  <si>
    <t>přebytečná zemina ... skládka 15km : (21,17852+1,35+11,096-8,79732)*5</t>
  </si>
  <si>
    <t>zemina na zpětný zásyp : 8,79732</t>
  </si>
  <si>
    <t>zemina na meziskládku : 8,79732</t>
  </si>
  <si>
    <t>výkopek celkem : 11,096</t>
  </si>
  <si>
    <t>potrubí : -3,14*0,125*0,125*2,0</t>
  </si>
  <si>
    <t>šachta : -3,14*0,3*0,30*1,80</t>
  </si>
  <si>
    <t>podsyp : -0,36</t>
  </si>
  <si>
    <t>obsyp : -1,33188</t>
  </si>
  <si>
    <t>potrubí DN 250 : 1,30*2,0*(0,30+0,25)-3,14*0,125*0,125*2,0</t>
  </si>
  <si>
    <t>přebytečná zemina : 24,82720</t>
  </si>
  <si>
    <t>obsyp : 1,33188*1,67*1,10*1,01</t>
  </si>
  <si>
    <t>ČS D : 6*4</t>
  </si>
  <si>
    <t>ČS01 : 3,14*(1,15*1,15-0,75*0,75)*4,30</t>
  </si>
  <si>
    <t>klíny : (3,14*1,25*1,25-0,85*0,85)*0,75-(3,14*1,25*1,25-0,85*0,85)*0,50/2</t>
  </si>
  <si>
    <t>vnitřní : 2*3,14*0,75*4,30</t>
  </si>
  <si>
    <t xml:space="preserve">  ČS : 3,14*(1,15*1,15-0,75*0,75)*4,30</t>
  </si>
  <si>
    <t xml:space="preserve">  klíny : (3,14*1,25*1,25-0,85*0,85)*0,75-(3,14*1,25*1,25-0,85*0,85)*0,50/2</t>
  </si>
  <si>
    <t xml:space="preserve">  ČS ... dno tl.50cm : 3,14*0,85*0,85*0,50</t>
  </si>
  <si>
    <t>statika 50kg/m3 : 13,48772*0,05</t>
  </si>
  <si>
    <t>ČS A ... dno tl.50cm : 3,14*0,85*0,85*0,50</t>
  </si>
  <si>
    <t>dno studny mezi břity a pod bet.deskou : (3,14*0,85*0,85+3,14*1,15*1,15)/2*0,50</t>
  </si>
  <si>
    <t>3,14*1,15*1,15*0,50/2</t>
  </si>
  <si>
    <t>ČS ... staveništní prefabrikát : 3,14*1,15*1,15*0,25</t>
  </si>
  <si>
    <t>-0,70*1,50*0,25</t>
  </si>
  <si>
    <t>ČS ... staveništní prefabrikát : 3,14*1,15*1,15+2*3,14*1,15*0,25</t>
  </si>
  <si>
    <t>-0,70*1,30*0,25</t>
  </si>
  <si>
    <t>(0,70+1,30)*2*0,25</t>
  </si>
  <si>
    <t xml:space="preserve">  ČS ... staveništní prefabrikát : 3,14*1,15*1,15*0,25</t>
  </si>
  <si>
    <t xml:space="preserve">  -0,70*1,50*0,25</t>
  </si>
  <si>
    <t>statika 100kg/m3 : 1,09866*0,100</t>
  </si>
  <si>
    <t>potrubí DN 250 : 1,30*2,0*0,10</t>
  </si>
  <si>
    <t>šachta DN 600 : 1,0*1,0*0,10</t>
  </si>
  <si>
    <t>ČS ... vnitřní spád.beton dna : 3,14*0,75*0,75*0,30</t>
  </si>
  <si>
    <t>ČS ... spád.beton na strop.desce : 3,14*1,15*1,15*0,10</t>
  </si>
  <si>
    <t>potrubí PP 250 : 2,0</t>
  </si>
  <si>
    <t>revizní šachta : 1,0</t>
  </si>
  <si>
    <t>ztratné 1,5% : 2,0*1,015</t>
  </si>
  <si>
    <t>P1 : 3</t>
  </si>
  <si>
    <t>P4 : 2</t>
  </si>
  <si>
    <t>objem ČS : 3,14*0,75*0,75*4,30</t>
  </si>
  <si>
    <t>ztratné 3% : 7,59488*1,03</t>
  </si>
  <si>
    <t>objem ČS : 3,14*0,75*0,75</t>
  </si>
  <si>
    <t>P1 : 0,40*3</t>
  </si>
  <si>
    <t xml:space="preserve">52,53,54, : </t>
  </si>
  <si>
    <t>Součet: : 0,22400</t>
  </si>
  <si>
    <t>Součet: : 2,01604</t>
  </si>
  <si>
    <t xml:space="preserve">8,21,23,24,25,26,27,29,30,31,33,34,35,36,37,38,40,41,42,43,44,50,51,53, : </t>
  </si>
  <si>
    <t>Součet: : 56,76276</t>
  </si>
  <si>
    <t xml:space="preserve">59, : </t>
  </si>
  <si>
    <t>D+M poklop kompozitní dvojdílný tř. B 700x1300 mm s těsněním, osazen do kompozitního rámu Y profil, uzamykatelný</t>
  </si>
  <si>
    <t>D+M žebřík z nerezové oceli s pernamentně jistícím zařízením dl. 370 mm, kotvení pomocí nerezových kotev HILTI</t>
  </si>
  <si>
    <t xml:space="preserve">61,62,63,64, : </t>
  </si>
  <si>
    <t>Součet: : 0,61000</t>
  </si>
  <si>
    <t>strop : (3,14*0,75*0,75-0,70*1,30+(0,70+1,30)*2*0,25)*2</t>
  </si>
  <si>
    <t>stěny : 2*3,14*0,75*4,30</t>
  </si>
  <si>
    <t>dno : (3,14*0,75*0,75-0,50*0,50+4*0,50*0,50)*2</t>
  </si>
  <si>
    <t>2x PVC korug.trubka mezi pilířem a šachtou ČS : 6,0</t>
  </si>
  <si>
    <t>PVC korug.trubka Js110 ... mezi pilířem a šachtou ČS : 5,0</t>
  </si>
  <si>
    <t>PVC korug.trubka Js110 ... mezi pilířem a šachtou ČS : 5,0*1,0</t>
  </si>
  <si>
    <t xml:space="preserve">rozšíření o 20cm na každou stranu : </t>
  </si>
  <si>
    <t xml:space="preserve">MK asfalt : </t>
  </si>
  <si>
    <t>stoky + rozšíření na každou stranu o 20cm : 596,50*0,20*2</t>
  </si>
  <si>
    <t>výtlaky + rozšíření na každou stranu o 20 cm : 235*0,20*2</t>
  </si>
  <si>
    <t>šachty : 2*(3,20+(2,80-1,30))*0,20*18</t>
  </si>
  <si>
    <t xml:space="preserve">MK - makadam : </t>
  </si>
  <si>
    <t>stoky - + rozšíření na každou stranu o 20cm : 45,0*0,20*2</t>
  </si>
  <si>
    <t xml:space="preserve">1, : </t>
  </si>
  <si>
    <t>Součet: : 296,01880</t>
  </si>
  <si>
    <t>Součet: : 4144,26320</t>
  </si>
  <si>
    <t xml:space="preserve">5,6,7, : </t>
  </si>
  <si>
    <t>Součet: : 84,57680</t>
  </si>
  <si>
    <t>Součet: : 1184,07520</t>
  </si>
  <si>
    <t>564761111R00</t>
  </si>
  <si>
    <t>Podklad nebo kryt z kameniva hrubého drceného tloušťka po zhutnění 200 mm</t>
  </si>
  <si>
    <t xml:space="preserve">obnova štrk. cesty : </t>
  </si>
  <si>
    <t>stoky : 118,0*1,30</t>
  </si>
  <si>
    <t>výtlaky : 719,50</t>
  </si>
  <si>
    <t>tlaková kanalizace : 58,35</t>
  </si>
  <si>
    <t>odbočky : 38,80</t>
  </si>
  <si>
    <t>564851111R00</t>
  </si>
  <si>
    <t>Podklad ze štěrkodrti s rozprostřením a zhutněním frakce 0-63 mm, tloušťka po zhutnění 150 mm</t>
  </si>
  <si>
    <t>stoky + rozšíření na každou stranu o 20cm : 596,50*(1,30+0,20*2)</t>
  </si>
  <si>
    <t>výtlaky + rozšíření na každou stranu o 20 cm : 235*(1,10+0,20*2)</t>
  </si>
  <si>
    <t>odbočky : 76,90*(1,0+0,20*2)</t>
  </si>
  <si>
    <t>stoky - + rozšíření na každou stranu o 20cm : 45,0*(1,30+0,20*2)</t>
  </si>
  <si>
    <t>odbočky : 2,0*1,0</t>
  </si>
  <si>
    <t xml:space="preserve">zám. dl. : </t>
  </si>
  <si>
    <t>odbočky : 5,25</t>
  </si>
  <si>
    <t>564962111R00</t>
  </si>
  <si>
    <t>Podklad nebo kryt z mechanicky zpevněného kameniva (MZK) tloušťka po zhutnění 200 mm</t>
  </si>
  <si>
    <t>s rozprostřením a zhutněním</t>
  </si>
  <si>
    <t xml:space="preserve">MK - makadam - vibrovaný štěk : </t>
  </si>
  <si>
    <t>565131111R00</t>
  </si>
  <si>
    <t>Podklad z kameniva obaleného asfaltem ACP 16+, v pruhu šířky do 3 m, třídy 1, tloušťka po zhutnění 50 mm</t>
  </si>
  <si>
    <t>573231110R00</t>
  </si>
  <si>
    <t>Postřik živičný spojovací bez posypu kamenivem z emulze, v množství od 0,3 do 0,5 kg/m2</t>
  </si>
  <si>
    <t>575191111R00</t>
  </si>
  <si>
    <t>Makadam živičný vsypný tloušťka po zhutnění 100 mm</t>
  </si>
  <si>
    <t>z kameniva hrubého drceného s rozprostřením, se vsypem z kameniva drceného obaleného asfaltem</t>
  </si>
  <si>
    <t>577141112R00</t>
  </si>
  <si>
    <t>Beton asfaltový s rozprostřením a zhutněním v pruhu šířky do 3 m, ACO 11+ nebo ACO 16+, tloušťky 50 mm, plochy přes 1000 m2</t>
  </si>
  <si>
    <t>596215021R00</t>
  </si>
  <si>
    <t>Kladení zámkové dlažby do drtě tloušťka dlažby 60 mm, tloušťka lože 40 mm</t>
  </si>
  <si>
    <t>zám. dl. - opětovné použití vybourané dlažby 100% : 5,25</t>
  </si>
  <si>
    <t>273534T10</t>
  </si>
  <si>
    <t>Řezání stávajícího živičného krytu tl. 5 - 10 cm, ošetření spáry - zálivkové hmoty, těsnící proužek</t>
  </si>
  <si>
    <t>V položce jsou zakalkulovány i náklady na spotřebu vody.</t>
  </si>
  <si>
    <t>stoky + rozšíření na každou stranu o 20cm : 596,50*2</t>
  </si>
  <si>
    <t>výtlaky + rozšíření na každou stranu o 20 cm : 235*2</t>
  </si>
  <si>
    <t>šachty : 2*(3,20+(2,80-1,30))*18</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</si>
  <si>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</si>
  <si>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</si>
  <si>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</si>
  <si>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DP : 5,25</t>
  </si>
  <si>
    <t>998225111R00</t>
  </si>
  <si>
    <t>Přesun hmot komunikací a letišť, kryt živičný jakékoliv délky objektu</t>
  </si>
  <si>
    <t>vodorovně do 200 m</t>
  </si>
  <si>
    <t xml:space="preserve">11,12,13,14,15,16,17,18,19, : </t>
  </si>
  <si>
    <t>Součet: : 2239,78981</t>
  </si>
  <si>
    <t>822.27</t>
  </si>
  <si>
    <t>komunikace místní III. třídy</t>
  </si>
  <si>
    <t xml:space="preserve"> m2</t>
  </si>
  <si>
    <t>kryt (materiál konstrukce krytu) z kameniva obalovaného živicí</t>
  </si>
  <si>
    <t>011EM01</t>
  </si>
  <si>
    <t>D+M - Typový plastový elektroměrový rozvaděč  RE A</t>
  </si>
  <si>
    <t>ks</t>
  </si>
  <si>
    <t>Typový plastový rozvaděč elektrárenského měření pro přímé měření a montáž do výklenku, o rozměrech v. 600 x š.400 x h.240 mm,  zkušební svorkovnice, můstek PEN, krytí IP44/IP20, s přívody a vývody zespodu, místo pro jednosazbový elektroměr, hlavní jistič 3x25A/B, přívod AYKY-J 4x16 mm2, odvod CYKY-J 4x10 mm2. Zapojení dle zvyklostí E.ON Distribuce a.s..</t>
  </si>
  <si>
    <t>02EM01</t>
  </si>
  <si>
    <t>D+M - Kabel s hliníkovým jádrem AYKY-J 4x16</t>
  </si>
  <si>
    <t>02EM02</t>
  </si>
  <si>
    <t>D+M - Kabel s měděným jádrem CYKY-J 4x10</t>
  </si>
  <si>
    <t>02EM03</t>
  </si>
  <si>
    <t>PVC trubka d=40mm, UV stabilní včetně uchycení na sloup nerez pásky</t>
  </si>
  <si>
    <t>02EM04</t>
  </si>
  <si>
    <t>PVC korugovaná chránička Js90 včetně spojek</t>
  </si>
  <si>
    <t>02EM05</t>
  </si>
  <si>
    <t>D+M- Utěsnění prostupů a kabelů v chráničkách proti vnikání vlhkosti a hlodavcům</t>
  </si>
  <si>
    <t>kpl</t>
  </si>
  <si>
    <t>02EM06</t>
  </si>
  <si>
    <t>D+M - Drobný montážní materiál</t>
  </si>
  <si>
    <t>02EM07</t>
  </si>
  <si>
    <t>M - Ukončení kabelů  do 4x25 mm2</t>
  </si>
  <si>
    <t>02EM08</t>
  </si>
  <si>
    <t>M - Ukončení kabelů  do 4x10 mm2</t>
  </si>
  <si>
    <t>02EM09</t>
  </si>
  <si>
    <t>D+M - Výkonová pojistka 40A gG</t>
  </si>
  <si>
    <t>03EM01</t>
  </si>
  <si>
    <t>Provedení požadovaných měření a následné zpracování výchozí revize el. zařízení</t>
  </si>
  <si>
    <t>HZS</t>
  </si>
  <si>
    <t>POL10_</t>
  </si>
  <si>
    <t>04EM01</t>
  </si>
  <si>
    <t>Vytýčení trasy</t>
  </si>
  <si>
    <t>04EM02</t>
  </si>
  <si>
    <t>Výkop 35 x 80 cm  kompletní</t>
  </si>
  <si>
    <t>Výkop 35 x 80 cm  kompletní, včetně pískového lože 10/10cm, zahrnutí, hutnění, výstražné fólie a úpravy terénu</t>
  </si>
  <si>
    <t>04EM03</t>
  </si>
  <si>
    <t>Výkop 50 x 120 cm, tř.zeminy 3, kompletní</t>
  </si>
  <si>
    <t>Výkop 50 x 120 cm, kompletní, včetně betonového podloží 10 cm, pískového lože 10/10cm, zahrnutí, hutnění, výstražné fólie a úpravy terénu. Úprava asfaltového povrchu je součástí SO 05 Opravy komunikací !!!!</t>
  </si>
  <si>
    <t>04EM04</t>
  </si>
  <si>
    <t>Řezání spáry v asfaltu nebo betonu do tl.100mm</t>
  </si>
  <si>
    <t>04EM05</t>
  </si>
  <si>
    <t>Bourání živičných povrchů do tl.300mm</t>
  </si>
  <si>
    <t>04EM06</t>
  </si>
  <si>
    <t>Odvoz vybouraného živičného povrchu celkem do 15km</t>
  </si>
  <si>
    <t>04EM07</t>
  </si>
  <si>
    <t>Odvoz přebytečné zeminy celkem do 15km</t>
  </si>
  <si>
    <t>012EM01</t>
  </si>
  <si>
    <t>D+M - Typový plastový elektroměrový rozvaděč  RE B</t>
  </si>
  <si>
    <t>013EM01</t>
  </si>
  <si>
    <t>D+M - Typový plastový elektroměrový rozvaděč  RE C</t>
  </si>
  <si>
    <t>014EM01</t>
  </si>
  <si>
    <t>D+M - Typový plastový elektroměrový rozvaděč  RE D</t>
  </si>
  <si>
    <t>Typový plastový rozvaděč elektrárenského měření pro přímé měření v kompaktním plastovém pilíři, o rozměrech v. 1930 x š.400 x h.240 mm,  zkušební svorkovnice, můstek PEN, krytí IP44/IP20, s přívody a vývody zespodu, místo pro jednosazbový elektroměr, hlavní jistič 3x16A/B, přívod AYKY-J 4x16 mm2, odvod AYKY-J 4x16 mm2. Zapojení dle zvyklostí E.ON Distribuce a.s..</t>
  </si>
  <si>
    <t>015EM01</t>
  </si>
  <si>
    <t>D+M - Typová plastová pojistková přípojková skříň MP D</t>
  </si>
  <si>
    <t>Typová plastová pojistková přípojková skříň do 3x160A, montáž do výklenku, o rozměrech v. 600 x š.400 x h.240 mm, krytí IP44/IP00, s přívodem a vývodem zespodu, přívod AYKY-J 4x16 mm2, odvod CYKY-J 4x10 mm2.</t>
  </si>
  <si>
    <t>D+M - Výkonová pojistka 16A gG</t>
  </si>
  <si>
    <t>D+M - Výkonová pojistka 25A gG</t>
  </si>
  <si>
    <t>016EM01</t>
  </si>
  <si>
    <t>D+M - Typový plastový elektroměrový rozvaděč  RE 1</t>
  </si>
  <si>
    <t>Typový plastový rozvaděč elektrárenského měření pro přímé měření v kompaktním plastovém pilíři, o rozměrech v. 1930 x š.400 x h.240 mm,  zkušební svorkovnice, můstek PEN, krytí IP44/IP20, s přívody a vývody zespodu, místo pro jednosazbový elektroměr, hlavní jistič 3x25A/B, přívod AYKY-J 4x25 mm2, odvod AYKY-J 4x25 mm2. Zapojení dle zvyklostí E.ON Distribuce a.s..</t>
  </si>
  <si>
    <t>017EM01</t>
  </si>
  <si>
    <t>D+M - Typová plastová pojistková přípojková skříň MP 1</t>
  </si>
  <si>
    <t>Typová plastová pojistková přípojková skříň do 3x160A, montáž do výklenku, o rozměrech v. 600 x š.400 x h.240 mm, krytí IP44/IP00, s přívodem a vývodem zespodu, přívod AYKY-J 4x25 mm2, odvod CYKY-J 4x10 mm2.</t>
  </si>
  <si>
    <t>D+M - Kabel s hliníkovým jádrem AYKY-J 4x25</t>
  </si>
  <si>
    <t>02EM10</t>
  </si>
  <si>
    <t>Výkop 50 x 120 cm, kompletní, včetně betonového podloží 10 cm, pískového lože 10/10cm, zahrnutí, hutnění, výstražné fólie a úpravy terénu. Úprava asfaltového povrchu je součástí SO 05 Opravy komunikací !!!! Protlak pod silnicí a náhonem je součástí SO 01 Kanalizační stoky!!!!</t>
  </si>
  <si>
    <t>Výkop jámy pro plastový pilíř elektroměrového rozvaděče</t>
  </si>
  <si>
    <t>04EM08</t>
  </si>
  <si>
    <t>139601101R00</t>
  </si>
  <si>
    <t>Ruční výkop jam, rýh a šachet v horninách 1 a 2</t>
  </si>
  <si>
    <t>dle geologie ... 7% v hor. 2 : 258,05275*0,07</t>
  </si>
  <si>
    <t>139601103R00</t>
  </si>
  <si>
    <t>Ruční výkop jam, rýh a šachet v hornině 4</t>
  </si>
  <si>
    <t>dle geologie ... 20% v hor. 4 : 258,05275*0,20</t>
  </si>
  <si>
    <t xml:space="preserve">  DP ... pr. hl. 1,60 : </t>
  </si>
  <si>
    <t xml:space="preserve">  stoka A : 1,10*(50,7+12,0)*1,60</t>
  </si>
  <si>
    <t xml:space="preserve">  stoka A1 : 1,10*32,60*1,60</t>
  </si>
  <si>
    <t xml:space="preserve">  stoka A1.1 : 1,10*4,0*1,60</t>
  </si>
  <si>
    <t xml:space="preserve">  stoka B : 1,10*(3,0+6,0)*1,60</t>
  </si>
  <si>
    <t xml:space="preserve">  stoka B1 : 1,10*2,0*1,60</t>
  </si>
  <si>
    <t xml:space="preserve">  stoka B2 : 1,10*3,0*1,60</t>
  </si>
  <si>
    <t xml:space="preserve">  stoka C1 : 1,10*19*1,60</t>
  </si>
  <si>
    <t xml:space="preserve">  stoka D : 1,10*2,0*1,60</t>
  </si>
  <si>
    <t xml:space="preserve">  stoka D1 : 1,10*4,0*1,60</t>
  </si>
  <si>
    <t xml:space="preserve">  stoka E : 1,10*3,0*1,60</t>
  </si>
  <si>
    <t xml:space="preserve">  stoka E1 : 1,10*1,0*1,60</t>
  </si>
  <si>
    <t xml:space="preserve">  ČS -D : 1,10*2,0*1,60</t>
  </si>
  <si>
    <t xml:space="preserve">  šachtičky DN 315 : 1,60*(1,60-1,10)*1,60*46</t>
  </si>
  <si>
    <t xml:space="preserve">  MK - asfalt : -1,1*76,90*0,45</t>
  </si>
  <si>
    <t xml:space="preserve">  MK - makadam : -1,1*2,0*0,45</t>
  </si>
  <si>
    <t xml:space="preserve">  zám. dl. : -1,10*5,25*0,25</t>
  </si>
  <si>
    <t xml:space="preserve">  cesta : -1,10*38,80*0,20</t>
  </si>
  <si>
    <t xml:space="preserve">  -1,60*(1,60-1,10)*0,45*16</t>
  </si>
  <si>
    <t>dle geologie ... 73% v hor. 3 : 258,05275*0,73</t>
  </si>
  <si>
    <t>stoka A : 2*(50,7+12,0)*1,60</t>
  </si>
  <si>
    <t>stoka A1 : 2*32,60*1,60</t>
  </si>
  <si>
    <t>stoka A1.1 : 2*4,0*1,60</t>
  </si>
  <si>
    <t>stoka B : 2*(3,0+6,0)*1,60</t>
  </si>
  <si>
    <t>stoka B1 : 2*2,0*1,60</t>
  </si>
  <si>
    <t>stoka B2 : 2*3,0*1,60</t>
  </si>
  <si>
    <t>stoka C1 : 1,10*19*1,60</t>
  </si>
  <si>
    <t>stoka D : 2*2,0*1,60</t>
  </si>
  <si>
    <t>stoka D1 : 2*4,0*1,60</t>
  </si>
  <si>
    <t>stoka E : 2*3,0*1,60</t>
  </si>
  <si>
    <t>stoka E1 : 2*1,0*1,60</t>
  </si>
  <si>
    <t>ČS -D : 2*2,0*1,60</t>
  </si>
  <si>
    <t>šachtičky DN 315 : 2*(1,60+(1,60-1,10))*1,60*46</t>
  </si>
  <si>
    <t>výkopek nad 100 m3 ... 50% podíl svislého přemístění : 258,05275*0,50</t>
  </si>
  <si>
    <t xml:space="preserve">zemina na zásyp a zpět : </t>
  </si>
  <si>
    <t>vhodná zemina j zásypu ... 10% výkopku : 258,05275*0,10*2</t>
  </si>
  <si>
    <t>přebytečná zemina na skládku : 258,05275-25,805275</t>
  </si>
  <si>
    <t>přebytečná zemina na skládku do 15 km : (258,05275-25,805275)*5</t>
  </si>
  <si>
    <t>zemina na zásyp : 25,80528</t>
  </si>
  <si>
    <t>zemina na meziskládku : 25,805275</t>
  </si>
  <si>
    <t>výkopek celkem : 258,05275</t>
  </si>
  <si>
    <t>DN 150 : -3,14*0,075*0,075*122,30</t>
  </si>
  <si>
    <t>DN 200 : -3,14*0,10*0,10*22,0</t>
  </si>
  <si>
    <t>šachty : -3,14*0,01575*0,01575*1,60*46</t>
  </si>
  <si>
    <t>podsyp : -19,553</t>
  </si>
  <si>
    <t>obsyp : -69,78758</t>
  </si>
  <si>
    <t xml:space="preserve">  1,10*(76,9+2,0)*0,50</t>
  </si>
  <si>
    <t xml:space="preserve">  1,60*(1,60-1,10)*0,50</t>
  </si>
  <si>
    <t xml:space="preserve">  MK : 1,10*(76,90+2,0)*(1,60-0,45-0,50-0,45-0,10)</t>
  </si>
  <si>
    <t xml:space="preserve">  MK : 1,60*(1,60-1,10)*(1,60-0,45-0,50)</t>
  </si>
  <si>
    <t xml:space="preserve">  zásyp mimo komunikaci : 165,80392-43,795-9,199</t>
  </si>
  <si>
    <t>stoka A : 1,10*(50,7*(0,30+0,15)+12*(0,30+0,20))</t>
  </si>
  <si>
    <t>stoka A1 : 1,10*32,60*(0,30+0,15)</t>
  </si>
  <si>
    <t>stoka A1.1 : 1,10*4,0*(0,30+0,20)</t>
  </si>
  <si>
    <t>stoka B : 1,10*(3,0*(0,30+0,15)+6,0*(0,30+0,20))</t>
  </si>
  <si>
    <t>stoka B1 : 1,10*2,0*(0,30+0,15)</t>
  </si>
  <si>
    <t>stoka B2 : 1,10*3,0*(0,30+0,15)</t>
  </si>
  <si>
    <t>stoka C1 : 1,10*19*(0,30+0,15)</t>
  </si>
  <si>
    <t>stoka D : 1,10*2,0*(0,30+0,15)</t>
  </si>
  <si>
    <t>stoka D1 : 1,10*4,0*(0,30+0,15)</t>
  </si>
  <si>
    <t>stoka E : 1,10*3,0*(0,30+0,15)</t>
  </si>
  <si>
    <t>stoka E1 : 1,10*1,0*(0,30+0,15)</t>
  </si>
  <si>
    <t>ČS -D : 1,10*2,0*(0,30+0,15)</t>
  </si>
  <si>
    <t xml:space="preserve">odečet potrubí : </t>
  </si>
  <si>
    <t>přebytečná zemina : 232,24748</t>
  </si>
  <si>
    <t>obsyp : 69,78758*1,67*1,10*1,01</t>
  </si>
  <si>
    <t>akt. z. MK : 43,795*1,67*1,10*1,01</t>
  </si>
  <si>
    <t>zásyp rýh potrubí ... zásyp-vhodný zemina k zásypu (10%) : (165,80392-25,805275-43,795)*1,67*1,10*1,01</t>
  </si>
  <si>
    <t>113107515R00</t>
  </si>
  <si>
    <t>Odstranění podkladů nebo krytů z kameniva hrubého drceného, v ploše jednotlivě do 50 m2, tloušťka vrstvy 150 mm</t>
  </si>
  <si>
    <t>zám. dl. : 5,25*1,0</t>
  </si>
  <si>
    <t>cesta : 38,80*1,0</t>
  </si>
  <si>
    <t>MK - asf : 76,90*1,0</t>
  </si>
  <si>
    <t>MK - makadam : 2,0*1,0</t>
  </si>
  <si>
    <t xml:space="preserve">17,18,19, : </t>
  </si>
  <si>
    <t>Součet: : 79,55750</t>
  </si>
  <si>
    <t>Součet: : 1113,80500</t>
  </si>
  <si>
    <t xml:space="preserve">23,24,25, : </t>
  </si>
  <si>
    <t>Součet: : 17,35800</t>
  </si>
  <si>
    <t>Součet: : 243,01200</t>
  </si>
  <si>
    <t>stoka A : 1,10*(50,7+12,0)*0,10</t>
  </si>
  <si>
    <t>stoka A1 : 1,10*32,60*0,10</t>
  </si>
  <si>
    <t>stoka A1.1 : 1,10*4,0*0,10</t>
  </si>
  <si>
    <t>stoka B : 1,10*(3,0+6,0)*0,10</t>
  </si>
  <si>
    <t>stoka B1 : 1,10*2,0*0,10</t>
  </si>
  <si>
    <t>stoka B2 : 1,10*3,0*0,10</t>
  </si>
  <si>
    <t>stoka C1 : 1,10*19*0,10</t>
  </si>
  <si>
    <t>stoka D : 1,10*2,0*0,10</t>
  </si>
  <si>
    <t>stoka D1 : 1,10*4,0*0,10</t>
  </si>
  <si>
    <t>stoka E : 1,10*3,0*0,10</t>
  </si>
  <si>
    <t>stoka E1 : 1,10*1,0*0,10</t>
  </si>
  <si>
    <t>ČS -D : 1,10*2,0*0,10</t>
  </si>
  <si>
    <t>šachtičky DN 315 : 1,60*(1,60-1,10)*0,10*46</t>
  </si>
  <si>
    <t>871313121R00</t>
  </si>
  <si>
    <t>Montáž potrubí z trub z plastů těsněných gumovým kroužkem  DN 150 mm</t>
  </si>
  <si>
    <t>DP - potrubí DN 150 : 122,30</t>
  </si>
  <si>
    <t>871353121R00</t>
  </si>
  <si>
    <t>Montáž potrubí z trub z plastů těsněných gumovým kroužkem  DN 200 mm</t>
  </si>
  <si>
    <t>DP - potrubí DN 200 : 22,0</t>
  </si>
  <si>
    <t>koleno 30° : 43,0</t>
  </si>
  <si>
    <t>koleno 45° : 43,0</t>
  </si>
  <si>
    <t>záslepka : 43,0</t>
  </si>
  <si>
    <t>877353123R00</t>
  </si>
  <si>
    <t>Montáž tvarovek na potrubí z trub z plastů těsněných gumovým kroužkem jednoosých DN 200 mm</t>
  </si>
  <si>
    <t xml:space="preserve">tvarovky DN 200 : </t>
  </si>
  <si>
    <t>koleno 30° : 6,0</t>
  </si>
  <si>
    <t>koleno 45° : 6,0</t>
  </si>
  <si>
    <t>záslepka : 6,0</t>
  </si>
  <si>
    <t>894432111R1</t>
  </si>
  <si>
    <t>D+M  plastové šachty revizní prům. 315 mm včetně poklopu</t>
  </si>
  <si>
    <t>- plastová šachtička DN 315 mm</t>
  </si>
  <si>
    <t>- poklop v pojížděných plochách litinový s teleskopickou rourou</t>
  </si>
  <si>
    <t>- poklop v zelených nepojížděných plochách plastový</t>
  </si>
  <si>
    <t>DP : 46,0</t>
  </si>
  <si>
    <t>28614250R1</t>
  </si>
  <si>
    <t>Trubka kanalizační PP SN 8 150x2000 mm</t>
  </si>
  <si>
    <t>ztratné 1,5% : 122,30/2*1,015</t>
  </si>
  <si>
    <t>28614253R1</t>
  </si>
  <si>
    <t>Trubka kanalizační PP SN 8 200x2000 mm</t>
  </si>
  <si>
    <t>ztratné 1,5% : 22,0/2*1,015</t>
  </si>
  <si>
    <t>28651793R1</t>
  </si>
  <si>
    <t>Záslepka kanalizační  D 200</t>
  </si>
  <si>
    <t>28654599R1</t>
  </si>
  <si>
    <t>Koleno kanalizační PP DN 150/30°</t>
  </si>
  <si>
    <t>ztratné 1,5% : 43*1,015</t>
  </si>
  <si>
    <t>28654600R1</t>
  </si>
  <si>
    <t>Koleno kanalizační PP DN 150/45°</t>
  </si>
  <si>
    <t>28654603R</t>
  </si>
  <si>
    <t>koleno PP; 30,0 °; D = 200,0 mm; hladké, s 1 hrdlem; spoj násuvný</t>
  </si>
  <si>
    <t>ztratné 1,5% : 6*1,015</t>
  </si>
  <si>
    <t>28654604R</t>
  </si>
  <si>
    <t>koleno PP; 45,0 °; D = 200,0 mm; hladké, s 1 hrdlem; spoj násuvný</t>
  </si>
  <si>
    <t xml:space="preserve">4,29,31,32,33,34,35,36,37,38,39,40,41,42, : </t>
  </si>
  <si>
    <t>Součet: : 25,61549</t>
  </si>
  <si>
    <t>827.29.A2</t>
  </si>
  <si>
    <t>Profil potrubí DN do 200 mm</t>
  </si>
  <si>
    <t xml:space="preserve">čerpání v délce 100,0 m dle geologie : </t>
  </si>
  <si>
    <t xml:space="preserve">  cca 30m záběr odvodnění/týden : 100,0/30</t>
  </si>
  <si>
    <t xml:space="preserve">  celkem 4týdnů/7 dní v týdnu : </t>
  </si>
  <si>
    <t>odhad 8h denně čerpat ... do výpočtu 8h : 4*7*8</t>
  </si>
  <si>
    <t>4*7</t>
  </si>
  <si>
    <t>dle geologie ... 7% v hornině 2 : 743,18*0,07</t>
  </si>
  <si>
    <t xml:space="preserve">  stoka C : 641,09+5,58</t>
  </si>
  <si>
    <t xml:space="preserve">  šachty : 29,85+12,53+11,61+10,94+10,26+9,62</t>
  </si>
  <si>
    <t xml:space="preserve">  stoka C : 1,30*60,0*0,15</t>
  </si>
  <si>
    <t>dle geologie ... v hor. 3 73% : 743,18*0,73</t>
  </si>
  <si>
    <t>lepivost 22% z hor. 3 : 743,18*0,73*0,22</t>
  </si>
  <si>
    <t>dle geologie ... 20% v hornině 4 : 743,18*0,73*0,20</t>
  </si>
  <si>
    <t>Odkaz na mn. položky pořadí 8 : 947,01700</t>
  </si>
  <si>
    <t>stoka C : 2*(230,65-50,0)*2,43</t>
  </si>
  <si>
    <t>šachty : 2*(2,80+2,80-1,30)*(2,26+2,1+1,94+1,73)</t>
  </si>
  <si>
    <t>stoka C : 2*50,0*2,43</t>
  </si>
  <si>
    <t>šachty : 2*(2,80+2,80-1,30)*2,48</t>
  </si>
  <si>
    <t>2*(3,30+3,30-1,30)*3,68</t>
  </si>
  <si>
    <t>Odkaz na mn. položky pořadí 9 : 303,33600</t>
  </si>
  <si>
    <t xml:space="preserve">  stoka C : 641,09+12,53+11,61+10,94+10,26+9,62</t>
  </si>
  <si>
    <t>výkopek nad 100m3 ... 50% podíl svislého přemístění : 696,05*0,50</t>
  </si>
  <si>
    <t xml:space="preserve">  stoka C : 5,58+29,85</t>
  </si>
  <si>
    <t>výkopek nad 100m3 ... 55% podíl svislého přemístění : 35,43*0,55</t>
  </si>
  <si>
    <t>výkopek vhodný k zásypu ... 10% : 743,18*0,10*2</t>
  </si>
  <si>
    <t>přebytečná zemina na skládku : 743,18-743,18*0,10</t>
  </si>
  <si>
    <t>přebytečná zemina na skládku ... 15km : (743,18-743,18*0,10)*5</t>
  </si>
  <si>
    <t>zemina na zásyp : 743,18*0,1</t>
  </si>
  <si>
    <t>zemina na meziskládku : 743,18*0,10</t>
  </si>
  <si>
    <t>výkopek celkem : 743,18</t>
  </si>
  <si>
    <t>potrubí : -3,14*0,125*0,125*230,65</t>
  </si>
  <si>
    <t>šachty : -3,14*0,625*0,625*(2,48+2,26+2,1+1,94+1,73)</t>
  </si>
  <si>
    <t>-3,14*0,90*0,90*3,68</t>
  </si>
  <si>
    <t>podsyp : -37,498</t>
  </si>
  <si>
    <t>podkl. desky : -1,449</t>
  </si>
  <si>
    <t>obsyp : -153,59848</t>
  </si>
  <si>
    <t>stoka C : 1,30*230,65*(0,30+0,25)</t>
  </si>
  <si>
    <t>odečet potrubí DN 250 : -3,14*0,125*0,125*230,65</t>
  </si>
  <si>
    <t>přebytečná zemina : 743,18-743,18*0,1</t>
  </si>
  <si>
    <t>obsyp : 153,59848*1,67*1,10*1,01</t>
  </si>
  <si>
    <t>zásyp rýh potrubí ... zásyp-vhodný zemina k zásypu (10%) : (517,06737-743,18*0,10)*1,67*1,10*1,01</t>
  </si>
  <si>
    <t>stoka C : 100,0*1,3*0,15</t>
  </si>
  <si>
    <t>stoka C : 100,0</t>
  </si>
  <si>
    <t>stoka C : 100,0*1,3</t>
  </si>
  <si>
    <t>ztratné 15% : 130,0*1,15</t>
  </si>
  <si>
    <t>šachty v extravilánu : 6</t>
  </si>
  <si>
    <t>stoka C : 7</t>
  </si>
  <si>
    <t>stoka C : 1,30*230,65*0,10</t>
  </si>
  <si>
    <t>šachty : 2,80*2,80*0,15*5</t>
  </si>
  <si>
    <t>3,30*3,30*0,15*1</t>
  </si>
  <si>
    <t>1,50*1,50*0,10*5</t>
  </si>
  <si>
    <t>1,80*1,80*0,10*1</t>
  </si>
  <si>
    <t>stoka C : 230,65</t>
  </si>
  <si>
    <t>Odkaz na mn. položky pořadí 30 : 230,65000</t>
  </si>
  <si>
    <t>stoka C : 6</t>
  </si>
  <si>
    <t xml:space="preserve">zákryt.deska 150-100/25 : </t>
  </si>
  <si>
    <t>stoka C : 1</t>
  </si>
  <si>
    <t xml:space="preserve">skruž DN 100/25,50 : </t>
  </si>
  <si>
    <t>stoka C : 8</t>
  </si>
  <si>
    <t xml:space="preserve">skruž DN 100/100 : </t>
  </si>
  <si>
    <t>stoka C : 2</t>
  </si>
  <si>
    <t xml:space="preserve">dno DN 100 : </t>
  </si>
  <si>
    <t>stoka C : 5</t>
  </si>
  <si>
    <t xml:space="preserve">dno DN 150 : </t>
  </si>
  <si>
    <t>stoky C : 6</t>
  </si>
  <si>
    <t>obetonování zhlaví šachet : (1,50*1,50*0,66-(3,14*0,06*0,06+3,14*0,40*0,40)*0,66/2)*6</t>
  </si>
  <si>
    <t>obetonování zhlaví šachet : 1,50*4*0,66*6</t>
  </si>
  <si>
    <t xml:space="preserve">konus 100-63/58 : </t>
  </si>
  <si>
    <t>ztratné 1,5% : 230,65*1,015</t>
  </si>
  <si>
    <t>ztratné 1% : 6*1,01</t>
  </si>
  <si>
    <t>ztratné 1% : 5*1,01</t>
  </si>
  <si>
    <t>dno : 5</t>
  </si>
  <si>
    <t>skruže : 2+4+4</t>
  </si>
  <si>
    <t>zákrytová deska 150-100/25 : 1</t>
  </si>
  <si>
    <t>dno : 1</t>
  </si>
  <si>
    <t>592243742R</t>
  </si>
  <si>
    <t>dno šachetní přímé; železobeton; TZB; DN = 1 500,0 mm; D odtoku do 1 200 mm; h = 1 835 mm; t = 150 mm; beton C 40/50</t>
  </si>
  <si>
    <t xml:space="preserve">8,9,23,24,25,26,27,28,29,30,31,32,33,34,36,38,42,43,44,45,46,47,48,49,50,51,52,53,54,55,56, : </t>
  </si>
  <si>
    <t>Součet: : 158,39472</t>
  </si>
  <si>
    <t>PRO</t>
  </si>
  <si>
    <t>001</t>
  </si>
  <si>
    <t>D+M ponorné kalové čerpadlo s integrovaným frekvenčním měničem Q=5.0l, h=24,m,P=5,5kW</t>
  </si>
  <si>
    <t>osazeno v mokré jímce, sestava 1+1</t>
  </si>
  <si>
    <t>D.2.1.6 - pozice 1 : 2</t>
  </si>
  <si>
    <t>002</t>
  </si>
  <si>
    <t>D+M nerez trouba pr. 84x2 mm, L=2200mm</t>
  </si>
  <si>
    <t>D.2.1.6 - pozice 2 : 2</t>
  </si>
  <si>
    <t>003</t>
  </si>
  <si>
    <t>D+M nerez koleno 90° pr. 104x2 mm</t>
  </si>
  <si>
    <t>D.2.1.6 ... poz. 3.1 : 3</t>
  </si>
  <si>
    <t>004</t>
  </si>
  <si>
    <t>D+M nerezové koleno 90° pr. 84x2 mm</t>
  </si>
  <si>
    <t>D.2.1.6 - pozice 3.1 : 1</t>
  </si>
  <si>
    <t>005</t>
  </si>
  <si>
    <t>D+M nerez trouba s přivařovací přírubou 110x10 mm, příruba DN 100, L=750mm, L=700 mm, L=650 mm</t>
  </si>
  <si>
    <t>-příruba L=750 mm - 2ks</t>
  </si>
  <si>
    <t>-příruba L=700 mm - 1ks</t>
  </si>
  <si>
    <t>-příruba L=650mm - 1ks</t>
  </si>
  <si>
    <t>D.2.1.6 - pozice 4.1 : 1</t>
  </si>
  <si>
    <t>006</t>
  </si>
  <si>
    <t>D+M nerez trouba s přivařovací přírubou pr. 84x2 mm, příruba DN 80, L=750 mm (2ks)</t>
  </si>
  <si>
    <t>D.2.1.6 - pozice 4.2 : 1</t>
  </si>
  <si>
    <t>007</t>
  </si>
  <si>
    <t>D+M přírubová zpětná klapka, PN 16 z tvárné litiny</t>
  </si>
  <si>
    <t>D.2.1.6 - pozice 5 : 2</t>
  </si>
  <si>
    <t>008</t>
  </si>
  <si>
    <t>D+M šoupátko přírubové pro kalové vody Pn 16 s ručním kolem DN 100</t>
  </si>
  <si>
    <t>D.2.1.6 ... poz. 6.1 : 3</t>
  </si>
  <si>
    <t>009</t>
  </si>
  <si>
    <t>D+M šoupátko přírubové pro kalové vody Pn 16 s ručním kolem DN 80</t>
  </si>
  <si>
    <t>D.2.1.6 ... poz. 6.2 : 1</t>
  </si>
  <si>
    <t>010</t>
  </si>
  <si>
    <t>D+M montážní vložka  PN 16 DN 100</t>
  </si>
  <si>
    <t>D.2.6 .. poz. 7.1 : 3</t>
  </si>
  <si>
    <t>011</t>
  </si>
  <si>
    <t>D+M montážní vložka  PN 16 DN 80</t>
  </si>
  <si>
    <t>D.2.1.6 ... poz. 7.2 : 1</t>
  </si>
  <si>
    <t>012</t>
  </si>
  <si>
    <t>D+M šoupátko pro odpadní vody DN 80, deskové s ručním kolem</t>
  </si>
  <si>
    <t>D.2.1.6 ... poz. 8 : 1</t>
  </si>
  <si>
    <t>013</t>
  </si>
  <si>
    <t>D+M T kus nerez 100/80 s přírubou DN 80</t>
  </si>
  <si>
    <t>D.2.1.6 ... poz. 9 : 2</t>
  </si>
  <si>
    <t>014</t>
  </si>
  <si>
    <t>D+M nerez troub pr. 104x2 mm, L=200+250 mm</t>
  </si>
  <si>
    <t>D.2.1.6 ... poz. 10 : 1</t>
  </si>
  <si>
    <t>015</t>
  </si>
  <si>
    <t>D+M nerez redukce 80/100 s přírubou DN 80</t>
  </si>
  <si>
    <t>D.2.1.6 ... poz. 11 : 1</t>
  </si>
  <si>
    <t>016</t>
  </si>
  <si>
    <t>D+M nerez redukce 80/100 přírubová</t>
  </si>
  <si>
    <t>D.2.1.6 ... poz. 12 : 1</t>
  </si>
  <si>
    <t>017</t>
  </si>
  <si>
    <t>D+M LT redukce 80/100 přírubová</t>
  </si>
  <si>
    <t>D.2.1.6 ... poz. 13 : 1</t>
  </si>
  <si>
    <t>018</t>
  </si>
  <si>
    <t>D+M indukční průtokoměr DN 80 v odděleném provedení, dl. kabelu 12 m, výstup 4-20mA, puls</t>
  </si>
  <si>
    <t>D.2.1.6 ... poz. 14 : 1</t>
  </si>
  <si>
    <t>019</t>
  </si>
  <si>
    <t>D+M patka pro zdvihací zařízení nosnost 200kg</t>
  </si>
  <si>
    <t>D.2.1.6 ... poz. 15 : 1</t>
  </si>
  <si>
    <t>020</t>
  </si>
  <si>
    <t>D+M česlicový koš z nerez oceli v výklopným dnem, průliny 20-40mm</t>
  </si>
  <si>
    <t>D.2.1.6 ... poz. 16 : 1</t>
  </si>
  <si>
    <t>D+M ponorné kalové čerpadlo s integrovaným frekvenčním měničem Q=3,5l, h=8 m,P=2,4kW</t>
  </si>
  <si>
    <t>D.2.1.2- pozice 1 : 2</t>
  </si>
  <si>
    <t>D.2.1.2 - pozice 2 : 2</t>
  </si>
  <si>
    <t>D+M nerezové koleno 90° pr. 84x2 mm s přivařovací přírubou</t>
  </si>
  <si>
    <t>D.2.1.2 - pozice 3 : 2</t>
  </si>
  <si>
    <t>D+M nerez trouba s přivařovací přírubou pr. 84x2 mm, příruba DN 80, L=850 mm (2ks), 660 mm (3ks), L=200 mm (1ks)</t>
  </si>
  <si>
    <t>D.2.1.2 - pozice 4 : 1</t>
  </si>
  <si>
    <t>D+M přírubová zpětná klapka, PN 16 z tvárné litiny DN80</t>
  </si>
  <si>
    <t>D.2.1.2 - pozice 5 : 2</t>
  </si>
  <si>
    <t>D.2.1.2 ... poz. 6 : 4</t>
  </si>
  <si>
    <t>D.2.1.2... poz. 7 : 4</t>
  </si>
  <si>
    <t>D+M nerez troub pr. 84x2 mm, L=200+250 mm</t>
  </si>
  <si>
    <t>D.2.1.2 ... poz. 8 : 1</t>
  </si>
  <si>
    <t>D+M T kus nerez pr. 84x2 mm</t>
  </si>
  <si>
    <t>D.2.1.2 ... poz. 9 : 2</t>
  </si>
  <si>
    <t>D+M nerez trouba pr. 84x2 mm na jednom konci opatřena přivařovací přírubou L=500 mm (1ks),, L=400 mm (1ks), L=100 mm (3ks)</t>
  </si>
  <si>
    <t>D.2.1.2 ... poz. 10 : 1</t>
  </si>
  <si>
    <t>D+N nerez koleno pr. 84x2 mm 90°</t>
  </si>
  <si>
    <t>D.2.1.2 ... poz. 11 : 2</t>
  </si>
  <si>
    <t>D+N nerez koleno pr. 84x2 mm 60°</t>
  </si>
  <si>
    <t>D.2.1.2 ... poz. 11 : 1</t>
  </si>
  <si>
    <t>D+M nerez redukce 65/80 s přírubou DN 65</t>
  </si>
  <si>
    <t>D.2.1.2 ... poz. 12 : 1</t>
  </si>
  <si>
    <t>D.2.1.2 ... poz. 13 : 1</t>
  </si>
  <si>
    <t>D.2.1.2 ... poz. 14 : 1</t>
  </si>
  <si>
    <t>D.2.1.2 ... poz. 15 : 1</t>
  </si>
  <si>
    <t>D.2.1.3 - pozice 1 : 2</t>
  </si>
  <si>
    <t>D+M nerez trouba pr. 84x2 mm, L=2500mm</t>
  </si>
  <si>
    <t>D.2.1.3 - pozice 2 : 2</t>
  </si>
  <si>
    <t>D.2.1.3 - pozice 3 : 2</t>
  </si>
  <si>
    <t>D+M nerez trouba s přivařovací přírubou pr. 84x2 mm, příruba DN 80, 680 mm (3ks), L=250 mm (1ks)</t>
  </si>
  <si>
    <t>D.2.1.3 - pozice 4 : 1</t>
  </si>
  <si>
    <t>D.2.1.3 - pozice 5 : 2</t>
  </si>
  <si>
    <t>D+M šoupátko pro kalové vody Pn 16 s ručním kolem DN 80</t>
  </si>
  <si>
    <t>D.2.1.3 ... poz. 6 : 4</t>
  </si>
  <si>
    <t>D.2.1.3 ... poz. 7 : 4</t>
  </si>
  <si>
    <t>D+M nerez troub pr. 84x2 mm, L=100+150 mm</t>
  </si>
  <si>
    <t>D.2.1.3 ... poz. 8 : 1</t>
  </si>
  <si>
    <t>D.2.1.3 ... poz. 9 : 2</t>
  </si>
  <si>
    <t>D+M nerez trouba  pr. 84x2 mm na jednom konci opatřena přivařovací přírubou L=450 mm (1ks), L=150 mm (3ks)</t>
  </si>
  <si>
    <t>D.2.1.3 ... poz. 10 : 1</t>
  </si>
  <si>
    <t>D.2.1.3 ... poz. 11 : 1</t>
  </si>
  <si>
    <t>D.2.1.3 ... poz. 12 : 1</t>
  </si>
  <si>
    <t>D.2.1.3 ... poz. 13 : 1</t>
  </si>
  <si>
    <t>D.2.1.3 ... poz. 14 : 1</t>
  </si>
  <si>
    <t>D.2.1.3 ... poz. 15 : 1</t>
  </si>
  <si>
    <t>D+M ponorné kalové čerpadlo s integrovaným frekvenčním měničem Q=3,0l, h=10 m,P=2,4kW</t>
  </si>
  <si>
    <t>D.2.1.4 - pozice 1 : 2</t>
  </si>
  <si>
    <t>D+M nerez trouba pr. 84x2 mm, L=2700mm</t>
  </si>
  <si>
    <t>D.2.1.4 - pozice 2 : 2</t>
  </si>
  <si>
    <t>D+M nerezové koleno 90° pr. 84x2 mm s přivařovací přírubou na jednom konci</t>
  </si>
  <si>
    <t>D.2.1.4 - pozice 3 : 2</t>
  </si>
  <si>
    <t>D.2.1.4 - pozice 4 : 1</t>
  </si>
  <si>
    <t>D.2.1.4 - pozice 5 : 2</t>
  </si>
  <si>
    <t>D.2.1.4 ... poz. 6 : 4</t>
  </si>
  <si>
    <t>D.2.1.4 ... poz. 7 : 4</t>
  </si>
  <si>
    <t>D.2.1.4 ... poz. 8 : 1</t>
  </si>
  <si>
    <t>D.2.1.4 ... poz. 9 : 2</t>
  </si>
  <si>
    <t>D+M nerez trouba  pr. 84x2 mm na jednom konci opatřena přivařovací přírubou L=450 mm (1ks), L=300 mm (1ks), L=100 mm (3ks)</t>
  </si>
  <si>
    <t>D.2.1.4 ... poz. 10 : 1</t>
  </si>
  <si>
    <t>D.2.1.4 ... poz. 11 : 1</t>
  </si>
  <si>
    <t>D.2.1.4 ... poz. 12 : 1</t>
  </si>
  <si>
    <t>D.2.1.4 ... poz. 13 : 1</t>
  </si>
  <si>
    <t>D.2.1.4 ... poz. 14 : 1</t>
  </si>
  <si>
    <t>D.2.1.4 ... poz. 15 : 1</t>
  </si>
  <si>
    <t>D+M ponorné kalové čerpadlo s integrovaným frekvenčním měničem Q=3,5 l/s, h=5 m,P=1,5kW</t>
  </si>
  <si>
    <t>D.2.1.5 - pozice 1 : 1</t>
  </si>
  <si>
    <t>D+M nerez trouba pr. 84x2 mm, L=2000mm</t>
  </si>
  <si>
    <t>D.2.1.5 - pozice 2 : 1</t>
  </si>
  <si>
    <t>D.2.1.5 - pozice 3 : 1</t>
  </si>
  <si>
    <t>D.2.1.5 - pozice 4 : 1</t>
  </si>
  <si>
    <t>D.2.1.5 ... poz. 5 : 1</t>
  </si>
  <si>
    <t>D+M šoupátko Pn 16 s ručním kolem DN 80 (se zemní soupravou)</t>
  </si>
  <si>
    <t>D.2.1.5 ... poz. 6 : 1</t>
  </si>
  <si>
    <t>D+M svařenec z nerez trub 84x2 mm ukončený přírubami</t>
  </si>
  <si>
    <t>D.2.1.5 ... poz. 7 : 1</t>
  </si>
  <si>
    <t>D.2.1.5 ... poz. 8 : 1</t>
  </si>
  <si>
    <t>D.2.1.5 ... poz. 9 : 1</t>
  </si>
  <si>
    <t>D+M - Plastový rozvaděč RMD A</t>
  </si>
  <si>
    <t>Plastový rozvaděč o celkových rozměrech v.1000 x š. 1000 x h. 320 mm, s montážním plechem  a  DIN lištami, a příslušenstvím (zámek FAB,..). Krytí IP65/IP20, přívody a vývody zespodu. Bude osazen do niky zděného pilíře s krycími dveřmi, který je dodávkou stavební části ČS.</t>
  </si>
  <si>
    <t>011EM02</t>
  </si>
  <si>
    <t>D+M - Přípojnice Cu pro In=32A</t>
  </si>
  <si>
    <t>011EM03</t>
  </si>
  <si>
    <t>D+M - Trojpólová přepěťová ochrana SPD typ 1+2</t>
  </si>
  <si>
    <t>Trojpólová přepěťová ochrana SPD typ 1+2, TN-C, s dálkovou signalizací a výměnnými moduly a odjištěním pojistkovým odpínačem. Všechny přepěťové ochrany budou dodány od jednoho výrobce!!!</t>
  </si>
  <si>
    <t>011EM04</t>
  </si>
  <si>
    <t>D+M - Trojpólový přepínač SÍŤ - 0 - NZ</t>
  </si>
  <si>
    <t>Trojpólový přepínač "SÍŤ-0-NZ" pro volbu napájení a nouzové vypnutí, 32A/400V, pro montáž do dveří, signalizace napájení na dveře rozvaděče, jištění ovládacího obvodu, pomocné kontakty, signály o způsobu napájení do ŘS</t>
  </si>
  <si>
    <t>011EM05</t>
  </si>
  <si>
    <t>D+M - Osvětlení rozvaděče</t>
  </si>
  <si>
    <t>Zářivkové svítidlo 11W, 230V s vlastním vypínačem včetně odjištění</t>
  </si>
  <si>
    <t>011EM06</t>
  </si>
  <si>
    <t>D+M - Temperace rozvaděče</t>
  </si>
  <si>
    <t>Termostat na DIN 230V, 6A, 0-60°C, IP30, topné těleso do rozvaděče 230V, 150W, IP20 včetně odjištění</t>
  </si>
  <si>
    <t>011EM07</t>
  </si>
  <si>
    <t>D+M - Zásuvky v rozvaděči</t>
  </si>
  <si>
    <t>Zásuvka nástěnná 230V, 16A - 1ks, zásuvka nástěnná 400V, 32A - ks, TN-S, odjištění zásuvek, proudový chránič 30mA</t>
  </si>
  <si>
    <t>011EM08</t>
  </si>
  <si>
    <t>D+M - Odjištěný vývod pro čerpadlo o výkonu do 2,0kW, 400V</t>
  </si>
  <si>
    <t>Odjištěný vývod pro ponorné kalové čerpadlo do výkonu 2,0kW, 400V, přímý rozběh,  provoz 1+1, motorový spouštěč, proudový chránič 30mA, stykač, pomocné kontakty. Jištění ovládacího obvodu, vyhodnocovací relé teploty a vlhkosti, trojpolohový přepínač R-0-A, pomocná a povelová relé, signalizace CHOD, PORUCHA, tlačítko pro reset relé vlhkosti. Ovládací napětí 230V AC. Řadové svorky.</t>
  </si>
  <si>
    <t>011EM09</t>
  </si>
  <si>
    <t>D+M - Dvojpólová přepěťová ochrana SPD typ 3, 230V</t>
  </si>
  <si>
    <t>Dvojpólová přepěťová ochrana SPD typ 3, 230V, TN-S, s vysokofrekvenčním filtrem, dálkovou signalizací - 1ks, rázová tlumivka 16A - 2ks, včetně odjištění. Všechny přepěťové ochrany budou dodány od jednoho výrobce!!!</t>
  </si>
  <si>
    <t>011EM10</t>
  </si>
  <si>
    <t>D+M - Zálohované napájení 24V DC</t>
  </si>
  <si>
    <t>Napájecí zdroj 230V AC/24V DC, 6A - 1ks, dobíječ - 1ks, baterie 12V DC/7Ah - 2ks včetně odjištění</t>
  </si>
  <si>
    <t>011EM11</t>
  </si>
  <si>
    <t>D+M - Vývod pro MaR 24V DC, výstup 0/1</t>
  </si>
  <si>
    <t>Odjištěný vývod trubičkovou pojistkou do 1A v pojistkové řadové svorkovnici, pomocné relé 24V DC, řadové svorky</t>
  </si>
  <si>
    <t>011EM12</t>
  </si>
  <si>
    <t>D+M - Vývod pro MaR 24V DC, výstup 4-20mA</t>
  </si>
  <si>
    <t>Odjištěný vývod trubičkovou pojistkou do 1A v pojistkové řadové svorkovnici, přepěťová ochrana pro jednu linku SPD typ 2+3, 24V DC, do 1A, řadové svorky. Všechny přepěťové ochrany budou dodány od jednoho výrobce!!!</t>
  </si>
  <si>
    <t>011EM13</t>
  </si>
  <si>
    <t>D+M - Vývod pro MaR 230V AC, výstup 4-20mA, 0/1</t>
  </si>
  <si>
    <t>Odjištěný vývod jističem do 6A, řadové svorky</t>
  </si>
  <si>
    <t>011EM14</t>
  </si>
  <si>
    <t>M - Montáž vyhodnocovací jednotky indukčního průtokoměru 230V AC</t>
  </si>
  <si>
    <t>011EM15</t>
  </si>
  <si>
    <t>D+M - Relé 230V AC, 4P včetně patice</t>
  </si>
  <si>
    <t>011EM16</t>
  </si>
  <si>
    <t>D+M - Relé 24V DC, 2P včetně patice</t>
  </si>
  <si>
    <t>011EM17</t>
  </si>
  <si>
    <t>D+M - Řídící systém</t>
  </si>
  <si>
    <t>Řídící systém</t>
  </si>
  <si>
    <t>Systém je osazen uvnitř rozvaděče RMD x</t>
  </si>
  <si>
    <t>16xDI, 3xDO, 3xAI, 0xAO, RS232, RS485, Ethernet</t>
  </si>
  <si>
    <t>Systém sestává:</t>
  </si>
  <si>
    <t>PLC s vestavěnými V/V pro montáž na DIN - 14xDI,10xDO,RS232,RS485,</t>
  </si>
  <si>
    <t>1x HMI ovládací grafický barevný panel, 24V DC, RJ45 Ethernet, včetně SW, pro montáž do dveří rozvaděče,</t>
  </si>
  <si>
    <t>Poznámka:</t>
  </si>
  <si>
    <t>zařízení musí být kompatibilní se stávajícím zařízením provozovatele!!!!</t>
  </si>
  <si>
    <t>011EM18</t>
  </si>
  <si>
    <t>D+M - Propojovací svorkovnice řídicího systému</t>
  </si>
  <si>
    <t>011EM19</t>
  </si>
  <si>
    <t>D+M - Řadová svorkovnice</t>
  </si>
  <si>
    <t>011EM20</t>
  </si>
  <si>
    <t>D+M - Sběrnice N</t>
  </si>
  <si>
    <t>011EM21</t>
  </si>
  <si>
    <t>D+M - Sběrnice PE</t>
  </si>
  <si>
    <t>011EM22</t>
  </si>
  <si>
    <t>D - Drobný montážní materiál</t>
  </si>
  <si>
    <t>011EM23</t>
  </si>
  <si>
    <t>D - Kabelové vývodky</t>
  </si>
  <si>
    <t>011EM24</t>
  </si>
  <si>
    <t>M - Osazení přístrojů do rozvaděče včetně prodrátování</t>
  </si>
  <si>
    <t>011EM25</t>
  </si>
  <si>
    <t>D - Zpracování výrobní dokumentace rozvaděče RMD podle dodaných komponent</t>
  </si>
  <si>
    <t>D+M - Typová plastová skříň XP 1</t>
  </si>
  <si>
    <t>Typová plastová prázdná skříň, montáž do výklenku, o rozměrech v. 600 x š.400 x h.240 mm, krytí IP44/IP00, s montážním plechem a přívodkou 32A, 400V, TN-S pro připojení mobilního náhradního zdroje provozovatele, s přívodem zespodu, přívod CYKY-J 5x6mm2. Bude osazena do niky v boční stěně zděného pilíře, který je dodávkou stavební části ČS.</t>
  </si>
  <si>
    <t>D+M - Kabel silový směděným jádrem CYKY-J 5x6</t>
  </si>
  <si>
    <t>D+M - Kabel sdělovací směděným jádrem JYTY-O 2x1,0</t>
  </si>
  <si>
    <t>D+M - Kabel sdělovací směděným jádrem JYTY-O 7x1,0</t>
  </si>
  <si>
    <t>D+M - Svorkovací krabice do 10ks řadových svorek, IP54</t>
  </si>
  <si>
    <t>M - Ukončení kabelů v rozvaděči do 5x10 mm2</t>
  </si>
  <si>
    <t>M - Ukončení kabelů v rozvaděči do 7x2,5 mm2</t>
  </si>
  <si>
    <t>M - Ukončení kabelů v rozvaděči do 2x1,0 mm2</t>
  </si>
  <si>
    <t>M - Ukončení kabelů v rozvaděči do 7x1,0 mm2</t>
  </si>
  <si>
    <t>M - Připojení pohonu 400V</t>
  </si>
  <si>
    <t>M - Zatěsnění prostupů proti vniknutí spodní vody a hlodavců</t>
  </si>
  <si>
    <t>02EM11</t>
  </si>
  <si>
    <t>D+M Nosný kabelový systém</t>
  </si>
  <si>
    <t>Kabely budou uloženy na povrchu PVC tuhých, ohebných trubkách, PVC kabelových žlabech a PVC závěsech</t>
  </si>
  <si>
    <t>02EM12</t>
  </si>
  <si>
    <t>07EM01</t>
  </si>
  <si>
    <t>D+M - Ponorná tenzometrická sonda</t>
  </si>
  <si>
    <t>Hydrostatický snímač (ponorná tenzometrická sonda) hladiny splaškových vod nebo kalů s integrovanou přepěťovou ochranou typu 3, rozsah 0-6m v.s., výstup 4-20mA, napájení 12-36V DC, kabel 15m, IP68, svírací nerezový závěs, ochranná PVC trubka včetně nerez kotvení do stěny</t>
  </si>
  <si>
    <t>07EM02</t>
  </si>
  <si>
    <t>D+M - Měření hladiny - plovák, kabel do 15 m</t>
  </si>
  <si>
    <t>Plovákový spínač hladiny sbeznapěťovým přepínacím kontaktem včetně kabelu do 15m a závaží, konzola nerez, IP67</t>
  </si>
  <si>
    <t>07EM03</t>
  </si>
  <si>
    <t>D+M - Měření hladiny - plovák, kabel do 2 m</t>
  </si>
  <si>
    <t>Plovákový vodorovný s jazýčkovým relé pro spínač hladiny včetně kabelu do 2m, konzola nerez, IP67 - pro signalizaci zaplavení AK</t>
  </si>
  <si>
    <t>07EM04</t>
  </si>
  <si>
    <t>D+M - Dveřní magnetický kontakt</t>
  </si>
  <si>
    <t>07EM05</t>
  </si>
  <si>
    <t>D+M - Koncový spínač na poklop</t>
  </si>
  <si>
    <t>05EM01</t>
  </si>
  <si>
    <t>D+M - Vodič Cu, H07V-K 6 zelenožlutý</t>
  </si>
  <si>
    <t>05EM02</t>
  </si>
  <si>
    <t>D+M - Vodič Cu, H07V-K 10 zelenožlutý</t>
  </si>
  <si>
    <t>05EM03</t>
  </si>
  <si>
    <t>D+M - Spojovací materiál pro pospojování nerez</t>
  </si>
  <si>
    <t>05EM04</t>
  </si>
  <si>
    <t>D+M - Ekvipotenciální svorkovnice</t>
  </si>
  <si>
    <t>05EM05</t>
  </si>
  <si>
    <t>D+M - Zemnící drát FeZn 10mm ve výkopu</t>
  </si>
  <si>
    <t>05EM06</t>
  </si>
  <si>
    <t>D+M - Nerez drát d=8mm</t>
  </si>
  <si>
    <t>05EM07</t>
  </si>
  <si>
    <t>D+M - Spoje uzemnění - sváry v zemi, betonu včetně ochrany proti korozi</t>
  </si>
  <si>
    <t>05EM08</t>
  </si>
  <si>
    <t>Provedení požadovaných měření a následné zpracování výchozí revize el. zařízení + stanovisko TIČR</t>
  </si>
  <si>
    <t>M - Výkop 35 x 60 cm  kompletní - pro uzemnění</t>
  </si>
  <si>
    <t>Výkop 35 x 60 cm  kompletní, včetně zahrnutí, hutnění a úpravy terénu.</t>
  </si>
  <si>
    <t>Počet vstupů/výstupů včetně 20% rezervy:</t>
  </si>
  <si>
    <t>1x rozšiřující modul digitálních vstupů 4xDI, 24V DC, 1x rozšiřující modul analogových vstupů 4xAI, 24V DC, galvanicky oddělené, pro montáž na DIN, kabelové propojení PLC - rozšiřující modul, programové vybavení pro PLC, SW do stanice pro řízení ČS, osazení zařízení do skříně RMDx včetně prodrátování, oživení, odladění a zaškolení obsluhy.</t>
  </si>
  <si>
    <t>1x Ethernet swith, 24V DC, 5 portů, kabelový propoj swith - PLC, HMI panel</t>
  </si>
  <si>
    <t>D+M - Plastový rozvaděč RMD B</t>
  </si>
  <si>
    <t>013EM02</t>
  </si>
  <si>
    <t>013EM03</t>
  </si>
  <si>
    <t>013EM04</t>
  </si>
  <si>
    <t>013EM05</t>
  </si>
  <si>
    <t>013EM06</t>
  </si>
  <si>
    <t>013EM07</t>
  </si>
  <si>
    <t>013EM08</t>
  </si>
  <si>
    <t>D+M - Odjištěný vývod pro čerpadlo o výkonu do 2,5kW, 400V</t>
  </si>
  <si>
    <t>Odjištěný vývod pro ponorné kalové čerpadlo do výkonu 2,5kW, 400V, přímý rozběh, ptovoz 1+1, motorový spouštěč, proudový chránič 30mA, stykač, pomocné kontakty. Jištění ovládacího obvodu, vyhodnocovací relé teploty a vlhkosti, trojpolohový přepínač R-0-A, pomocná a povelová relé, signalizace CHOD, PORUCHA, tlačítko pro reset relé vlhkosti. Ovládací napětí 230V AC. Řadové svorky.</t>
  </si>
  <si>
    <t>013EM09</t>
  </si>
  <si>
    <t>D+M - Individuální kompenzace 400V</t>
  </si>
  <si>
    <t>Kompenzace pro ponorné kalové čerpadlo do výkonu 2,5kW, 400V, jistič, stykač pro spínání kondenzátoru do 7,5kVAr, trojpólový kondenzátor 400V, do 1,5kVAr. Jištění ovládacího obvodu. Ovládací napětí 230V AC.</t>
  </si>
  <si>
    <t>013EM10</t>
  </si>
  <si>
    <t>013EM11</t>
  </si>
  <si>
    <t>013EM12</t>
  </si>
  <si>
    <t>013EM13</t>
  </si>
  <si>
    <t>013EM14</t>
  </si>
  <si>
    <t>013EM15</t>
  </si>
  <si>
    <t>013EM16</t>
  </si>
  <si>
    <t>013EM17</t>
  </si>
  <si>
    <t>013EM18</t>
  </si>
  <si>
    <t>013EM19</t>
  </si>
  <si>
    <t>013EM20</t>
  </si>
  <si>
    <t>013EM21</t>
  </si>
  <si>
    <t>013EM22</t>
  </si>
  <si>
    <t>013EM23</t>
  </si>
  <si>
    <t>013EM24</t>
  </si>
  <si>
    <t>013EM25</t>
  </si>
  <si>
    <t>013EM26</t>
  </si>
  <si>
    <t>D+M - Plastový rozvaděč RMD C</t>
  </si>
  <si>
    <t>015EM02</t>
  </si>
  <si>
    <t>015EM03</t>
  </si>
  <si>
    <t>015EM04</t>
  </si>
  <si>
    <t>015EM05</t>
  </si>
  <si>
    <t>015EM06</t>
  </si>
  <si>
    <t>015EM07</t>
  </si>
  <si>
    <t>015EM08</t>
  </si>
  <si>
    <t>015EM09</t>
  </si>
  <si>
    <t>015EM10</t>
  </si>
  <si>
    <t>015EM11</t>
  </si>
  <si>
    <t>015EM12</t>
  </si>
  <si>
    <t>015EM13</t>
  </si>
  <si>
    <t>015EM14</t>
  </si>
  <si>
    <t>015EM15</t>
  </si>
  <si>
    <t>015EM16</t>
  </si>
  <si>
    <t>015EM17</t>
  </si>
  <si>
    <t>015EM18</t>
  </si>
  <si>
    <t>015EM19</t>
  </si>
  <si>
    <t>015EM20</t>
  </si>
  <si>
    <t>015EM21</t>
  </si>
  <si>
    <t>015EM22</t>
  </si>
  <si>
    <t>015EM23</t>
  </si>
  <si>
    <t>015EM24</t>
  </si>
  <si>
    <t>015EM25</t>
  </si>
  <si>
    <t>015EM26</t>
  </si>
  <si>
    <t>D+M - Plastový rozvaděč RMD D</t>
  </si>
  <si>
    <t>017EM02</t>
  </si>
  <si>
    <t>D+M - Přípojnice Cu pro In=25A</t>
  </si>
  <si>
    <t>017EM03</t>
  </si>
  <si>
    <t>017EM04</t>
  </si>
  <si>
    <t>Trojpólový přepínač "SÍŤ-0-NZ" pro volbu napájení a nouzové vypnutí, 25A/400V, pro montáž do dveří, signalizace napájení na dveře rozvaděče, jištění ovládacího obvodu, pomocné kontakty, signály o způsobu napájení do ŘS</t>
  </si>
  <si>
    <t>017EM05</t>
  </si>
  <si>
    <t>017EM06</t>
  </si>
  <si>
    <t>017EM07</t>
  </si>
  <si>
    <t>017EM08</t>
  </si>
  <si>
    <t>Odjištěný vývod pro ponorné kalové čerpadlo do výkonu 2,0kW, 400V, přímý rozběh, ptovoz 1+1, motorový spouštěč, proudový chránič 30mA, stykač, pomocné kontakty. Jištění ovládacího obvodu, vyhodnocovací relé teploty a vlhkosti, trojpolohový přepínač R-0-A, pomocná a povelová relé, signalizace CHOD, PORUCHA, tlačítko pro reset relé vlhkosti. Ovládací napětí 230V AC. Řadové svorky.</t>
  </si>
  <si>
    <t>017EM09</t>
  </si>
  <si>
    <t>017EM10</t>
  </si>
  <si>
    <t>017EM11</t>
  </si>
  <si>
    <t>017EM12</t>
  </si>
  <si>
    <t>017EM13</t>
  </si>
  <si>
    <t>017EM14</t>
  </si>
  <si>
    <t>017EM15</t>
  </si>
  <si>
    <t>017EM16</t>
  </si>
  <si>
    <t>017EM17</t>
  </si>
  <si>
    <t>017EM18</t>
  </si>
  <si>
    <t>017EM19</t>
  </si>
  <si>
    <t>017EM20</t>
  </si>
  <si>
    <t>017EM21</t>
  </si>
  <si>
    <t>017EM22</t>
  </si>
  <si>
    <t>017EM23</t>
  </si>
  <si>
    <t>018EM01</t>
  </si>
  <si>
    <t>Hydrostatický snímač (ponorná tenzometrická sonda) hladiny splaškových vod nebo kalů s integrovanou přepěťovou ochranou typu 3, rozsah 0-6m v.s., výstup 4-20mA, napájení 12-36V DC, kabel 20m, IP68, svírací nerezový závěs, ochranná PVC trubka včetně nerez kotvení do stěny</t>
  </si>
  <si>
    <t>D+M - Měření hladiny - plovák, kabel do 20 m</t>
  </si>
  <si>
    <t>Plovákový spínač hladiny sbeznapěťovým přepínacím kontaktem včetně kabelu do 20m a závaží, konzola nerez, IP67</t>
  </si>
  <si>
    <t>D+M - Plastový rozvaděč RMD 1</t>
  </si>
  <si>
    <t>Plastový rozvaděč o celkových rozměrech v.1000 x š. 1250 x h. 320 mm, s montážním plechem  a  DIN lištami, a příslušenstvím (zámek FAB,..). Krytí IP65/IP20, přívody a vývody zespodu. Bude osazen do niky zděného pilíře s krycími dveřmi, který je dodávkou stavební části ČS.</t>
  </si>
  <si>
    <t>018EM02</t>
  </si>
  <si>
    <t>D+M - Přípojnice Cu pro In=40A</t>
  </si>
  <si>
    <t>018EM03</t>
  </si>
  <si>
    <t>018EM04</t>
  </si>
  <si>
    <t>Trojpólový přepínač "SÍŤ-0-NZ" pro volbu napájení a nouzové vypnutí, 40A/400V, pro montáž do dveří, signalizace napájení na dveře rozvaděče, jištění ovládacího obvodu, pomocné kontakty, signály o způsobu napájení do ŘS</t>
  </si>
  <si>
    <t>018EM05</t>
  </si>
  <si>
    <t>018EM06</t>
  </si>
  <si>
    <t>018EM07</t>
  </si>
  <si>
    <t>018EM08</t>
  </si>
  <si>
    <t>D+M - Osvětlení armaturní komory</t>
  </si>
  <si>
    <t>Odjištěný vývod proudovým chráničem s nadproudovou ochranou pro osvětlení armaturní komory. Řadové svorky.</t>
  </si>
  <si>
    <t>018EM09</t>
  </si>
  <si>
    <t>D+M - Temperace armaturní komory</t>
  </si>
  <si>
    <t>Odjištěný stykačový vývod proudovým chráničem s nadproudovou ochranou pro temperaci armaturní komory. Jištění ovládacího obvodu, trojpolohový přepínač R-0-A, pomocná a povelová relé, signalizace CHOD, PORUCHA. Ovládací napětí 230V AC. Řadové svorky. Možnost blokování z ŘS.</t>
  </si>
  <si>
    <t>018EM10</t>
  </si>
  <si>
    <t>D+M - Odjištěný vývod pro čerpadlo o výkonu do 6,0kW, 400V</t>
  </si>
  <si>
    <t>Odjištěný vývod pro ponorné kalové čerpadlo do výkonu 6,0kW, 400V, přímý přes FM zabudovaný v pohonu, provoz 1+1, motorový spouštěč pouze se zkratovou spouští, proudový chránič 30mA pro FM, stykač, pomocné kontakty. Jištění ovládacího obvodu, trojpolohový přepínač R-0-A, pomocná a povelová relé, signalizace CHOD, PORUCHA. Ovládací napětí 24V DC. Řadové svorky.</t>
  </si>
  <si>
    <t>018EM11</t>
  </si>
  <si>
    <t>M - Montáž hlavní řídící jednotky čerpadla 1 (dodávka strojní části)</t>
  </si>
  <si>
    <t>018EM12</t>
  </si>
  <si>
    <t>M - Montáž podružné řídící jednotky čerpadla 2 (dodávka strojní části)</t>
  </si>
  <si>
    <t>018EM13</t>
  </si>
  <si>
    <t>M - Montáž ovládacího HMI panelu čerpadel (dodávka strojní části)</t>
  </si>
  <si>
    <t>018EM14</t>
  </si>
  <si>
    <t>D+M - Odjištěný vývod pro kompresor o výkonu do 4,0kW, 400V</t>
  </si>
  <si>
    <t>Odjištěný vývod pro kompresor do výkonu 4,0kW, 400V, přímý, ovládání od tlakového spínače přes ŘS - blokace při chodu čerpadel, motorový spouštěč, stykač, pomocné kontakty. Jištění ovládacího obvodu, trojpolohový přepínač R-0-A, pomocná a povelová relé, signalizace CHOD, PORUCHA. Ovládací napětí 230V AC. Řadové svorky.</t>
  </si>
  <si>
    <t>018EM15</t>
  </si>
  <si>
    <t>D+M - Odjištěný vývod pro elektromagnetický ventil 230V</t>
  </si>
  <si>
    <t>Odjištěný vývod pro elektromagnetický ventil 230V - bez napětí zavřen, jistič, relé, pomocné kontakty. Jištění ovládacího obvodu, trojpolohový přepínač R(OTE)-0-A, pomocná a povelová relé, signalizace OTEVŘEN, PORUCHA. Ovládací napětí 230V AC. Řadové svorky.</t>
  </si>
  <si>
    <t>018EM16</t>
  </si>
  <si>
    <t>018EM17</t>
  </si>
  <si>
    <t>018EM18</t>
  </si>
  <si>
    <t>018EM19</t>
  </si>
  <si>
    <t>018EM20</t>
  </si>
  <si>
    <t>018EM21</t>
  </si>
  <si>
    <t>M - Montáž modemu GSM/GPRS (dodávka PS 03)</t>
  </si>
  <si>
    <t>018EM22</t>
  </si>
  <si>
    <t>018EM23</t>
  </si>
  <si>
    <t>018EM24</t>
  </si>
  <si>
    <t>20xDI, 4xDO, 3xAI, 0xAO, RS232, RS485, Ethernet</t>
  </si>
  <si>
    <t>018EM25</t>
  </si>
  <si>
    <t>018EM26</t>
  </si>
  <si>
    <t>018EM27</t>
  </si>
  <si>
    <t>018EM28</t>
  </si>
  <si>
    <t>018EM29</t>
  </si>
  <si>
    <t>018EM30</t>
  </si>
  <si>
    <t>018EM31</t>
  </si>
  <si>
    <t>018EM32</t>
  </si>
  <si>
    <t>019EM01</t>
  </si>
  <si>
    <t>D+M - Kabel silový směděným jádrem CYKY-J 3x1,5</t>
  </si>
  <si>
    <t>D+M - Kabel silový směděným jádrem CYKY-J 3x2,5</t>
  </si>
  <si>
    <t>D+M - Kabel silový směděným jádrem CYKY-J 5x2,5</t>
  </si>
  <si>
    <t>D+M - Kabel sdělovací směděným jádrem JYTY-O 14x1,0</t>
  </si>
  <si>
    <t>M - Montáž kabelu s měděným jádrem pro čerpadla S3x2,5+3x1,5/3+S(4x05)</t>
  </si>
  <si>
    <t>M - Ukončení kabelů v rozvaděči do 14x2,5 mm2</t>
  </si>
  <si>
    <t>M - Připojení čerpadla 400V včetně komunikačního kabelu pro jeho řízení</t>
  </si>
  <si>
    <t>02EM13</t>
  </si>
  <si>
    <t>M - Připojení el.mag ventilu 230V</t>
  </si>
  <si>
    <t>02EM14</t>
  </si>
  <si>
    <t>02EM15</t>
  </si>
  <si>
    <t>D+M - Svorkovací krabice do 10ks nástrčných svorek, IP54</t>
  </si>
  <si>
    <t>02EM16</t>
  </si>
  <si>
    <t>D+M - Svorkovací krabice do 15ks řadových svorek, IP54</t>
  </si>
  <si>
    <t>02EM17</t>
  </si>
  <si>
    <t>D+M - Zářivkové svítidlo 2x36W, 230V, IP65</t>
  </si>
  <si>
    <t>02EM18</t>
  </si>
  <si>
    <t>D+M - El. topný nástěnný konvektor 1000W, 230V, IP24 s vestavěným termostatem</t>
  </si>
  <si>
    <t>02EM19</t>
  </si>
  <si>
    <t>D+M - Spínač č.1, 230V, 10A, na povrch, IP44</t>
  </si>
  <si>
    <t>02EM20</t>
  </si>
  <si>
    <t>D+M - Zásuvka 230V, 16A, na povrch, IP44</t>
  </si>
  <si>
    <t>02EM21</t>
  </si>
  <si>
    <t>02EM22</t>
  </si>
  <si>
    <t>M - Zapojení tlakového spínače (dodávka strojní části)</t>
  </si>
  <si>
    <t>M - Zapojení ponorné tlakové sondy (dodávka strojní části)</t>
  </si>
  <si>
    <t>M - Zapojení plovákového spínače (dodávka strojní části)</t>
  </si>
  <si>
    <t>07EM06</t>
  </si>
  <si>
    <t>D+M - Ekvipotenciální svorkovnice (pilíř, armaturní komora)</t>
  </si>
  <si>
    <t>D+M - Zemnící drát FeZn 10mm v základech armaturní komory</t>
  </si>
  <si>
    <t>05EM09</t>
  </si>
  <si>
    <t>1x rozšiřující modul digitálních vstupů 8xDI, 24V DC, 1x rozšiřující modul analogových vstupů 4xAI, 24V DC, galvanicky oddělené, pro montáž na DIN, kabelové propojení PLC - rozšiřující modul, programové vybavení pro PLC, SW do stanice pro řízení ČS, osazení zařízení do skříně RMDx včetně prodrátování, oživení, odladění a zaškolení obsluhy.</t>
  </si>
  <si>
    <t>06EM01</t>
  </si>
  <si>
    <t>D+M - Radiový přenos dat - ČS A, B, C, D, 1</t>
  </si>
  <si>
    <t>GSM/GPRS MODEM, 4G/LTE: 800, 900, 1800, 2100, 2600MHz., se switchem 2 porty RJ45, 10/100Mbit/s, 10-48V DC, IP20,  pro přenos dat z objektu na dispečink provozovatele na ČOV Pohořelice, propojovací kabel mezi switchem  a modemem, software pro přenos dat, softwarové práce, montážní práce. Modem bude osazen v rozvaděči RMD A, B, C, D, 1.</t>
  </si>
  <si>
    <t>Zařízení musí být kompatibilní se stávajícím zařízením provozovatele !!!</t>
  </si>
  <si>
    <t>06EM02</t>
  </si>
  <si>
    <t>D+M - Radiový přenos dat - ČOV Pohořelice</t>
  </si>
  <si>
    <t>GSM/GPRS MODEM, 4G/LTE: 800, 900, 1800, 2100, 2600MHz., se switchem 2 porty RJ45, 10/100Mbit/s, 10-48V DC, IP20, pro přenos dat mezi ČOV Pohořelice a ČS Velký Dvůr, napájení modemu, připojení modemu na dispečerské pracoviště včetně doplnění HW, software pro přenos dat, softwarové práce, montážní práce. Modem bude osazen na ČOV Pohořelice.</t>
  </si>
  <si>
    <t>06EM03</t>
  </si>
  <si>
    <t>M - Začlenění nového radiového bodu na dispečink provozovatele</t>
  </si>
  <si>
    <t>06EM04</t>
  </si>
  <si>
    <t>M - Doplnění vizualizace objektu na monitoru dispečera na ČOV Pohořelice</t>
  </si>
  <si>
    <t>06EM05</t>
  </si>
  <si>
    <t>M - Doplnění vizualizace objektu na monitoru dispečera na dispečinku VAK Břeclav</t>
  </si>
  <si>
    <t>06EM06</t>
  </si>
  <si>
    <t>M - Doplnění databázového zpracování dat na ČOV Pohořelice</t>
  </si>
  <si>
    <t>06EM07</t>
  </si>
  <si>
    <t>M - Doplnění databázového zpracování dat na dispečinku VAK Břeclav</t>
  </si>
  <si>
    <t>NEUZNATELNÉ NÁKLADY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</si>
</sst>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21"/>
      <name val="Arial CE"/>
      <family val="2"/>
      <charset val="238"/>
    </font>
    <font>
      <sz val="8"/>
      <color rgb="FFDE3801"/>
      <name val="Arial CE"/>
      <family val="2"/>
      <charset val="238"/>
    </font>
    <font>
      <sz val="8"/>
      <color indexed="12"/>
      <name val="Arial CE"/>
      <family val="2"/>
      <charset val="238"/>
    </font>
    <font>
      <sz val="8"/>
      <color rgb="FFDF7000"/>
      <name val="Arial CE"/>
      <family val="2"/>
      <charset val="238"/>
    </font>
  </fonts>
  <fills count="5">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2" borderId="1" xfId="0" applyFont="1" applyFill="1" applyBorder="1" applyAlignment="1">
      <alignment horizontal="left" vertical="center" indent="1"/>
    </xf>
    <xf numFmtId="0" fontId="0" fillId="2" borderId="0" xfId="0" applyFill="1" applyAlignment="1">
      <alignment wrapText="1"/>
    </xf>
    <xf numFmtId="49" fontId="6" fillId="2" borderId="0" xfId="0" applyNumberFormat="1" applyFont="1" applyFill="1" applyAlignment="1">
      <alignment horizontal="left" vertical="center" wrapText="1"/>
    </xf>
    <xf numFmtId="0" fontId="0" fillId="2" borderId="1" xfId="0" applyFill="1" applyBorder="1" applyAlignment="1">
      <alignment horizontal="left" vertical="center" indent="1"/>
    </xf>
    <xf numFmtId="0" fontId="8"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6" xfId="0" applyFill="1" applyBorder="1" applyAlignment="1">
      <alignment wrapText="1"/>
    </xf>
    <xf numFmtId="0" fontId="8" fillId="2"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49" fontId="8" fillId="3" borderId="6" xfId="0" applyNumberFormat="1" applyFont="1" applyFill="1" applyBorder="1" applyAlignment="1" applyProtection="1">
      <alignment horizontal="left" vertical="center" wrapText="1"/>
      <protection locked="0"/>
    </xf>
    <xf numFmtId="49" fontId="8" fillId="3" borderId="0" xfId="0" applyNumberFormat="1"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4" borderId="28" xfId="0" applyNumberFormat="1" applyFont="1" applyFill="1" applyBorder="1" applyAlignment="1">
      <alignment vertical="center"/>
    </xf>
    <xf numFmtId="4" fontId="7" fillId="4" borderId="29" xfId="0" applyNumberFormat="1" applyFont="1" applyFill="1" applyBorder="1" applyAlignment="1">
      <alignment vertical="center" wrapText="1"/>
    </xf>
    <xf numFmtId="4" fontId="10" fillId="4" borderId="30" xfId="0" applyNumberFormat="1" applyFont="1" applyFill="1" applyBorder="1" applyAlignment="1">
      <alignment horizontal="center" vertical="center" wrapText="1" shrinkToFit="1"/>
    </xf>
    <xf numFmtId="4" fontId="7" fillId="4" borderId="30" xfId="0" applyNumberFormat="1" applyFont="1" applyFill="1" applyBorder="1" applyAlignment="1">
      <alignment horizontal="center" vertical="center" wrapText="1" shrinkToFit="1"/>
    </xf>
    <xf numFmtId="3" fontId="7" fillId="4"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2" borderId="37" xfId="0" applyNumberFormat="1" applyFill="1" applyBorder="1" applyAlignment="1">
      <alignment vertical="center" wrapText="1" shrinkToFit="1"/>
    </xf>
    <xf numFmtId="4" fontId="0" fillId="2" borderId="37" xfId="0" applyNumberFormat="1" applyFill="1" applyBorder="1" applyAlignment="1">
      <alignment vertical="center" shrinkToFit="1"/>
    </xf>
    <xf numFmtId="3" fontId="0" fillId="2" borderId="37" xfId="0" applyNumberFormat="1" applyFill="1" applyBorder="1" applyAlignment="1">
      <alignment vertical="center"/>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9" fontId="8" fillId="2"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4" borderId="28"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4" borderId="30" xfId="0" applyFont="1" applyFill="1" applyBorder="1" applyAlignment="1">
      <alignment horizontal="center" vertical="center" wrapText="1"/>
    </xf>
    <xf numFmtId="49" fontId="3" fillId="0" borderId="31" xfId="0" applyNumberFormat="1" applyFont="1" applyBorder="1" applyAlignment="1">
      <alignment vertical="center"/>
    </xf>
    <xf numFmtId="4" fontId="3" fillId="0" borderId="33" xfId="0" applyNumberFormat="1" applyFont="1" applyBorder="1" applyAlignment="1">
      <alignment vertical="center"/>
    </xf>
    <xf numFmtId="0" fontId="3" fillId="2" borderId="34" xfId="0" applyFont="1" applyFill="1" applyBorder="1" applyAlignment="1">
      <alignment vertical="center"/>
    </xf>
    <xf numFmtId="0" fontId="3" fillId="2" borderId="34" xfId="0" applyFont="1" applyFill="1" applyBorder="1" applyAlignment="1">
      <alignment vertical="center" wrapText="1"/>
    </xf>
    <xf numFmtId="0" fontId="3" fillId="2" borderId="35" xfId="0" applyFont="1" applyFill="1" applyBorder="1" applyAlignment="1">
      <alignment vertical="center" wrapText="1"/>
    </xf>
    <xf numFmtId="4" fontId="3" fillId="2" borderId="37" xfId="0" applyNumberFormat="1" applyFont="1" applyFill="1" applyBorder="1" applyAlignment="1">
      <alignment vertical="center"/>
    </xf>
    <xf numFmtId="3" fontId="3" fillId="0" borderId="33" xfId="0" applyNumberFormat="1" applyFont="1" applyBorder="1" applyAlignment="1">
      <alignment vertical="center"/>
    </xf>
    <xf numFmtId="3" fontId="3" fillId="2"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2" borderId="37" xfId="0" applyNumberFormat="1" applyFont="1" applyFill="1" applyBorder="1" applyAlignment="1">
      <alignment horizontal="center" vertical="center"/>
    </xf>
    <xf numFmtId="49" fontId="0" fillId="0" borderId="1" xfId="0" applyNumberFormat="1" applyBorder="1"/>
    <xf numFmtId="0" fontId="1" fillId="0" borderId="21" xfId="0" applyFont="1" applyBorder="1" applyAlignment="1">
      <alignment vertical="center"/>
    </xf>
    <xf numFmtId="0" fontId="1" fillId="2" borderId="21" xfId="0" applyFont="1" applyFill="1" applyBorder="1" applyAlignment="1">
      <alignment vertical="center"/>
    </xf>
    <xf numFmtId="49" fontId="0" fillId="2"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2" borderId="15" xfId="0" applyFont="1" applyFill="1" applyBorder="1" applyAlignment="1">
      <alignment vertical="top"/>
    </xf>
    <xf numFmtId="49" fontId="5" fillId="2" borderId="12" xfId="0" applyNumberFormat="1" applyFont="1" applyFill="1" applyBorder="1" applyAlignment="1">
      <alignment vertical="top"/>
    </xf>
    <xf numFmtId="0" fontId="5" fillId="2" borderId="12" xfId="0" applyFont="1" applyFill="1" applyBorder="1" applyAlignment="1">
      <alignment horizontal="center" vertical="top"/>
    </xf>
    <xf numFmtId="0" fontId="5" fillId="2"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5" fillId="2" borderId="0" xfId="0" applyNumberFormat="1" applyFont="1" applyFill="1" applyBorder="1" applyAlignment="1">
      <alignment vertical="top" shrinkToFit="1"/>
    </xf>
    <xf numFmtId="0" fontId="5" fillId="2" borderId="27" xfId="0" applyFont="1" applyFill="1" applyBorder="1" applyAlignment="1">
      <alignment vertical="top"/>
    </xf>
    <xf numFmtId="49" fontId="5" fillId="2" borderId="18" xfId="0" applyNumberFormat="1" applyFont="1" applyFill="1" applyBorder="1" applyAlignment="1">
      <alignment vertical="top"/>
    </xf>
    <xf numFmtId="0" fontId="5" fillId="2" borderId="18" xfId="0" applyFont="1" applyFill="1" applyBorder="1" applyAlignment="1">
      <alignment horizontal="center" vertical="top" shrinkToFit="1"/>
    </xf>
    <xf numFmtId="164" fontId="5" fillId="2" borderId="18" xfId="0" applyNumberFormat="1" applyFont="1" applyFill="1" applyBorder="1" applyAlignment="1">
      <alignment vertical="top" shrinkToFit="1"/>
    </xf>
    <xf numFmtId="4" fontId="5" fillId="2" borderId="18" xfId="0" applyNumberFormat="1" applyFont="1" applyFill="1" applyBorder="1" applyAlignment="1">
      <alignment vertical="top" shrinkToFit="1"/>
    </xf>
    <xf numFmtId="4" fontId="5" fillId="2"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3"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4" fontId="5" fillId="2" borderId="22" xfId="0" applyNumberFormat="1" applyFont="1" applyFill="1" applyBorder="1" applyAlignment="1">
      <alignment vertical="top"/>
    </xf>
    <xf numFmtId="49" fontId="5" fillId="2"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2"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164" fontId="23" fillId="0" borderId="0" xfId="0" applyNumberFormat="1" applyFont="1" applyBorder="1" applyAlignment="1">
      <alignment horizontal="center" vertical="top" wrapText="1" shrinkToFit="1"/>
    </xf>
    <xf numFmtId="164" fontId="23" fillId="0" borderId="0" xfId="0" applyNumberFormat="1" applyFont="1" applyBorder="1" applyAlignment="1">
      <alignment vertical="top" wrapText="1"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3"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4" fontId="20" fillId="0" borderId="0"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164" fontId="22" fillId="0" borderId="0" xfId="0" quotePrefix="1" applyNumberFormat="1" applyFont="1" applyBorder="1" applyAlignment="1">
      <alignment horizontal="left" vertical="top" wrapText="1"/>
    </xf>
    <xf numFmtId="164" fontId="23"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 fontId="0" fillId="0" borderId="15" xfId="0" applyNumberFormat="1" applyBorder="1" applyAlignment="1">
      <alignment horizontal="left" vertical="center"/>
    </xf>
    <xf numFmtId="4" fontId="0" fillId="0" borderId="21" xfId="0" applyNumberFormat="1" applyBorder="1" applyAlignment="1">
      <alignment vertical="center" wrapText="1" shrinkToFit="1"/>
    </xf>
    <xf numFmtId="4" fontId="0" fillId="0" borderId="21" xfId="0" applyNumberFormat="1" applyBorder="1" applyAlignment="1">
      <alignment vertical="center" shrinkToFit="1"/>
    </xf>
    <xf numFmtId="3" fontId="0" fillId="0" borderId="21" xfId="0" applyNumberFormat="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0" fontId="8" fillId="2" borderId="0" xfId="0"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Border="1" applyAlignment="1">
      <alignment horizontal="right" indent="1"/>
    </xf>
    <xf numFmtId="49" fontId="8" fillId="3"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49" fontId="8" fillId="3" borderId="0" xfId="0" applyNumberFormat="1" applyFont="1" applyFill="1" applyAlignment="1" applyProtection="1">
      <alignment horizontal="left" vertical="center"/>
      <protection locked="0"/>
    </xf>
    <xf numFmtId="0" fontId="8" fillId="2"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49" fontId="8" fillId="3" borderId="6" xfId="0" applyNumberFormat="1" applyFont="1" applyFill="1" applyBorder="1" applyAlignment="1" applyProtection="1">
      <alignment horizontal="left" vertical="center"/>
      <protection locked="0"/>
    </xf>
    <xf numFmtId="49" fontId="0" fillId="3" borderId="6" xfId="0" applyNumberFormat="1"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2" borderId="7" xfId="0" applyNumberFormat="1" applyFont="1" applyFill="1" applyBorder="1" applyAlignment="1">
      <alignment horizontal="right" vertical="center"/>
    </xf>
    <xf numFmtId="2" fontId="12" fillId="2"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5"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2" borderId="34" xfId="0" applyNumberFormat="1" applyFill="1" applyBorder="1" applyAlignment="1">
      <alignment vertical="center"/>
    </xf>
    <xf numFmtId="4" fontId="0" fillId="2" borderId="35" xfId="0" applyNumberFormat="1" applyFill="1" applyBorder="1" applyAlignment="1">
      <alignment vertical="center"/>
    </xf>
    <xf numFmtId="4" fontId="0" fillId="2" borderId="36" xfId="0" applyNumberFormat="1" applyFill="1" applyBorder="1" applyAlignment="1">
      <alignment vertical="center"/>
    </xf>
    <xf numFmtId="0" fontId="0" fillId="0" borderId="0" xfId="0" applyNumberFormat="1" applyAlignment="1">
      <alignmen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5" fillId="0" borderId="1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0" fillId="0" borderId="18" xfId="0" applyBorder="1" applyAlignment="1">
      <alignment vertical="top"/>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r-app\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279"/>
  <sheetViews>
    <sheetView showGridLines="0" tabSelected="1" topLeftCell="B20" zoomScaleNormal="100" zoomScaleSheetLayoutView="75" workbookViewId="0">
      <selection activeCell="F86" sqref="F86"/>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36</v>
      </c>
      <c r="B1" s="204" t="s">
        <v>39</v>
      </c>
      <c r="C1" s="205"/>
      <c r="D1" s="205"/>
      <c r="E1" s="205"/>
      <c r="F1" s="205"/>
      <c r="G1" s="205"/>
      <c r="H1" s="205"/>
      <c r="I1" s="205"/>
      <c r="J1" s="206"/>
    </row>
    <row r="2" spans="1:15" ht="36" customHeight="1" x14ac:dyDescent="0.2">
      <c r="A2" s="2"/>
      <c r="B2" s="72" t="s">
        <v>22</v>
      </c>
      <c r="C2" s="73"/>
      <c r="D2" s="74" t="s">
        <v>41</v>
      </c>
      <c r="E2" s="213" t="s">
        <v>42</v>
      </c>
      <c r="F2" s="214"/>
      <c r="G2" s="214"/>
      <c r="H2" s="214"/>
      <c r="I2" s="214"/>
      <c r="J2" s="215"/>
      <c r="O2" s="1"/>
    </row>
    <row r="3" spans="1:15" ht="27" hidden="1" customHeight="1" x14ac:dyDescent="0.2">
      <c r="A3" s="2"/>
      <c r="B3" s="75"/>
      <c r="C3" s="73"/>
      <c r="D3" s="76"/>
      <c r="E3" s="216"/>
      <c r="F3" s="217"/>
      <c r="G3" s="217"/>
      <c r="H3" s="217"/>
      <c r="I3" s="217"/>
      <c r="J3" s="218"/>
    </row>
    <row r="4" spans="1:15" ht="23.25" customHeight="1" x14ac:dyDescent="0.2">
      <c r="A4" s="2"/>
      <c r="B4" s="77"/>
      <c r="C4" s="78"/>
      <c r="D4" s="79"/>
      <c r="E4" s="226"/>
      <c r="F4" s="226"/>
      <c r="G4" s="226"/>
      <c r="H4" s="226"/>
      <c r="I4" s="226"/>
      <c r="J4" s="227"/>
    </row>
    <row r="5" spans="1:15" ht="24" customHeight="1" x14ac:dyDescent="0.2">
      <c r="A5" s="2"/>
      <c r="B5" s="30" t="s">
        <v>40</v>
      </c>
      <c r="D5" s="230" t="s">
        <v>43</v>
      </c>
      <c r="E5" s="231"/>
      <c r="F5" s="231"/>
      <c r="G5" s="231"/>
      <c r="H5" s="18" t="s">
        <v>38</v>
      </c>
      <c r="I5" s="81" t="s">
        <v>47</v>
      </c>
      <c r="J5" s="8"/>
    </row>
    <row r="6" spans="1:15" ht="15.75" customHeight="1" x14ac:dyDescent="0.2">
      <c r="A6" s="2"/>
      <c r="B6" s="27"/>
      <c r="C6" s="52"/>
      <c r="D6" s="232" t="s">
        <v>44</v>
      </c>
      <c r="E6" s="233"/>
      <c r="F6" s="233"/>
      <c r="G6" s="233"/>
      <c r="H6" s="18" t="s">
        <v>34</v>
      </c>
      <c r="I6" s="81" t="s">
        <v>48</v>
      </c>
      <c r="J6" s="8"/>
    </row>
    <row r="7" spans="1:15" ht="15.75" customHeight="1" x14ac:dyDescent="0.2">
      <c r="A7" s="2"/>
      <c r="B7" s="28"/>
      <c r="C7" s="53"/>
      <c r="D7" s="80" t="s">
        <v>46</v>
      </c>
      <c r="E7" s="234" t="s">
        <v>45</v>
      </c>
      <c r="F7" s="235"/>
      <c r="G7" s="235"/>
      <c r="H7" s="23"/>
      <c r="I7" s="22"/>
      <c r="J7" s="33"/>
    </row>
    <row r="8" spans="1:15" ht="24" hidden="1" customHeight="1" x14ac:dyDescent="0.2">
      <c r="A8" s="2"/>
      <c r="B8" s="30" t="s">
        <v>20</v>
      </c>
      <c r="D8" s="82" t="s">
        <v>49</v>
      </c>
      <c r="H8" s="18" t="s">
        <v>38</v>
      </c>
      <c r="I8" s="81" t="s">
        <v>53</v>
      </c>
      <c r="J8" s="8"/>
    </row>
    <row r="9" spans="1:15" ht="15.75" hidden="1" customHeight="1" x14ac:dyDescent="0.2">
      <c r="A9" s="2"/>
      <c r="B9" s="2"/>
      <c r="D9" s="82" t="s">
        <v>50</v>
      </c>
      <c r="H9" s="18" t="s">
        <v>34</v>
      </c>
      <c r="I9" s="81" t="s">
        <v>54</v>
      </c>
      <c r="J9" s="8"/>
    </row>
    <row r="10" spans="1:15" ht="15.75" hidden="1" customHeight="1" x14ac:dyDescent="0.2">
      <c r="A10" s="2"/>
      <c r="B10" s="34"/>
      <c r="C10" s="53"/>
      <c r="D10" s="80" t="s">
        <v>52</v>
      </c>
      <c r="E10" s="83" t="s">
        <v>51</v>
      </c>
      <c r="F10" s="23"/>
      <c r="G10" s="14"/>
      <c r="H10" s="14"/>
      <c r="I10" s="35"/>
      <c r="J10" s="33"/>
    </row>
    <row r="11" spans="1:15" ht="24" customHeight="1" x14ac:dyDescent="0.2">
      <c r="A11" s="2"/>
      <c r="B11" s="30" t="s">
        <v>19</v>
      </c>
      <c r="D11" s="220" t="s">
        <v>49</v>
      </c>
      <c r="E11" s="220"/>
      <c r="F11" s="220"/>
      <c r="G11" s="220"/>
      <c r="H11" s="18" t="s">
        <v>38</v>
      </c>
      <c r="I11" s="85" t="s">
        <v>53</v>
      </c>
      <c r="J11" s="8"/>
    </row>
    <row r="12" spans="1:15" ht="15.75" customHeight="1" x14ac:dyDescent="0.2">
      <c r="A12" s="2"/>
      <c r="B12" s="27"/>
      <c r="C12" s="52"/>
      <c r="D12" s="225" t="s">
        <v>50</v>
      </c>
      <c r="E12" s="225"/>
      <c r="F12" s="225"/>
      <c r="G12" s="225"/>
      <c r="H12" s="18" t="s">
        <v>34</v>
      </c>
      <c r="I12" s="85" t="s">
        <v>54</v>
      </c>
      <c r="J12" s="8"/>
    </row>
    <row r="13" spans="1:15" ht="15.75" customHeight="1" x14ac:dyDescent="0.2">
      <c r="A13" s="2"/>
      <c r="B13" s="28"/>
      <c r="C13" s="53"/>
      <c r="D13" s="84" t="s">
        <v>52</v>
      </c>
      <c r="E13" s="228" t="s">
        <v>51</v>
      </c>
      <c r="F13" s="229"/>
      <c r="G13" s="229"/>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19"/>
      <c r="F15" s="219"/>
      <c r="G15" s="221"/>
      <c r="H15" s="221"/>
      <c r="I15" s="221" t="s">
        <v>29</v>
      </c>
      <c r="J15" s="222"/>
    </row>
    <row r="16" spans="1:15" ht="23.25" customHeight="1" x14ac:dyDescent="0.2">
      <c r="A16" s="139" t="s">
        <v>24</v>
      </c>
      <c r="B16" s="37" t="s">
        <v>24</v>
      </c>
      <c r="C16" s="58"/>
      <c r="D16" s="59"/>
      <c r="E16" s="210"/>
      <c r="F16" s="211"/>
      <c r="G16" s="210"/>
      <c r="H16" s="211"/>
      <c r="I16" s="210">
        <f>SUMIF(F227:F275,A16,I227:I275)+SUMIF(F227:F275,"PSU",I227:I275)</f>
        <v>36901475.269999996</v>
      </c>
      <c r="J16" s="212"/>
    </row>
    <row r="17" spans="1:10" ht="23.25" customHeight="1" x14ac:dyDescent="0.2">
      <c r="A17" s="139" t="s">
        <v>25</v>
      </c>
      <c r="B17" s="37" t="s">
        <v>25</v>
      </c>
      <c r="C17" s="58"/>
      <c r="D17" s="59"/>
      <c r="E17" s="210"/>
      <c r="F17" s="211"/>
      <c r="G17" s="210"/>
      <c r="H17" s="211"/>
      <c r="I17" s="210">
        <f>SUMIF(F227:F275,A17,I227:I275)</f>
        <v>529281.5</v>
      </c>
      <c r="J17" s="212"/>
    </row>
    <row r="18" spans="1:10" ht="23.25" customHeight="1" x14ac:dyDescent="0.2">
      <c r="A18" s="139" t="s">
        <v>26</v>
      </c>
      <c r="B18" s="37" t="s">
        <v>26</v>
      </c>
      <c r="C18" s="58"/>
      <c r="D18" s="59"/>
      <c r="E18" s="210"/>
      <c r="F18" s="211"/>
      <c r="G18" s="210"/>
      <c r="H18" s="211"/>
      <c r="I18" s="210">
        <f>SUMIF(F227:F275,A18,I227:I275)</f>
        <v>2120683.5599999996</v>
      </c>
      <c r="J18" s="212"/>
    </row>
    <row r="19" spans="1:10" ht="23.25" customHeight="1" x14ac:dyDescent="0.2">
      <c r="A19" s="139" t="s">
        <v>286</v>
      </c>
      <c r="B19" s="37" t="s">
        <v>27</v>
      </c>
      <c r="C19" s="58"/>
      <c r="D19" s="59"/>
      <c r="E19" s="210"/>
      <c r="F19" s="211"/>
      <c r="G19" s="210"/>
      <c r="H19" s="211"/>
      <c r="I19" s="210">
        <f>SUMIF(F227:F275,A19,I227:I275)</f>
        <v>1906000</v>
      </c>
      <c r="J19" s="212"/>
    </row>
    <row r="20" spans="1:10" ht="23.25" customHeight="1" x14ac:dyDescent="0.2">
      <c r="A20" s="139" t="s">
        <v>287</v>
      </c>
      <c r="B20" s="37" t="s">
        <v>28</v>
      </c>
      <c r="C20" s="58"/>
      <c r="D20" s="59"/>
      <c r="E20" s="210"/>
      <c r="F20" s="211"/>
      <c r="G20" s="210"/>
      <c r="H20" s="211"/>
      <c r="I20" s="210">
        <f>SUMIF(F227:F275,A20,I227:I275)</f>
        <v>0</v>
      </c>
      <c r="J20" s="212"/>
    </row>
    <row r="21" spans="1:10" ht="23.25" customHeight="1" x14ac:dyDescent="0.2">
      <c r="A21" s="2"/>
      <c r="B21" s="47" t="s">
        <v>29</v>
      </c>
      <c r="C21" s="60"/>
      <c r="D21" s="61"/>
      <c r="E21" s="223"/>
      <c r="F21" s="224"/>
      <c r="G21" s="223"/>
      <c r="H21" s="224"/>
      <c r="I21" s="223">
        <f>SUM(I16:J20)</f>
        <v>41457440.329999998</v>
      </c>
      <c r="J21" s="241"/>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39">
        <f>ZakladDPHSniVypocet</f>
        <v>0</v>
      </c>
      <c r="H23" s="240"/>
      <c r="I23" s="240"/>
      <c r="J23" s="39" t="str">
        <f t="shared" ref="J23:J28" si="0">Mena</f>
        <v>CZK</v>
      </c>
    </row>
    <row r="24" spans="1:10" ht="23.25" customHeight="1" x14ac:dyDescent="0.2">
      <c r="A24" s="2">
        <f>(A23-INT(A23))*100</f>
        <v>0</v>
      </c>
      <c r="B24" s="37" t="s">
        <v>13</v>
      </c>
      <c r="C24" s="58"/>
      <c r="D24" s="59"/>
      <c r="E24" s="63">
        <f>SazbaDPH1</f>
        <v>15</v>
      </c>
      <c r="F24" s="38" t="s">
        <v>0</v>
      </c>
      <c r="G24" s="237">
        <f>IF(A24&gt;50, ROUNDUP(A23, 0), ROUNDDOWN(A23, 0))</f>
        <v>0</v>
      </c>
      <c r="H24" s="238"/>
      <c r="I24" s="238"/>
      <c r="J24" s="39" t="str">
        <f t="shared" si="0"/>
        <v>CZK</v>
      </c>
    </row>
    <row r="25" spans="1:10" ht="23.25" customHeight="1" x14ac:dyDescent="0.2">
      <c r="A25" s="2">
        <f>ZakladDPHZakl*SazbaDPH2/100</f>
        <v>8706062.4693</v>
      </c>
      <c r="B25" s="37" t="s">
        <v>14</v>
      </c>
      <c r="C25" s="58"/>
      <c r="D25" s="59"/>
      <c r="E25" s="63">
        <v>21</v>
      </c>
      <c r="F25" s="38" t="s">
        <v>0</v>
      </c>
      <c r="G25" s="239">
        <f>ZakladDPHZaklVypocet</f>
        <v>41457440.329999998</v>
      </c>
      <c r="H25" s="240"/>
      <c r="I25" s="240"/>
      <c r="J25" s="39" t="str">
        <f t="shared" si="0"/>
        <v>CZK</v>
      </c>
    </row>
    <row r="26" spans="1:10" ht="23.25" customHeight="1" x14ac:dyDescent="0.2">
      <c r="A26" s="2">
        <f>(A25-INT(A25))*100</f>
        <v>46.929999999701977</v>
      </c>
      <c r="B26" s="31" t="s">
        <v>15</v>
      </c>
      <c r="C26" s="64"/>
      <c r="D26" s="51"/>
      <c r="E26" s="65">
        <f>SazbaDPH2</f>
        <v>21</v>
      </c>
      <c r="F26" s="29" t="s">
        <v>0</v>
      </c>
      <c r="G26" s="207">
        <f>IF(A26&gt;50, ROUNDUP(A25, 0), ROUNDDOWN(A25, 0))</f>
        <v>8706062</v>
      </c>
      <c r="H26" s="208"/>
      <c r="I26" s="208"/>
      <c r="J26" s="36" t="str">
        <f t="shared" si="0"/>
        <v>CZK</v>
      </c>
    </row>
    <row r="27" spans="1:10" ht="23.25" customHeight="1" thickBot="1" x14ac:dyDescent="0.25">
      <c r="A27" s="2">
        <f>ZakladDPHSni+DPHSni+ZakladDPHZakl+DPHZakl</f>
        <v>50163502.329999998</v>
      </c>
      <c r="B27" s="30" t="s">
        <v>4</v>
      </c>
      <c r="C27" s="66"/>
      <c r="D27" s="67"/>
      <c r="E27" s="66"/>
      <c r="F27" s="16"/>
      <c r="G27" s="209">
        <f>CenaCelkem-(ZakladDPHSni+DPHSni+ZakladDPHZakl+DPHZakl)</f>
        <v>-0.32999999821186066</v>
      </c>
      <c r="H27" s="209"/>
      <c r="I27" s="209"/>
      <c r="J27" s="40" t="str">
        <f t="shared" si="0"/>
        <v>CZK</v>
      </c>
    </row>
    <row r="28" spans="1:10" ht="27.75" hidden="1" customHeight="1" thickBot="1" x14ac:dyDescent="0.25">
      <c r="A28" s="2"/>
      <c r="B28" s="112" t="s">
        <v>23</v>
      </c>
      <c r="C28" s="113"/>
      <c r="D28" s="113"/>
      <c r="E28" s="114"/>
      <c r="F28" s="115"/>
      <c r="G28" s="242">
        <f>ZakladDPHSniVypocet+ZakladDPHZaklVypocet</f>
        <v>41457440.329999998</v>
      </c>
      <c r="H28" s="243"/>
      <c r="I28" s="243"/>
      <c r="J28" s="116" t="str">
        <f t="shared" si="0"/>
        <v>CZK</v>
      </c>
    </row>
    <row r="29" spans="1:10" ht="27.75" customHeight="1" thickBot="1" x14ac:dyDescent="0.25">
      <c r="A29" s="2">
        <f>(A27-INT(A27))*100</f>
        <v>32.999999821186066</v>
      </c>
      <c r="B29" s="112" t="s">
        <v>35</v>
      </c>
      <c r="C29" s="117"/>
      <c r="D29" s="117"/>
      <c r="E29" s="117"/>
      <c r="F29" s="118"/>
      <c r="G29" s="242">
        <f>IF(A29&gt;50, ROUNDUP(A27, 0), ROUNDDOWN(A27, 0))</f>
        <v>50163502</v>
      </c>
      <c r="H29" s="242"/>
      <c r="I29" s="242"/>
      <c r="J29" s="119" t="s">
        <v>130</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44"/>
      <c r="E34" s="245"/>
      <c r="G34" s="246"/>
      <c r="H34" s="247"/>
      <c r="I34" s="247"/>
      <c r="J34" s="24"/>
    </row>
    <row r="35" spans="1:10" ht="12.75" customHeight="1" x14ac:dyDescent="0.2">
      <c r="A35" s="2"/>
      <c r="B35" s="2"/>
      <c r="D35" s="236" t="s">
        <v>2</v>
      </c>
      <c r="E35" s="236"/>
      <c r="H35" s="10" t="s">
        <v>3</v>
      </c>
      <c r="J35" s="9"/>
    </row>
    <row r="36" spans="1:10" ht="13.5" customHeight="1" thickBot="1" x14ac:dyDescent="0.25">
      <c r="A36" s="11"/>
      <c r="B36" s="11"/>
      <c r="C36" s="71"/>
      <c r="D36" s="71"/>
      <c r="E36" s="71"/>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55</v>
      </c>
      <c r="C39" s="249"/>
      <c r="D39" s="249"/>
      <c r="E39" s="249"/>
      <c r="F39" s="99">
        <f>'SO-99 99.1 Naklady'!AE64+'SO-N-99 99.1 Naklady'!AE44+'SO-01 01.1 Pol'!AE619+'SO-02 02.1 Pol'!AE681+'SO-03 03.1 Pol'!AE355+'SO-04 04.1 Pol'!AE472+'SO-04 04.2 Pol'!AE435+'SO-04 04.3 Pol'!AE412+'SO-04 04.4 Pol'!AE405+'SO-04 04.5 Pol'!AE298+'SO-05 05.1 Pol'!AE142+'SO-06 06.1 Pol'!AE34+'SO-06 06.2 Pol'!AE29+'SO-06 06.3 Pol'!AE29+'SO-06 06.4 Pol'!AE34+'SO-06 06.5 Pol'!AE39+'SO-07 07.1 Pol'!AE244+'SO-N-01 01.1 Pol'!AE222+'PS-01 01.1 Pol'!AE54+'PS-01 01.2 Pol'!AE43+'PS-01 01.3 Pol'!AE43+'PS-01 01.4 Pol'!AE43+'PS-01 01.5 Pol'!AE29+'PS-02 02.1 Pol'!AE98+'PS-02 02.2 Pol'!AE100+'PS-02 02.3 Pol'!AE100+'PS-02 02.4 Pol'!AE90+'PS-02 02.5 Pol'!AE118+'PS-03 03.1 Pol'!AE25</f>
        <v>0</v>
      </c>
      <c r="G39" s="100">
        <f>'SO-99 99.1 Naklady'!AF64+'SO-N-99 99.1 Naklady'!AF44+'SO-01 01.1 Pol'!AF619+'SO-02 02.1 Pol'!AF681+'SO-03 03.1 Pol'!AF355+'SO-04 04.1 Pol'!AF472+'SO-04 04.2 Pol'!AF435+'SO-04 04.3 Pol'!AF412+'SO-04 04.4 Pol'!AF405+'SO-04 04.5 Pol'!AF298+'SO-05 05.1 Pol'!AF142+'SO-06 06.1 Pol'!AF34+'SO-06 06.2 Pol'!AF29+'SO-06 06.3 Pol'!AF29+'SO-06 06.4 Pol'!AF34+'SO-06 06.5 Pol'!AF39+'SO-07 07.1 Pol'!AF244+'SO-N-01 01.1 Pol'!AF222+'PS-01 01.1 Pol'!AF54+'PS-01 01.2 Pol'!AF43+'PS-01 01.3 Pol'!AF43+'PS-01 01.4 Pol'!AF43+'PS-01 01.5 Pol'!AF29+'PS-02 02.1 Pol'!AF98+'PS-02 02.2 Pol'!AF100+'PS-02 02.3 Pol'!AF100+'PS-02 02.4 Pol'!AF90+'PS-02 02.5 Pol'!AF118+'PS-03 03.1 Pol'!AF25</f>
        <v>41457440.329999998</v>
      </c>
      <c r="H39" s="101">
        <f t="shared" ref="H39:H79" si="1">(F39*SazbaDPH1/100)+(G39*SazbaDPH2/100)</f>
        <v>8706062.4693</v>
      </c>
      <c r="I39" s="101">
        <f>F39+G39+H39</f>
        <v>50163502.7993</v>
      </c>
      <c r="J39" s="102">
        <f>IF(CenaCelkemVypocet=0,"",I39/CenaCelkemVypocet*100)</f>
        <v>100</v>
      </c>
    </row>
    <row r="40" spans="1:10" ht="25.5" customHeight="1" x14ac:dyDescent="0.2">
      <c r="A40" s="88">
        <v>2</v>
      </c>
      <c r="B40" s="103"/>
      <c r="C40" s="248" t="s">
        <v>56</v>
      </c>
      <c r="D40" s="248"/>
      <c r="E40" s="248"/>
      <c r="F40" s="104">
        <f>'SO-99 99.1 Naklady'!AE64+'SO-N-99 99.1 Naklady'!AE44</f>
        <v>0</v>
      </c>
      <c r="G40" s="105">
        <f>'SO-99 99.1 Naklady'!AF64</f>
        <v>1844900</v>
      </c>
      <c r="H40" s="105">
        <f t="shared" si="1"/>
        <v>387429</v>
      </c>
      <c r="I40" s="105">
        <f>F40+G40+H40</f>
        <v>2232329</v>
      </c>
      <c r="J40" s="106">
        <f>IF(CenaCelkemVypocet=0,"",I40/CenaCelkemVypocet*100)</f>
        <v>4.4501059045484972</v>
      </c>
    </row>
    <row r="41" spans="1:10" ht="25.5" customHeight="1" x14ac:dyDescent="0.2">
      <c r="A41" s="88">
        <v>3</v>
      </c>
      <c r="B41" s="107" t="s">
        <v>57</v>
      </c>
      <c r="C41" s="249" t="s">
        <v>56</v>
      </c>
      <c r="D41" s="249"/>
      <c r="E41" s="249"/>
      <c r="F41" s="108">
        <f>'SO-99 99.1 Naklady'!AE64</f>
        <v>0</v>
      </c>
      <c r="G41" s="101">
        <f>'SO-99 99.1 Naklady'!AF64</f>
        <v>1844900</v>
      </c>
      <c r="H41" s="101">
        <f t="shared" si="1"/>
        <v>387429</v>
      </c>
      <c r="I41" s="101">
        <f>F41+G41+H41</f>
        <v>2232329</v>
      </c>
      <c r="J41" s="102">
        <f>IF(CenaCelkemVypocet=0,"",I41/CenaCelkemVypocet*100)</f>
        <v>4.4501059045484972</v>
      </c>
    </row>
    <row r="42" spans="1:10" ht="25.5" customHeight="1" x14ac:dyDescent="0.2">
      <c r="A42" s="88">
        <v>2</v>
      </c>
      <c r="B42" s="103"/>
      <c r="C42" s="248" t="s">
        <v>59</v>
      </c>
      <c r="D42" s="248"/>
      <c r="E42" s="248"/>
      <c r="F42" s="104"/>
      <c r="G42" s="105"/>
      <c r="H42" s="105">
        <f t="shared" si="1"/>
        <v>0</v>
      </c>
      <c r="I42" s="105"/>
      <c r="J42" s="106"/>
    </row>
    <row r="43" spans="1:10" ht="25.5" customHeight="1" x14ac:dyDescent="0.2">
      <c r="A43" s="88">
        <v>2</v>
      </c>
      <c r="B43" s="103" t="s">
        <v>60</v>
      </c>
      <c r="C43" s="248" t="s">
        <v>61</v>
      </c>
      <c r="D43" s="248"/>
      <c r="E43" s="248"/>
      <c r="F43" s="104">
        <f>'SO-01 01.1 Pol'!AE619</f>
        <v>0</v>
      </c>
      <c r="G43" s="105">
        <f>'SO-01 01.1 Pol'!AF619</f>
        <v>11533880.539999999</v>
      </c>
      <c r="H43" s="105">
        <f t="shared" si="1"/>
        <v>2422114.9134</v>
      </c>
      <c r="I43" s="105">
        <f t="shared" ref="I43:I64" si="2">F43+G43+H43</f>
        <v>13955995.453399999</v>
      </c>
      <c r="J43" s="106">
        <f t="shared" ref="J43:J64" si="3">IF(CenaCelkemVypocet=0,"",I43/CenaCelkemVypocet*100)</f>
        <v>27.821014631368101</v>
      </c>
    </row>
    <row r="44" spans="1:10" ht="25.5" customHeight="1" x14ac:dyDescent="0.2">
      <c r="A44" s="88">
        <v>3</v>
      </c>
      <c r="B44" s="107" t="s">
        <v>62</v>
      </c>
      <c r="C44" s="249" t="s">
        <v>61</v>
      </c>
      <c r="D44" s="249"/>
      <c r="E44" s="249"/>
      <c r="F44" s="108">
        <f>'SO-01 01.1 Pol'!AE619</f>
        <v>0</v>
      </c>
      <c r="G44" s="101">
        <f>'SO-01 01.1 Pol'!AF619</f>
        <v>11533880.539999999</v>
      </c>
      <c r="H44" s="101">
        <f t="shared" si="1"/>
        <v>2422114.9134</v>
      </c>
      <c r="I44" s="101">
        <f t="shared" si="2"/>
        <v>13955995.453399999</v>
      </c>
      <c r="J44" s="102">
        <f t="shared" si="3"/>
        <v>27.821014631368101</v>
      </c>
    </row>
    <row r="45" spans="1:10" ht="25.5" customHeight="1" x14ac:dyDescent="0.2">
      <c r="A45" s="88">
        <v>2</v>
      </c>
      <c r="B45" s="103" t="s">
        <v>63</v>
      </c>
      <c r="C45" s="248" t="s">
        <v>64</v>
      </c>
      <c r="D45" s="248"/>
      <c r="E45" s="248"/>
      <c r="F45" s="104">
        <f>'SO-02 02.1 Pol'!AE681</f>
        <v>0</v>
      </c>
      <c r="G45" s="105">
        <f>'SO-02 02.1 Pol'!AF681</f>
        <v>15045591.979999997</v>
      </c>
      <c r="H45" s="105">
        <f t="shared" si="1"/>
        <v>3159574.3157999991</v>
      </c>
      <c r="I45" s="105">
        <f t="shared" si="2"/>
        <v>18205166.295799997</v>
      </c>
      <c r="J45" s="106">
        <f t="shared" si="3"/>
        <v>36.291656841902274</v>
      </c>
    </row>
    <row r="46" spans="1:10" ht="25.5" customHeight="1" x14ac:dyDescent="0.2">
      <c r="A46" s="88">
        <v>3</v>
      </c>
      <c r="B46" s="107" t="s">
        <v>65</v>
      </c>
      <c r="C46" s="249" t="s">
        <v>66</v>
      </c>
      <c r="D46" s="249"/>
      <c r="E46" s="249"/>
      <c r="F46" s="108">
        <f>'SO-02 02.1 Pol'!AE681</f>
        <v>0</v>
      </c>
      <c r="G46" s="101">
        <f>'SO-02 02.1 Pol'!AF681</f>
        <v>15045591.979999997</v>
      </c>
      <c r="H46" s="101">
        <f t="shared" si="1"/>
        <v>3159574.3157999991</v>
      </c>
      <c r="I46" s="101">
        <f t="shared" si="2"/>
        <v>18205166.295799997</v>
      </c>
      <c r="J46" s="102">
        <f t="shared" si="3"/>
        <v>36.291656841902274</v>
      </c>
    </row>
    <row r="47" spans="1:10" ht="25.5" customHeight="1" x14ac:dyDescent="0.2">
      <c r="A47" s="88">
        <v>2</v>
      </c>
      <c r="B47" s="103" t="s">
        <v>67</v>
      </c>
      <c r="C47" s="248" t="s">
        <v>68</v>
      </c>
      <c r="D47" s="248"/>
      <c r="E47" s="248"/>
      <c r="F47" s="104">
        <f>'SO-03 03.1 Pol'!AE355</f>
        <v>0</v>
      </c>
      <c r="G47" s="105">
        <f>'SO-03 03.1 Pol'!AF355</f>
        <v>836361.99999999977</v>
      </c>
      <c r="H47" s="105">
        <f t="shared" si="1"/>
        <v>175636.01999999996</v>
      </c>
      <c r="I47" s="105">
        <f t="shared" si="2"/>
        <v>1011998.0199999998</v>
      </c>
      <c r="J47" s="106">
        <f t="shared" si="3"/>
        <v>2.0173990322185427</v>
      </c>
    </row>
    <row r="48" spans="1:10" ht="25.5" customHeight="1" x14ac:dyDescent="0.2">
      <c r="A48" s="88">
        <v>3</v>
      </c>
      <c r="B48" s="107" t="s">
        <v>69</v>
      </c>
      <c r="C48" s="249" t="s">
        <v>68</v>
      </c>
      <c r="D48" s="249"/>
      <c r="E48" s="249"/>
      <c r="F48" s="108">
        <f>'SO-03 03.1 Pol'!AE355</f>
        <v>0</v>
      </c>
      <c r="G48" s="101">
        <f>'SO-03 03.1 Pol'!AF355</f>
        <v>836361.99999999977</v>
      </c>
      <c r="H48" s="101">
        <f t="shared" si="1"/>
        <v>175636.01999999996</v>
      </c>
      <c r="I48" s="101">
        <f t="shared" si="2"/>
        <v>1011998.0199999998</v>
      </c>
      <c r="J48" s="102">
        <f t="shared" si="3"/>
        <v>2.0173990322185427</v>
      </c>
    </row>
    <row r="49" spans="1:10" ht="25.5" customHeight="1" x14ac:dyDescent="0.2">
      <c r="A49" s="88">
        <v>2</v>
      </c>
      <c r="B49" s="103" t="s">
        <v>70</v>
      </c>
      <c r="C49" s="248" t="s">
        <v>71</v>
      </c>
      <c r="D49" s="248"/>
      <c r="E49" s="248"/>
      <c r="F49" s="104">
        <f>'SO-04 04.1 Pol'!AE472+'SO-04 04.2 Pol'!AE435+'SO-04 04.3 Pol'!AE412+'SO-04 04.4 Pol'!AE405+'SO-04 04.5 Pol'!AE298</f>
        <v>0</v>
      </c>
      <c r="G49" s="105">
        <f>'SO-04 04.1 Pol'!AF472+'SO-04 04.2 Pol'!AF435+'SO-04 04.3 Pol'!AF412+'SO-04 04.4 Pol'!AF405+'SO-04 04.5 Pol'!AF298</f>
        <v>3824745.6499999994</v>
      </c>
      <c r="H49" s="105">
        <f t="shared" si="1"/>
        <v>803196.58649999986</v>
      </c>
      <c r="I49" s="105">
        <f t="shared" si="2"/>
        <v>4627942.2364999996</v>
      </c>
      <c r="J49" s="106">
        <f t="shared" si="3"/>
        <v>9.2257158656085299</v>
      </c>
    </row>
    <row r="50" spans="1:10" ht="25.5" customHeight="1" x14ac:dyDescent="0.2">
      <c r="A50" s="88">
        <v>3</v>
      </c>
      <c r="B50" s="107" t="s">
        <v>72</v>
      </c>
      <c r="C50" s="249" t="s">
        <v>73</v>
      </c>
      <c r="D50" s="249"/>
      <c r="E50" s="249"/>
      <c r="F50" s="108">
        <f>'SO-04 04.1 Pol'!AE472</f>
        <v>0</v>
      </c>
      <c r="G50" s="101">
        <f>'SO-04 04.1 Pol'!AF472</f>
        <v>1107102.9999999998</v>
      </c>
      <c r="H50" s="101">
        <f t="shared" si="1"/>
        <v>232491.62999999998</v>
      </c>
      <c r="I50" s="101">
        <f t="shared" si="2"/>
        <v>1339594.6299999997</v>
      </c>
      <c r="J50" s="102">
        <f t="shared" si="3"/>
        <v>2.6704567170271307</v>
      </c>
    </row>
    <row r="51" spans="1:10" ht="25.5" customHeight="1" x14ac:dyDescent="0.2">
      <c r="A51" s="88">
        <v>3</v>
      </c>
      <c r="B51" s="107" t="s">
        <v>74</v>
      </c>
      <c r="C51" s="249" t="s">
        <v>75</v>
      </c>
      <c r="D51" s="249"/>
      <c r="E51" s="249"/>
      <c r="F51" s="108">
        <f>'SO-04 04.2 Pol'!AE435</f>
        <v>0</v>
      </c>
      <c r="G51" s="101">
        <f>'SO-04 04.2 Pol'!AF435</f>
        <v>898839.99999999965</v>
      </c>
      <c r="H51" s="101">
        <f t="shared" si="1"/>
        <v>188756.39999999994</v>
      </c>
      <c r="I51" s="101">
        <f t="shared" si="2"/>
        <v>1087596.3999999997</v>
      </c>
      <c r="J51" s="102">
        <f t="shared" si="3"/>
        <v>2.1681029818658843</v>
      </c>
    </row>
    <row r="52" spans="1:10" ht="25.5" customHeight="1" x14ac:dyDescent="0.2">
      <c r="A52" s="88">
        <v>3</v>
      </c>
      <c r="B52" s="107" t="s">
        <v>76</v>
      </c>
      <c r="C52" s="249" t="s">
        <v>77</v>
      </c>
      <c r="D52" s="249"/>
      <c r="E52" s="249"/>
      <c r="F52" s="108">
        <f>'SO-04 04.3 Pol'!AE412</f>
        <v>0</v>
      </c>
      <c r="G52" s="101">
        <f>'SO-04 04.3 Pol'!AF412</f>
        <v>754500.64999999967</v>
      </c>
      <c r="H52" s="101">
        <f t="shared" si="1"/>
        <v>158445.13649999994</v>
      </c>
      <c r="I52" s="101">
        <f t="shared" si="2"/>
        <v>912945.78649999958</v>
      </c>
      <c r="J52" s="102">
        <f t="shared" si="3"/>
        <v>1.8199402664375723</v>
      </c>
    </row>
    <row r="53" spans="1:10" ht="25.5" customHeight="1" x14ac:dyDescent="0.2">
      <c r="A53" s="88">
        <v>3</v>
      </c>
      <c r="B53" s="107" t="s">
        <v>78</v>
      </c>
      <c r="C53" s="249" t="s">
        <v>79</v>
      </c>
      <c r="D53" s="249"/>
      <c r="E53" s="249"/>
      <c r="F53" s="108">
        <f>'SO-04 04.4 Pol'!AE405</f>
        <v>0</v>
      </c>
      <c r="G53" s="101">
        <f>'SO-04 04.4 Pol'!AF405</f>
        <v>720128</v>
      </c>
      <c r="H53" s="101">
        <f t="shared" si="1"/>
        <v>151226.88</v>
      </c>
      <c r="I53" s="101">
        <f t="shared" si="2"/>
        <v>871354.88</v>
      </c>
      <c r="J53" s="102">
        <f t="shared" si="3"/>
        <v>1.7370295760370211</v>
      </c>
    </row>
    <row r="54" spans="1:10" ht="25.5" customHeight="1" x14ac:dyDescent="0.2">
      <c r="A54" s="88">
        <v>3</v>
      </c>
      <c r="B54" s="107" t="s">
        <v>80</v>
      </c>
      <c r="C54" s="249" t="s">
        <v>81</v>
      </c>
      <c r="D54" s="249"/>
      <c r="E54" s="249"/>
      <c r="F54" s="108">
        <f>'SO-04 04.5 Pol'!AE298</f>
        <v>0</v>
      </c>
      <c r="G54" s="101">
        <f>'SO-04 04.5 Pol'!AF298</f>
        <v>344174</v>
      </c>
      <c r="H54" s="101">
        <f t="shared" si="1"/>
        <v>72276.539999999994</v>
      </c>
      <c r="I54" s="101">
        <f t="shared" si="2"/>
        <v>416450.54</v>
      </c>
      <c r="J54" s="102">
        <f t="shared" si="3"/>
        <v>0.83018632424092054</v>
      </c>
    </row>
    <row r="55" spans="1:10" ht="25.5" customHeight="1" x14ac:dyDescent="0.2">
      <c r="A55" s="88">
        <v>2</v>
      </c>
      <c r="B55" s="103" t="s">
        <v>82</v>
      </c>
      <c r="C55" s="248" t="s">
        <v>83</v>
      </c>
      <c r="D55" s="248"/>
      <c r="E55" s="248"/>
      <c r="F55" s="104">
        <f>'SO-05 05.1 Pol'!AE142</f>
        <v>0</v>
      </c>
      <c r="G55" s="105">
        <f>'SO-05 05.1 Pol'!AF142</f>
        <v>2221753.02</v>
      </c>
      <c r="H55" s="105">
        <f t="shared" si="1"/>
        <v>466568.13420000003</v>
      </c>
      <c r="I55" s="105">
        <f t="shared" si="2"/>
        <v>2688321.1542000002</v>
      </c>
      <c r="J55" s="106">
        <f t="shared" si="3"/>
        <v>5.3591176935066702</v>
      </c>
    </row>
    <row r="56" spans="1:10" ht="25.5" customHeight="1" x14ac:dyDescent="0.2">
      <c r="A56" s="88">
        <v>3</v>
      </c>
      <c r="B56" s="107" t="s">
        <v>84</v>
      </c>
      <c r="C56" s="249" t="s">
        <v>83</v>
      </c>
      <c r="D56" s="249"/>
      <c r="E56" s="249"/>
      <c r="F56" s="108">
        <f>'SO-05 05.1 Pol'!AE142</f>
        <v>0</v>
      </c>
      <c r="G56" s="101">
        <f>'SO-05 05.1 Pol'!AF142</f>
        <v>2221753.02</v>
      </c>
      <c r="H56" s="101">
        <f t="shared" si="1"/>
        <v>466568.13420000003</v>
      </c>
      <c r="I56" s="101">
        <f t="shared" si="2"/>
        <v>2688321.1542000002</v>
      </c>
      <c r="J56" s="102">
        <f t="shared" si="3"/>
        <v>5.3591176935066702</v>
      </c>
    </row>
    <row r="57" spans="1:10" ht="25.5" customHeight="1" x14ac:dyDescent="0.2">
      <c r="A57" s="88">
        <v>2</v>
      </c>
      <c r="B57" s="103" t="s">
        <v>85</v>
      </c>
      <c r="C57" s="248" t="s">
        <v>86</v>
      </c>
      <c r="D57" s="248"/>
      <c r="E57" s="248"/>
      <c r="F57" s="104">
        <f>'SO-06 06.1 Pol'!AE34+'SO-06 06.2 Pol'!AE29+'SO-06 06.3 Pol'!AE29+'SO-06 06.4 Pol'!AE34+'SO-06 06.5 Pol'!AE39</f>
        <v>0</v>
      </c>
      <c r="G57" s="105">
        <f>'SO-06 06.1 Pol'!AF34+'SO-06 06.2 Pol'!AF29+'SO-06 06.3 Pol'!AF29+'SO-06 06.4 Pol'!AF34+'SO-06 06.5 Pol'!AF39</f>
        <v>229536</v>
      </c>
      <c r="H57" s="105">
        <f t="shared" si="1"/>
        <v>48202.559999999998</v>
      </c>
      <c r="I57" s="105">
        <f t="shared" si="2"/>
        <v>277738.56</v>
      </c>
      <c r="J57" s="106">
        <f t="shared" si="3"/>
        <v>0.55366659922296269</v>
      </c>
    </row>
    <row r="58" spans="1:10" ht="25.5" customHeight="1" x14ac:dyDescent="0.2">
      <c r="A58" s="88">
        <v>3</v>
      </c>
      <c r="B58" s="107" t="s">
        <v>87</v>
      </c>
      <c r="C58" s="249" t="s">
        <v>88</v>
      </c>
      <c r="D58" s="249"/>
      <c r="E58" s="249"/>
      <c r="F58" s="108">
        <f>'SO-06 06.1 Pol'!AE34</f>
        <v>0</v>
      </c>
      <c r="G58" s="101">
        <f>'SO-06 06.1 Pol'!AF34</f>
        <v>38902</v>
      </c>
      <c r="H58" s="101">
        <f t="shared" si="1"/>
        <v>8169.42</v>
      </c>
      <c r="I58" s="101">
        <f t="shared" si="2"/>
        <v>47071.42</v>
      </c>
      <c r="J58" s="102">
        <f t="shared" si="3"/>
        <v>9.3835991055745915E-2</v>
      </c>
    </row>
    <row r="59" spans="1:10" ht="25.5" customHeight="1" x14ac:dyDescent="0.2">
      <c r="A59" s="88">
        <v>3</v>
      </c>
      <c r="B59" s="107" t="s">
        <v>89</v>
      </c>
      <c r="C59" s="249" t="s">
        <v>90</v>
      </c>
      <c r="D59" s="249"/>
      <c r="E59" s="249"/>
      <c r="F59" s="108">
        <f>'SO-06 06.2 Pol'!AE29</f>
        <v>0</v>
      </c>
      <c r="G59" s="101">
        <f>'SO-06 06.2 Pol'!AF29</f>
        <v>36009</v>
      </c>
      <c r="H59" s="101">
        <f t="shared" si="1"/>
        <v>7561.89</v>
      </c>
      <c r="I59" s="101">
        <f t="shared" si="2"/>
        <v>43570.89</v>
      </c>
      <c r="J59" s="102">
        <f t="shared" si="3"/>
        <v>8.6857750293721531E-2</v>
      </c>
    </row>
    <row r="60" spans="1:10" ht="25.5" customHeight="1" x14ac:dyDescent="0.2">
      <c r="A60" s="88">
        <v>3</v>
      </c>
      <c r="B60" s="107" t="s">
        <v>91</v>
      </c>
      <c r="C60" s="249" t="s">
        <v>92</v>
      </c>
      <c r="D60" s="249"/>
      <c r="E60" s="249"/>
      <c r="F60" s="108">
        <f>'SO-06 06.3 Pol'!AE29</f>
        <v>0</v>
      </c>
      <c r="G60" s="101">
        <f>'SO-06 06.3 Pol'!AF29</f>
        <v>26525.000000000004</v>
      </c>
      <c r="H60" s="101">
        <f t="shared" si="1"/>
        <v>5570.2500000000009</v>
      </c>
      <c r="I60" s="101">
        <f t="shared" si="2"/>
        <v>32095.250000000004</v>
      </c>
      <c r="J60" s="102">
        <f t="shared" si="3"/>
        <v>6.3981277640061202E-2</v>
      </c>
    </row>
    <row r="61" spans="1:10" ht="25.5" customHeight="1" x14ac:dyDescent="0.2">
      <c r="A61" s="88">
        <v>3</v>
      </c>
      <c r="B61" s="107" t="s">
        <v>93</v>
      </c>
      <c r="C61" s="249" t="s">
        <v>94</v>
      </c>
      <c r="D61" s="249"/>
      <c r="E61" s="249"/>
      <c r="F61" s="108">
        <f>'SO-06 06.4 Pol'!AE34</f>
        <v>0</v>
      </c>
      <c r="G61" s="101">
        <f>'SO-06 06.4 Pol'!AF34</f>
        <v>51108</v>
      </c>
      <c r="H61" s="101">
        <f t="shared" si="1"/>
        <v>10732.68</v>
      </c>
      <c r="I61" s="101">
        <f t="shared" si="2"/>
        <v>61840.68</v>
      </c>
      <c r="J61" s="102">
        <f t="shared" si="3"/>
        <v>0.12327823327533448</v>
      </c>
    </row>
    <row r="62" spans="1:10" ht="25.5" customHeight="1" x14ac:dyDescent="0.2">
      <c r="A62" s="88">
        <v>3</v>
      </c>
      <c r="B62" s="107" t="s">
        <v>95</v>
      </c>
      <c r="C62" s="249" t="s">
        <v>96</v>
      </c>
      <c r="D62" s="249"/>
      <c r="E62" s="249"/>
      <c r="F62" s="108">
        <f>'SO-06 06.5 Pol'!AE39</f>
        <v>0</v>
      </c>
      <c r="G62" s="101">
        <f>'SO-06 06.5 Pol'!AF39</f>
        <v>76992</v>
      </c>
      <c r="H62" s="101">
        <f t="shared" si="1"/>
        <v>16168.32</v>
      </c>
      <c r="I62" s="101">
        <f t="shared" si="2"/>
        <v>93160.320000000007</v>
      </c>
      <c r="J62" s="102">
        <f t="shared" si="3"/>
        <v>0.18571334695809957</v>
      </c>
    </row>
    <row r="63" spans="1:10" ht="25.5" customHeight="1" x14ac:dyDescent="0.2">
      <c r="A63" s="88">
        <v>2</v>
      </c>
      <c r="B63" s="103" t="s">
        <v>97</v>
      </c>
      <c r="C63" s="248" t="s">
        <v>98</v>
      </c>
      <c r="D63" s="248"/>
      <c r="E63" s="248"/>
      <c r="F63" s="104">
        <f>'SO-07 07.1 Pol'!AE244</f>
        <v>0</v>
      </c>
      <c r="G63" s="105">
        <f>'SO-07 07.1 Pol'!AF244</f>
        <v>1144289.01</v>
      </c>
      <c r="H63" s="105">
        <f t="shared" si="1"/>
        <v>240300.69210000001</v>
      </c>
      <c r="I63" s="105">
        <f t="shared" si="2"/>
        <v>1384589.7021000001</v>
      </c>
      <c r="J63" s="106">
        <f t="shared" si="3"/>
        <v>2.7601535475694914</v>
      </c>
    </row>
    <row r="64" spans="1:10" ht="25.5" customHeight="1" x14ac:dyDescent="0.2">
      <c r="A64" s="88">
        <v>3</v>
      </c>
      <c r="B64" s="107" t="s">
        <v>99</v>
      </c>
      <c r="C64" s="249" t="s">
        <v>98</v>
      </c>
      <c r="D64" s="249"/>
      <c r="E64" s="249"/>
      <c r="F64" s="108">
        <f>'SO-07 07.1 Pol'!AE244</f>
        <v>0</v>
      </c>
      <c r="G64" s="101">
        <f>'SO-07 07.1 Pol'!AF244</f>
        <v>1144289.01</v>
      </c>
      <c r="H64" s="101">
        <f t="shared" si="1"/>
        <v>240300.69210000001</v>
      </c>
      <c r="I64" s="101">
        <f t="shared" si="2"/>
        <v>1384589.7021000001</v>
      </c>
      <c r="J64" s="102">
        <f t="shared" si="3"/>
        <v>2.7601535475694914</v>
      </c>
    </row>
    <row r="65" spans="1:10" ht="25.5" customHeight="1" x14ac:dyDescent="0.2">
      <c r="A65" s="88">
        <v>2</v>
      </c>
      <c r="B65" s="103"/>
      <c r="C65" s="248" t="s">
        <v>103</v>
      </c>
      <c r="D65" s="248"/>
      <c r="E65" s="248"/>
      <c r="F65" s="104"/>
      <c r="G65" s="105"/>
      <c r="H65" s="105">
        <f t="shared" si="1"/>
        <v>0</v>
      </c>
      <c r="I65" s="105"/>
      <c r="J65" s="106"/>
    </row>
    <row r="66" spans="1:10" ht="25.5" customHeight="1" x14ac:dyDescent="0.2">
      <c r="A66" s="88">
        <v>2</v>
      </c>
      <c r="B66" s="103" t="s">
        <v>104</v>
      </c>
      <c r="C66" s="248" t="s">
        <v>105</v>
      </c>
      <c r="D66" s="248"/>
      <c r="E66" s="248"/>
      <c r="F66" s="104">
        <f>'PS-01 01.1 Pol'!AE54+'PS-01 01.2 Pol'!AE43+'PS-01 01.3 Pol'!AE43+'PS-01 01.4 Pol'!AE43+'PS-01 01.5 Pol'!AE29</f>
        <v>0</v>
      </c>
      <c r="G66" s="105">
        <f>'PS-01 01.1 Pol'!AF54+'PS-01 01.2 Pol'!AF43+'PS-01 01.3 Pol'!AF43+'PS-01 01.4 Pol'!AF43+'PS-01 01.5 Pol'!AF29</f>
        <v>1333320</v>
      </c>
      <c r="H66" s="105">
        <f t="shared" si="1"/>
        <v>279997.2</v>
      </c>
      <c r="I66" s="105">
        <f t="shared" ref="I66:I79" si="4">F66+G66+H66</f>
        <v>1613317.2</v>
      </c>
      <c r="J66" s="106">
        <f t="shared" ref="J66:J79" si="5">IF(CenaCelkemVypocet=0,"",I66/CenaCelkemVypocet*100)</f>
        <v>3.2161175156662161</v>
      </c>
    </row>
    <row r="67" spans="1:10" ht="25.5" customHeight="1" x14ac:dyDescent="0.2">
      <c r="A67" s="88">
        <v>3</v>
      </c>
      <c r="B67" s="107" t="s">
        <v>62</v>
      </c>
      <c r="C67" s="249" t="s">
        <v>106</v>
      </c>
      <c r="D67" s="249"/>
      <c r="E67" s="249"/>
      <c r="F67" s="108">
        <f>'PS-01 01.1 Pol'!AE54</f>
        <v>0</v>
      </c>
      <c r="G67" s="101">
        <f>'PS-01 01.1 Pol'!AF54</f>
        <v>498040</v>
      </c>
      <c r="H67" s="101">
        <f t="shared" si="1"/>
        <v>104588.4</v>
      </c>
      <c r="I67" s="101">
        <f t="shared" si="4"/>
        <v>602628.4</v>
      </c>
      <c r="J67" s="102">
        <f t="shared" si="5"/>
        <v>1.2013283889106909</v>
      </c>
    </row>
    <row r="68" spans="1:10" ht="25.5" customHeight="1" x14ac:dyDescent="0.2">
      <c r="A68" s="88">
        <v>3</v>
      </c>
      <c r="B68" s="107" t="s">
        <v>107</v>
      </c>
      <c r="C68" s="249" t="s">
        <v>108</v>
      </c>
      <c r="D68" s="249"/>
      <c r="E68" s="249"/>
      <c r="F68" s="108">
        <f>'PS-01 01.2 Pol'!AE43</f>
        <v>0</v>
      </c>
      <c r="G68" s="101">
        <f>'PS-01 01.2 Pol'!AF43</f>
        <v>247520</v>
      </c>
      <c r="H68" s="101">
        <f t="shared" si="1"/>
        <v>51979.199999999997</v>
      </c>
      <c r="I68" s="101">
        <f t="shared" si="4"/>
        <v>299499.2</v>
      </c>
      <c r="J68" s="102">
        <f t="shared" si="5"/>
        <v>0.59704602606853707</v>
      </c>
    </row>
    <row r="69" spans="1:10" ht="25.5" customHeight="1" x14ac:dyDescent="0.2">
      <c r="A69" s="88">
        <v>3</v>
      </c>
      <c r="B69" s="107" t="s">
        <v>109</v>
      </c>
      <c r="C69" s="249" t="s">
        <v>110</v>
      </c>
      <c r="D69" s="249"/>
      <c r="E69" s="249"/>
      <c r="F69" s="108">
        <f>'PS-01 01.3 Pol'!AE43</f>
        <v>0</v>
      </c>
      <c r="G69" s="101">
        <f>'PS-01 01.3 Pol'!AF43</f>
        <v>247040</v>
      </c>
      <c r="H69" s="101">
        <f t="shared" si="1"/>
        <v>51878.400000000001</v>
      </c>
      <c r="I69" s="101">
        <f t="shared" si="4"/>
        <v>298918.40000000002</v>
      </c>
      <c r="J69" s="102">
        <f t="shared" si="5"/>
        <v>0.5958882121847584</v>
      </c>
    </row>
    <row r="70" spans="1:10" ht="25.5" customHeight="1" x14ac:dyDescent="0.2">
      <c r="A70" s="88">
        <v>3</v>
      </c>
      <c r="B70" s="107" t="s">
        <v>111</v>
      </c>
      <c r="C70" s="249" t="s">
        <v>112</v>
      </c>
      <c r="D70" s="249"/>
      <c r="E70" s="249"/>
      <c r="F70" s="108">
        <f>'PS-01 01.4 Pol'!AE43</f>
        <v>0</v>
      </c>
      <c r="G70" s="101">
        <f>'PS-01 01.4 Pol'!AF43</f>
        <v>243840</v>
      </c>
      <c r="H70" s="101">
        <f t="shared" si="1"/>
        <v>51206.400000000001</v>
      </c>
      <c r="I70" s="101">
        <f t="shared" si="4"/>
        <v>295046.40000000002</v>
      </c>
      <c r="J70" s="102">
        <f t="shared" si="5"/>
        <v>0.58816945295956724</v>
      </c>
    </row>
    <row r="71" spans="1:10" ht="25.5" customHeight="1" x14ac:dyDescent="0.2">
      <c r="A71" s="88">
        <v>3</v>
      </c>
      <c r="B71" s="107" t="s">
        <v>113</v>
      </c>
      <c r="C71" s="249" t="s">
        <v>114</v>
      </c>
      <c r="D71" s="249"/>
      <c r="E71" s="249"/>
      <c r="F71" s="108">
        <f>'PS-01 01.5 Pol'!AE29</f>
        <v>0</v>
      </c>
      <c r="G71" s="101">
        <f>'PS-01 01.5 Pol'!AF29</f>
        <v>96880</v>
      </c>
      <c r="H71" s="101">
        <f t="shared" si="1"/>
        <v>20344.8</v>
      </c>
      <c r="I71" s="101">
        <f t="shared" si="4"/>
        <v>117224.8</v>
      </c>
      <c r="J71" s="102">
        <f t="shared" si="5"/>
        <v>0.23368543554266272</v>
      </c>
    </row>
    <row r="72" spans="1:10" ht="25.5" customHeight="1" x14ac:dyDescent="0.2">
      <c r="A72" s="88">
        <v>2</v>
      </c>
      <c r="B72" s="103" t="s">
        <v>115</v>
      </c>
      <c r="C72" s="248" t="s">
        <v>116</v>
      </c>
      <c r="D72" s="248"/>
      <c r="E72" s="248"/>
      <c r="F72" s="104">
        <f>'PS-02 02.1 Pol'!AE98+'PS-02 02.2 Pol'!AE100+'PS-02 02.3 Pol'!AE100+'PS-02 02.4 Pol'!AE90+'PS-02 02.5 Pol'!AE118</f>
        <v>0</v>
      </c>
      <c r="G72" s="105">
        <f>'PS-02 02.1 Pol'!AF98+'PS-02 02.2 Pol'!AF100+'PS-02 02.3 Pol'!AF100+'PS-02 02.4 Pol'!AF90+'PS-02 02.5 Pol'!AF118</f>
        <v>1265527</v>
      </c>
      <c r="H72" s="105">
        <f t="shared" si="1"/>
        <v>265760.67</v>
      </c>
      <c r="I72" s="105">
        <f t="shared" si="4"/>
        <v>1531287.67</v>
      </c>
      <c r="J72" s="106">
        <f t="shared" si="5"/>
        <v>3.0525931893682832</v>
      </c>
    </row>
    <row r="73" spans="1:10" ht="25.5" customHeight="1" x14ac:dyDescent="0.2">
      <c r="A73" s="88">
        <v>3</v>
      </c>
      <c r="B73" s="107" t="s">
        <v>65</v>
      </c>
      <c r="C73" s="249" t="s">
        <v>117</v>
      </c>
      <c r="D73" s="249"/>
      <c r="E73" s="249"/>
      <c r="F73" s="108">
        <f>'PS-02 02.1 Pol'!AE98</f>
        <v>0</v>
      </c>
      <c r="G73" s="101">
        <f>'PS-02 02.1 Pol'!AF98</f>
        <v>243950.99999999997</v>
      </c>
      <c r="H73" s="101">
        <f t="shared" si="1"/>
        <v>51229.709999999992</v>
      </c>
      <c r="I73" s="101">
        <f t="shared" si="4"/>
        <v>295180.70999999996</v>
      </c>
      <c r="J73" s="102">
        <f t="shared" si="5"/>
        <v>0.58843719742019096</v>
      </c>
    </row>
    <row r="74" spans="1:10" ht="25.5" customHeight="1" x14ac:dyDescent="0.2">
      <c r="A74" s="88">
        <v>3</v>
      </c>
      <c r="B74" s="107" t="s">
        <v>118</v>
      </c>
      <c r="C74" s="249" t="s">
        <v>119</v>
      </c>
      <c r="D74" s="249"/>
      <c r="E74" s="249"/>
      <c r="F74" s="108">
        <f>'PS-02 02.2 Pol'!AE100</f>
        <v>0</v>
      </c>
      <c r="G74" s="101">
        <f>'PS-02 02.2 Pol'!AF100</f>
        <v>247026.99999999997</v>
      </c>
      <c r="H74" s="101">
        <f t="shared" si="1"/>
        <v>51875.669999999991</v>
      </c>
      <c r="I74" s="101">
        <f t="shared" si="4"/>
        <v>298902.67</v>
      </c>
      <c r="J74" s="102">
        <f t="shared" si="5"/>
        <v>0.59585685472540595</v>
      </c>
    </row>
    <row r="75" spans="1:10" ht="25.5" customHeight="1" x14ac:dyDescent="0.2">
      <c r="A75" s="88">
        <v>3</v>
      </c>
      <c r="B75" s="107" t="s">
        <v>120</v>
      </c>
      <c r="C75" s="249" t="s">
        <v>121</v>
      </c>
      <c r="D75" s="249"/>
      <c r="E75" s="249"/>
      <c r="F75" s="108">
        <f>'PS-02 02.3 Pol'!AE100</f>
        <v>0</v>
      </c>
      <c r="G75" s="101">
        <f>'PS-02 02.3 Pol'!AF100</f>
        <v>247326.99999999997</v>
      </c>
      <c r="H75" s="101">
        <f t="shared" si="1"/>
        <v>51938.669999999991</v>
      </c>
      <c r="I75" s="101">
        <f t="shared" si="4"/>
        <v>299265.67</v>
      </c>
      <c r="J75" s="102">
        <f t="shared" si="5"/>
        <v>0.59658048840276778</v>
      </c>
    </row>
    <row r="76" spans="1:10" ht="25.5" customHeight="1" x14ac:dyDescent="0.2">
      <c r="A76" s="88">
        <v>3</v>
      </c>
      <c r="B76" s="107" t="s">
        <v>122</v>
      </c>
      <c r="C76" s="249" t="s">
        <v>123</v>
      </c>
      <c r="D76" s="249"/>
      <c r="E76" s="249"/>
      <c r="F76" s="108">
        <f>'PS-02 02.4 Pol'!AE90</f>
        <v>0</v>
      </c>
      <c r="G76" s="101">
        <f>'PS-02 02.4 Pol'!AF90</f>
        <v>237695</v>
      </c>
      <c r="H76" s="101">
        <f t="shared" si="1"/>
        <v>49915.95</v>
      </c>
      <c r="I76" s="101">
        <f t="shared" si="4"/>
        <v>287610.95</v>
      </c>
      <c r="J76" s="102">
        <f t="shared" si="5"/>
        <v>0.57334702313494235</v>
      </c>
    </row>
    <row r="77" spans="1:10" ht="25.5" customHeight="1" x14ac:dyDescent="0.2">
      <c r="A77" s="88">
        <v>3</v>
      </c>
      <c r="B77" s="107" t="s">
        <v>124</v>
      </c>
      <c r="C77" s="249" t="s">
        <v>125</v>
      </c>
      <c r="D77" s="249"/>
      <c r="E77" s="249"/>
      <c r="F77" s="108">
        <f>'PS-02 02.5 Pol'!AE118</f>
        <v>0</v>
      </c>
      <c r="G77" s="101">
        <f>'PS-02 02.5 Pol'!AF118</f>
        <v>289527</v>
      </c>
      <c r="H77" s="101">
        <f t="shared" si="1"/>
        <v>60800.67</v>
      </c>
      <c r="I77" s="101">
        <f t="shared" si="4"/>
        <v>350327.67</v>
      </c>
      <c r="J77" s="102">
        <f t="shared" si="5"/>
        <v>0.69837162568497624</v>
      </c>
    </row>
    <row r="78" spans="1:10" ht="25.5" customHeight="1" x14ac:dyDescent="0.2">
      <c r="A78" s="88">
        <v>2</v>
      </c>
      <c r="B78" s="103" t="s">
        <v>126</v>
      </c>
      <c r="C78" s="248" t="s">
        <v>127</v>
      </c>
      <c r="D78" s="248"/>
      <c r="E78" s="248"/>
      <c r="F78" s="104">
        <f>'PS-03 03.1 Pol'!AE25</f>
        <v>0</v>
      </c>
      <c r="G78" s="105">
        <f>'PS-03 03.1 Pol'!AF25</f>
        <v>404000</v>
      </c>
      <c r="H78" s="105">
        <f t="shared" si="1"/>
        <v>84840</v>
      </c>
      <c r="I78" s="105">
        <f t="shared" si="4"/>
        <v>488840</v>
      </c>
      <c r="J78" s="106">
        <f t="shared" si="5"/>
        <v>0.97449335218038524</v>
      </c>
    </row>
    <row r="79" spans="1:10" ht="25.5" customHeight="1" x14ac:dyDescent="0.2">
      <c r="A79" s="88">
        <v>3</v>
      </c>
      <c r="B79" s="107" t="s">
        <v>69</v>
      </c>
      <c r="C79" s="249" t="s">
        <v>128</v>
      </c>
      <c r="D79" s="249"/>
      <c r="E79" s="249"/>
      <c r="F79" s="108">
        <f>'PS-03 03.1 Pol'!AE25</f>
        <v>0</v>
      </c>
      <c r="G79" s="101">
        <f>'PS-03 03.1 Pol'!AF25</f>
        <v>404000</v>
      </c>
      <c r="H79" s="101">
        <f t="shared" si="1"/>
        <v>84840</v>
      </c>
      <c r="I79" s="101">
        <f t="shared" si="4"/>
        <v>488840</v>
      </c>
      <c r="J79" s="102">
        <f t="shared" si="5"/>
        <v>0.97449335218038524</v>
      </c>
    </row>
    <row r="80" spans="1:10" ht="25.5" customHeight="1" x14ac:dyDescent="0.2">
      <c r="A80" s="88"/>
      <c r="B80" s="200"/>
      <c r="C80" s="256" t="s">
        <v>3218</v>
      </c>
      <c r="D80" s="256"/>
      <c r="E80" s="256"/>
      <c r="F80" s="201"/>
      <c r="G80" s="202"/>
      <c r="H80" s="202"/>
      <c r="I80" s="202"/>
      <c r="J80" s="203"/>
    </row>
    <row r="81" spans="1:52" ht="25.5" customHeight="1" x14ac:dyDescent="0.2">
      <c r="A81" s="88">
        <v>2</v>
      </c>
      <c r="B81" s="103"/>
      <c r="C81" s="256" t="s">
        <v>58</v>
      </c>
      <c r="D81" s="256"/>
      <c r="E81" s="256"/>
      <c r="F81" s="104">
        <f>'SO-99 99.1 Naklady'!AE108+'SO-N-99 99.1 Naklady'!AE88</f>
        <v>0</v>
      </c>
      <c r="G81" s="105">
        <f>'SO-N-99 99.1 Naklady'!G44</f>
        <v>61100</v>
      </c>
      <c r="H81" s="105">
        <f>(F81*SazbaDPH1/100)+(G81*SazbaDPH2/100)</f>
        <v>12831</v>
      </c>
      <c r="I81" s="105">
        <f>F81+G81+H81</f>
        <v>73931</v>
      </c>
      <c r="J81" s="106">
        <f>IF(CenaCelkemVypocet=0,"",I81/CenaCelkemVypocet*100)</f>
        <v>0.14738005895599393</v>
      </c>
    </row>
    <row r="82" spans="1:52" ht="25.5" customHeight="1" x14ac:dyDescent="0.2">
      <c r="A82" s="88">
        <v>3</v>
      </c>
      <c r="B82" s="107" t="s">
        <v>57</v>
      </c>
      <c r="C82" s="249" t="s">
        <v>58</v>
      </c>
      <c r="D82" s="249"/>
      <c r="E82" s="249"/>
      <c r="F82" s="108">
        <f>'SO-N-99 99.1 Naklady'!AE87</f>
        <v>0</v>
      </c>
      <c r="G82" s="101">
        <f>'SO-N-99 99.1 Naklady'!G44</f>
        <v>61100</v>
      </c>
      <c r="H82" s="101">
        <f>(F82*SazbaDPH1/100)+(G82*SazbaDPH2/100)</f>
        <v>12831</v>
      </c>
      <c r="I82" s="101">
        <f>F82+G82+H82</f>
        <v>73931</v>
      </c>
      <c r="J82" s="102">
        <f>IF(CenaCelkemVypocet=0,"",I82/CenaCelkemVypocet*100)</f>
        <v>0.14738005895599393</v>
      </c>
    </row>
    <row r="83" spans="1:52" ht="25.5" customHeight="1" x14ac:dyDescent="0.2">
      <c r="A83" s="88">
        <v>2</v>
      </c>
      <c r="B83" s="103" t="s">
        <v>100</v>
      </c>
      <c r="C83" s="248" t="s">
        <v>101</v>
      </c>
      <c r="D83" s="248"/>
      <c r="E83" s="248"/>
      <c r="F83" s="104">
        <f>'SO-N-01 01.1 Pol'!AE242</f>
        <v>0</v>
      </c>
      <c r="G83" s="105">
        <f>'SO-N-01 01.1 Pol'!G222</f>
        <v>1712435.1300000001</v>
      </c>
      <c r="H83" s="105">
        <f>(F83*SazbaDPH1/100)+(G83*SazbaDPH2/100)</f>
        <v>359611.37730000005</v>
      </c>
      <c r="I83" s="105">
        <f>F83+G83+H83</f>
        <v>2072046.5073000002</v>
      </c>
      <c r="J83" s="106">
        <f>IF(CenaCelkemVypocet=0,"",I83/CenaCelkemVypocet*100)</f>
        <v>4.1305857678840452</v>
      </c>
    </row>
    <row r="84" spans="1:52" ht="25.5" customHeight="1" x14ac:dyDescent="0.2">
      <c r="A84" s="88">
        <v>3</v>
      </c>
      <c r="B84" s="107" t="s">
        <v>62</v>
      </c>
      <c r="C84" s="249" t="s">
        <v>102</v>
      </c>
      <c r="D84" s="249"/>
      <c r="E84" s="249"/>
      <c r="F84" s="108">
        <f>'SO-N-01 01.1 Pol'!AE242</f>
        <v>0</v>
      </c>
      <c r="G84" s="101">
        <f>'SO-N-01 01.1 Pol'!G222</f>
        <v>1712435.1300000001</v>
      </c>
      <c r="H84" s="101">
        <f>(F84*SazbaDPH1/100)+(G84*SazbaDPH2/100)</f>
        <v>359611.37730000005</v>
      </c>
      <c r="I84" s="101">
        <f>F84+G84+H84</f>
        <v>2072046.5073000002</v>
      </c>
      <c r="J84" s="102">
        <f>IF(CenaCelkemVypocet=0,"",I84/CenaCelkemVypocet*100)</f>
        <v>4.1305857678840452</v>
      </c>
    </row>
    <row r="85" spans="1:52" ht="25.5" customHeight="1" x14ac:dyDescent="0.2">
      <c r="A85" s="88"/>
      <c r="B85" s="250" t="s">
        <v>129</v>
      </c>
      <c r="C85" s="251"/>
      <c r="D85" s="251"/>
      <c r="E85" s="252"/>
      <c r="F85" s="109">
        <f>SUMIF(A39:A84,"=1",F39:F84)</f>
        <v>0</v>
      </c>
      <c r="G85" s="110">
        <f>SUMIF(A39:A84,"=1",G39:G84)</f>
        <v>41457440.329999998</v>
      </c>
      <c r="H85" s="110">
        <f>SUMIF(A39:A84,"=1",H39:H84)</f>
        <v>8706062.4693</v>
      </c>
      <c r="I85" s="110">
        <f>SUMIF(A39:A84,"=1",I39:I84)</f>
        <v>50163502.7993</v>
      </c>
      <c r="J85" s="111">
        <f>SUMIF(A39:A84,"=1",J39:J84)</f>
        <v>100</v>
      </c>
    </row>
    <row r="87" spans="1:52" x14ac:dyDescent="0.2">
      <c r="A87" t="s">
        <v>131</v>
      </c>
      <c r="B87" t="s">
        <v>132</v>
      </c>
    </row>
    <row r="88" spans="1:52" x14ac:dyDescent="0.2">
      <c r="B88" s="253" t="s">
        <v>133</v>
      </c>
      <c r="C88" s="253"/>
      <c r="D88" s="253"/>
      <c r="E88" s="253"/>
      <c r="F88" s="253"/>
      <c r="G88" s="253"/>
      <c r="H88" s="253"/>
      <c r="I88" s="253"/>
      <c r="J88" s="253"/>
      <c r="AZ88" s="120" t="str">
        <f>B88</f>
        <v>1. PODMÍNKY PRO ZPRACOVÁNÍ NABÍDKOVÉ CENY</v>
      </c>
    </row>
    <row r="90" spans="1:52" x14ac:dyDescent="0.2">
      <c r="B90" s="253" t="s">
        <v>134</v>
      </c>
      <c r="C90" s="253"/>
      <c r="D90" s="253"/>
      <c r="E90" s="253"/>
      <c r="F90" s="253"/>
      <c r="G90" s="253"/>
      <c r="H90" s="253"/>
      <c r="I90" s="253"/>
      <c r="J90" s="253"/>
      <c r="AZ90" s="120" t="str">
        <f>B90</f>
        <v>Preambule</v>
      </c>
    </row>
    <row r="92" spans="1:52" ht="51" x14ac:dyDescent="0.2">
      <c r="B92" s="253" t="s">
        <v>135</v>
      </c>
      <c r="C92" s="253"/>
      <c r="D92" s="253"/>
      <c r="E92" s="253"/>
      <c r="F92" s="253"/>
      <c r="G92" s="253"/>
      <c r="H92" s="253"/>
      <c r="I92" s="253"/>
      <c r="J92" s="253"/>
      <c r="AZ92" s="120" t="str">
        <f>B92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94" spans="1:52" ht="51" x14ac:dyDescent="0.2">
      <c r="B94" s="253" t="s">
        <v>136</v>
      </c>
      <c r="C94" s="253"/>
      <c r="D94" s="253"/>
      <c r="E94" s="253"/>
      <c r="F94" s="253"/>
      <c r="G94" s="253"/>
      <c r="H94" s="253"/>
      <c r="I94" s="253"/>
      <c r="J94" s="253"/>
      <c r="AZ94" s="120" t="str">
        <f>B94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96" spans="1:52" x14ac:dyDescent="0.2">
      <c r="B96" s="253" t="s">
        <v>137</v>
      </c>
      <c r="C96" s="253"/>
      <c r="D96" s="253"/>
      <c r="E96" s="253"/>
      <c r="F96" s="253"/>
      <c r="G96" s="253"/>
      <c r="H96" s="253"/>
      <c r="I96" s="253"/>
      <c r="J96" s="253"/>
      <c r="AZ96" s="120" t="str">
        <f>B96</f>
        <v>Vymezení některých pojmů</v>
      </c>
    </row>
    <row r="98" spans="2:52" x14ac:dyDescent="0.2">
      <c r="B98" s="253" t="s">
        <v>138</v>
      </c>
      <c r="C98" s="253"/>
      <c r="D98" s="253"/>
      <c r="E98" s="253"/>
      <c r="F98" s="253"/>
      <c r="G98" s="253"/>
      <c r="H98" s="253"/>
      <c r="I98" s="253"/>
      <c r="J98" s="253"/>
      <c r="AZ98" s="120" t="str">
        <f>B98</f>
        <v>Pro účely zpracování nabídkové ceny jsou použity některé pojmy, pod kterými se rozumí:</v>
      </c>
    </row>
    <row r="100" spans="2:52" ht="38.25" x14ac:dyDescent="0.2">
      <c r="B100" s="253" t="s">
        <v>139</v>
      </c>
      <c r="C100" s="253"/>
      <c r="D100" s="253"/>
      <c r="E100" s="253"/>
      <c r="F100" s="253"/>
      <c r="G100" s="253"/>
      <c r="H100" s="253"/>
      <c r="I100" s="253"/>
      <c r="J100" s="253"/>
      <c r="AZ100" s="120" t="str">
        <f>B100</f>
        <v>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102" spans="2:52" ht="38.25" x14ac:dyDescent="0.2">
      <c r="B102" s="253" t="s">
        <v>140</v>
      </c>
      <c r="C102" s="253"/>
      <c r="D102" s="253"/>
      <c r="E102" s="253"/>
      <c r="F102" s="253"/>
      <c r="G102" s="253"/>
      <c r="H102" s="253"/>
      <c r="I102" s="253"/>
      <c r="J102" s="253"/>
      <c r="AZ102" s="120" t="str">
        <f>B102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104" spans="2:52" ht="51" x14ac:dyDescent="0.2">
      <c r="B104" s="253" t="s">
        <v>141</v>
      </c>
      <c r="C104" s="253"/>
      <c r="D104" s="253"/>
      <c r="E104" s="253"/>
      <c r="F104" s="253"/>
      <c r="G104" s="253"/>
      <c r="H104" s="253"/>
      <c r="I104" s="253"/>
      <c r="J104" s="253"/>
      <c r="AZ104" s="120" t="str">
        <f>B104</f>
        <v>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106" spans="2:52" ht="76.5" x14ac:dyDescent="0.2">
      <c r="B106" s="253" t="s">
        <v>142</v>
      </c>
      <c r="C106" s="253"/>
      <c r="D106" s="253"/>
      <c r="E106" s="253"/>
      <c r="F106" s="253"/>
      <c r="G106" s="253"/>
      <c r="H106" s="253"/>
      <c r="I106" s="253"/>
      <c r="J106" s="253"/>
      <c r="AZ106" s="120" t="str">
        <f>B106</f>
        <v>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108" spans="2:52" ht="51" x14ac:dyDescent="0.2">
      <c r="B108" s="253" t="s">
        <v>143</v>
      </c>
      <c r="C108" s="253"/>
      <c r="D108" s="253"/>
      <c r="E108" s="253"/>
      <c r="F108" s="253"/>
      <c r="G108" s="253"/>
      <c r="H108" s="253"/>
      <c r="I108" s="253"/>
      <c r="J108" s="253"/>
      <c r="AZ108" s="120" t="str">
        <f>B108</f>
        <v>Vedlejšími náklady náklady na činnosti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110" spans="2:52" x14ac:dyDescent="0.2">
      <c r="B110" s="253" t="s">
        <v>144</v>
      </c>
      <c r="C110" s="253"/>
      <c r="D110" s="253"/>
      <c r="E110" s="253"/>
      <c r="F110" s="253"/>
      <c r="G110" s="253"/>
      <c r="H110" s="253"/>
      <c r="I110" s="253"/>
      <c r="J110" s="253"/>
      <c r="AZ110" s="120" t="str">
        <f>B110</f>
        <v>Cenová soustava</v>
      </c>
    </row>
    <row r="112" spans="2:52" x14ac:dyDescent="0.2">
      <c r="B112" s="253" t="s">
        <v>145</v>
      </c>
      <c r="C112" s="253"/>
      <c r="D112" s="253"/>
      <c r="E112" s="253"/>
      <c r="F112" s="253"/>
      <c r="G112" s="253"/>
      <c r="H112" s="253"/>
      <c r="I112" s="253"/>
      <c r="J112" s="253"/>
      <c r="AZ112" s="120" t="str">
        <f>B112</f>
        <v>Použitá cenová soustava</v>
      </c>
    </row>
    <row r="114" spans="2:52" ht="38.25" x14ac:dyDescent="0.2">
      <c r="B114" s="253" t="s">
        <v>146</v>
      </c>
      <c r="C114" s="253"/>
      <c r="D114" s="253"/>
      <c r="E114" s="253"/>
      <c r="F114" s="253"/>
      <c r="G114" s="253"/>
      <c r="H114" s="253"/>
      <c r="I114" s="253"/>
      <c r="J114" s="253"/>
      <c r="AZ114" s="120" t="str">
        <f>B114</f>
        <v>Soupisy stavebních prací, dodávek a služeb jsou zpracovány s použitím cenové soustavy zpracované společností RTS, a.s.. Položky z cenové soustavy mají uveden odkaz na cenovou soustavu včetně označení příslušného ceníku.</v>
      </c>
    </row>
    <row r="116" spans="2:52" x14ac:dyDescent="0.2">
      <c r="B116" s="253" t="s">
        <v>147</v>
      </c>
      <c r="C116" s="253"/>
      <c r="D116" s="253"/>
      <c r="E116" s="253"/>
      <c r="F116" s="253"/>
      <c r="G116" s="253"/>
      <c r="H116" s="253"/>
      <c r="I116" s="253"/>
      <c r="J116" s="253"/>
      <c r="AZ116" s="120" t="str">
        <f>B116</f>
        <v>Technické podmínky</v>
      </c>
    </row>
    <row r="118" spans="2:52" ht="38.25" x14ac:dyDescent="0.2">
      <c r="B118" s="253" t="s">
        <v>148</v>
      </c>
      <c r="C118" s="253"/>
      <c r="D118" s="253"/>
      <c r="E118" s="253"/>
      <c r="F118" s="253"/>
      <c r="G118" s="253"/>
      <c r="H118" s="253"/>
      <c r="I118" s="253"/>
      <c r="J118" s="253"/>
      <c r="AZ118" s="120" t="str">
        <f>B118</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120" spans="2:52" x14ac:dyDescent="0.2">
      <c r="B120" s="253" t="s">
        <v>149</v>
      </c>
      <c r="C120" s="253"/>
      <c r="D120" s="253"/>
      <c r="E120" s="253"/>
      <c r="F120" s="253"/>
      <c r="G120" s="253"/>
      <c r="H120" s="253"/>
      <c r="I120" s="253"/>
      <c r="J120" s="253"/>
      <c r="AZ120" s="120" t="str">
        <f>B120</f>
        <v>Individuální položky</v>
      </c>
    </row>
    <row r="122" spans="2:52" ht="38.25" x14ac:dyDescent="0.2">
      <c r="B122" s="253" t="s">
        <v>150</v>
      </c>
      <c r="C122" s="253"/>
      <c r="D122" s="253"/>
      <c r="E122" s="253"/>
      <c r="F122" s="253"/>
      <c r="G122" s="253"/>
      <c r="H122" s="253"/>
      <c r="I122" s="253"/>
      <c r="J122" s="253"/>
      <c r="AZ122" s="120" t="str">
        <f>B122</f>
        <v>Položky soupisu prací, které cenová soustava neobsahuje, jsou označeny popisem „vlastní“. Pro tyto položky jsou cenové a technické podmínky definovány jejich popisem, případně odkazem na konkrétní část příslušné dokumentace.</v>
      </c>
    </row>
    <row r="123" spans="2:52" ht="25.5" x14ac:dyDescent="0.2">
      <c r="B123" s="253" t="s">
        <v>151</v>
      </c>
      <c r="C123" s="253"/>
      <c r="D123" s="253"/>
      <c r="E123" s="253"/>
      <c r="F123" s="253"/>
      <c r="G123" s="253"/>
      <c r="H123" s="253"/>
      <c r="I123" s="253"/>
      <c r="J123" s="253"/>
      <c r="AZ123" s="120" t="str">
        <f>B123</f>
        <v>Je-li popsaná individuální položka stavebních prací v textu označena popisem D+M, rozumí se tím vždy dodávka a montáž materiálů, prvků či zařízení definovaných popisem položky.</v>
      </c>
    </row>
    <row r="125" spans="2:52" ht="51" x14ac:dyDescent="0.2">
      <c r="B125" s="253" t="s">
        <v>152</v>
      </c>
      <c r="C125" s="253"/>
      <c r="D125" s="253"/>
      <c r="E125" s="253"/>
      <c r="F125" s="253"/>
      <c r="G125" s="253"/>
      <c r="H125" s="253"/>
      <c r="I125" s="253"/>
      <c r="J125" s="253"/>
      <c r="AZ125" s="120" t="str">
        <f>B125</f>
        <v>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v>
      </c>
    </row>
    <row r="127" spans="2:52" ht="25.5" x14ac:dyDescent="0.2">
      <c r="B127" s="253" t="s">
        <v>153</v>
      </c>
      <c r="C127" s="253"/>
      <c r="D127" s="253"/>
      <c r="E127" s="253"/>
      <c r="F127" s="253"/>
      <c r="G127" s="253"/>
      <c r="H127" s="253"/>
      <c r="I127" s="253"/>
      <c r="J127" s="253"/>
      <c r="AZ127" s="120" t="str">
        <f>B127</f>
        <v>Položky v provozních souborech zahrnují i náklady na montáž daných položek a testy až do úrovně komplexního vyzkoušení (pokud montážní práce nejsou zvlášť uváděny).</v>
      </c>
    </row>
    <row r="129" spans="2:52" x14ac:dyDescent="0.2">
      <c r="B129" s="253" t="s">
        <v>154</v>
      </c>
      <c r="C129" s="253"/>
      <c r="D129" s="253"/>
      <c r="E129" s="253"/>
      <c r="F129" s="253"/>
      <c r="G129" s="253"/>
      <c r="H129" s="253"/>
      <c r="I129" s="253"/>
      <c r="J129" s="253"/>
      <c r="AZ129" s="120" t="str">
        <f>B129</f>
        <v>Závaznost a změna soupisu</v>
      </c>
    </row>
    <row r="131" spans="2:52" x14ac:dyDescent="0.2">
      <c r="B131" s="253" t="s">
        <v>155</v>
      </c>
      <c r="C131" s="253"/>
      <c r="D131" s="253"/>
      <c r="E131" s="253"/>
      <c r="F131" s="253"/>
      <c r="G131" s="253"/>
      <c r="H131" s="253"/>
      <c r="I131" s="253"/>
      <c r="J131" s="253"/>
      <c r="AZ131" s="120" t="str">
        <f>B131</f>
        <v>Závaznost soupisu</v>
      </c>
    </row>
    <row r="133" spans="2:52" ht="38.25" x14ac:dyDescent="0.2">
      <c r="B133" s="253" t="s">
        <v>156</v>
      </c>
      <c r="C133" s="253"/>
      <c r="D133" s="253"/>
      <c r="E133" s="253"/>
      <c r="F133" s="253"/>
      <c r="G133" s="253"/>
      <c r="H133" s="253"/>
      <c r="I133" s="253"/>
      <c r="J133" s="253"/>
      <c r="AZ133" s="120" t="str">
        <f>B133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135" spans="2:52" x14ac:dyDescent="0.2">
      <c r="B135" s="253" t="s">
        <v>157</v>
      </c>
      <c r="C135" s="253"/>
      <c r="D135" s="253"/>
      <c r="E135" s="253"/>
      <c r="F135" s="253"/>
      <c r="G135" s="253"/>
      <c r="H135" s="253"/>
      <c r="I135" s="253"/>
      <c r="J135" s="253"/>
      <c r="AZ135" s="120" t="str">
        <f>B135</f>
        <v>Kontrola soupisu</v>
      </c>
    </row>
    <row r="137" spans="2:52" ht="51" x14ac:dyDescent="0.2">
      <c r="B137" s="253" t="s">
        <v>158</v>
      </c>
      <c r="C137" s="253"/>
      <c r="D137" s="253"/>
      <c r="E137" s="253"/>
      <c r="F137" s="253"/>
      <c r="G137" s="253"/>
      <c r="H137" s="253"/>
      <c r="I137" s="253"/>
      <c r="J137" s="253"/>
      <c r="AZ137" s="120" t="str">
        <f>B137</f>
        <v>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v>
      </c>
    </row>
    <row r="139" spans="2:52" x14ac:dyDescent="0.2">
      <c r="B139" s="253" t="s">
        <v>159</v>
      </c>
      <c r="C139" s="253"/>
      <c r="D139" s="253"/>
      <c r="E139" s="253"/>
      <c r="F139" s="253"/>
      <c r="G139" s="253"/>
      <c r="H139" s="253"/>
      <c r="I139" s="253"/>
      <c r="J139" s="253"/>
      <c r="AZ139" s="120" t="str">
        <f>B139</f>
        <v>Požadavky na způsob zpracování nabídkové ceny</v>
      </c>
    </row>
    <row r="141" spans="2:52" x14ac:dyDescent="0.2">
      <c r="B141" s="253" t="s">
        <v>160</v>
      </c>
      <c r="C141" s="253"/>
      <c r="D141" s="253"/>
      <c r="E141" s="253"/>
      <c r="F141" s="253"/>
      <c r="G141" s="253"/>
      <c r="H141" s="253"/>
      <c r="I141" s="253"/>
      <c r="J141" s="253"/>
      <c r="AZ141" s="120" t="str">
        <f>B141</f>
        <v>Nabídková cena za splnění veřejné zakázky</v>
      </c>
    </row>
    <row r="143" spans="2:52" ht="38.25" x14ac:dyDescent="0.2">
      <c r="B143" s="253" t="s">
        <v>161</v>
      </c>
      <c r="C143" s="253"/>
      <c r="D143" s="253"/>
      <c r="E143" s="253"/>
      <c r="F143" s="253"/>
      <c r="G143" s="253"/>
      <c r="H143" s="253"/>
      <c r="I143" s="253"/>
      <c r="J143" s="253"/>
      <c r="AZ143" s="120" t="str">
        <f>B143</f>
        <v>Nabídkovou cenou za splnění veřejné zakázky se rozumí celková cena za každou dílčí část veřejné zakázky samostatně. Nabídková cena musí obsahovat veškeré nutné náklady dodavatele k řádnému provedení stavby včetně ostatních a vedlejších nákladů.</v>
      </c>
    </row>
    <row r="145" spans="2:52" x14ac:dyDescent="0.2">
      <c r="B145" s="253" t="s">
        <v>162</v>
      </c>
      <c r="C145" s="253"/>
      <c r="D145" s="253"/>
      <c r="E145" s="253"/>
      <c r="F145" s="253"/>
      <c r="G145" s="253"/>
      <c r="H145" s="253"/>
      <c r="I145" s="253"/>
      <c r="J145" s="253"/>
      <c r="AZ145" s="120" t="str">
        <f>B145</f>
        <v>Položkový rozpočet</v>
      </c>
    </row>
    <row r="147" spans="2:52" ht="51" x14ac:dyDescent="0.2">
      <c r="B147" s="253" t="s">
        <v>163</v>
      </c>
      <c r="C147" s="253"/>
      <c r="D147" s="253"/>
      <c r="E147" s="253"/>
      <c r="F147" s="253"/>
      <c r="G147" s="253"/>
      <c r="H147" s="253"/>
      <c r="I147" s="253"/>
      <c r="J147" s="253"/>
      <c r="AZ147" s="120" t="str">
        <f>B147</f>
        <v>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v>
      </c>
    </row>
    <row r="149" spans="2:52" x14ac:dyDescent="0.2">
      <c r="B149" s="253" t="s">
        <v>164</v>
      </c>
      <c r="C149" s="253"/>
      <c r="D149" s="253"/>
      <c r="E149" s="253"/>
      <c r="F149" s="253"/>
      <c r="G149" s="253"/>
      <c r="H149" s="253"/>
      <c r="I149" s="253"/>
      <c r="J149" s="253"/>
      <c r="AZ149" s="120" t="str">
        <f>B149</f>
        <v>Zvláštní podmínky pro stanovení nabídkové ceny</v>
      </c>
    </row>
    <row r="151" spans="2:52" x14ac:dyDescent="0.2">
      <c r="B151" s="253" t="s">
        <v>165</v>
      </c>
      <c r="C151" s="253"/>
      <c r="D151" s="253"/>
      <c r="E151" s="253"/>
      <c r="F151" s="253"/>
      <c r="G151" s="253"/>
      <c r="H151" s="253"/>
      <c r="I151" s="253"/>
      <c r="J151" s="253"/>
      <c r="AZ151" s="120" t="str">
        <f>B151</f>
        <v>Přeprava vybouraných hmot, suti a vytěžené zeminy</v>
      </c>
    </row>
    <row r="153" spans="2:52" ht="76.5" x14ac:dyDescent="0.2">
      <c r="B153" s="253" t="s">
        <v>166</v>
      </c>
      <c r="C153" s="253"/>
      <c r="D153" s="253"/>
      <c r="E153" s="253"/>
      <c r="F153" s="253"/>
      <c r="G153" s="253"/>
      <c r="H153" s="253"/>
      <c r="I153" s="253"/>
      <c r="J153" s="253"/>
      <c r="AZ153" s="120" t="str">
        <f>B153</f>
        <v>Pokud soupis obsahuje i některé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55" spans="2:52" x14ac:dyDescent="0.2">
      <c r="B155" s="253" t="s">
        <v>167</v>
      </c>
      <c r="C155" s="253"/>
      <c r="D155" s="253"/>
      <c r="E155" s="253"/>
      <c r="F155" s="253"/>
      <c r="G155" s="253"/>
      <c r="H155" s="253"/>
      <c r="I155" s="253"/>
      <c r="J155" s="253"/>
      <c r="AZ155" s="120" t="str">
        <f>B155</f>
        <v>Poplatky za uskladnění</v>
      </c>
    </row>
    <row r="157" spans="2:52" ht="153" x14ac:dyDescent="0.2">
      <c r="B157" s="253" t="s">
        <v>168</v>
      </c>
      <c r="C157" s="253"/>
      <c r="D157" s="253"/>
      <c r="E157" s="253"/>
      <c r="F157" s="253"/>
      <c r="G157" s="253"/>
      <c r="H157" s="253"/>
      <c r="I157" s="253"/>
      <c r="J157" s="253"/>
      <c r="AZ157" s="120" t="str">
        <f>B157</f>
        <v>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v>
      </c>
    </row>
    <row r="159" spans="2:52" x14ac:dyDescent="0.2">
      <c r="B159" s="253" t="s">
        <v>169</v>
      </c>
      <c r="C159" s="253"/>
      <c r="D159" s="253"/>
      <c r="E159" s="253"/>
      <c r="F159" s="253"/>
      <c r="G159" s="253"/>
      <c r="H159" s="253"/>
      <c r="I159" s="253"/>
      <c r="J159" s="253"/>
      <c r="AZ159" s="120" t="str">
        <f>B159</f>
        <v>Vnitrostaveništní přesun stavebního materiálu</v>
      </c>
    </row>
    <row r="161" spans="2:52" ht="51" x14ac:dyDescent="0.2">
      <c r="B161" s="253" t="s">
        <v>170</v>
      </c>
      <c r="C161" s="253"/>
      <c r="D161" s="253"/>
      <c r="E161" s="253"/>
      <c r="F161" s="253"/>
      <c r="G161" s="253"/>
      <c r="H161" s="253"/>
      <c r="I161" s="253"/>
      <c r="J161" s="253"/>
      <c r="AZ161" s="120" t="str">
        <f>B161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63" spans="2:52" ht="51" x14ac:dyDescent="0.2">
      <c r="B163" s="253" t="s">
        <v>171</v>
      </c>
      <c r="C163" s="253"/>
      <c r="D163" s="253"/>
      <c r="E163" s="253"/>
      <c r="F163" s="253"/>
      <c r="G163" s="253"/>
      <c r="H163" s="253"/>
      <c r="I163" s="253"/>
      <c r="J163" s="253"/>
      <c r="AZ163" s="120" t="str">
        <f>B163</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65" spans="2:52" x14ac:dyDescent="0.2">
      <c r="B165" s="253" t="s">
        <v>172</v>
      </c>
      <c r="C165" s="253"/>
      <c r="D165" s="253"/>
      <c r="E165" s="253"/>
      <c r="F165" s="253"/>
      <c r="G165" s="253"/>
      <c r="H165" s="253"/>
      <c r="I165" s="253"/>
      <c r="J165" s="253"/>
      <c r="AZ165" s="120" t="str">
        <f>B165</f>
        <v>Příplatky za ztížené podmínky prací</v>
      </c>
    </row>
    <row r="167" spans="2:52" ht="25.5" x14ac:dyDescent="0.2">
      <c r="B167" s="253" t="s">
        <v>173</v>
      </c>
      <c r="C167" s="253"/>
      <c r="D167" s="253"/>
      <c r="E167" s="253"/>
      <c r="F167" s="253"/>
      <c r="G167" s="253"/>
      <c r="H167" s="253"/>
      <c r="I167" s="253"/>
      <c r="J167" s="253"/>
      <c r="AZ167" s="120" t="str">
        <f>B167</f>
        <v>Pokud soupis položku příplatku za ztížené podmínky obsahuje, je dodavatel povinen ji ocenit bez ohledu na to, že tento příplatek dodavatel standardně neuplatňuje.</v>
      </c>
    </row>
    <row r="169" spans="2:52" x14ac:dyDescent="0.2">
      <c r="B169" s="253" t="s">
        <v>174</v>
      </c>
      <c r="C169" s="253"/>
      <c r="D169" s="253"/>
      <c r="E169" s="253"/>
      <c r="F169" s="253"/>
      <c r="G169" s="253"/>
      <c r="H169" s="253"/>
      <c r="I169" s="253"/>
      <c r="J169" s="253"/>
      <c r="AZ169" s="120" t="str">
        <f>B169</f>
        <v>Vedlejší a ostatní náklady</v>
      </c>
    </row>
    <row r="171" spans="2:52" ht="63.75" x14ac:dyDescent="0.2">
      <c r="B171" s="253" t="s">
        <v>175</v>
      </c>
      <c r="C171" s="253"/>
      <c r="D171" s="253"/>
      <c r="E171" s="253"/>
      <c r="F171" s="253"/>
      <c r="G171" s="253"/>
      <c r="H171" s="253"/>
      <c r="I171" s="253"/>
      <c r="J171" s="253"/>
      <c r="AZ171" s="120" t="str">
        <f>B171</f>
        <v>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v>
      </c>
    </row>
    <row r="173" spans="2:52" x14ac:dyDescent="0.2">
      <c r="B173" s="253" t="s">
        <v>176</v>
      </c>
      <c r="C173" s="253"/>
      <c r="D173" s="253"/>
      <c r="E173" s="253"/>
      <c r="F173" s="253"/>
      <c r="G173" s="253"/>
      <c r="H173" s="253"/>
      <c r="I173" s="253"/>
      <c r="J173" s="253"/>
      <c r="AZ173" s="120" t="str">
        <f>B173</f>
        <v>2. SPECIFICKÉ PODMÍNKY PRO ZPRACOVÁNÍ NABÍDKOVÉ CENY</v>
      </c>
    </row>
    <row r="175" spans="2:52" x14ac:dyDescent="0.2">
      <c r="B175" s="253" t="s">
        <v>177</v>
      </c>
      <c r="C175" s="253"/>
      <c r="D175" s="253"/>
      <c r="E175" s="253"/>
      <c r="F175" s="253"/>
      <c r="G175" s="253"/>
      <c r="H175" s="253"/>
      <c r="I175" s="253"/>
      <c r="J175" s="253"/>
      <c r="AZ175" s="120" t="str">
        <f>B175</f>
        <v>Obnova vodorovného značení při opravách komunikací</v>
      </c>
    </row>
    <row r="177" spans="2:52" ht="25.5" x14ac:dyDescent="0.2">
      <c r="B177" s="253" t="s">
        <v>178</v>
      </c>
      <c r="C177" s="253"/>
      <c r="D177" s="253"/>
      <c r="E177" s="253"/>
      <c r="F177" s="253"/>
      <c r="G177" s="253"/>
      <c r="H177" s="253"/>
      <c r="I177" s="253"/>
      <c r="J177" s="253"/>
      <c r="AZ177" s="120" t="str">
        <f>B177</f>
        <v>Obnova vodorovného značení při opravách komunikací není samostatně vykazována. Náklady na tuto obnovu budou dodavatelem započteny do ostatních položek oprav komunikací.</v>
      </c>
    </row>
    <row r="179" spans="2:52" x14ac:dyDescent="0.2">
      <c r="B179" s="253" t="s">
        <v>172</v>
      </c>
      <c r="C179" s="253"/>
      <c r="D179" s="253"/>
      <c r="E179" s="253"/>
      <c r="F179" s="253"/>
      <c r="G179" s="253"/>
      <c r="H179" s="253"/>
      <c r="I179" s="253"/>
      <c r="J179" s="253"/>
      <c r="AZ179" s="120" t="str">
        <f>B179</f>
        <v>Příplatky za ztížené podmínky prací</v>
      </c>
    </row>
    <row r="181" spans="2:52" ht="89.25" x14ac:dyDescent="0.2">
      <c r="B181" s="253" t="s">
        <v>179</v>
      </c>
      <c r="C181" s="253"/>
      <c r="D181" s="253"/>
      <c r="E181" s="253"/>
      <c r="F181" s="253"/>
      <c r="G181" s="253"/>
      <c r="H181" s="253"/>
      <c r="I181" s="253"/>
      <c r="J181" s="253"/>
      <c r="AZ181" s="120" t="str">
        <f>B181</f>
        <v>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v>
      </c>
    </row>
    <row r="183" spans="2:52" x14ac:dyDescent="0.2">
      <c r="B183" s="253" t="s">
        <v>180</v>
      </c>
      <c r="C183" s="253"/>
      <c r="D183" s="253"/>
      <c r="E183" s="253"/>
      <c r="F183" s="253"/>
      <c r="G183" s="253"/>
      <c r="H183" s="253"/>
      <c r="I183" s="253"/>
      <c r="J183" s="253"/>
      <c r="AZ183" s="120" t="str">
        <f>B183</f>
        <v>Dodávka potrubí PP</v>
      </c>
    </row>
    <row r="185" spans="2:52" ht="25.5" x14ac:dyDescent="0.2">
      <c r="B185" s="253" t="s">
        <v>181</v>
      </c>
      <c r="C185" s="253"/>
      <c r="D185" s="253"/>
      <c r="E185" s="253"/>
      <c r="F185" s="253"/>
      <c r="G185" s="253"/>
      <c r="H185" s="253"/>
      <c r="I185" s="253"/>
      <c r="J185" s="253"/>
      <c r="AZ185" s="120" t="str">
        <f>B185</f>
        <v>V případě dodávky potrubí PP bude uchazeč pro tyto položky uvažovat jakékoliv potrubí specifikované v příloze "Technické a uživatelské standardy".</v>
      </c>
    </row>
    <row r="187" spans="2:52" x14ac:dyDescent="0.2">
      <c r="B187" s="253" t="s">
        <v>182</v>
      </c>
      <c r="C187" s="253"/>
      <c r="D187" s="253"/>
      <c r="E187" s="253"/>
      <c r="F187" s="253"/>
      <c r="G187" s="253"/>
      <c r="H187" s="253"/>
      <c r="I187" s="253"/>
      <c r="J187" s="253"/>
      <c r="AZ187" s="120" t="str">
        <f>B187</f>
        <v>Bezvýkopová technologie</v>
      </c>
    </row>
    <row r="189" spans="2:52" ht="25.5" x14ac:dyDescent="0.2">
      <c r="B189" s="253" t="s">
        <v>183</v>
      </c>
      <c r="C189" s="253"/>
      <c r="D189" s="253"/>
      <c r="E189" s="253"/>
      <c r="F189" s="253"/>
      <c r="G189" s="253"/>
      <c r="H189" s="253"/>
      <c r="I189" s="253"/>
      <c r="J189" s="253"/>
      <c r="AZ189" s="120" t="str">
        <f>B189</f>
        <v>U dodávky potrubí pro bezvýkopové technologie je uvažováno ztratné 10%. V případě použití technologie, která vyžaduje větší množství ztratného zahrne uchazeč tyto náklady do jednotkové ceny protlačeného potrubí.</v>
      </c>
    </row>
    <row r="191" spans="2:52" x14ac:dyDescent="0.2">
      <c r="B191" s="253" t="s">
        <v>184</v>
      </c>
      <c r="C191" s="253"/>
      <c r="D191" s="253"/>
      <c r="E191" s="253"/>
      <c r="F191" s="253"/>
      <c r="G191" s="253"/>
      <c r="H191" s="253"/>
      <c r="I191" s="253"/>
      <c r="J191" s="253"/>
      <c r="AZ191" s="120" t="str">
        <f>B191</f>
        <v>Obchodní názvy obsažené v soupisech stavebních prací a dodávek a služeb</v>
      </c>
    </row>
    <row r="193" spans="2:52" ht="76.5" x14ac:dyDescent="0.2">
      <c r="B193" s="253" t="s">
        <v>185</v>
      </c>
      <c r="C193" s="253"/>
      <c r="D193" s="253"/>
      <c r="E193" s="253"/>
      <c r="F193" s="253"/>
      <c r="G193" s="253"/>
      <c r="H193" s="253"/>
      <c r="I193" s="253"/>
      <c r="J193" s="253"/>
      <c r="AZ193" s="120" t="str">
        <f>B193</f>
        <v>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v>
      </c>
    </row>
    <row r="195" spans="2:52" x14ac:dyDescent="0.2">
      <c r="B195" s="253" t="s">
        <v>186</v>
      </c>
      <c r="C195" s="253"/>
      <c r="D195" s="253"/>
      <c r="E195" s="253"/>
      <c r="F195" s="253"/>
      <c r="G195" s="253"/>
      <c r="H195" s="253"/>
      <c r="I195" s="253"/>
      <c r="J195" s="253"/>
      <c r="AZ195" s="120" t="str">
        <f>B195</f>
        <v xml:space="preserve">	Hloubkové odvodnění, čerpání</v>
      </c>
    </row>
    <row r="197" spans="2:52" x14ac:dyDescent="0.2">
      <c r="B197" s="253" t="s">
        <v>187</v>
      </c>
      <c r="C197" s="253"/>
      <c r="D197" s="253"/>
      <c r="E197" s="253"/>
      <c r="F197" s="253"/>
      <c r="G197" s="253"/>
      <c r="H197" s="253"/>
      <c r="I197" s="253"/>
      <c r="J197" s="253"/>
      <c r="AZ197" s="120" t="str">
        <f>B197</f>
        <v>V cenách položek hloubkového odvodnění a čerpání vody budou započteny mimo jiné i následující náklady:</v>
      </c>
    </row>
    <row r="198" spans="2:52" ht="25.5" x14ac:dyDescent="0.2">
      <c r="B198" s="253" t="s">
        <v>188</v>
      </c>
      <c r="C198" s="253"/>
      <c r="D198" s="253"/>
      <c r="E198" s="253"/>
      <c r="F198" s="253"/>
      <c r="G198" s="253"/>
      <c r="H198" s="253"/>
      <c r="I198" s="253"/>
      <c r="J198" s="253"/>
      <c r="AZ198" s="120" t="str">
        <f>B198</f>
        <v>•	náklady na odvedení čerpaných vod do recipientu, do dostatečné vzdálenosti od odvodňovaného úseku, včetně zajištění příslušných povolení, poplatků za vypouštění nebo čištění</v>
      </c>
    </row>
    <row r="199" spans="2:52" ht="25.5" x14ac:dyDescent="0.2">
      <c r="B199" s="253" t="s">
        <v>189</v>
      </c>
      <c r="C199" s="253"/>
      <c r="D199" s="253"/>
      <c r="E199" s="253"/>
      <c r="F199" s="253"/>
      <c r="G199" s="253"/>
      <c r="H199" s="253"/>
      <c r="I199" s="253"/>
      <c r="J199" s="253"/>
      <c r="AZ199" s="120" t="str">
        <f>B199</f>
        <v>•	náklady na zřízení a obsluhu systému čerpadel, hydrogeologické sledování stavby, údržbu systému, včetně čištění hydrovrtů a zajištění dostatečného příkonu pro provoz čerpadel</v>
      </c>
    </row>
    <row r="200" spans="2:52" ht="25.5" x14ac:dyDescent="0.2">
      <c r="B200" s="253" t="s">
        <v>190</v>
      </c>
      <c r="C200" s="253"/>
      <c r="D200" s="253"/>
      <c r="E200" s="253"/>
      <c r="F200" s="253"/>
      <c r="G200" s="253"/>
      <c r="H200" s="253"/>
      <c r="I200" s="253"/>
      <c r="J200" s="253"/>
      <c r="AZ200" s="120" t="str">
        <f>B200</f>
        <v>•	náklady na průzkum ohrožených nemovitostí a dalších konstrukcí, vodohospodářských děl a dalších chráněných zájmů, včetně nápravných opatření a škod způsobených činností odvodňovacího systému</v>
      </c>
    </row>
    <row r="202" spans="2:52" x14ac:dyDescent="0.2">
      <c r="B202" s="253" t="s">
        <v>191</v>
      </c>
      <c r="C202" s="253"/>
      <c r="D202" s="253"/>
      <c r="E202" s="253"/>
      <c r="F202" s="253"/>
      <c r="G202" s="253"/>
      <c r="H202" s="253"/>
      <c r="I202" s="253"/>
      <c r="J202" s="253"/>
      <c r="AZ202" s="120" t="str">
        <f>B202</f>
        <v>3. ELEKTRONICKÁ PODOBA SOUPISU</v>
      </c>
    </row>
    <row r="204" spans="2:52" x14ac:dyDescent="0.2">
      <c r="B204" s="253" t="s">
        <v>192</v>
      </c>
      <c r="C204" s="253"/>
      <c r="D204" s="253"/>
      <c r="E204" s="253"/>
      <c r="F204" s="253"/>
      <c r="G204" s="253"/>
      <c r="H204" s="253"/>
      <c r="I204" s="253"/>
      <c r="J204" s="253"/>
      <c r="AZ204" s="120" t="str">
        <f>B204</f>
        <v>Elektronická podoba soupisu</v>
      </c>
    </row>
    <row r="206" spans="2:52" ht="25.5" x14ac:dyDescent="0.2">
      <c r="B206" s="253" t="s">
        <v>193</v>
      </c>
      <c r="C206" s="253"/>
      <c r="D206" s="253"/>
      <c r="E206" s="253"/>
      <c r="F206" s="253"/>
      <c r="G206" s="253"/>
      <c r="H206" s="253"/>
      <c r="I206" s="253"/>
      <c r="J206" s="253"/>
      <c r="AZ206" s="120" t="str">
        <f>B206</f>
        <v>V souladu se zákonem jsou předložené soupisy zpracovány i v elektronické podobě.  Elektronickou podobou soupisu stavebních prací, dodávek a služeb je formát MS EXCEL.</v>
      </c>
    </row>
    <row r="207" spans="2:52" x14ac:dyDescent="0.2">
      <c r="B207" s="253" t="s">
        <v>194</v>
      </c>
      <c r="C207" s="253"/>
      <c r="D207" s="253"/>
      <c r="E207" s="253"/>
      <c r="F207" s="253"/>
      <c r="G207" s="253"/>
      <c r="H207" s="253"/>
      <c r="I207" s="253"/>
      <c r="J207" s="253"/>
      <c r="AZ207" s="120" t="str">
        <f>B207</f>
        <v>Popis formátu soupisu odpovídá svou strukturou vzorovému soupisu volně dostupnému na internetové adrese:</v>
      </c>
    </row>
    <row r="209" spans="2:52" x14ac:dyDescent="0.2">
      <c r="B209" s="253" t="s">
        <v>195</v>
      </c>
      <c r="C209" s="253"/>
      <c r="D209" s="253"/>
      <c r="E209" s="253"/>
      <c r="F209" s="253"/>
      <c r="G209" s="253"/>
      <c r="H209" s="253"/>
      <c r="I209" s="253"/>
      <c r="J209" s="253"/>
      <c r="AZ209" s="120" t="str">
        <f>B209</f>
        <v>www.stavebnionline.cz/soupis</v>
      </c>
    </row>
    <row r="211" spans="2:52" x14ac:dyDescent="0.2">
      <c r="B211" s="253" t="s">
        <v>196</v>
      </c>
      <c r="C211" s="253"/>
      <c r="D211" s="253"/>
      <c r="E211" s="253"/>
      <c r="F211" s="253"/>
      <c r="G211" s="253"/>
      <c r="H211" s="253"/>
      <c r="I211" s="253"/>
      <c r="J211" s="253"/>
      <c r="AZ211" s="120" t="str">
        <f>B211</f>
        <v>Zpracování elektronické podoby soupisu</v>
      </c>
    </row>
    <row r="213" spans="2:52" ht="51" x14ac:dyDescent="0.2">
      <c r="B213" s="253" t="s">
        <v>197</v>
      </c>
      <c r="C213" s="253"/>
      <c r="D213" s="253"/>
      <c r="E213" s="253"/>
      <c r="F213" s="253"/>
      <c r="G213" s="253"/>
      <c r="H213" s="253"/>
      <c r="I213" s="253"/>
      <c r="J213" s="253"/>
      <c r="AZ213" s="120" t="str">
        <f>B213</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215" spans="2:52" x14ac:dyDescent="0.2">
      <c r="B215" s="253" t="s">
        <v>198</v>
      </c>
      <c r="C215" s="253"/>
      <c r="D215" s="253"/>
      <c r="E215" s="253"/>
      <c r="F215" s="253"/>
      <c r="G215" s="253"/>
      <c r="H215" s="253"/>
      <c r="I215" s="253"/>
      <c r="J215" s="253"/>
      <c r="AZ215" s="120" t="str">
        <f>B215</f>
        <v>Jiný formát soupisu</v>
      </c>
    </row>
    <row r="217" spans="2:52" ht="38.25" x14ac:dyDescent="0.2">
      <c r="B217" s="253" t="s">
        <v>199</v>
      </c>
      <c r="C217" s="253"/>
      <c r="D217" s="253"/>
      <c r="E217" s="253"/>
      <c r="F217" s="253"/>
      <c r="G217" s="253"/>
      <c r="H217" s="253"/>
      <c r="I217" s="253"/>
      <c r="J217" s="253"/>
      <c r="AZ217" s="120" t="str">
        <f>B217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219" spans="2:52" x14ac:dyDescent="0.2">
      <c r="B219" s="253" t="s">
        <v>200</v>
      </c>
      <c r="C219" s="253"/>
      <c r="D219" s="253"/>
      <c r="E219" s="253"/>
      <c r="F219" s="253"/>
      <c r="G219" s="253"/>
      <c r="H219" s="253"/>
      <c r="I219" s="253"/>
      <c r="J219" s="253"/>
      <c r="AZ219" s="120" t="str">
        <f>B219</f>
        <v>Závěrečné ustanovení</v>
      </c>
    </row>
    <row r="221" spans="2:52" x14ac:dyDescent="0.2">
      <c r="B221" s="253" t="s">
        <v>201</v>
      </c>
      <c r="C221" s="253"/>
      <c r="D221" s="253"/>
      <c r="E221" s="253"/>
      <c r="F221" s="253"/>
      <c r="G221" s="253"/>
      <c r="H221" s="253"/>
      <c r="I221" s="253"/>
      <c r="J221" s="253"/>
      <c r="AZ221" s="120" t="str">
        <f>B221</f>
        <v>Ostatní podmínky vztahující se ke zpracování nabídkové ceny jsou uvedeny v zadávací dokumentaci.</v>
      </c>
    </row>
    <row r="224" spans="2:52" ht="15.75" x14ac:dyDescent="0.25">
      <c r="B224" s="121" t="s">
        <v>202</v>
      </c>
    </row>
    <row r="226" spans="1:10" ht="25.5" customHeight="1" x14ac:dyDescent="0.2">
      <c r="A226" s="123"/>
      <c r="B226" s="126" t="s">
        <v>17</v>
      </c>
      <c r="C226" s="126" t="s">
        <v>5</v>
      </c>
      <c r="D226" s="127"/>
      <c r="E226" s="127"/>
      <c r="F226" s="128" t="s">
        <v>203</v>
      </c>
      <c r="G226" s="128"/>
      <c r="H226" s="128"/>
      <c r="I226" s="128" t="s">
        <v>29</v>
      </c>
      <c r="J226" s="128" t="s">
        <v>0</v>
      </c>
    </row>
    <row r="227" spans="1:10" ht="36.75" customHeight="1" x14ac:dyDescent="0.2">
      <c r="A227" s="124"/>
      <c r="B227" s="129" t="s">
        <v>204</v>
      </c>
      <c r="C227" s="254" t="s">
        <v>205</v>
      </c>
      <c r="D227" s="255"/>
      <c r="E227" s="255"/>
      <c r="F227" s="137" t="s">
        <v>24</v>
      </c>
      <c r="G227" s="130"/>
      <c r="H227" s="130"/>
      <c r="I227" s="130">
        <f>'SO-01 01.1 Pol'!G8+'SO-02 02.1 Pol'!G8+'SO-03 03.1 Pol'!G8+'SO-04 04.1 Pol'!G8+'SO-04 04.2 Pol'!G8+'SO-04 04.3 Pol'!G8+'SO-04 04.4 Pol'!G8+'SO-04 04.5 Pol'!G8+'SO-07 07.1 Pol'!G8+'SO-N-01 01.1 Pol'!G8</f>
        <v>22455475.360000003</v>
      </c>
      <c r="J227" s="135">
        <f>IF(I276=0,"",I227/I276*100)</f>
        <v>54.165127372204083</v>
      </c>
    </row>
    <row r="228" spans="1:10" ht="36.75" customHeight="1" x14ac:dyDescent="0.2">
      <c r="A228" s="124"/>
      <c r="B228" s="129" t="s">
        <v>206</v>
      </c>
      <c r="C228" s="254" t="s">
        <v>207</v>
      </c>
      <c r="D228" s="255"/>
      <c r="E228" s="255"/>
      <c r="F228" s="137" t="s">
        <v>24</v>
      </c>
      <c r="G228" s="130"/>
      <c r="H228" s="130"/>
      <c r="I228" s="130">
        <f>'SO-01 01.1 Pol'!G304+'SO-02 02.1 Pol'!G289+'SO-03 03.1 Pol'!G137+'SO-05 05.1 Pol'!G8+'SO-07 07.1 Pol'!G134</f>
        <v>842742.7300000001</v>
      </c>
      <c r="J228" s="135">
        <f>IF(I276=0,"",I228/I276*100)</f>
        <v>2.0327900692657166</v>
      </c>
    </row>
    <row r="229" spans="1:10" ht="36.75" customHeight="1" x14ac:dyDescent="0.2">
      <c r="A229" s="124"/>
      <c r="B229" s="129" t="s">
        <v>208</v>
      </c>
      <c r="C229" s="254" t="s">
        <v>209</v>
      </c>
      <c r="D229" s="255"/>
      <c r="E229" s="255"/>
      <c r="F229" s="137" t="s">
        <v>24</v>
      </c>
      <c r="G229" s="130"/>
      <c r="H229" s="130"/>
      <c r="I229" s="130">
        <f>'SO-01 01.1 Pol'!G325</f>
        <v>233605.28999999998</v>
      </c>
      <c r="J229" s="135">
        <f>IF(I276=0,"",I229/I276*100)</f>
        <v>0.56348218351279966</v>
      </c>
    </row>
    <row r="230" spans="1:10" ht="36.75" customHeight="1" x14ac:dyDescent="0.2">
      <c r="A230" s="124"/>
      <c r="B230" s="129" t="s">
        <v>208</v>
      </c>
      <c r="C230" s="254" t="s">
        <v>205</v>
      </c>
      <c r="D230" s="255"/>
      <c r="E230" s="255"/>
      <c r="F230" s="137" t="s">
        <v>24</v>
      </c>
      <c r="G230" s="130"/>
      <c r="H230" s="130"/>
      <c r="I230" s="130">
        <f>'SO-02 02.1 Pol'!G310+'SO-05 05.1 Pol'!G30+'SO-07 07.1 Pol'!G157</f>
        <v>183877.27000000002</v>
      </c>
      <c r="J230" s="135">
        <f>IF(I276=0,"",I230/I276*100)</f>
        <v>0.4435326169110837</v>
      </c>
    </row>
    <row r="231" spans="1:10" ht="36.75" customHeight="1" x14ac:dyDescent="0.2">
      <c r="A231" s="124"/>
      <c r="B231" s="129" t="s">
        <v>210</v>
      </c>
      <c r="C231" s="254" t="s">
        <v>211</v>
      </c>
      <c r="D231" s="255"/>
      <c r="E231" s="255"/>
      <c r="F231" s="137" t="s">
        <v>24</v>
      </c>
      <c r="G231" s="130"/>
      <c r="H231" s="130"/>
      <c r="I231" s="130">
        <f>'SO-01 01.1 Pol'!G349+'SO-02 02.1 Pol'!G330+'SO-03 03.1 Pol'!G154+'SO-04 04.1 Pol'!G118+'SO-04 04.2 Pol'!G120+'SO-04 04.3 Pol'!G102+'SO-04 04.4 Pol'!G93+'SO-04 04.5 Pol'!G89+'SO-N-01 01.1 Pol'!G114</f>
        <v>979944.25</v>
      </c>
      <c r="J231" s="135">
        <f>IF(I276=0,"",I231/I276*100)</f>
        <v>2.36373553745642</v>
      </c>
    </row>
    <row r="232" spans="1:10" ht="36.75" customHeight="1" x14ac:dyDescent="0.2">
      <c r="A232" s="124"/>
      <c r="B232" s="129" t="s">
        <v>212</v>
      </c>
      <c r="C232" s="254" t="s">
        <v>213</v>
      </c>
      <c r="D232" s="255"/>
      <c r="E232" s="255"/>
      <c r="F232" s="137" t="s">
        <v>24</v>
      </c>
      <c r="G232" s="130"/>
      <c r="H232" s="130"/>
      <c r="I232" s="130">
        <f>'SO-04 04.1 Pol'!G140+'SO-04 04.2 Pol'!G132+'SO-04 04.3 Pol'!G114+'SO-04 04.4 Pol'!G105+'SO-04 04.5 Pol'!G98</f>
        <v>722607.64</v>
      </c>
      <c r="J232" s="135">
        <f>IF(I276=0,"",I232/I276*100)</f>
        <v>1.7430107460761315</v>
      </c>
    </row>
    <row r="233" spans="1:10" ht="36.75" customHeight="1" x14ac:dyDescent="0.2">
      <c r="A233" s="124"/>
      <c r="B233" s="129" t="s">
        <v>214</v>
      </c>
      <c r="C233" s="254" t="s">
        <v>215</v>
      </c>
      <c r="D233" s="255"/>
      <c r="E233" s="255"/>
      <c r="F233" s="137" t="s">
        <v>24</v>
      </c>
      <c r="G233" s="130"/>
      <c r="H233" s="130"/>
      <c r="I233" s="130">
        <f>'SO-01 01.1 Pol'!G394+'SO-02 02.1 Pol'!G359+'SO-03 03.1 Pol'!G174+'SO-04 04.1 Pol'!G165+'SO-04 04.2 Pol'!G157+'SO-04 04.3 Pol'!G139+'SO-04 04.4 Pol'!G130+'SO-04 04.5 Pol'!G123+'SO-N-01 01.1 Pol'!G125</f>
        <v>550121.37</v>
      </c>
      <c r="J233" s="135">
        <f>IF(I276=0,"",I233/I276*100)</f>
        <v>1.3269544998944705</v>
      </c>
    </row>
    <row r="234" spans="1:10" ht="36.75" customHeight="1" x14ac:dyDescent="0.2">
      <c r="A234" s="124"/>
      <c r="B234" s="129" t="s">
        <v>216</v>
      </c>
      <c r="C234" s="254" t="s">
        <v>217</v>
      </c>
      <c r="D234" s="255"/>
      <c r="E234" s="255"/>
      <c r="F234" s="137" t="s">
        <v>24</v>
      </c>
      <c r="G234" s="130"/>
      <c r="H234" s="130"/>
      <c r="I234" s="130">
        <f>'SO-01 01.1 Pol'!G398+'SO-02 02.1 Pol'!G377+'SO-03 03.1 Pol'!G190+'SO-04 04.1 Pol'!G240+'SO-04 04.2 Pol'!G216+'SO-04 04.3 Pol'!G198+'SO-04 04.4 Pol'!G190+'SO-04 04.5 Pol'!G131+'SO-N-01 01.1 Pol'!G129</f>
        <v>234045.24</v>
      </c>
      <c r="J234" s="135">
        <f>IF(I276=0,"",I234/I276*100)</f>
        <v>0.56454339230065054</v>
      </c>
    </row>
    <row r="235" spans="1:10" ht="36.75" customHeight="1" x14ac:dyDescent="0.2">
      <c r="A235" s="124"/>
      <c r="B235" s="129" t="s">
        <v>218</v>
      </c>
      <c r="C235" s="254" t="s">
        <v>219</v>
      </c>
      <c r="D235" s="255"/>
      <c r="E235" s="255"/>
      <c r="F235" s="137" t="s">
        <v>24</v>
      </c>
      <c r="G235" s="130"/>
      <c r="H235" s="130"/>
      <c r="I235" s="130">
        <f>'SO-01 01.1 Pol'!G425+'SO-02 02.1 Pol'!G395+'SO-03 03.1 Pol'!G208+'SO-04 04.1 Pol'!G289+'SO-04 04.2 Pol'!G264+'SO-04 04.3 Pol'!G243+'SO-04 04.4 Pol'!G235+'SO-04 04.5 Pol'!G167+'SO-07 07.1 Pol'!G180+'SO-N-01 01.1 Pol'!G138</f>
        <v>702874.72</v>
      </c>
      <c r="J235" s="135">
        <f>IF(I276=0,"",I235/I276*100)</f>
        <v>1.6954127278605191</v>
      </c>
    </row>
    <row r="236" spans="1:10" ht="36.75" customHeight="1" x14ac:dyDescent="0.2">
      <c r="A236" s="124"/>
      <c r="B236" s="129" t="s">
        <v>220</v>
      </c>
      <c r="C236" s="254" t="s">
        <v>221</v>
      </c>
      <c r="D236" s="255"/>
      <c r="E236" s="255"/>
      <c r="F236" s="137" t="s">
        <v>24</v>
      </c>
      <c r="G236" s="130"/>
      <c r="H236" s="130"/>
      <c r="I236" s="130">
        <f>'SO-04 04.1 Pol'!G294+'SO-04 04.2 Pol'!G269+'SO-04 04.3 Pol'!G248+'SO-04 04.4 Pol'!G240+'SO-05 05.1 Pol'!G60</f>
        <v>1890494.8199999998</v>
      </c>
      <c r="J236" s="135">
        <f>IF(I276=0,"",I236/I276*100)</f>
        <v>4.5600857287659755</v>
      </c>
    </row>
    <row r="237" spans="1:10" ht="36.75" customHeight="1" x14ac:dyDescent="0.2">
      <c r="A237" s="124"/>
      <c r="B237" s="129" t="s">
        <v>222</v>
      </c>
      <c r="C237" s="254" t="s">
        <v>223</v>
      </c>
      <c r="D237" s="255"/>
      <c r="E237" s="255"/>
      <c r="F237" s="137" t="s">
        <v>24</v>
      </c>
      <c r="G237" s="130"/>
      <c r="H237" s="130"/>
      <c r="I237" s="130">
        <f>'SO-04 04.1 Pol'!G306+'SO-04 04.2 Pol'!G281+'SO-04 04.3 Pol'!G260+'SO-04 04.4 Pol'!G252+'SO-04 04.5 Pol'!G176</f>
        <v>13110.539999999999</v>
      </c>
      <c r="J237" s="135">
        <f>IF(I276=0,"",I237/I276*100)</f>
        <v>3.1624094241324327E-2</v>
      </c>
    </row>
    <row r="238" spans="1:10" ht="36.75" customHeight="1" x14ac:dyDescent="0.2">
      <c r="A238" s="124"/>
      <c r="B238" s="129" t="s">
        <v>224</v>
      </c>
      <c r="C238" s="254" t="s">
        <v>225</v>
      </c>
      <c r="D238" s="255"/>
      <c r="E238" s="255"/>
      <c r="F238" s="137" t="s">
        <v>24</v>
      </c>
      <c r="G238" s="130"/>
      <c r="H238" s="130"/>
      <c r="I238" s="130">
        <f>'SO-02 02.1 Pol'!G433+'SO-03 03.1 Pol'!G228+'SO-04 04.1 Pol'!G310+'SO-04 04.2 Pol'!G285+'SO-04 04.3 Pol'!G264+'SO-04 04.4 Pol'!G256</f>
        <v>14797.419999999998</v>
      </c>
      <c r="J238" s="135">
        <f>IF(I276=0,"",I238/I276*100)</f>
        <v>3.569303816688385E-2</v>
      </c>
    </row>
    <row r="239" spans="1:10" ht="36.75" customHeight="1" x14ac:dyDescent="0.2">
      <c r="A239" s="124"/>
      <c r="B239" s="129" t="s">
        <v>226</v>
      </c>
      <c r="C239" s="254" t="s">
        <v>227</v>
      </c>
      <c r="D239" s="255"/>
      <c r="E239" s="255"/>
      <c r="F239" s="137" t="s">
        <v>24</v>
      </c>
      <c r="G239" s="130"/>
      <c r="H239" s="130"/>
      <c r="I239" s="130">
        <f>'SO-01 01.1 Pol'!G446+'SO-02 02.1 Pol'!G437+'SO-03 03.1 Pol'!G236+'SO-04 04.5 Pol'!G180+'SO-07 07.1 Pol'!G196+'SO-N-01 01.1 Pol'!G149+'PS-01 01.1 Pol'!G8+'PS-01 01.2 Pol'!G8+'PS-01 01.3 Pol'!G8+'PS-01 01.4 Pol'!G8+'PS-01 01.5 Pol'!G8</f>
        <v>7017879.1900000004</v>
      </c>
      <c r="J239" s="135">
        <f>IF(I276=0,"",I239/I276*100)</f>
        <v>16.927912418465514</v>
      </c>
    </row>
    <row r="240" spans="1:10" ht="36.75" customHeight="1" x14ac:dyDescent="0.2">
      <c r="A240" s="124"/>
      <c r="B240" s="129" t="s">
        <v>228</v>
      </c>
      <c r="C240" s="254" t="s">
        <v>229</v>
      </c>
      <c r="D240" s="255"/>
      <c r="E240" s="255"/>
      <c r="F240" s="137" t="s">
        <v>24</v>
      </c>
      <c r="G240" s="130"/>
      <c r="H240" s="130"/>
      <c r="I240" s="130">
        <f>'SO-04 04.1 Pol'!G323+'SO-04 04.2 Pol'!G298+'SO-04 04.3 Pol'!G277+'SO-04 04.4 Pol'!G269+'SO-04 04.5 Pol'!G197</f>
        <v>68880</v>
      </c>
      <c r="J240" s="135">
        <f>IF(I276=0,"",I240/I276*100)</f>
        <v>0.16614629232223996</v>
      </c>
    </row>
    <row r="241" spans="1:10" ht="36.75" customHeight="1" x14ac:dyDescent="0.2">
      <c r="A241" s="124"/>
      <c r="B241" s="129" t="s">
        <v>230</v>
      </c>
      <c r="C241" s="254" t="s">
        <v>231</v>
      </c>
      <c r="D241" s="255"/>
      <c r="E241" s="255"/>
      <c r="F241" s="137" t="s">
        <v>24</v>
      </c>
      <c r="G241" s="130"/>
      <c r="H241" s="130"/>
      <c r="I241" s="130">
        <f>'SO-02 02.1 Pol'!G641+'SO-04 04.1 Pol'!G336+'SO-04 04.2 Pol'!G311+'SO-04 04.3 Pol'!G290+'SO-04 04.4 Pol'!G283+'SO-05 05.1 Pol'!G123</f>
        <v>304408.64</v>
      </c>
      <c r="J241" s="135">
        <f>IF(I276=0,"",I241/I276*100)</f>
        <v>0.73426781194621826</v>
      </c>
    </row>
    <row r="242" spans="1:10" ht="36.75" customHeight="1" x14ac:dyDescent="0.2">
      <c r="A242" s="124"/>
      <c r="B242" s="129" t="s">
        <v>232</v>
      </c>
      <c r="C242" s="254" t="s">
        <v>233</v>
      </c>
      <c r="D242" s="255"/>
      <c r="E242" s="255"/>
      <c r="F242" s="137" t="s">
        <v>24</v>
      </c>
      <c r="G242" s="130"/>
      <c r="H242" s="130"/>
      <c r="I242" s="130">
        <f>'SO-04 04.1 Pol'!G345+'SO-04 04.2 Pol'!G320+'SO-04 04.3 Pol'!G299+'SO-04 04.4 Pol'!G292+'SO-04 04.5 Pol'!G208</f>
        <v>7209.25</v>
      </c>
      <c r="J242" s="135">
        <f>IF(I276=0,"",I242/I276*100)</f>
        <v>1.7389520295065453E-2</v>
      </c>
    </row>
    <row r="243" spans="1:10" ht="36.75" customHeight="1" x14ac:dyDescent="0.2">
      <c r="A243" s="124"/>
      <c r="B243" s="129" t="s">
        <v>234</v>
      </c>
      <c r="C243" s="254" t="s">
        <v>235</v>
      </c>
      <c r="D243" s="255"/>
      <c r="E243" s="255"/>
      <c r="F243" s="137" t="s">
        <v>24</v>
      </c>
      <c r="G243" s="130"/>
      <c r="H243" s="130"/>
      <c r="I243" s="130">
        <f>'SO-04 04.1 Pol'!G351+'SO-04 04.2 Pol'!G326+'SO-04 04.3 Pol'!G305+'SO-04 04.4 Pol'!G298+'SO-04 04.5 Pol'!G214</f>
        <v>2536.73</v>
      </c>
      <c r="J243" s="135">
        <f>IF(I276=0,"",I243/I276*100)</f>
        <v>6.1188775279122504E-3</v>
      </c>
    </row>
    <row r="244" spans="1:10" ht="36.75" customHeight="1" x14ac:dyDescent="0.2">
      <c r="A244" s="124"/>
      <c r="B244" s="129" t="s">
        <v>236</v>
      </c>
      <c r="C244" s="254" t="s">
        <v>237</v>
      </c>
      <c r="D244" s="255"/>
      <c r="E244" s="255"/>
      <c r="F244" s="137" t="s">
        <v>24</v>
      </c>
      <c r="G244" s="130"/>
      <c r="H244" s="130"/>
      <c r="I244" s="130">
        <f>'SO-04 04.1 Pol'!G359+'SO-04 04.2 Pol'!G334+'SO-04 04.3 Pol'!G313+'SO-04 04.4 Pol'!G306+'SO-04 04.5 Pol'!G221+'SO-05 05.1 Pol'!G131</f>
        <v>58958.510000000009</v>
      </c>
      <c r="J244" s="135">
        <f>IF(I276=0,"",I244/I276*100)</f>
        <v>0.14221454467688313</v>
      </c>
    </row>
    <row r="245" spans="1:10" ht="36.75" customHeight="1" x14ac:dyDescent="0.2">
      <c r="A245" s="124"/>
      <c r="B245" s="129" t="s">
        <v>238</v>
      </c>
      <c r="C245" s="254" t="s">
        <v>239</v>
      </c>
      <c r="D245" s="255"/>
      <c r="E245" s="255"/>
      <c r="F245" s="137" t="s">
        <v>24</v>
      </c>
      <c r="G245" s="130"/>
      <c r="H245" s="130"/>
      <c r="I245" s="130">
        <f>'SO-01 01.1 Pol'!G596+'SO-02 02.1 Pol'!G645+'SO-03 03.1 Pol'!G323+'SO-04 04.1 Pol'!G387+'SO-04 04.2 Pol'!G362+'SO-04 04.3 Pol'!G341+'SO-04 04.4 Pol'!G334+'SO-04 04.5 Pol'!G243+'SO-05 05.1 Pol'!G135+'SO-07 07.1 Pol'!G236+'SO-N-01 01.1 Pol'!G214</f>
        <v>617906.30000000005</v>
      </c>
      <c r="J245" s="135">
        <f>IF(I276=0,"",I245/I276*100)</f>
        <v>1.4904593604464824</v>
      </c>
    </row>
    <row r="246" spans="1:10" ht="36.75" customHeight="1" x14ac:dyDescent="0.2">
      <c r="A246" s="124"/>
      <c r="B246" s="129" t="s">
        <v>240</v>
      </c>
      <c r="C246" s="254" t="s">
        <v>241</v>
      </c>
      <c r="D246" s="255"/>
      <c r="E246" s="255"/>
      <c r="F246" s="137" t="s">
        <v>25</v>
      </c>
      <c r="G246" s="130"/>
      <c r="H246" s="130"/>
      <c r="I246" s="130">
        <f>'SO-02 02.1 Pol'!G653+'SO-03 03.1 Pol'!G330</f>
        <v>3131.1800000000003</v>
      </c>
      <c r="J246" s="135">
        <f>IF(I276=0,"",I246/I276*100)</f>
        <v>7.5527576596044043E-3</v>
      </c>
    </row>
    <row r="247" spans="1:10" ht="36.75" customHeight="1" x14ac:dyDescent="0.2">
      <c r="A247" s="124"/>
      <c r="B247" s="129" t="s">
        <v>242</v>
      </c>
      <c r="C247" s="254" t="s">
        <v>243</v>
      </c>
      <c r="D247" s="255"/>
      <c r="E247" s="255"/>
      <c r="F247" s="137" t="s">
        <v>25</v>
      </c>
      <c r="G247" s="130"/>
      <c r="H247" s="130"/>
      <c r="I247" s="130">
        <f>'SO-04 04.1 Pol'!G393+'SO-04 04.2 Pol'!G368+'SO-04 04.3 Pol'!G347+'SO-04 04.4 Pol'!G340+'SO-04 04.5 Pol'!G248</f>
        <v>15569.69</v>
      </c>
      <c r="J247" s="135">
        <f>IF(I276=0,"",I247/I276*100)</f>
        <v>3.7555840100270854E-2</v>
      </c>
    </row>
    <row r="248" spans="1:10" ht="36.75" customHeight="1" x14ac:dyDescent="0.2">
      <c r="A248" s="124"/>
      <c r="B248" s="129" t="s">
        <v>244</v>
      </c>
      <c r="C248" s="254" t="s">
        <v>245</v>
      </c>
      <c r="D248" s="255"/>
      <c r="E248" s="255"/>
      <c r="F248" s="137" t="s">
        <v>25</v>
      </c>
      <c r="G248" s="130"/>
      <c r="H248" s="130"/>
      <c r="I248" s="130">
        <f>'SO-04 04.1 Pol'!G402+'SO-04 04.2 Pol'!G377+'SO-04 04.3 Pol'!G356+'SO-04 04.4 Pol'!G349+'SO-04 04.5 Pol'!G257</f>
        <v>423608.49</v>
      </c>
      <c r="J248" s="135">
        <f>IF(I276=0,"",I248/I276*100)</f>
        <v>1.0217912312677506</v>
      </c>
    </row>
    <row r="249" spans="1:10" ht="36.75" customHeight="1" x14ac:dyDescent="0.2">
      <c r="A249" s="124"/>
      <c r="B249" s="129" t="s">
        <v>246</v>
      </c>
      <c r="C249" s="254" t="s">
        <v>247</v>
      </c>
      <c r="D249" s="255"/>
      <c r="E249" s="255"/>
      <c r="F249" s="137" t="s">
        <v>25</v>
      </c>
      <c r="G249" s="130"/>
      <c r="H249" s="130"/>
      <c r="I249" s="130">
        <f>'SO-02 02.1 Pol'!G663+'SO-03 03.1 Pol'!G340+'SO-04 04.1 Pol'!G436+'SO-04 04.2 Pol'!G399+'SO-04 04.3 Pol'!G376+'SO-04 04.4 Pol'!G369+'SO-04 04.5 Pol'!G273</f>
        <v>86972.140000000014</v>
      </c>
      <c r="J249" s="135">
        <f>IF(I276=0,"",I249/I276*100)</f>
        <v>0.20978656498738066</v>
      </c>
    </row>
    <row r="250" spans="1:10" ht="36.75" customHeight="1" x14ac:dyDescent="0.2">
      <c r="A250" s="124"/>
      <c r="B250" s="129" t="s">
        <v>248</v>
      </c>
      <c r="C250" s="254" t="s">
        <v>249</v>
      </c>
      <c r="D250" s="255"/>
      <c r="E250" s="255"/>
      <c r="F250" s="137" t="s">
        <v>26</v>
      </c>
      <c r="G250" s="130"/>
      <c r="H250" s="130"/>
      <c r="I250" s="130">
        <f>'SO-06 06.1 Pol'!G8</f>
        <v>8999.82</v>
      </c>
      <c r="J250" s="135">
        <f>IF(I276=0,"",I250/I276*100)</f>
        <v>2.170857614064375E-2</v>
      </c>
    </row>
    <row r="251" spans="1:10" ht="36.75" customHeight="1" x14ac:dyDescent="0.2">
      <c r="A251" s="124"/>
      <c r="B251" s="129" t="s">
        <v>248</v>
      </c>
      <c r="C251" s="254" t="s">
        <v>250</v>
      </c>
      <c r="D251" s="255"/>
      <c r="E251" s="255"/>
      <c r="F251" s="137" t="s">
        <v>26</v>
      </c>
      <c r="G251" s="130"/>
      <c r="H251" s="130"/>
      <c r="I251" s="130">
        <f>'PS-02 02.1 Pol'!G8</f>
        <v>181891.83</v>
      </c>
      <c r="J251" s="135">
        <f>IF(I276=0,"",I251/I276*100)</f>
        <v>0.43874351274981382</v>
      </c>
    </row>
    <row r="252" spans="1:10" ht="36.75" customHeight="1" x14ac:dyDescent="0.2">
      <c r="A252" s="124"/>
      <c r="B252" s="129" t="s">
        <v>251</v>
      </c>
      <c r="C252" s="254" t="s">
        <v>252</v>
      </c>
      <c r="D252" s="255"/>
      <c r="E252" s="255"/>
      <c r="F252" s="137" t="s">
        <v>26</v>
      </c>
      <c r="G252" s="130"/>
      <c r="H252" s="130"/>
      <c r="I252" s="130">
        <f>'PS-02 02.1 Pol'!G57</f>
        <v>6399.99</v>
      </c>
      <c r="J252" s="135">
        <f>IF(I276=0,"",I252/I276*100)</f>
        <v>1.5437494329259763E-2</v>
      </c>
    </row>
    <row r="253" spans="1:10" ht="36.75" customHeight="1" x14ac:dyDescent="0.2">
      <c r="A253" s="124"/>
      <c r="B253" s="129" t="s">
        <v>251</v>
      </c>
      <c r="C253" s="254" t="s">
        <v>253</v>
      </c>
      <c r="D253" s="255"/>
      <c r="E253" s="255"/>
      <c r="F253" s="137" t="s">
        <v>26</v>
      </c>
      <c r="G253" s="130"/>
      <c r="H253" s="130"/>
      <c r="I253" s="130">
        <f>'SO-06 06.2 Pol'!G8</f>
        <v>9000.11</v>
      </c>
      <c r="J253" s="135">
        <f>IF(I276=0,"",I253/I276*100)</f>
        <v>2.1709275653198537E-2</v>
      </c>
    </row>
    <row r="254" spans="1:10" ht="36.75" customHeight="1" x14ac:dyDescent="0.2">
      <c r="A254" s="124"/>
      <c r="B254" s="129" t="s">
        <v>254</v>
      </c>
      <c r="C254" s="254" t="s">
        <v>255</v>
      </c>
      <c r="D254" s="255"/>
      <c r="E254" s="255"/>
      <c r="F254" s="137" t="s">
        <v>26</v>
      </c>
      <c r="G254" s="130"/>
      <c r="H254" s="130"/>
      <c r="I254" s="130">
        <f>'SO-06 06.3 Pol'!G8</f>
        <v>9000.1</v>
      </c>
      <c r="J254" s="135">
        <f>IF(I276=0,"",I254/I276*100)</f>
        <v>2.1709251532075955E-2</v>
      </c>
    </row>
    <row r="255" spans="1:10" ht="36.75" customHeight="1" x14ac:dyDescent="0.2">
      <c r="A255" s="124"/>
      <c r="B255" s="129" t="s">
        <v>254</v>
      </c>
      <c r="C255" s="254" t="s">
        <v>256</v>
      </c>
      <c r="D255" s="255"/>
      <c r="E255" s="255"/>
      <c r="F255" s="137" t="s">
        <v>26</v>
      </c>
      <c r="G255" s="130"/>
      <c r="H255" s="130"/>
      <c r="I255" s="130">
        <f>'PS-02 02.2 Pol'!G8</f>
        <v>185051.83</v>
      </c>
      <c r="J255" s="135">
        <f>IF(I276=0,"",I255/I276*100)</f>
        <v>0.44636578748469008</v>
      </c>
    </row>
    <row r="256" spans="1:10" ht="36.75" customHeight="1" x14ac:dyDescent="0.2">
      <c r="A256" s="124"/>
      <c r="B256" s="129" t="s">
        <v>257</v>
      </c>
      <c r="C256" s="254" t="s">
        <v>252</v>
      </c>
      <c r="D256" s="255"/>
      <c r="E256" s="255"/>
      <c r="F256" s="137" t="s">
        <v>26</v>
      </c>
      <c r="G256" s="130"/>
      <c r="H256" s="130"/>
      <c r="I256" s="130">
        <f>'PS-02 02.2 Pol'!G59</f>
        <v>6399.99</v>
      </c>
      <c r="J256" s="135">
        <f>IF(I276=0,"",I256/I276*100)</f>
        <v>1.5437494329259763E-2</v>
      </c>
    </row>
    <row r="257" spans="1:10" ht="36.75" customHeight="1" x14ac:dyDescent="0.2">
      <c r="A257" s="124"/>
      <c r="B257" s="129" t="s">
        <v>257</v>
      </c>
      <c r="C257" s="254" t="s">
        <v>258</v>
      </c>
      <c r="D257" s="255"/>
      <c r="E257" s="255"/>
      <c r="F257" s="137" t="s">
        <v>26</v>
      </c>
      <c r="G257" s="130"/>
      <c r="H257" s="130"/>
      <c r="I257" s="130">
        <f>'SO-06 06.4 Pol'!G8</f>
        <v>9000</v>
      </c>
      <c r="J257" s="135">
        <f>IF(I276=0,"",I257/I276*100)</f>
        <v>2.170901032085017E-2</v>
      </c>
    </row>
    <row r="258" spans="1:10" ht="36.75" customHeight="1" x14ac:dyDescent="0.2">
      <c r="A258" s="124"/>
      <c r="B258" s="129" t="s">
        <v>259</v>
      </c>
      <c r="C258" s="254" t="s">
        <v>260</v>
      </c>
      <c r="D258" s="255"/>
      <c r="E258" s="255"/>
      <c r="F258" s="137" t="s">
        <v>26</v>
      </c>
      <c r="G258" s="130"/>
      <c r="H258" s="130"/>
      <c r="I258" s="130">
        <f>'SO-06 06.4 Pol'!G11</f>
        <v>4560</v>
      </c>
      <c r="J258" s="135">
        <f>IF(I276=0,"",I258/I276*100)</f>
        <v>1.099923189589742E-2</v>
      </c>
    </row>
    <row r="259" spans="1:10" ht="36.75" customHeight="1" x14ac:dyDescent="0.2">
      <c r="A259" s="124"/>
      <c r="B259" s="129" t="s">
        <v>259</v>
      </c>
      <c r="C259" s="254" t="s">
        <v>261</v>
      </c>
      <c r="D259" s="255"/>
      <c r="E259" s="255"/>
      <c r="F259" s="137" t="s">
        <v>26</v>
      </c>
      <c r="G259" s="130"/>
      <c r="H259" s="130"/>
      <c r="I259" s="130">
        <f>'PS-02 02.3 Pol'!G8</f>
        <v>185051.83</v>
      </c>
      <c r="J259" s="135">
        <f>IF(I276=0,"",I259/I276*100)</f>
        <v>0.44636578748469008</v>
      </c>
    </row>
    <row r="260" spans="1:10" ht="36.75" customHeight="1" x14ac:dyDescent="0.2">
      <c r="A260" s="124"/>
      <c r="B260" s="129" t="s">
        <v>262</v>
      </c>
      <c r="C260" s="254" t="s">
        <v>252</v>
      </c>
      <c r="D260" s="255"/>
      <c r="E260" s="255"/>
      <c r="F260" s="137" t="s">
        <v>26</v>
      </c>
      <c r="G260" s="130"/>
      <c r="H260" s="130"/>
      <c r="I260" s="130">
        <f>'PS-02 02.3 Pol'!G59</f>
        <v>6399.99</v>
      </c>
      <c r="J260" s="135">
        <f>IF(I276=0,"",I260/I276*100)</f>
        <v>1.5437494329259763E-2</v>
      </c>
    </row>
    <row r="261" spans="1:10" ht="36.75" customHeight="1" x14ac:dyDescent="0.2">
      <c r="A261" s="124"/>
      <c r="B261" s="129" t="s">
        <v>262</v>
      </c>
      <c r="C261" s="254" t="s">
        <v>263</v>
      </c>
      <c r="D261" s="255"/>
      <c r="E261" s="255"/>
      <c r="F261" s="137" t="s">
        <v>26</v>
      </c>
      <c r="G261" s="130"/>
      <c r="H261" s="130"/>
      <c r="I261" s="130">
        <f>'SO-06 06.5 Pol'!G8</f>
        <v>8999.91</v>
      </c>
      <c r="J261" s="135">
        <f>IF(I276=0,"",I261/I276*100)</f>
        <v>2.170879323074696E-2</v>
      </c>
    </row>
    <row r="262" spans="1:10" ht="36.75" customHeight="1" x14ac:dyDescent="0.2">
      <c r="A262" s="124"/>
      <c r="B262" s="129" t="s">
        <v>264</v>
      </c>
      <c r="C262" s="254" t="s">
        <v>265</v>
      </c>
      <c r="D262" s="255"/>
      <c r="E262" s="255"/>
      <c r="F262" s="137" t="s">
        <v>26</v>
      </c>
      <c r="G262" s="130"/>
      <c r="H262" s="130"/>
      <c r="I262" s="130">
        <f>'SO-06 06.5 Pol'!G11</f>
        <v>4559.9399999999996</v>
      </c>
      <c r="J262" s="135">
        <f>IF(I276=0,"",I262/I276*100)</f>
        <v>1.0999087169161946E-2</v>
      </c>
    </row>
    <row r="263" spans="1:10" ht="36.75" customHeight="1" x14ac:dyDescent="0.2">
      <c r="A263" s="124"/>
      <c r="B263" s="129" t="s">
        <v>264</v>
      </c>
      <c r="C263" s="254" t="s">
        <v>266</v>
      </c>
      <c r="D263" s="255"/>
      <c r="E263" s="255"/>
      <c r="F263" s="137" t="s">
        <v>26</v>
      </c>
      <c r="G263" s="130"/>
      <c r="H263" s="130"/>
      <c r="I263" s="130">
        <f>'PS-02 02.4 Pol'!G8</f>
        <v>179611.83000000002</v>
      </c>
      <c r="J263" s="135">
        <f>IF(I276=0,"",I263/I276*100)</f>
        <v>0.43324389680186515</v>
      </c>
    </row>
    <row r="264" spans="1:10" ht="36.75" customHeight="1" x14ac:dyDescent="0.2">
      <c r="A264" s="124"/>
      <c r="B264" s="129" t="s">
        <v>267</v>
      </c>
      <c r="C264" s="254" t="s">
        <v>252</v>
      </c>
      <c r="D264" s="255"/>
      <c r="E264" s="255"/>
      <c r="F264" s="137" t="s">
        <v>26</v>
      </c>
      <c r="G264" s="130"/>
      <c r="H264" s="130"/>
      <c r="I264" s="130">
        <f>'PS-02 02.4 Pol'!G54</f>
        <v>6399.99</v>
      </c>
      <c r="J264" s="135">
        <f>IF(I276=0,"",I264/I276*100)</f>
        <v>1.5437494329259763E-2</v>
      </c>
    </row>
    <row r="265" spans="1:10" ht="36.75" customHeight="1" x14ac:dyDescent="0.2">
      <c r="A265" s="124"/>
      <c r="B265" s="129" t="s">
        <v>267</v>
      </c>
      <c r="C265" s="254" t="s">
        <v>268</v>
      </c>
      <c r="D265" s="255"/>
      <c r="E265" s="255"/>
      <c r="F265" s="137" t="s">
        <v>26</v>
      </c>
      <c r="G265" s="130"/>
      <c r="H265" s="130"/>
      <c r="I265" s="130">
        <f>'PS-02 02.5 Pol'!G8</f>
        <v>207651.82</v>
      </c>
      <c r="J265" s="135">
        <f>IF(I276=0,"",I265/I276*100)</f>
        <v>0.5008795003914801</v>
      </c>
    </row>
    <row r="266" spans="1:10" ht="36.75" customHeight="1" x14ac:dyDescent="0.2">
      <c r="A266" s="124"/>
      <c r="B266" s="129" t="s">
        <v>269</v>
      </c>
      <c r="C266" s="254" t="s">
        <v>252</v>
      </c>
      <c r="D266" s="255"/>
      <c r="E266" s="255"/>
      <c r="F266" s="137" t="s">
        <v>26</v>
      </c>
      <c r="G266" s="130"/>
      <c r="H266" s="130"/>
      <c r="I266" s="130">
        <f>'PS-02 02.5 Pol'!G67</f>
        <v>6400</v>
      </c>
      <c r="J266" s="135">
        <f>IF(I276=0,"",I266/I276*100)</f>
        <v>1.5437518450382343E-2</v>
      </c>
    </row>
    <row r="267" spans="1:10" ht="36.75" customHeight="1" x14ac:dyDescent="0.2">
      <c r="A267" s="124"/>
      <c r="B267" s="129" t="s">
        <v>270</v>
      </c>
      <c r="C267" s="254" t="s">
        <v>271</v>
      </c>
      <c r="D267" s="255"/>
      <c r="E267" s="255"/>
      <c r="F267" s="137" t="s">
        <v>26</v>
      </c>
      <c r="G267" s="130"/>
      <c r="H267" s="130"/>
      <c r="I267" s="130">
        <f>'SO-06 06.1 Pol'!G11+'SO-06 06.2 Pol'!G11+'SO-06 06.3 Pol'!G11+'SO-06 06.4 Pol'!G14+'SO-06 06.5 Pol'!G14+'PS-02 02.1 Pol'!G60+'PS-02 02.2 Pol'!G62+'PS-02 02.3 Pol'!G62+'PS-02 02.4 Pol'!G57+'PS-02 02.5 Pol'!G70</f>
        <v>143827.99</v>
      </c>
      <c r="J267" s="135">
        <f>IF(I276=0,"",I267/I276*100)</f>
        <v>0.34692925770412608</v>
      </c>
    </row>
    <row r="268" spans="1:10" ht="36.75" customHeight="1" x14ac:dyDescent="0.2">
      <c r="A268" s="124"/>
      <c r="B268" s="129" t="s">
        <v>272</v>
      </c>
      <c r="C268" s="254" t="s">
        <v>273</v>
      </c>
      <c r="D268" s="255"/>
      <c r="E268" s="255"/>
      <c r="F268" s="137" t="s">
        <v>26</v>
      </c>
      <c r="G268" s="130"/>
      <c r="H268" s="130"/>
      <c r="I268" s="130">
        <f>'SO-06 06.1 Pol'!G21+'SO-06 06.2 Pol'!G21+'SO-06 06.3 Pol'!G21+'SO-06 06.4 Pol'!G24+'SO-06 06.5 Pol'!G25+'PS-02 02.1 Pol'!G92+'PS-02 02.2 Pol'!G94+'PS-02 02.3 Pol'!G94+'PS-02 02.4 Pol'!G84+'PS-02 02.5 Pol'!G112+'PS-03 03.1 Pol'!G8</f>
        <v>122799.89000000001</v>
      </c>
      <c r="J268" s="135">
        <f>IF(I276=0,"",I268/I276*100)</f>
        <v>0.29620711993436288</v>
      </c>
    </row>
    <row r="269" spans="1:10" ht="36.75" customHeight="1" x14ac:dyDescent="0.2">
      <c r="A269" s="124"/>
      <c r="B269" s="129" t="s">
        <v>274</v>
      </c>
      <c r="C269" s="254" t="s">
        <v>205</v>
      </c>
      <c r="D269" s="255"/>
      <c r="E269" s="255"/>
      <c r="F269" s="137" t="s">
        <v>26</v>
      </c>
      <c r="G269" s="130"/>
      <c r="H269" s="130"/>
      <c r="I269" s="130">
        <f>'SO-06 06.1 Pol'!G23+'SO-06 06.2 Pol'!G23+'SO-06 06.3 Pol'!G23+'SO-06 06.4 Pol'!G26+'SO-06 06.5 Pol'!G27+'PS-02 02.1 Pol'!G94+'PS-02 02.2 Pol'!G96+'PS-02 02.3 Pol'!G96+'PS-02 02.4 Pol'!G86+'PS-02 02.5 Pol'!G114</f>
        <v>102784.18000000001</v>
      </c>
      <c r="J269" s="135">
        <f>IF(I276=0,"",I269/I276*100)</f>
        <v>0.24792698049334685</v>
      </c>
    </row>
    <row r="270" spans="1:10" ht="36.75" customHeight="1" x14ac:dyDescent="0.2">
      <c r="A270" s="124"/>
      <c r="B270" s="129" t="s">
        <v>275</v>
      </c>
      <c r="C270" s="254" t="s">
        <v>276</v>
      </c>
      <c r="D270" s="255"/>
      <c r="E270" s="255"/>
      <c r="F270" s="137" t="s">
        <v>26</v>
      </c>
      <c r="G270" s="130"/>
      <c r="H270" s="130"/>
      <c r="I270" s="130">
        <f>'PS-02 02.1 Pol'!G83+'PS-02 02.2 Pol'!G85+'PS-02 02.3 Pol'!G85+'PS-02 02.4 Pol'!G75+'PS-02 02.5 Pol'!G102</f>
        <v>48576</v>
      </c>
      <c r="J270" s="135">
        <f>IF(I276=0,"",I270/I276*100)</f>
        <v>0.11717076503840197</v>
      </c>
    </row>
    <row r="271" spans="1:10" ht="36.75" customHeight="1" x14ac:dyDescent="0.2">
      <c r="A271" s="124"/>
      <c r="B271" s="129" t="s">
        <v>277</v>
      </c>
      <c r="C271" s="254" t="s">
        <v>278</v>
      </c>
      <c r="D271" s="255"/>
      <c r="E271" s="255"/>
      <c r="F271" s="137" t="s">
        <v>26</v>
      </c>
      <c r="G271" s="130"/>
      <c r="H271" s="130"/>
      <c r="I271" s="130">
        <f>'PS-03 03.1 Pol'!G10</f>
        <v>377600</v>
      </c>
      <c r="J271" s="135">
        <f>IF(I276=0,"",I271/I276*100)</f>
        <v>0.91081358857255812</v>
      </c>
    </row>
    <row r="272" spans="1:10" ht="36.75" customHeight="1" x14ac:dyDescent="0.2">
      <c r="A272" s="124"/>
      <c r="B272" s="129" t="s">
        <v>279</v>
      </c>
      <c r="C272" s="254" t="s">
        <v>280</v>
      </c>
      <c r="D272" s="255"/>
      <c r="E272" s="255"/>
      <c r="F272" s="137" t="s">
        <v>26</v>
      </c>
      <c r="G272" s="130"/>
      <c r="H272" s="130"/>
      <c r="I272" s="130">
        <f>'PS-02 02.1 Pol'!G74+'PS-02 02.2 Pol'!G76+'PS-02 02.3 Pol'!G76+'PS-02 02.4 Pol'!G68+'PS-02 02.5 Pol'!G94</f>
        <v>78095.959999999992</v>
      </c>
      <c r="J272" s="135">
        <f>IF(I276=0,"",I272/I276*100)</f>
        <v>0.1883762224063002</v>
      </c>
    </row>
    <row r="273" spans="1:10" ht="36.75" customHeight="1" x14ac:dyDescent="0.2">
      <c r="A273" s="124"/>
      <c r="B273" s="129" t="s">
        <v>281</v>
      </c>
      <c r="C273" s="254" t="s">
        <v>282</v>
      </c>
      <c r="D273" s="255"/>
      <c r="E273" s="255"/>
      <c r="F273" s="137" t="s">
        <v>26</v>
      </c>
      <c r="G273" s="130"/>
      <c r="H273" s="130"/>
      <c r="I273" s="130">
        <f>'SO-02 02.1 Pol'!G670+'SO-03 03.1 Pol'!G347</f>
        <v>165040</v>
      </c>
      <c r="J273" s="135">
        <f>IF(I276=0,"",I273/I276*100)</f>
        <v>0.39809500703923467</v>
      </c>
    </row>
    <row r="274" spans="1:10" ht="36.75" customHeight="1" x14ac:dyDescent="0.2">
      <c r="A274" s="124"/>
      <c r="B274" s="129" t="s">
        <v>283</v>
      </c>
      <c r="C274" s="254" t="s">
        <v>284</v>
      </c>
      <c r="D274" s="255"/>
      <c r="E274" s="255"/>
      <c r="F274" s="137" t="s">
        <v>26</v>
      </c>
      <c r="G274" s="130"/>
      <c r="H274" s="130"/>
      <c r="I274" s="130">
        <f>'SO-01 01.1 Pol'!G604+'SO-02 02.1 Pol'!G677+'SO-03 03.1 Pol'!G351+'SO-04 04.1 Pol'!G450+'SO-04 04.2 Pol'!G413+'SO-04 04.3 Pol'!G390+'SO-04 04.4 Pol'!G383+'SO-04 04.5 Pol'!G282</f>
        <v>56580.55999999999</v>
      </c>
      <c r="J274" s="135">
        <f>IF(I276=0,"",I274/I276*100)</f>
        <v>0.13647866233327577</v>
      </c>
    </row>
    <row r="275" spans="1:10" ht="36.75" customHeight="1" x14ac:dyDescent="0.2">
      <c r="A275" s="124"/>
      <c r="B275" s="129" t="s">
        <v>285</v>
      </c>
      <c r="C275" s="254" t="s">
        <v>56</v>
      </c>
      <c r="D275" s="255"/>
      <c r="E275" s="255"/>
      <c r="F275" s="137" t="s">
        <v>286</v>
      </c>
      <c r="G275" s="130"/>
      <c r="H275" s="130"/>
      <c r="I275" s="130">
        <f>'SO-99 99.1 Naklady'!G8+'SO-N-99 99.1 Naklady'!G8</f>
        <v>1906000</v>
      </c>
      <c r="J275" s="135">
        <f>IF(I276=0,"",I275/I276*100)</f>
        <v>4.5974859635044911</v>
      </c>
    </row>
    <row r="276" spans="1:10" ht="25.5" customHeight="1" x14ac:dyDescent="0.2">
      <c r="A276" s="125"/>
      <c r="B276" s="131" t="s">
        <v>1</v>
      </c>
      <c r="C276" s="132"/>
      <c r="D276" s="133"/>
      <c r="E276" s="133"/>
      <c r="F276" s="138"/>
      <c r="G276" s="134"/>
      <c r="H276" s="134"/>
      <c r="I276" s="134">
        <f>SUM(I227:I275)</f>
        <v>41457440.329999998</v>
      </c>
      <c r="J276" s="136">
        <f>SUM(J227:J275)</f>
        <v>100.00000000000001</v>
      </c>
    </row>
    <row r="277" spans="1:10" x14ac:dyDescent="0.2">
      <c r="F277" s="86"/>
      <c r="G277" s="86"/>
      <c r="H277" s="86"/>
      <c r="I277" s="86"/>
      <c r="J277" s="87"/>
    </row>
    <row r="278" spans="1:10" x14ac:dyDescent="0.2">
      <c r="F278" s="86"/>
      <c r="G278" s="86"/>
      <c r="H278" s="86"/>
      <c r="I278" s="86"/>
      <c r="J278" s="87"/>
    </row>
    <row r="279" spans="1:10" x14ac:dyDescent="0.2">
      <c r="F279" s="86"/>
      <c r="G279" s="86"/>
      <c r="H279" s="86"/>
      <c r="I279" s="86"/>
      <c r="J279" s="87"/>
    </row>
  </sheetData>
  <sheetProtection algorithmName="SHA-512" hashValue="usfpun/DxwCme/OIhxgVCq/+Trg/K4RRgzPTTAIo5sRnbTS+PRU92wFe4+QgcvclZK7Zf84AHQ9hZB5YZ+0A5A==" saltValue="dZMBn4+xyCZ0KvitmJdmRg=="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207">
    <mergeCell ref="C272:E272"/>
    <mergeCell ref="C273:E273"/>
    <mergeCell ref="C274:E274"/>
    <mergeCell ref="C275:E275"/>
    <mergeCell ref="C80:E80"/>
    <mergeCell ref="C81:E81"/>
    <mergeCell ref="C82:E82"/>
    <mergeCell ref="C83:E83"/>
    <mergeCell ref="C84:E84"/>
    <mergeCell ref="C267:E267"/>
    <mergeCell ref="C268:E268"/>
    <mergeCell ref="C269:E269"/>
    <mergeCell ref="C270:E270"/>
    <mergeCell ref="C271:E271"/>
    <mergeCell ref="C262:E262"/>
    <mergeCell ref="C263:E263"/>
    <mergeCell ref="C264:E264"/>
    <mergeCell ref="C265:E265"/>
    <mergeCell ref="C266:E266"/>
    <mergeCell ref="C257:E257"/>
    <mergeCell ref="C258:E258"/>
    <mergeCell ref="C259:E259"/>
    <mergeCell ref="C260:E260"/>
    <mergeCell ref="C261:E261"/>
    <mergeCell ref="C252:E252"/>
    <mergeCell ref="C253:E253"/>
    <mergeCell ref="C254:E254"/>
    <mergeCell ref="C255:E255"/>
    <mergeCell ref="C256:E256"/>
    <mergeCell ref="C247:E247"/>
    <mergeCell ref="C248:E248"/>
    <mergeCell ref="C249:E249"/>
    <mergeCell ref="C250:E250"/>
    <mergeCell ref="C251:E251"/>
    <mergeCell ref="C242:E242"/>
    <mergeCell ref="C243:E243"/>
    <mergeCell ref="C244:E244"/>
    <mergeCell ref="C245:E245"/>
    <mergeCell ref="C246:E246"/>
    <mergeCell ref="C237:E237"/>
    <mergeCell ref="C238:E238"/>
    <mergeCell ref="C239:E239"/>
    <mergeCell ref="C240:E240"/>
    <mergeCell ref="C241:E241"/>
    <mergeCell ref="C232:E232"/>
    <mergeCell ref="C233:E233"/>
    <mergeCell ref="C234:E234"/>
    <mergeCell ref="C235:E235"/>
    <mergeCell ref="C236:E236"/>
    <mergeCell ref="C227:E227"/>
    <mergeCell ref="C228:E228"/>
    <mergeCell ref="C229:E229"/>
    <mergeCell ref="C230:E230"/>
    <mergeCell ref="C231:E231"/>
    <mergeCell ref="B213:J213"/>
    <mergeCell ref="B215:J215"/>
    <mergeCell ref="B217:J217"/>
    <mergeCell ref="B219:J219"/>
    <mergeCell ref="B221:J221"/>
    <mergeCell ref="B204:J204"/>
    <mergeCell ref="B206:J206"/>
    <mergeCell ref="B207:J207"/>
    <mergeCell ref="B209:J209"/>
    <mergeCell ref="B211:J211"/>
    <mergeCell ref="B197:J197"/>
    <mergeCell ref="B198:J198"/>
    <mergeCell ref="B199:J199"/>
    <mergeCell ref="B200:J200"/>
    <mergeCell ref="B202:J202"/>
    <mergeCell ref="B187:J187"/>
    <mergeCell ref="B189:J189"/>
    <mergeCell ref="B191:J191"/>
    <mergeCell ref="B193:J193"/>
    <mergeCell ref="B195:J195"/>
    <mergeCell ref="B177:J177"/>
    <mergeCell ref="B179:J179"/>
    <mergeCell ref="B181:J181"/>
    <mergeCell ref="B183:J183"/>
    <mergeCell ref="B185:J185"/>
    <mergeCell ref="B167:J167"/>
    <mergeCell ref="B169:J169"/>
    <mergeCell ref="B171:J171"/>
    <mergeCell ref="B173:J173"/>
    <mergeCell ref="B175:J175"/>
    <mergeCell ref="B157:J157"/>
    <mergeCell ref="B159:J159"/>
    <mergeCell ref="B161:J161"/>
    <mergeCell ref="B163:J163"/>
    <mergeCell ref="B165:J165"/>
    <mergeCell ref="B147:J147"/>
    <mergeCell ref="B149:J149"/>
    <mergeCell ref="B151:J151"/>
    <mergeCell ref="B153:J153"/>
    <mergeCell ref="B155:J155"/>
    <mergeCell ref="B137:J137"/>
    <mergeCell ref="B139:J139"/>
    <mergeCell ref="B141:J141"/>
    <mergeCell ref="B143:J143"/>
    <mergeCell ref="B145:J145"/>
    <mergeCell ref="B127:J127"/>
    <mergeCell ref="B129:J129"/>
    <mergeCell ref="B131:J131"/>
    <mergeCell ref="B133:J133"/>
    <mergeCell ref="B135:J135"/>
    <mergeCell ref="B118:J118"/>
    <mergeCell ref="B120:J120"/>
    <mergeCell ref="B122:J122"/>
    <mergeCell ref="B123:J123"/>
    <mergeCell ref="B125:J125"/>
    <mergeCell ref="B108:J108"/>
    <mergeCell ref="B110:J110"/>
    <mergeCell ref="B112:J112"/>
    <mergeCell ref="B114:J114"/>
    <mergeCell ref="B116:J116"/>
    <mergeCell ref="B98:J98"/>
    <mergeCell ref="B100:J100"/>
    <mergeCell ref="B102:J102"/>
    <mergeCell ref="B104:J104"/>
    <mergeCell ref="B106:J106"/>
    <mergeCell ref="B88:J88"/>
    <mergeCell ref="B90:J90"/>
    <mergeCell ref="B92:J92"/>
    <mergeCell ref="B94:J94"/>
    <mergeCell ref="B96:J96"/>
    <mergeCell ref="C76:E76"/>
    <mergeCell ref="C77:E77"/>
    <mergeCell ref="C78:E78"/>
    <mergeCell ref="C79:E79"/>
    <mergeCell ref="B85:E85"/>
    <mergeCell ref="C71:E71"/>
    <mergeCell ref="C72:E72"/>
    <mergeCell ref="C73:E73"/>
    <mergeCell ref="C74:E74"/>
    <mergeCell ref="C75:E75"/>
    <mergeCell ref="C66:E66"/>
    <mergeCell ref="C67:E67"/>
    <mergeCell ref="C68:E68"/>
    <mergeCell ref="C69:E69"/>
    <mergeCell ref="C70:E70"/>
    <mergeCell ref="C63:E63"/>
    <mergeCell ref="C64:E64"/>
    <mergeCell ref="C65:E65"/>
    <mergeCell ref="C58:E58"/>
    <mergeCell ref="C59:E59"/>
    <mergeCell ref="C60:E60"/>
    <mergeCell ref="C61:E61"/>
    <mergeCell ref="C62:E62"/>
    <mergeCell ref="C53:E53"/>
    <mergeCell ref="C54:E54"/>
    <mergeCell ref="C55:E55"/>
    <mergeCell ref="C56:E56"/>
    <mergeCell ref="C57:E57"/>
    <mergeCell ref="C48:E48"/>
    <mergeCell ref="C49:E49"/>
    <mergeCell ref="C50:E50"/>
    <mergeCell ref="C51:E51"/>
    <mergeCell ref="C52:E52"/>
    <mergeCell ref="C43:E43"/>
    <mergeCell ref="C44:E44"/>
    <mergeCell ref="C45:E45"/>
    <mergeCell ref="C46:E46"/>
    <mergeCell ref="C47:E47"/>
    <mergeCell ref="C39:E39"/>
    <mergeCell ref="C40:E40"/>
    <mergeCell ref="C41:E41"/>
    <mergeCell ref="C42:E42"/>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r:id="rId2"/>
  <headerFooter alignWithMargins="0">
    <oddFooter>&amp;L&amp;9Zpracováno programem &amp;"Arial CE,tučné"BUILDpower S,  © RTS, a.s.&amp;R&amp;9Stránka &amp;P z &amp;N</oddFooter>
  </headerFooter>
  <rowBreaks count="2" manualBreakCount="2">
    <brk id="36" max="16383" man="1"/>
    <brk id="221"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7" t="s">
        <v>6</v>
      </c>
      <c r="B1" s="257"/>
      <c r="C1" s="258"/>
      <c r="D1" s="257"/>
      <c r="E1" s="257"/>
      <c r="F1" s="257"/>
      <c r="G1" s="257"/>
    </row>
    <row r="2" spans="1:7" ht="24.95" customHeight="1" x14ac:dyDescent="0.2">
      <c r="A2" s="49" t="s">
        <v>7</v>
      </c>
      <c r="B2" s="48"/>
      <c r="C2" s="259"/>
      <c r="D2" s="259"/>
      <c r="E2" s="259"/>
      <c r="F2" s="259"/>
      <c r="G2" s="260"/>
    </row>
    <row r="3" spans="1:7" ht="24.95" customHeight="1" x14ac:dyDescent="0.2">
      <c r="A3" s="49" t="s">
        <v>8</v>
      </c>
      <c r="B3" s="48"/>
      <c r="C3" s="259"/>
      <c r="D3" s="259"/>
      <c r="E3" s="259"/>
      <c r="F3" s="259"/>
      <c r="G3" s="260"/>
    </row>
    <row r="4" spans="1:7" ht="24.95" customHeight="1" x14ac:dyDescent="0.2">
      <c r="A4" s="49" t="s">
        <v>9</v>
      </c>
      <c r="B4" s="48"/>
      <c r="C4" s="259"/>
      <c r="D4" s="259"/>
      <c r="E4" s="259"/>
      <c r="F4" s="259"/>
      <c r="G4" s="260"/>
    </row>
    <row r="5" spans="1:7" x14ac:dyDescent="0.2">
      <c r="B5" s="4"/>
      <c r="C5" s="5"/>
      <c r="D5" s="6"/>
    </row>
  </sheetData>
  <sheetProtection algorithmName="SHA-512" hashValue="SsSSbNb6r6A+5rNbaUe1FjXNF67EDm/gQ2Zx48ATB3cbEHJ+NZBcs0P6uwTrbcxmUaaxOodb8OPfEeUB17nfgw==" saltValue="Tk8ZxNJDB++p3WFbXCgqA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288</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291</v>
      </c>
      <c r="C3" s="264" t="s">
        <v>56</v>
      </c>
      <c r="D3" s="265"/>
      <c r="E3" s="265"/>
      <c r="F3" s="265"/>
      <c r="G3" s="266"/>
      <c r="AC3" s="122" t="s">
        <v>292</v>
      </c>
      <c r="AG3" t="s">
        <v>293</v>
      </c>
    </row>
    <row r="4" spans="1:60" ht="24.95" customHeight="1" x14ac:dyDescent="0.2">
      <c r="A4" s="141" t="s">
        <v>9</v>
      </c>
      <c r="B4" s="142" t="s">
        <v>57</v>
      </c>
      <c r="C4" s="267" t="s">
        <v>56</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285</v>
      </c>
      <c r="C8" s="174" t="s">
        <v>56</v>
      </c>
      <c r="D8" s="161"/>
      <c r="E8" s="162"/>
      <c r="F8" s="163"/>
      <c r="G8" s="163">
        <f>SUMIF(AG9:AG62,"&lt;&gt;NOR",G9:G62)</f>
        <v>1844900</v>
      </c>
      <c r="H8" s="163"/>
      <c r="I8" s="163">
        <f>SUM(I9:I62)</f>
        <v>0</v>
      </c>
      <c r="J8" s="163"/>
      <c r="K8" s="163">
        <f>SUM(K9:K62)</f>
        <v>1844900</v>
      </c>
      <c r="L8" s="163"/>
      <c r="M8" s="163">
        <f>SUM(M9:M62)</f>
        <v>2232329</v>
      </c>
      <c r="N8" s="163"/>
      <c r="O8" s="163">
        <f>SUM(O9:O62)</f>
        <v>0</v>
      </c>
      <c r="P8" s="163"/>
      <c r="Q8" s="163">
        <f>SUM(Q9:Q62)</f>
        <v>0</v>
      </c>
      <c r="R8" s="163"/>
      <c r="S8" s="163"/>
      <c r="T8" s="164"/>
      <c r="U8" s="158"/>
      <c r="V8" s="158">
        <f>SUM(V9:V62)</f>
        <v>0</v>
      </c>
      <c r="W8" s="158"/>
      <c r="X8" s="158"/>
      <c r="AG8" t="s">
        <v>317</v>
      </c>
    </row>
    <row r="9" spans="1:60" outlineLevel="1" x14ac:dyDescent="0.2">
      <c r="A9" s="165">
        <v>1</v>
      </c>
      <c r="B9" s="166" t="s">
        <v>318</v>
      </c>
      <c r="C9" s="175" t="s">
        <v>319</v>
      </c>
      <c r="D9" s="167" t="s">
        <v>320</v>
      </c>
      <c r="E9" s="168">
        <v>1</v>
      </c>
      <c r="F9" s="169">
        <v>998850</v>
      </c>
      <c r="G9" s="170">
        <f>ROUND(E9*F9,2)</f>
        <v>998850</v>
      </c>
      <c r="H9" s="169">
        <v>0</v>
      </c>
      <c r="I9" s="170">
        <f>ROUND(E9*H9,2)</f>
        <v>0</v>
      </c>
      <c r="J9" s="169">
        <v>998850</v>
      </c>
      <c r="K9" s="170">
        <f>ROUND(E9*J9,2)</f>
        <v>998850</v>
      </c>
      <c r="L9" s="170">
        <v>21</v>
      </c>
      <c r="M9" s="170">
        <f>G9*(1+L9/100)</f>
        <v>1208608.5</v>
      </c>
      <c r="N9" s="170">
        <v>0</v>
      </c>
      <c r="O9" s="170">
        <f>ROUND(E9*N9,2)</f>
        <v>0</v>
      </c>
      <c r="P9" s="170">
        <v>0</v>
      </c>
      <c r="Q9" s="170">
        <f>ROUND(E9*P9,2)</f>
        <v>0</v>
      </c>
      <c r="R9" s="170"/>
      <c r="S9" s="170" t="s">
        <v>321</v>
      </c>
      <c r="T9" s="171" t="s">
        <v>322</v>
      </c>
      <c r="U9" s="157">
        <v>0</v>
      </c>
      <c r="V9" s="157">
        <f>ROUND(E9*U9,2)</f>
        <v>0</v>
      </c>
      <c r="W9" s="157"/>
      <c r="X9" s="157" t="s">
        <v>323</v>
      </c>
      <c r="Y9" s="148"/>
      <c r="Z9" s="148"/>
      <c r="AA9" s="148"/>
      <c r="AB9" s="148"/>
      <c r="AC9" s="148"/>
      <c r="AD9" s="148"/>
      <c r="AE9" s="148"/>
      <c r="AF9" s="148"/>
      <c r="AG9" s="148" t="s">
        <v>324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70" t="s">
        <v>325</v>
      </c>
      <c r="D10" s="271"/>
      <c r="E10" s="271"/>
      <c r="F10" s="271"/>
      <c r="G10" s="271"/>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326</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261" t="s">
        <v>327</v>
      </c>
      <c r="D11" s="262"/>
      <c r="E11" s="262"/>
      <c r="F11" s="262"/>
      <c r="G11" s="262"/>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326</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65">
        <v>2</v>
      </c>
      <c r="B12" s="166" t="s">
        <v>328</v>
      </c>
      <c r="C12" s="175" t="s">
        <v>329</v>
      </c>
      <c r="D12" s="167" t="s">
        <v>320</v>
      </c>
      <c r="E12" s="168">
        <v>1</v>
      </c>
      <c r="F12" s="169">
        <v>60000</v>
      </c>
      <c r="G12" s="170">
        <f>ROUND(E12*F12,2)</f>
        <v>60000</v>
      </c>
      <c r="H12" s="169">
        <v>0</v>
      </c>
      <c r="I12" s="170">
        <f>ROUND(E12*H12,2)</f>
        <v>0</v>
      </c>
      <c r="J12" s="169">
        <v>60000</v>
      </c>
      <c r="K12" s="170">
        <f>ROUND(E12*J12,2)</f>
        <v>60000</v>
      </c>
      <c r="L12" s="170">
        <v>21</v>
      </c>
      <c r="M12" s="170">
        <f>G12*(1+L12/100)</f>
        <v>72600</v>
      </c>
      <c r="N12" s="170">
        <v>0</v>
      </c>
      <c r="O12" s="170">
        <f>ROUND(E12*N12,2)</f>
        <v>0</v>
      </c>
      <c r="P12" s="170">
        <v>0</v>
      </c>
      <c r="Q12" s="170">
        <f>ROUND(E12*P12,2)</f>
        <v>0</v>
      </c>
      <c r="R12" s="170"/>
      <c r="S12" s="170" t="s">
        <v>321</v>
      </c>
      <c r="T12" s="171" t="s">
        <v>322</v>
      </c>
      <c r="U12" s="157">
        <v>0</v>
      </c>
      <c r="V12" s="157">
        <f>ROUND(E12*U12,2)</f>
        <v>0</v>
      </c>
      <c r="W12" s="157"/>
      <c r="X12" s="157" t="s">
        <v>323</v>
      </c>
      <c r="Y12" s="148"/>
      <c r="Z12" s="148"/>
      <c r="AA12" s="148"/>
      <c r="AB12" s="148"/>
      <c r="AC12" s="148"/>
      <c r="AD12" s="148"/>
      <c r="AE12" s="148"/>
      <c r="AF12" s="148"/>
      <c r="AG12" s="148" t="s">
        <v>324</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270" t="s">
        <v>325</v>
      </c>
      <c r="D13" s="271"/>
      <c r="E13" s="271"/>
      <c r="F13" s="271"/>
      <c r="G13" s="271"/>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326</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22.5" outlineLevel="1" x14ac:dyDescent="0.2">
      <c r="A14" s="155"/>
      <c r="B14" s="156"/>
      <c r="C14" s="261" t="s">
        <v>330</v>
      </c>
      <c r="D14" s="262"/>
      <c r="E14" s="262"/>
      <c r="F14" s="262"/>
      <c r="G14" s="262"/>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326</v>
      </c>
      <c r="AH14" s="148"/>
      <c r="AI14" s="148"/>
      <c r="AJ14" s="148"/>
      <c r="AK14" s="148"/>
      <c r="AL14" s="148"/>
      <c r="AM14" s="148"/>
      <c r="AN14" s="148"/>
      <c r="AO14" s="148"/>
      <c r="AP14" s="148"/>
      <c r="AQ14" s="148"/>
      <c r="AR14" s="148"/>
      <c r="AS14" s="148"/>
      <c r="AT14" s="148"/>
      <c r="AU14" s="148"/>
      <c r="AV14" s="148"/>
      <c r="AW14" s="148"/>
      <c r="AX14" s="148"/>
      <c r="AY14" s="148"/>
      <c r="AZ14" s="148"/>
      <c r="BA14" s="172" t="str">
        <f>C14</f>
        <v>Náklady spojené s povinnou publicitou, pokud ji objednatel požaduje. Zahrnuje zejména náklady na propagační a informační billboardy, tabule, internetovou propagaci, tiskoviny, pamětní desky apod. včetně údžby, čištění, případné demotáže.</v>
      </c>
      <c r="BB14" s="148"/>
      <c r="BC14" s="148"/>
      <c r="BD14" s="148"/>
      <c r="BE14" s="148"/>
      <c r="BF14" s="148"/>
      <c r="BG14" s="148"/>
      <c r="BH14" s="148"/>
    </row>
    <row r="15" spans="1:60" outlineLevel="1" x14ac:dyDescent="0.2">
      <c r="A15" s="165">
        <v>3</v>
      </c>
      <c r="B15" s="166" t="s">
        <v>331</v>
      </c>
      <c r="C15" s="175" t="s">
        <v>332</v>
      </c>
      <c r="D15" s="167" t="s">
        <v>320</v>
      </c>
      <c r="E15" s="168">
        <v>1</v>
      </c>
      <c r="F15" s="169">
        <v>57400</v>
      </c>
      <c r="G15" s="170">
        <f>ROUND(E15*F15,2)</f>
        <v>57400</v>
      </c>
      <c r="H15" s="169">
        <v>0</v>
      </c>
      <c r="I15" s="170">
        <f>ROUND(E15*H15,2)</f>
        <v>0</v>
      </c>
      <c r="J15" s="169">
        <v>57400</v>
      </c>
      <c r="K15" s="170">
        <f>ROUND(E15*J15,2)</f>
        <v>57400</v>
      </c>
      <c r="L15" s="170">
        <v>21</v>
      </c>
      <c r="M15" s="170">
        <f>G15*(1+L15/100)</f>
        <v>69454</v>
      </c>
      <c r="N15" s="170">
        <v>0</v>
      </c>
      <c r="O15" s="170">
        <f>ROUND(E15*N15,2)</f>
        <v>0</v>
      </c>
      <c r="P15" s="170">
        <v>0</v>
      </c>
      <c r="Q15" s="170">
        <f>ROUND(E15*P15,2)</f>
        <v>0</v>
      </c>
      <c r="R15" s="170"/>
      <c r="S15" s="170" t="s">
        <v>321</v>
      </c>
      <c r="T15" s="171" t="s">
        <v>322</v>
      </c>
      <c r="U15" s="157">
        <v>0</v>
      </c>
      <c r="V15" s="157">
        <f>ROUND(E15*U15,2)</f>
        <v>0</v>
      </c>
      <c r="W15" s="157"/>
      <c r="X15" s="157" t="s">
        <v>323</v>
      </c>
      <c r="Y15" s="148"/>
      <c r="Z15" s="148"/>
      <c r="AA15" s="148"/>
      <c r="AB15" s="148"/>
      <c r="AC15" s="148"/>
      <c r="AD15" s="148"/>
      <c r="AE15" s="148"/>
      <c r="AF15" s="148"/>
      <c r="AG15" s="148" t="s">
        <v>324</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270" t="s">
        <v>325</v>
      </c>
      <c r="D16" s="271"/>
      <c r="E16" s="271"/>
      <c r="F16" s="271"/>
      <c r="G16" s="271"/>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326</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261" t="s">
        <v>333</v>
      </c>
      <c r="D17" s="262"/>
      <c r="E17" s="262"/>
      <c r="F17" s="262"/>
      <c r="G17" s="262"/>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326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5">
        <v>4</v>
      </c>
      <c r="B18" s="166" t="s">
        <v>334</v>
      </c>
      <c r="C18" s="175" t="s">
        <v>335</v>
      </c>
      <c r="D18" s="167" t="s">
        <v>320</v>
      </c>
      <c r="E18" s="168">
        <v>1</v>
      </c>
      <c r="F18" s="169">
        <v>38300</v>
      </c>
      <c r="G18" s="170">
        <f>ROUND(E18*F18,2)</f>
        <v>38300</v>
      </c>
      <c r="H18" s="169">
        <v>0</v>
      </c>
      <c r="I18" s="170">
        <f>ROUND(E18*H18,2)</f>
        <v>0</v>
      </c>
      <c r="J18" s="169">
        <v>38300</v>
      </c>
      <c r="K18" s="170">
        <f>ROUND(E18*J18,2)</f>
        <v>38300</v>
      </c>
      <c r="L18" s="170">
        <v>21</v>
      </c>
      <c r="M18" s="170">
        <f>G18*(1+L18/100)</f>
        <v>46343</v>
      </c>
      <c r="N18" s="170">
        <v>0</v>
      </c>
      <c r="O18" s="170">
        <f>ROUND(E18*N18,2)</f>
        <v>0</v>
      </c>
      <c r="P18" s="170">
        <v>0</v>
      </c>
      <c r="Q18" s="170">
        <f>ROUND(E18*P18,2)</f>
        <v>0</v>
      </c>
      <c r="R18" s="170"/>
      <c r="S18" s="170" t="s">
        <v>321</v>
      </c>
      <c r="T18" s="171" t="s">
        <v>322</v>
      </c>
      <c r="U18" s="157">
        <v>0</v>
      </c>
      <c r="V18" s="157">
        <f>ROUND(E18*U18,2)</f>
        <v>0</v>
      </c>
      <c r="W18" s="157"/>
      <c r="X18" s="157" t="s">
        <v>323</v>
      </c>
      <c r="Y18" s="148"/>
      <c r="Z18" s="148"/>
      <c r="AA18" s="148"/>
      <c r="AB18" s="148"/>
      <c r="AC18" s="148"/>
      <c r="AD18" s="148"/>
      <c r="AE18" s="148"/>
      <c r="AF18" s="148"/>
      <c r="AG18" s="148" t="s">
        <v>324</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270" t="s">
        <v>325</v>
      </c>
      <c r="D19" s="271"/>
      <c r="E19" s="271"/>
      <c r="F19" s="271"/>
      <c r="G19" s="271"/>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326</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261" t="s">
        <v>336</v>
      </c>
      <c r="D20" s="262"/>
      <c r="E20" s="262"/>
      <c r="F20" s="262"/>
      <c r="G20" s="262"/>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326</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1" x14ac:dyDescent="0.2">
      <c r="A21" s="155"/>
      <c r="B21" s="156"/>
      <c r="C21" s="261" t="s">
        <v>337</v>
      </c>
      <c r="D21" s="262"/>
      <c r="E21" s="262"/>
      <c r="F21" s="262"/>
      <c r="G21" s="262"/>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326</v>
      </c>
      <c r="AH21" s="148"/>
      <c r="AI21" s="148"/>
      <c r="AJ21" s="148"/>
      <c r="AK21" s="148"/>
      <c r="AL21" s="148"/>
      <c r="AM21" s="148"/>
      <c r="AN21" s="148"/>
      <c r="AO21" s="148"/>
      <c r="AP21" s="148"/>
      <c r="AQ21" s="148"/>
      <c r="AR21" s="148"/>
      <c r="AS21" s="148"/>
      <c r="AT21" s="148"/>
      <c r="AU21" s="148"/>
      <c r="AV21" s="148"/>
      <c r="AW21" s="148"/>
      <c r="AX21" s="148"/>
      <c r="AY21" s="148"/>
      <c r="AZ21" s="148"/>
      <c r="BA21" s="172" t="str">
        <f>C21</f>
        <v>Vyhotovení protokolu o vytyčení stavby se seznamem souřadnic vytyčených bodů a jejich polohopisnými (S-JTSK) a výškopisnými (Bpv) hodnotami.</v>
      </c>
      <c r="BB21" s="148"/>
      <c r="BC21" s="148"/>
      <c r="BD21" s="148"/>
      <c r="BE21" s="148"/>
      <c r="BF21" s="148"/>
      <c r="BG21" s="148"/>
      <c r="BH21" s="148"/>
    </row>
    <row r="22" spans="1:60" outlineLevel="1" x14ac:dyDescent="0.2">
      <c r="A22" s="165">
        <v>5</v>
      </c>
      <c r="B22" s="166" t="s">
        <v>338</v>
      </c>
      <c r="C22" s="175" t="s">
        <v>339</v>
      </c>
      <c r="D22" s="167" t="s">
        <v>320</v>
      </c>
      <c r="E22" s="168">
        <v>1</v>
      </c>
      <c r="F22" s="169">
        <v>91850</v>
      </c>
      <c r="G22" s="170">
        <f>ROUND(E22*F22,2)</f>
        <v>91850</v>
      </c>
      <c r="H22" s="169">
        <v>0</v>
      </c>
      <c r="I22" s="170">
        <f>ROUND(E22*H22,2)</f>
        <v>0</v>
      </c>
      <c r="J22" s="169">
        <v>91850</v>
      </c>
      <c r="K22" s="170">
        <f>ROUND(E22*J22,2)</f>
        <v>91850</v>
      </c>
      <c r="L22" s="170">
        <v>21</v>
      </c>
      <c r="M22" s="170">
        <f>G22*(1+L22/100)</f>
        <v>111138.5</v>
      </c>
      <c r="N22" s="170">
        <v>0</v>
      </c>
      <c r="O22" s="170">
        <f>ROUND(E22*N22,2)</f>
        <v>0</v>
      </c>
      <c r="P22" s="170">
        <v>0</v>
      </c>
      <c r="Q22" s="170">
        <f>ROUND(E22*P22,2)</f>
        <v>0</v>
      </c>
      <c r="R22" s="170"/>
      <c r="S22" s="170" t="s">
        <v>321</v>
      </c>
      <c r="T22" s="171" t="s">
        <v>322</v>
      </c>
      <c r="U22" s="157">
        <v>0</v>
      </c>
      <c r="V22" s="157">
        <f>ROUND(E22*U22,2)</f>
        <v>0</v>
      </c>
      <c r="W22" s="157"/>
      <c r="X22" s="157" t="s">
        <v>323</v>
      </c>
      <c r="Y22" s="148"/>
      <c r="Z22" s="148"/>
      <c r="AA22" s="148"/>
      <c r="AB22" s="148"/>
      <c r="AC22" s="148"/>
      <c r="AD22" s="148"/>
      <c r="AE22" s="148"/>
      <c r="AF22" s="148"/>
      <c r="AG22" s="148" t="s">
        <v>324</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270" t="s">
        <v>325</v>
      </c>
      <c r="D23" s="271"/>
      <c r="E23" s="271"/>
      <c r="F23" s="271"/>
      <c r="G23" s="271"/>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326</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261" t="s">
        <v>340</v>
      </c>
      <c r="D24" s="262"/>
      <c r="E24" s="262"/>
      <c r="F24" s="262"/>
      <c r="G24" s="262"/>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326</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261" t="s">
        <v>341</v>
      </c>
      <c r="D25" s="262"/>
      <c r="E25" s="262"/>
      <c r="F25" s="262"/>
      <c r="G25" s="262"/>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326</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261" t="s">
        <v>342</v>
      </c>
      <c r="D26" s="262"/>
      <c r="E26" s="262"/>
      <c r="F26" s="262"/>
      <c r="G26" s="262"/>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326</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261" t="s">
        <v>343</v>
      </c>
      <c r="D27" s="262"/>
      <c r="E27" s="262"/>
      <c r="F27" s="262"/>
      <c r="G27" s="262"/>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326</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261" t="s">
        <v>344</v>
      </c>
      <c r="D28" s="262"/>
      <c r="E28" s="262"/>
      <c r="F28" s="262"/>
      <c r="G28" s="262"/>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326</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261" t="s">
        <v>345</v>
      </c>
      <c r="D29" s="262"/>
      <c r="E29" s="262"/>
      <c r="F29" s="262"/>
      <c r="G29" s="262"/>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326</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261" t="s">
        <v>346</v>
      </c>
      <c r="D30" s="262"/>
      <c r="E30" s="262"/>
      <c r="F30" s="262"/>
      <c r="G30" s="262"/>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326</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261" t="s">
        <v>347</v>
      </c>
      <c r="D31" s="262"/>
      <c r="E31" s="262"/>
      <c r="F31" s="262"/>
      <c r="G31" s="262"/>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326</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261" t="s">
        <v>348</v>
      </c>
      <c r="D32" s="262"/>
      <c r="E32" s="262"/>
      <c r="F32" s="262"/>
      <c r="G32" s="262"/>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326</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65">
        <v>6</v>
      </c>
      <c r="B33" s="166" t="s">
        <v>349</v>
      </c>
      <c r="C33" s="175" t="s">
        <v>350</v>
      </c>
      <c r="D33" s="167" t="s">
        <v>320</v>
      </c>
      <c r="E33" s="168">
        <v>1</v>
      </c>
      <c r="F33" s="169">
        <v>48000</v>
      </c>
      <c r="G33" s="170">
        <f>ROUND(E33*F33,2)</f>
        <v>48000</v>
      </c>
      <c r="H33" s="169">
        <v>0</v>
      </c>
      <c r="I33" s="170">
        <f>ROUND(E33*H33,2)</f>
        <v>0</v>
      </c>
      <c r="J33" s="169">
        <v>48000</v>
      </c>
      <c r="K33" s="170">
        <f>ROUND(E33*J33,2)</f>
        <v>48000</v>
      </c>
      <c r="L33" s="170">
        <v>21</v>
      </c>
      <c r="M33" s="170">
        <f>G33*(1+L33/100)</f>
        <v>58080</v>
      </c>
      <c r="N33" s="170">
        <v>0</v>
      </c>
      <c r="O33" s="170">
        <f>ROUND(E33*N33,2)</f>
        <v>0</v>
      </c>
      <c r="P33" s="170">
        <v>0</v>
      </c>
      <c r="Q33" s="170">
        <f>ROUND(E33*P33,2)</f>
        <v>0</v>
      </c>
      <c r="R33" s="170"/>
      <c r="S33" s="170" t="s">
        <v>321</v>
      </c>
      <c r="T33" s="171" t="s">
        <v>322</v>
      </c>
      <c r="U33" s="157">
        <v>0</v>
      </c>
      <c r="V33" s="157">
        <f>ROUND(E33*U33,2)</f>
        <v>0</v>
      </c>
      <c r="W33" s="157"/>
      <c r="X33" s="157" t="s">
        <v>323</v>
      </c>
      <c r="Y33" s="148"/>
      <c r="Z33" s="148"/>
      <c r="AA33" s="148"/>
      <c r="AB33" s="148"/>
      <c r="AC33" s="148"/>
      <c r="AD33" s="148"/>
      <c r="AE33" s="148"/>
      <c r="AF33" s="148"/>
      <c r="AG33" s="148" t="s">
        <v>324</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270" t="s">
        <v>325</v>
      </c>
      <c r="D34" s="271"/>
      <c r="E34" s="271"/>
      <c r="F34" s="271"/>
      <c r="G34" s="271"/>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326</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261" t="s">
        <v>351</v>
      </c>
      <c r="D35" s="262"/>
      <c r="E35" s="262"/>
      <c r="F35" s="262"/>
      <c r="G35" s="262"/>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326</v>
      </c>
      <c r="AH35" s="148"/>
      <c r="AI35" s="148"/>
      <c r="AJ35" s="148"/>
      <c r="AK35" s="148"/>
      <c r="AL35" s="148"/>
      <c r="AM35" s="148"/>
      <c r="AN35" s="148"/>
      <c r="AO35" s="148"/>
      <c r="AP35" s="148"/>
      <c r="AQ35" s="148"/>
      <c r="AR35" s="148"/>
      <c r="AS35" s="148"/>
      <c r="AT35" s="148"/>
      <c r="AU35" s="148"/>
      <c r="AV35" s="148"/>
      <c r="AW35" s="148"/>
      <c r="AX35" s="148"/>
      <c r="AY35" s="148"/>
      <c r="AZ35" s="148"/>
      <c r="BA35" s="172" t="str">
        <f>C35</f>
        <v>Náklady na návrh a provedení pozorovacích vrtů pro sledování stavu a kvality podzemní vody vodního zdroje po nezbytně nutnou dobu</v>
      </c>
      <c r="BB35" s="148"/>
      <c r="BC35" s="148"/>
      <c r="BD35" s="148"/>
      <c r="BE35" s="148"/>
      <c r="BF35" s="148"/>
      <c r="BG35" s="148"/>
      <c r="BH35" s="148"/>
    </row>
    <row r="36" spans="1:60" outlineLevel="1" x14ac:dyDescent="0.2">
      <c r="A36" s="165">
        <v>7</v>
      </c>
      <c r="B36" s="166" t="s">
        <v>352</v>
      </c>
      <c r="C36" s="175" t="s">
        <v>353</v>
      </c>
      <c r="D36" s="167" t="s">
        <v>320</v>
      </c>
      <c r="E36" s="168">
        <v>1</v>
      </c>
      <c r="F36" s="169">
        <v>80000</v>
      </c>
      <c r="G36" s="170">
        <f>ROUND(E36*F36,2)</f>
        <v>80000</v>
      </c>
      <c r="H36" s="169">
        <v>0</v>
      </c>
      <c r="I36" s="170">
        <f>ROUND(E36*H36,2)</f>
        <v>0</v>
      </c>
      <c r="J36" s="169">
        <v>80000</v>
      </c>
      <c r="K36" s="170">
        <f>ROUND(E36*J36,2)</f>
        <v>80000</v>
      </c>
      <c r="L36" s="170">
        <v>21</v>
      </c>
      <c r="M36" s="170">
        <f>G36*(1+L36/100)</f>
        <v>96800</v>
      </c>
      <c r="N36" s="170">
        <v>0</v>
      </c>
      <c r="O36" s="170">
        <f>ROUND(E36*N36,2)</f>
        <v>0</v>
      </c>
      <c r="P36" s="170">
        <v>0</v>
      </c>
      <c r="Q36" s="170">
        <f>ROUND(E36*P36,2)</f>
        <v>0</v>
      </c>
      <c r="R36" s="170"/>
      <c r="S36" s="170" t="s">
        <v>321</v>
      </c>
      <c r="T36" s="171" t="s">
        <v>322</v>
      </c>
      <c r="U36" s="157">
        <v>0</v>
      </c>
      <c r="V36" s="157">
        <f>ROUND(E36*U36,2)</f>
        <v>0</v>
      </c>
      <c r="W36" s="157"/>
      <c r="X36" s="157" t="s">
        <v>323</v>
      </c>
      <c r="Y36" s="148"/>
      <c r="Z36" s="148"/>
      <c r="AA36" s="148"/>
      <c r="AB36" s="148"/>
      <c r="AC36" s="148"/>
      <c r="AD36" s="148"/>
      <c r="AE36" s="148"/>
      <c r="AF36" s="148"/>
      <c r="AG36" s="148" t="s">
        <v>324</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270" t="s">
        <v>325</v>
      </c>
      <c r="D37" s="271"/>
      <c r="E37" s="271"/>
      <c r="F37" s="271"/>
      <c r="G37" s="271"/>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326</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1" x14ac:dyDescent="0.2">
      <c r="A38" s="155"/>
      <c r="B38" s="156"/>
      <c r="C38" s="261" t="s">
        <v>354</v>
      </c>
      <c r="D38" s="262"/>
      <c r="E38" s="262"/>
      <c r="F38" s="262"/>
      <c r="G38" s="262"/>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326</v>
      </c>
      <c r="AH38" s="148"/>
      <c r="AI38" s="148"/>
      <c r="AJ38" s="148"/>
      <c r="AK38" s="148"/>
      <c r="AL38" s="148"/>
      <c r="AM38" s="148"/>
      <c r="AN38" s="148"/>
      <c r="AO38" s="148"/>
      <c r="AP38" s="148"/>
      <c r="AQ38" s="148"/>
      <c r="AR38" s="148"/>
      <c r="AS38" s="148"/>
      <c r="AT38" s="148"/>
      <c r="AU38" s="148"/>
      <c r="AV38" s="148"/>
      <c r="AW38" s="148"/>
      <c r="AX38" s="148"/>
      <c r="AY38" s="148"/>
      <c r="AZ38" s="148"/>
      <c r="BA38" s="172" t="str">
        <f>C38</f>
        <v>Náklady na vyhotovení a projednání návrhu dočasného dopravního značení, včetně dodání, rozmístění, přemístění, údržby a odstranění dopravního značení.</v>
      </c>
      <c r="BB38" s="148"/>
      <c r="BC38" s="148"/>
      <c r="BD38" s="148"/>
      <c r="BE38" s="148"/>
      <c r="BF38" s="148"/>
      <c r="BG38" s="148"/>
      <c r="BH38" s="148"/>
    </row>
    <row r="39" spans="1:60" outlineLevel="1" x14ac:dyDescent="0.2">
      <c r="A39" s="165">
        <v>8</v>
      </c>
      <c r="B39" s="166" t="s">
        <v>355</v>
      </c>
      <c r="C39" s="175" t="s">
        <v>356</v>
      </c>
      <c r="D39" s="167" t="s">
        <v>320</v>
      </c>
      <c r="E39" s="168">
        <v>1</v>
      </c>
      <c r="F39" s="169">
        <v>64000</v>
      </c>
      <c r="G39" s="170">
        <f>ROUND(E39*F39,2)</f>
        <v>64000</v>
      </c>
      <c r="H39" s="169">
        <v>0</v>
      </c>
      <c r="I39" s="170">
        <f>ROUND(E39*H39,2)</f>
        <v>0</v>
      </c>
      <c r="J39" s="169">
        <v>64000</v>
      </c>
      <c r="K39" s="170">
        <f>ROUND(E39*J39,2)</f>
        <v>64000</v>
      </c>
      <c r="L39" s="170">
        <v>21</v>
      </c>
      <c r="M39" s="170">
        <f>G39*(1+L39/100)</f>
        <v>77440</v>
      </c>
      <c r="N39" s="170">
        <v>0</v>
      </c>
      <c r="O39" s="170">
        <f>ROUND(E39*N39,2)</f>
        <v>0</v>
      </c>
      <c r="P39" s="170">
        <v>0</v>
      </c>
      <c r="Q39" s="170">
        <f>ROUND(E39*P39,2)</f>
        <v>0</v>
      </c>
      <c r="R39" s="170"/>
      <c r="S39" s="170" t="s">
        <v>321</v>
      </c>
      <c r="T39" s="171" t="s">
        <v>322</v>
      </c>
      <c r="U39" s="157">
        <v>0</v>
      </c>
      <c r="V39" s="157">
        <f>ROUND(E39*U39,2)</f>
        <v>0</v>
      </c>
      <c r="W39" s="157"/>
      <c r="X39" s="157" t="s">
        <v>323</v>
      </c>
      <c r="Y39" s="148"/>
      <c r="Z39" s="148"/>
      <c r="AA39" s="148"/>
      <c r="AB39" s="148"/>
      <c r="AC39" s="148"/>
      <c r="AD39" s="148"/>
      <c r="AE39" s="148"/>
      <c r="AF39" s="148"/>
      <c r="AG39" s="148" t="s">
        <v>324</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270" t="s">
        <v>325</v>
      </c>
      <c r="D40" s="271"/>
      <c r="E40" s="271"/>
      <c r="F40" s="271"/>
      <c r="G40" s="271"/>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326</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ht="22.5" outlineLevel="1" x14ac:dyDescent="0.2">
      <c r="A41" s="155"/>
      <c r="B41" s="156"/>
      <c r="C41" s="261" t="s">
        <v>357</v>
      </c>
      <c r="D41" s="262"/>
      <c r="E41" s="262"/>
      <c r="F41" s="262"/>
      <c r="G41" s="262"/>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326</v>
      </c>
      <c r="AH41" s="148"/>
      <c r="AI41" s="148"/>
      <c r="AJ41" s="148"/>
      <c r="AK41" s="148"/>
      <c r="AL41" s="148"/>
      <c r="AM41" s="148"/>
      <c r="AN41" s="148"/>
      <c r="AO41" s="148"/>
      <c r="AP41" s="148"/>
      <c r="AQ41" s="148"/>
      <c r="AR41" s="148"/>
      <c r="AS41" s="148"/>
      <c r="AT41" s="148"/>
      <c r="AU41" s="148"/>
      <c r="AV41" s="148"/>
      <c r="AW41" s="148"/>
      <c r="AX41" s="148"/>
      <c r="AY41" s="148"/>
      <c r="AZ41" s="148"/>
      <c r="BA41" s="172" t="str">
        <f>C41</f>
        <v>Náklady zhotovitele, související s prováděním zkoušek a revizí předepsaných technickými normami nebo objednatelem a které jsou pro provedení díla nezbytné.</v>
      </c>
      <c r="BB41" s="148"/>
      <c r="BC41" s="148"/>
      <c r="BD41" s="148"/>
      <c r="BE41" s="148"/>
      <c r="BF41" s="148"/>
      <c r="BG41" s="148"/>
      <c r="BH41" s="148"/>
    </row>
    <row r="42" spans="1:60" outlineLevel="1" x14ac:dyDescent="0.2">
      <c r="A42" s="165">
        <v>9</v>
      </c>
      <c r="B42" s="166" t="s">
        <v>358</v>
      </c>
      <c r="C42" s="175" t="s">
        <v>359</v>
      </c>
      <c r="D42" s="167" t="s">
        <v>320</v>
      </c>
      <c r="E42" s="168">
        <v>1</v>
      </c>
      <c r="F42" s="169">
        <v>57400</v>
      </c>
      <c r="G42" s="170">
        <f>ROUND(E42*F42,2)</f>
        <v>57400</v>
      </c>
      <c r="H42" s="169">
        <v>0</v>
      </c>
      <c r="I42" s="170">
        <f>ROUND(E42*H42,2)</f>
        <v>0</v>
      </c>
      <c r="J42" s="169">
        <v>57400</v>
      </c>
      <c r="K42" s="170">
        <f>ROUND(E42*J42,2)</f>
        <v>57400</v>
      </c>
      <c r="L42" s="170">
        <v>21</v>
      </c>
      <c r="M42" s="170">
        <f>G42*(1+L42/100)</f>
        <v>69454</v>
      </c>
      <c r="N42" s="170">
        <v>0</v>
      </c>
      <c r="O42" s="170">
        <f>ROUND(E42*N42,2)</f>
        <v>0</v>
      </c>
      <c r="P42" s="170">
        <v>0</v>
      </c>
      <c r="Q42" s="170">
        <f>ROUND(E42*P42,2)</f>
        <v>0</v>
      </c>
      <c r="R42" s="170"/>
      <c r="S42" s="170" t="s">
        <v>321</v>
      </c>
      <c r="T42" s="171" t="s">
        <v>322</v>
      </c>
      <c r="U42" s="157">
        <v>0</v>
      </c>
      <c r="V42" s="157">
        <f>ROUND(E42*U42,2)</f>
        <v>0</v>
      </c>
      <c r="W42" s="157"/>
      <c r="X42" s="157" t="s">
        <v>323</v>
      </c>
      <c r="Y42" s="148"/>
      <c r="Z42" s="148"/>
      <c r="AA42" s="148"/>
      <c r="AB42" s="148"/>
      <c r="AC42" s="148"/>
      <c r="AD42" s="148"/>
      <c r="AE42" s="148"/>
      <c r="AF42" s="148"/>
      <c r="AG42" s="148" t="s">
        <v>324</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270" t="s">
        <v>325</v>
      </c>
      <c r="D43" s="271"/>
      <c r="E43" s="271"/>
      <c r="F43" s="271"/>
      <c r="G43" s="271"/>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326</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55"/>
      <c r="B44" s="156"/>
      <c r="C44" s="261" t="s">
        <v>360</v>
      </c>
      <c r="D44" s="262"/>
      <c r="E44" s="262"/>
      <c r="F44" s="262"/>
      <c r="G44" s="262"/>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326</v>
      </c>
      <c r="AH44" s="148"/>
      <c r="AI44" s="148"/>
      <c r="AJ44" s="148"/>
      <c r="AK44" s="148"/>
      <c r="AL44" s="148"/>
      <c r="AM44" s="148"/>
      <c r="AN44" s="148"/>
      <c r="AO44" s="148"/>
      <c r="AP44" s="148"/>
      <c r="AQ44" s="148"/>
      <c r="AR44" s="148"/>
      <c r="AS44" s="148"/>
      <c r="AT44" s="148"/>
      <c r="AU44" s="148"/>
      <c r="AV44" s="148"/>
      <c r="AW44" s="148"/>
      <c r="AX44" s="148"/>
      <c r="AY44" s="148"/>
      <c r="AZ44" s="148"/>
      <c r="BA44" s="172" t="str">
        <f>C44</f>
        <v>Náklady zhotovitele na vypracování provozních řádů pro zkušební či trvalý provoz včetně nákladů na předání všech návodů k obsluze a údržbě pro technologická zařízení a včetně zaškolení obsluhy objednatele.</v>
      </c>
      <c r="BB44" s="148"/>
      <c r="BC44" s="148"/>
      <c r="BD44" s="148"/>
      <c r="BE44" s="148"/>
      <c r="BF44" s="148"/>
      <c r="BG44" s="148"/>
      <c r="BH44" s="148"/>
    </row>
    <row r="45" spans="1:60" outlineLevel="1" x14ac:dyDescent="0.2">
      <c r="A45" s="165">
        <v>10</v>
      </c>
      <c r="B45" s="166" t="s">
        <v>361</v>
      </c>
      <c r="C45" s="175" t="s">
        <v>362</v>
      </c>
      <c r="D45" s="167" t="s">
        <v>320</v>
      </c>
      <c r="E45" s="168">
        <v>1</v>
      </c>
      <c r="F45" s="169">
        <v>28000</v>
      </c>
      <c r="G45" s="170">
        <f>ROUND(E45*F45,2)</f>
        <v>28000</v>
      </c>
      <c r="H45" s="169">
        <v>0</v>
      </c>
      <c r="I45" s="170">
        <f>ROUND(E45*H45,2)</f>
        <v>0</v>
      </c>
      <c r="J45" s="169">
        <v>28000</v>
      </c>
      <c r="K45" s="170">
        <f>ROUND(E45*J45,2)</f>
        <v>28000</v>
      </c>
      <c r="L45" s="170">
        <v>21</v>
      </c>
      <c r="M45" s="170">
        <f>G45*(1+L45/100)</f>
        <v>33880</v>
      </c>
      <c r="N45" s="170">
        <v>0</v>
      </c>
      <c r="O45" s="170">
        <f>ROUND(E45*N45,2)</f>
        <v>0</v>
      </c>
      <c r="P45" s="170">
        <v>0</v>
      </c>
      <c r="Q45" s="170">
        <f>ROUND(E45*P45,2)</f>
        <v>0</v>
      </c>
      <c r="R45" s="170"/>
      <c r="S45" s="170" t="s">
        <v>321</v>
      </c>
      <c r="T45" s="171" t="s">
        <v>322</v>
      </c>
      <c r="U45" s="157">
        <v>0</v>
      </c>
      <c r="V45" s="157">
        <f>ROUND(E45*U45,2)</f>
        <v>0</v>
      </c>
      <c r="W45" s="157"/>
      <c r="X45" s="157" t="s">
        <v>323</v>
      </c>
      <c r="Y45" s="148"/>
      <c r="Z45" s="148"/>
      <c r="AA45" s="148"/>
      <c r="AB45" s="148"/>
      <c r="AC45" s="148"/>
      <c r="AD45" s="148"/>
      <c r="AE45" s="148"/>
      <c r="AF45" s="148"/>
      <c r="AG45" s="148" t="s">
        <v>324</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270" t="s">
        <v>325</v>
      </c>
      <c r="D46" s="271"/>
      <c r="E46" s="271"/>
      <c r="F46" s="271"/>
      <c r="G46" s="271"/>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326</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65">
        <v>11</v>
      </c>
      <c r="B47" s="166" t="s">
        <v>206</v>
      </c>
      <c r="C47" s="175" t="s">
        <v>363</v>
      </c>
      <c r="D47" s="167" t="s">
        <v>320</v>
      </c>
      <c r="E47" s="168">
        <v>1</v>
      </c>
      <c r="F47" s="169">
        <v>30600</v>
      </c>
      <c r="G47" s="170">
        <f>ROUND(E47*F47,2)</f>
        <v>30600</v>
      </c>
      <c r="H47" s="169">
        <v>0</v>
      </c>
      <c r="I47" s="170">
        <f>ROUND(E47*H47,2)</f>
        <v>0</v>
      </c>
      <c r="J47" s="169">
        <v>30600</v>
      </c>
      <c r="K47" s="170">
        <f>ROUND(E47*J47,2)</f>
        <v>30600</v>
      </c>
      <c r="L47" s="170">
        <v>21</v>
      </c>
      <c r="M47" s="170">
        <f>G47*(1+L47/100)</f>
        <v>37026</v>
      </c>
      <c r="N47" s="170">
        <v>0</v>
      </c>
      <c r="O47" s="170">
        <f>ROUND(E47*N47,2)</f>
        <v>0</v>
      </c>
      <c r="P47" s="170">
        <v>0</v>
      </c>
      <c r="Q47" s="170">
        <f>ROUND(E47*P47,2)</f>
        <v>0</v>
      </c>
      <c r="R47" s="170"/>
      <c r="S47" s="170" t="s">
        <v>321</v>
      </c>
      <c r="T47" s="171" t="s">
        <v>322</v>
      </c>
      <c r="U47" s="157">
        <v>0</v>
      </c>
      <c r="V47" s="157">
        <f>ROUND(E47*U47,2)</f>
        <v>0</v>
      </c>
      <c r="W47" s="157"/>
      <c r="X47" s="157" t="s">
        <v>323</v>
      </c>
      <c r="Y47" s="148"/>
      <c r="Z47" s="148"/>
      <c r="AA47" s="148"/>
      <c r="AB47" s="148"/>
      <c r="AC47" s="148"/>
      <c r="AD47" s="148"/>
      <c r="AE47" s="148"/>
      <c r="AF47" s="148"/>
      <c r="AG47" s="148" t="s">
        <v>324</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270" t="s">
        <v>325</v>
      </c>
      <c r="D48" s="271"/>
      <c r="E48" s="271"/>
      <c r="F48" s="271"/>
      <c r="G48" s="271"/>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326</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65">
        <v>12</v>
      </c>
      <c r="B49" s="166" t="s">
        <v>364</v>
      </c>
      <c r="C49" s="175" t="s">
        <v>365</v>
      </c>
      <c r="D49" s="167" t="s">
        <v>320</v>
      </c>
      <c r="E49" s="168">
        <v>1</v>
      </c>
      <c r="F49" s="169">
        <v>38300</v>
      </c>
      <c r="G49" s="170">
        <f>ROUND(E49*F49,2)</f>
        <v>38300</v>
      </c>
      <c r="H49" s="169">
        <v>0</v>
      </c>
      <c r="I49" s="170">
        <f>ROUND(E49*H49,2)</f>
        <v>0</v>
      </c>
      <c r="J49" s="169">
        <v>38300</v>
      </c>
      <c r="K49" s="170">
        <f>ROUND(E49*J49,2)</f>
        <v>38300</v>
      </c>
      <c r="L49" s="170">
        <v>21</v>
      </c>
      <c r="M49" s="170">
        <f>G49*(1+L49/100)</f>
        <v>46343</v>
      </c>
      <c r="N49" s="170">
        <v>0</v>
      </c>
      <c r="O49" s="170">
        <f>ROUND(E49*N49,2)</f>
        <v>0</v>
      </c>
      <c r="P49" s="170">
        <v>0</v>
      </c>
      <c r="Q49" s="170">
        <f>ROUND(E49*P49,2)</f>
        <v>0</v>
      </c>
      <c r="R49" s="170"/>
      <c r="S49" s="170" t="s">
        <v>321</v>
      </c>
      <c r="T49" s="171" t="s">
        <v>322</v>
      </c>
      <c r="U49" s="157">
        <v>0</v>
      </c>
      <c r="V49" s="157">
        <f>ROUND(E49*U49,2)</f>
        <v>0</v>
      </c>
      <c r="W49" s="157"/>
      <c r="X49" s="157" t="s">
        <v>323</v>
      </c>
      <c r="Y49" s="148"/>
      <c r="Z49" s="148"/>
      <c r="AA49" s="148"/>
      <c r="AB49" s="148"/>
      <c r="AC49" s="148"/>
      <c r="AD49" s="148"/>
      <c r="AE49" s="148"/>
      <c r="AF49" s="148"/>
      <c r="AG49" s="148" t="s">
        <v>324</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270" t="s">
        <v>325</v>
      </c>
      <c r="D50" s="271"/>
      <c r="E50" s="271"/>
      <c r="F50" s="271"/>
      <c r="G50" s="271"/>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326</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261" t="s">
        <v>366</v>
      </c>
      <c r="D51" s="262"/>
      <c r="E51" s="262"/>
      <c r="F51" s="262"/>
      <c r="G51" s="262"/>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326</v>
      </c>
      <c r="AH51" s="148"/>
      <c r="AI51" s="148"/>
      <c r="AJ51" s="148"/>
      <c r="AK51" s="148"/>
      <c r="AL51" s="148"/>
      <c r="AM51" s="148"/>
      <c r="AN51" s="148"/>
      <c r="AO51" s="148"/>
      <c r="AP51" s="148"/>
      <c r="AQ51" s="148"/>
      <c r="AR51" s="148"/>
      <c r="AS51" s="148"/>
      <c r="AT51" s="148"/>
      <c r="AU51" s="148"/>
      <c r="AV51" s="148"/>
      <c r="AW51" s="148"/>
      <c r="AX51" s="148"/>
      <c r="AY51" s="148"/>
      <c r="AZ51" s="148"/>
      <c r="BA51" s="172" t="str">
        <f>C51</f>
        <v>Náklady na provedení skutečného zaměření stavby v rozsahu nezbytném pro zápis změny do katastru nemovitostí.</v>
      </c>
      <c r="BB51" s="148"/>
      <c r="BC51" s="148"/>
      <c r="BD51" s="148"/>
      <c r="BE51" s="148"/>
      <c r="BF51" s="148"/>
      <c r="BG51" s="148"/>
      <c r="BH51" s="148"/>
    </row>
    <row r="52" spans="1:60" outlineLevel="1" x14ac:dyDescent="0.2">
      <c r="A52" s="165">
        <v>13</v>
      </c>
      <c r="B52" s="166" t="s">
        <v>367</v>
      </c>
      <c r="C52" s="175" t="s">
        <v>368</v>
      </c>
      <c r="D52" s="167" t="s">
        <v>320</v>
      </c>
      <c r="E52" s="168">
        <v>1</v>
      </c>
      <c r="F52" s="169">
        <v>61200</v>
      </c>
      <c r="G52" s="170">
        <f>ROUND(E52*F52,2)</f>
        <v>61200</v>
      </c>
      <c r="H52" s="169">
        <v>0</v>
      </c>
      <c r="I52" s="170">
        <f>ROUND(E52*H52,2)</f>
        <v>0</v>
      </c>
      <c r="J52" s="169">
        <v>61200</v>
      </c>
      <c r="K52" s="170">
        <f>ROUND(E52*J52,2)</f>
        <v>61200</v>
      </c>
      <c r="L52" s="170">
        <v>21</v>
      </c>
      <c r="M52" s="170">
        <f>G52*(1+L52/100)</f>
        <v>74052</v>
      </c>
      <c r="N52" s="170">
        <v>0</v>
      </c>
      <c r="O52" s="170">
        <f>ROUND(E52*N52,2)</f>
        <v>0</v>
      </c>
      <c r="P52" s="170">
        <v>0</v>
      </c>
      <c r="Q52" s="170">
        <f>ROUND(E52*P52,2)</f>
        <v>0</v>
      </c>
      <c r="R52" s="170"/>
      <c r="S52" s="170" t="s">
        <v>321</v>
      </c>
      <c r="T52" s="171" t="s">
        <v>322</v>
      </c>
      <c r="U52" s="157">
        <v>0</v>
      </c>
      <c r="V52" s="157">
        <f>ROUND(E52*U52,2)</f>
        <v>0</v>
      </c>
      <c r="W52" s="157"/>
      <c r="X52" s="157" t="s">
        <v>323</v>
      </c>
      <c r="Y52" s="148"/>
      <c r="Z52" s="148"/>
      <c r="AA52" s="148"/>
      <c r="AB52" s="148"/>
      <c r="AC52" s="148"/>
      <c r="AD52" s="148"/>
      <c r="AE52" s="148"/>
      <c r="AF52" s="148"/>
      <c r="AG52" s="148" t="s">
        <v>324</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270" t="s">
        <v>325</v>
      </c>
      <c r="D53" s="271"/>
      <c r="E53" s="271"/>
      <c r="F53" s="271"/>
      <c r="G53" s="271"/>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326</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65">
        <v>14</v>
      </c>
      <c r="B54" s="166" t="s">
        <v>369</v>
      </c>
      <c r="C54" s="175" t="s">
        <v>370</v>
      </c>
      <c r="D54" s="167" t="s">
        <v>320</v>
      </c>
      <c r="E54" s="168">
        <v>1</v>
      </c>
      <c r="F54" s="169">
        <v>67000</v>
      </c>
      <c r="G54" s="170">
        <f>ROUND(E54*F54,2)</f>
        <v>67000</v>
      </c>
      <c r="H54" s="169">
        <v>0</v>
      </c>
      <c r="I54" s="170">
        <f>ROUND(E54*H54,2)</f>
        <v>0</v>
      </c>
      <c r="J54" s="169">
        <v>67000</v>
      </c>
      <c r="K54" s="170">
        <f>ROUND(E54*J54,2)</f>
        <v>67000</v>
      </c>
      <c r="L54" s="170">
        <v>21</v>
      </c>
      <c r="M54" s="170">
        <f>G54*(1+L54/100)</f>
        <v>81070</v>
      </c>
      <c r="N54" s="170">
        <v>0</v>
      </c>
      <c r="O54" s="170">
        <f>ROUND(E54*N54,2)</f>
        <v>0</v>
      </c>
      <c r="P54" s="170">
        <v>0</v>
      </c>
      <c r="Q54" s="170">
        <f>ROUND(E54*P54,2)</f>
        <v>0</v>
      </c>
      <c r="R54" s="170"/>
      <c r="S54" s="170" t="s">
        <v>321</v>
      </c>
      <c r="T54" s="171" t="s">
        <v>322</v>
      </c>
      <c r="U54" s="157">
        <v>0</v>
      </c>
      <c r="V54" s="157">
        <f>ROUND(E54*U54,2)</f>
        <v>0</v>
      </c>
      <c r="W54" s="157"/>
      <c r="X54" s="157" t="s">
        <v>323</v>
      </c>
      <c r="Y54" s="148"/>
      <c r="Z54" s="148"/>
      <c r="AA54" s="148"/>
      <c r="AB54" s="148"/>
      <c r="AC54" s="148"/>
      <c r="AD54" s="148"/>
      <c r="AE54" s="148"/>
      <c r="AF54" s="148"/>
      <c r="AG54" s="148" t="s">
        <v>324</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270" t="s">
        <v>325</v>
      </c>
      <c r="D55" s="271"/>
      <c r="E55" s="271"/>
      <c r="F55" s="271"/>
      <c r="G55" s="271"/>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326</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261" t="s">
        <v>371</v>
      </c>
      <c r="D56" s="262"/>
      <c r="E56" s="262"/>
      <c r="F56" s="262"/>
      <c r="G56" s="262"/>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326</v>
      </c>
      <c r="AH56" s="148"/>
      <c r="AI56" s="148"/>
      <c r="AJ56" s="148"/>
      <c r="AK56" s="148"/>
      <c r="AL56" s="148"/>
      <c r="AM56" s="148"/>
      <c r="AN56" s="148"/>
      <c r="AO56" s="148"/>
      <c r="AP56" s="148"/>
      <c r="AQ56" s="148"/>
      <c r="AR56" s="148"/>
      <c r="AS56" s="148"/>
      <c r="AT56" s="148"/>
      <c r="AU56" s="148"/>
      <c r="AV56" s="148"/>
      <c r="AW56" s="148"/>
      <c r="AX56" s="148"/>
      <c r="AY56" s="148"/>
      <c r="AZ56" s="148"/>
      <c r="BA56" s="172" t="str">
        <f>C56</f>
        <v>Náklady na vyhotovení dokumentace skutečného provedení stavby a její předání objednateli v požadované formě a požadovaném počtu.</v>
      </c>
      <c r="BB56" s="148"/>
      <c r="BC56" s="148"/>
      <c r="BD56" s="148"/>
      <c r="BE56" s="148"/>
      <c r="BF56" s="148"/>
      <c r="BG56" s="148"/>
      <c r="BH56" s="148"/>
    </row>
    <row r="57" spans="1:60" outlineLevel="1" x14ac:dyDescent="0.2">
      <c r="A57" s="165">
        <v>15</v>
      </c>
      <c r="B57" s="166" t="s">
        <v>372</v>
      </c>
      <c r="C57" s="175" t="s">
        <v>373</v>
      </c>
      <c r="D57" s="167" t="s">
        <v>320</v>
      </c>
      <c r="E57" s="168">
        <v>1</v>
      </c>
      <c r="F57" s="169">
        <v>32000</v>
      </c>
      <c r="G57" s="170">
        <f>ROUND(E57*F57,2)</f>
        <v>32000</v>
      </c>
      <c r="H57" s="169">
        <v>0</v>
      </c>
      <c r="I57" s="170">
        <f>ROUND(E57*H57,2)</f>
        <v>0</v>
      </c>
      <c r="J57" s="169">
        <v>32000</v>
      </c>
      <c r="K57" s="170">
        <f>ROUND(E57*J57,2)</f>
        <v>32000</v>
      </c>
      <c r="L57" s="170">
        <v>21</v>
      </c>
      <c r="M57" s="170">
        <f>G57*(1+L57/100)</f>
        <v>38720</v>
      </c>
      <c r="N57" s="170">
        <v>0</v>
      </c>
      <c r="O57" s="170">
        <f>ROUND(E57*N57,2)</f>
        <v>0</v>
      </c>
      <c r="P57" s="170">
        <v>0</v>
      </c>
      <c r="Q57" s="170">
        <f>ROUND(E57*P57,2)</f>
        <v>0</v>
      </c>
      <c r="R57" s="170"/>
      <c r="S57" s="170" t="s">
        <v>321</v>
      </c>
      <c r="T57" s="171" t="s">
        <v>322</v>
      </c>
      <c r="U57" s="157">
        <v>0</v>
      </c>
      <c r="V57" s="157">
        <f>ROUND(E57*U57,2)</f>
        <v>0</v>
      </c>
      <c r="W57" s="157"/>
      <c r="X57" s="157" t="s">
        <v>323</v>
      </c>
      <c r="Y57" s="148"/>
      <c r="Z57" s="148"/>
      <c r="AA57" s="148"/>
      <c r="AB57" s="148"/>
      <c r="AC57" s="148"/>
      <c r="AD57" s="148"/>
      <c r="AE57" s="148"/>
      <c r="AF57" s="148"/>
      <c r="AG57" s="148" t="s">
        <v>324</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270" t="s">
        <v>325</v>
      </c>
      <c r="D58" s="271"/>
      <c r="E58" s="271"/>
      <c r="F58" s="271"/>
      <c r="G58" s="271"/>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326</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65">
        <v>16</v>
      </c>
      <c r="B59" s="166" t="s">
        <v>374</v>
      </c>
      <c r="C59" s="175" t="s">
        <v>375</v>
      </c>
      <c r="D59" s="167" t="s">
        <v>320</v>
      </c>
      <c r="E59" s="168">
        <v>1</v>
      </c>
      <c r="F59" s="169">
        <v>52000</v>
      </c>
      <c r="G59" s="170">
        <f>ROUND(E59*F59,2)</f>
        <v>52000</v>
      </c>
      <c r="H59" s="169">
        <v>0</v>
      </c>
      <c r="I59" s="170">
        <f>ROUND(E59*H59,2)</f>
        <v>0</v>
      </c>
      <c r="J59" s="169">
        <v>52000</v>
      </c>
      <c r="K59" s="170">
        <f>ROUND(E59*J59,2)</f>
        <v>52000</v>
      </c>
      <c r="L59" s="170">
        <v>21</v>
      </c>
      <c r="M59" s="170">
        <f>G59*(1+L59/100)</f>
        <v>62920</v>
      </c>
      <c r="N59" s="170">
        <v>0</v>
      </c>
      <c r="O59" s="170">
        <f>ROUND(E59*N59,2)</f>
        <v>0</v>
      </c>
      <c r="P59" s="170">
        <v>0</v>
      </c>
      <c r="Q59" s="170">
        <f>ROUND(E59*P59,2)</f>
        <v>0</v>
      </c>
      <c r="R59" s="170"/>
      <c r="S59" s="170" t="s">
        <v>321</v>
      </c>
      <c r="T59" s="171" t="s">
        <v>322</v>
      </c>
      <c r="U59" s="157">
        <v>0</v>
      </c>
      <c r="V59" s="157">
        <f>ROUND(E59*U59,2)</f>
        <v>0</v>
      </c>
      <c r="W59" s="157"/>
      <c r="X59" s="157" t="s">
        <v>323</v>
      </c>
      <c r="Y59" s="148"/>
      <c r="Z59" s="148"/>
      <c r="AA59" s="148"/>
      <c r="AB59" s="148"/>
      <c r="AC59" s="148"/>
      <c r="AD59" s="148"/>
      <c r="AE59" s="148"/>
      <c r="AF59" s="148"/>
      <c r="AG59" s="148" t="s">
        <v>324</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270" t="s">
        <v>325</v>
      </c>
      <c r="D60" s="271"/>
      <c r="E60" s="271"/>
      <c r="F60" s="271"/>
      <c r="G60" s="271"/>
      <c r="H60" s="157"/>
      <c r="I60" s="157"/>
      <c r="J60" s="157"/>
      <c r="K60" s="157"/>
      <c r="L60" s="157"/>
      <c r="M60" s="157"/>
      <c r="N60" s="157"/>
      <c r="O60" s="157"/>
      <c r="P60" s="157"/>
      <c r="Q60" s="157"/>
      <c r="R60" s="157"/>
      <c r="S60" s="157"/>
      <c r="T60" s="157"/>
      <c r="U60" s="157"/>
      <c r="V60" s="157"/>
      <c r="W60" s="157"/>
      <c r="X60" s="157"/>
      <c r="Y60" s="148"/>
      <c r="Z60" s="148"/>
      <c r="AA60" s="148"/>
      <c r="AB60" s="148"/>
      <c r="AC60" s="148"/>
      <c r="AD60" s="148"/>
      <c r="AE60" s="148"/>
      <c r="AF60" s="148"/>
      <c r="AG60" s="148" t="s">
        <v>326</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65">
        <v>17</v>
      </c>
      <c r="B61" s="166" t="s">
        <v>376</v>
      </c>
      <c r="C61" s="175" t="s">
        <v>377</v>
      </c>
      <c r="D61" s="167" t="s">
        <v>320</v>
      </c>
      <c r="E61" s="168">
        <v>1</v>
      </c>
      <c r="F61" s="169">
        <v>40000</v>
      </c>
      <c r="G61" s="170">
        <f>ROUND(E61*F61,2)</f>
        <v>40000</v>
      </c>
      <c r="H61" s="169">
        <v>0</v>
      </c>
      <c r="I61" s="170">
        <f>ROUND(E61*H61,2)</f>
        <v>0</v>
      </c>
      <c r="J61" s="169">
        <v>40000</v>
      </c>
      <c r="K61" s="170">
        <f>ROUND(E61*J61,2)</f>
        <v>40000</v>
      </c>
      <c r="L61" s="170">
        <v>21</v>
      </c>
      <c r="M61" s="170">
        <f>G61*(1+L61/100)</f>
        <v>48400</v>
      </c>
      <c r="N61" s="170">
        <v>0</v>
      </c>
      <c r="O61" s="170">
        <f>ROUND(E61*N61,2)</f>
        <v>0</v>
      </c>
      <c r="P61" s="170">
        <v>0</v>
      </c>
      <c r="Q61" s="170">
        <f>ROUND(E61*P61,2)</f>
        <v>0</v>
      </c>
      <c r="R61" s="170"/>
      <c r="S61" s="170" t="s">
        <v>321</v>
      </c>
      <c r="T61" s="171" t="s">
        <v>322</v>
      </c>
      <c r="U61" s="157">
        <v>0</v>
      </c>
      <c r="V61" s="157">
        <f>ROUND(E61*U61,2)</f>
        <v>0</v>
      </c>
      <c r="W61" s="157"/>
      <c r="X61" s="157" t="s">
        <v>323</v>
      </c>
      <c r="Y61" s="148"/>
      <c r="Z61" s="148"/>
      <c r="AA61" s="148"/>
      <c r="AB61" s="148"/>
      <c r="AC61" s="148"/>
      <c r="AD61" s="148"/>
      <c r="AE61" s="148"/>
      <c r="AF61" s="148"/>
      <c r="AG61" s="148" t="s">
        <v>324</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270" t="s">
        <v>325</v>
      </c>
      <c r="D62" s="271"/>
      <c r="E62" s="271"/>
      <c r="F62" s="271"/>
      <c r="G62" s="271"/>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326</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x14ac:dyDescent="0.2">
      <c r="A63" s="3"/>
      <c r="B63" s="4"/>
      <c r="C63" s="176"/>
      <c r="D63" s="6"/>
      <c r="E63" s="3"/>
      <c r="F63" s="3"/>
      <c r="G63" s="3"/>
      <c r="H63" s="3"/>
      <c r="I63" s="3"/>
      <c r="J63" s="3"/>
      <c r="K63" s="3"/>
      <c r="L63" s="3"/>
      <c r="M63" s="3"/>
      <c r="N63" s="3"/>
      <c r="O63" s="3"/>
      <c r="P63" s="3"/>
      <c r="Q63" s="3"/>
      <c r="R63" s="3"/>
      <c r="S63" s="3"/>
      <c r="T63" s="3"/>
      <c r="U63" s="3"/>
      <c r="V63" s="3"/>
      <c r="W63" s="3"/>
      <c r="X63" s="3"/>
      <c r="AE63">
        <v>15</v>
      </c>
      <c r="AF63">
        <v>21</v>
      </c>
      <c r="AG63" t="s">
        <v>303</v>
      </c>
    </row>
    <row r="64" spans="1:60" x14ac:dyDescent="0.2">
      <c r="A64" s="151"/>
      <c r="B64" s="152" t="s">
        <v>29</v>
      </c>
      <c r="C64" s="177"/>
      <c r="D64" s="153"/>
      <c r="E64" s="154"/>
      <c r="F64" s="154"/>
      <c r="G64" s="173">
        <f>G8</f>
        <v>1844900</v>
      </c>
      <c r="H64" s="3"/>
      <c r="I64" s="3"/>
      <c r="J64" s="3"/>
      <c r="K64" s="3"/>
      <c r="L64" s="3"/>
      <c r="M64" s="3"/>
      <c r="N64" s="3"/>
      <c r="O64" s="3"/>
      <c r="P64" s="3"/>
      <c r="Q64" s="3"/>
      <c r="R64" s="3"/>
      <c r="S64" s="3"/>
      <c r="T64" s="3"/>
      <c r="U64" s="3"/>
      <c r="V64" s="3"/>
      <c r="W64" s="3"/>
      <c r="X64" s="3"/>
      <c r="AE64">
        <f>SUMIF(L7:L62,AE63,G7:G62)</f>
        <v>0</v>
      </c>
      <c r="AF64">
        <f>SUMIF(L7:L62,AF63,G7:G62)</f>
        <v>1844900</v>
      </c>
      <c r="AG64" t="s">
        <v>378</v>
      </c>
    </row>
    <row r="65" spans="3:33" x14ac:dyDescent="0.2">
      <c r="C65" s="178"/>
      <c r="D65" s="10"/>
      <c r="AG65" t="s">
        <v>379</v>
      </c>
    </row>
    <row r="66" spans="3:33" x14ac:dyDescent="0.2">
      <c r="D66" s="10"/>
    </row>
    <row r="67" spans="3:33" x14ac:dyDescent="0.2">
      <c r="D67" s="10"/>
    </row>
    <row r="68" spans="3:33" x14ac:dyDescent="0.2">
      <c r="D68" s="10"/>
    </row>
    <row r="69" spans="3:33" x14ac:dyDescent="0.2">
      <c r="D69" s="10"/>
    </row>
    <row r="70" spans="3:33" x14ac:dyDescent="0.2">
      <c r="D70" s="10"/>
    </row>
    <row r="71" spans="3:33" x14ac:dyDescent="0.2">
      <c r="D71" s="10"/>
    </row>
    <row r="72" spans="3:33" x14ac:dyDescent="0.2">
      <c r="D72" s="10"/>
    </row>
    <row r="73" spans="3:33" x14ac:dyDescent="0.2">
      <c r="D73" s="10"/>
    </row>
    <row r="74" spans="3:33" x14ac:dyDescent="0.2">
      <c r="D74" s="10"/>
    </row>
    <row r="75" spans="3:33" x14ac:dyDescent="0.2">
      <c r="D75" s="10"/>
    </row>
    <row r="76" spans="3:33" x14ac:dyDescent="0.2">
      <c r="D76" s="10"/>
    </row>
    <row r="77" spans="3:33" x14ac:dyDescent="0.2">
      <c r="D77" s="10"/>
    </row>
    <row r="78" spans="3:33" x14ac:dyDescent="0.2">
      <c r="D78" s="10"/>
    </row>
    <row r="79" spans="3:33" x14ac:dyDescent="0.2">
      <c r="D79" s="10"/>
    </row>
    <row r="80" spans="3: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OFzL4MX6BuGF//yFlL7cm0r7V/0aGXJh4ExgcUKkZTvae/SvkMeCdjO8lXz7W/NSRnTIoxKlq4vobhe5RQlXA==" saltValue="sYiXZy/VzzL+0KIUUZ+QTA==" spinCount="100000" sheet="1"/>
  <mergeCells count="41">
    <mergeCell ref="C55:G55"/>
    <mergeCell ref="C56:G56"/>
    <mergeCell ref="C58:G58"/>
    <mergeCell ref="C60:G60"/>
    <mergeCell ref="C62:G62"/>
    <mergeCell ref="C53:G53"/>
    <mergeCell ref="C35:G35"/>
    <mergeCell ref="C37:G37"/>
    <mergeCell ref="C38:G38"/>
    <mergeCell ref="C40:G40"/>
    <mergeCell ref="C41:G41"/>
    <mergeCell ref="C43:G43"/>
    <mergeCell ref="C44:G44"/>
    <mergeCell ref="C46:G46"/>
    <mergeCell ref="C48:G48"/>
    <mergeCell ref="C50:G50"/>
    <mergeCell ref="C51:G51"/>
    <mergeCell ref="C34:G34"/>
    <mergeCell ref="C21:G21"/>
    <mergeCell ref="C23:G23"/>
    <mergeCell ref="C24:G24"/>
    <mergeCell ref="C25:G25"/>
    <mergeCell ref="C26:G26"/>
    <mergeCell ref="C27:G27"/>
    <mergeCell ref="C28:G28"/>
    <mergeCell ref="C29:G29"/>
    <mergeCell ref="C30:G30"/>
    <mergeCell ref="C31:G31"/>
    <mergeCell ref="C32:G32"/>
    <mergeCell ref="C20:G20"/>
    <mergeCell ref="A1:G1"/>
    <mergeCell ref="C2:G2"/>
    <mergeCell ref="C3:G3"/>
    <mergeCell ref="C4:G4"/>
    <mergeCell ref="C10:G10"/>
    <mergeCell ref="C11:G11"/>
    <mergeCell ref="C13:G13"/>
    <mergeCell ref="C14:G14"/>
    <mergeCell ref="C16:G16"/>
    <mergeCell ref="C17:G17"/>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60</v>
      </c>
      <c r="C3" s="264" t="s">
        <v>61</v>
      </c>
      <c r="D3" s="265"/>
      <c r="E3" s="265"/>
      <c r="F3" s="265"/>
      <c r="G3" s="266"/>
      <c r="AC3" s="122" t="s">
        <v>382</v>
      </c>
      <c r="AG3" t="s">
        <v>293</v>
      </c>
    </row>
    <row r="4" spans="1:60" ht="24.95" customHeight="1" x14ac:dyDescent="0.2">
      <c r="A4" s="141" t="s">
        <v>9</v>
      </c>
      <c r="B4" s="142" t="s">
        <v>62</v>
      </c>
      <c r="C4" s="267" t="s">
        <v>61</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204</v>
      </c>
      <c r="C8" s="174" t="s">
        <v>205</v>
      </c>
      <c r="D8" s="161"/>
      <c r="E8" s="162"/>
      <c r="F8" s="163"/>
      <c r="G8" s="163">
        <f>SUMIF(AG9:AG303,"&lt;&gt;NOR",G9:G303)</f>
        <v>7544296.8300000001</v>
      </c>
      <c r="H8" s="163"/>
      <c r="I8" s="163">
        <f>SUM(I9:I303)</f>
        <v>2952425.46</v>
      </c>
      <c r="J8" s="163"/>
      <c r="K8" s="163">
        <f>SUM(K9:K303)</f>
        <v>4591871.37</v>
      </c>
      <c r="L8" s="163"/>
      <c r="M8" s="163">
        <f>SUM(M9:M303)</f>
        <v>9128599.1643000003</v>
      </c>
      <c r="N8" s="163"/>
      <c r="O8" s="163">
        <f>SUM(O9:O303)</f>
        <v>9.1199999999999992</v>
      </c>
      <c r="P8" s="163"/>
      <c r="Q8" s="163">
        <f>SUM(Q9:Q303)</f>
        <v>0</v>
      </c>
      <c r="R8" s="163"/>
      <c r="S8" s="163"/>
      <c r="T8" s="164"/>
      <c r="U8" s="158"/>
      <c r="V8" s="158">
        <f>SUM(V9:V303)</f>
        <v>7381.6399999999994</v>
      </c>
      <c r="W8" s="158"/>
      <c r="X8" s="158"/>
      <c r="AG8" t="s">
        <v>317</v>
      </c>
    </row>
    <row r="9" spans="1:60" ht="22.5" outlineLevel="1" x14ac:dyDescent="0.2">
      <c r="A9" s="165">
        <v>1</v>
      </c>
      <c r="B9" s="166" t="s">
        <v>383</v>
      </c>
      <c r="C9" s="175" t="s">
        <v>384</v>
      </c>
      <c r="D9" s="167" t="s">
        <v>385</v>
      </c>
      <c r="E9" s="168">
        <v>1232</v>
      </c>
      <c r="F9" s="169">
        <v>78.8</v>
      </c>
      <c r="G9" s="170">
        <f>ROUND(E9*F9,2)</f>
        <v>97081.600000000006</v>
      </c>
      <c r="H9" s="169">
        <v>0</v>
      </c>
      <c r="I9" s="170">
        <f>ROUND(E9*H9,2)</f>
        <v>0</v>
      </c>
      <c r="J9" s="169">
        <v>78.8</v>
      </c>
      <c r="K9" s="170">
        <f>ROUND(E9*J9,2)</f>
        <v>97081.600000000006</v>
      </c>
      <c r="L9" s="170">
        <v>21</v>
      </c>
      <c r="M9" s="170">
        <f>G9*(1+L9/100)</f>
        <v>117468.736</v>
      </c>
      <c r="N9" s="170">
        <v>0</v>
      </c>
      <c r="O9" s="170">
        <f>ROUND(E9*N9,2)</f>
        <v>0</v>
      </c>
      <c r="P9" s="170">
        <v>0</v>
      </c>
      <c r="Q9" s="170">
        <f>ROUND(E9*P9,2)</f>
        <v>0</v>
      </c>
      <c r="R9" s="170" t="s">
        <v>386</v>
      </c>
      <c r="S9" s="170" t="s">
        <v>387</v>
      </c>
      <c r="T9" s="171" t="s">
        <v>322</v>
      </c>
      <c r="U9" s="157">
        <v>0.2</v>
      </c>
      <c r="V9" s="157">
        <f>ROUND(E9*U9,2)</f>
        <v>246.4</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55"/>
      <c r="B10" s="156"/>
      <c r="C10" s="273" t="s">
        <v>390</v>
      </c>
      <c r="D10" s="274"/>
      <c r="E10" s="274"/>
      <c r="F10" s="274"/>
      <c r="G10" s="274"/>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391</v>
      </c>
      <c r="AH10" s="148"/>
      <c r="AI10" s="148"/>
      <c r="AJ10" s="148"/>
      <c r="AK10" s="148"/>
      <c r="AL10" s="148"/>
      <c r="AM10" s="148"/>
      <c r="AN10" s="148"/>
      <c r="AO10" s="148"/>
      <c r="AP10" s="148"/>
      <c r="AQ10" s="148"/>
      <c r="AR10" s="148"/>
      <c r="AS10" s="148"/>
      <c r="AT10" s="148"/>
      <c r="AU10" s="148"/>
      <c r="AV10" s="148"/>
      <c r="AW10" s="148"/>
      <c r="AX10" s="148"/>
      <c r="AY10" s="148"/>
      <c r="AZ10" s="148"/>
      <c r="BA10" s="172" t="str">
        <f>C10</f>
        <v>na vzdálenost od hladiny vody v jímce po výšku roviny proložené osou nejvyššího bodu výtlačného potrubí. Včetně odpadní potrubí v délce do 20 m.</v>
      </c>
      <c r="BB10" s="148"/>
      <c r="BC10" s="148"/>
      <c r="BD10" s="148"/>
      <c r="BE10" s="148"/>
      <c r="BF10" s="148"/>
      <c r="BG10" s="148"/>
      <c r="BH10" s="148"/>
    </row>
    <row r="11" spans="1:60" outlineLevel="1" x14ac:dyDescent="0.2">
      <c r="A11" s="155"/>
      <c r="B11" s="156"/>
      <c r="C11" s="194" t="s">
        <v>392</v>
      </c>
      <c r="D11" s="179"/>
      <c r="E11" s="180"/>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393</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95" t="s">
        <v>394</v>
      </c>
      <c r="D12" s="179"/>
      <c r="E12" s="180">
        <v>90</v>
      </c>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393</v>
      </c>
      <c r="AH12" s="148">
        <v>2</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5" t="s">
        <v>395</v>
      </c>
      <c r="D13" s="179"/>
      <c r="E13" s="180">
        <v>70</v>
      </c>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393</v>
      </c>
      <c r="AH13" s="148">
        <v>2</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95" t="s">
        <v>396</v>
      </c>
      <c r="D14" s="179"/>
      <c r="E14" s="180">
        <v>20</v>
      </c>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393</v>
      </c>
      <c r="AH14" s="148">
        <v>2</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95" t="s">
        <v>397</v>
      </c>
      <c r="D15" s="179"/>
      <c r="E15" s="180">
        <v>120</v>
      </c>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393</v>
      </c>
      <c r="AH15" s="148">
        <v>2</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95" t="s">
        <v>398</v>
      </c>
      <c r="D16" s="179"/>
      <c r="E16" s="180">
        <v>20</v>
      </c>
      <c r="F16" s="157"/>
      <c r="G16" s="157"/>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393</v>
      </c>
      <c r="AH16" s="148">
        <v>2</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95" t="s">
        <v>399</v>
      </c>
      <c r="D17" s="179"/>
      <c r="E17" s="180">
        <v>61.5</v>
      </c>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393</v>
      </c>
      <c r="AH17" s="148">
        <v>2</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95" t="s">
        <v>400</v>
      </c>
      <c r="D18" s="179"/>
      <c r="E18" s="180">
        <v>219</v>
      </c>
      <c r="F18" s="157"/>
      <c r="G18" s="157"/>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393</v>
      </c>
      <c r="AH18" s="148">
        <v>2</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95" t="s">
        <v>401</v>
      </c>
      <c r="D19" s="179"/>
      <c r="E19" s="180">
        <v>52.5</v>
      </c>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393</v>
      </c>
      <c r="AH19" s="148">
        <v>2</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95" t="s">
        <v>402</v>
      </c>
      <c r="D20" s="179"/>
      <c r="E20" s="180">
        <v>27.5</v>
      </c>
      <c r="F20" s="157"/>
      <c r="G20" s="157"/>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393</v>
      </c>
      <c r="AH20" s="148">
        <v>2</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96" t="s">
        <v>403</v>
      </c>
      <c r="D21" s="181"/>
      <c r="E21" s="182">
        <v>680.5</v>
      </c>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393</v>
      </c>
      <c r="AH21" s="148">
        <v>3</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94" t="s">
        <v>404</v>
      </c>
      <c r="D22" s="179"/>
      <c r="E22" s="180"/>
      <c r="F22" s="157"/>
      <c r="G22" s="157"/>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393</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97" t="s">
        <v>405</v>
      </c>
      <c r="D23" s="183"/>
      <c r="E23" s="184"/>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393</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97" t="s">
        <v>406</v>
      </c>
      <c r="D24" s="183"/>
      <c r="E24" s="184"/>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393</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97" t="s">
        <v>407</v>
      </c>
      <c r="D25" s="183"/>
      <c r="E25" s="184"/>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393</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94" t="s">
        <v>392</v>
      </c>
      <c r="D26" s="179"/>
      <c r="E26" s="180"/>
      <c r="F26" s="157"/>
      <c r="G26" s="15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393</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95" t="s">
        <v>408</v>
      </c>
      <c r="D27" s="179"/>
      <c r="E27" s="180">
        <v>22.683330000000002</v>
      </c>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393</v>
      </c>
      <c r="AH27" s="148">
        <v>2</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95" t="s">
        <v>409</v>
      </c>
      <c r="D28" s="179"/>
      <c r="E28" s="180"/>
      <c r="F28" s="157"/>
      <c r="G28" s="15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393</v>
      </c>
      <c r="AH28" s="148">
        <v>2</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94" t="s">
        <v>404</v>
      </c>
      <c r="D29" s="179"/>
      <c r="E29" s="180"/>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393</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97" t="s">
        <v>405</v>
      </c>
      <c r="D30" s="183"/>
      <c r="E30" s="184"/>
      <c r="F30" s="157"/>
      <c r="G30" s="157"/>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393</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94" t="s">
        <v>392</v>
      </c>
      <c r="D31" s="179"/>
      <c r="E31" s="180"/>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393</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95" t="s">
        <v>410</v>
      </c>
      <c r="D32" s="179"/>
      <c r="E32" s="180">
        <v>5.76</v>
      </c>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393</v>
      </c>
      <c r="AH32" s="148">
        <v>2</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94" t="s">
        <v>404</v>
      </c>
      <c r="D33" s="179"/>
      <c r="E33" s="180"/>
      <c r="F33" s="157"/>
      <c r="G33" s="157"/>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393</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97" t="s">
        <v>411</v>
      </c>
      <c r="D34" s="183"/>
      <c r="E34" s="184">
        <v>1232</v>
      </c>
      <c r="F34" s="157"/>
      <c r="G34" s="157"/>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393</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22.5" outlineLevel="1" x14ac:dyDescent="0.2">
      <c r="A35" s="165">
        <v>2</v>
      </c>
      <c r="B35" s="166" t="s">
        <v>412</v>
      </c>
      <c r="C35" s="175" t="s">
        <v>413</v>
      </c>
      <c r="D35" s="167" t="s">
        <v>414</v>
      </c>
      <c r="E35" s="168">
        <v>154</v>
      </c>
      <c r="F35" s="169">
        <v>39.840000000000003</v>
      </c>
      <c r="G35" s="170">
        <f>ROUND(E35*F35,2)</f>
        <v>6135.36</v>
      </c>
      <c r="H35" s="169">
        <v>0</v>
      </c>
      <c r="I35" s="170">
        <f>ROUND(E35*H35,2)</f>
        <v>0</v>
      </c>
      <c r="J35" s="169">
        <v>39.840000000000003</v>
      </c>
      <c r="K35" s="170">
        <f>ROUND(E35*J35,2)</f>
        <v>6135.36</v>
      </c>
      <c r="L35" s="170">
        <v>21</v>
      </c>
      <c r="M35" s="170">
        <f>G35*(1+L35/100)</f>
        <v>7423.7855999999992</v>
      </c>
      <c r="N35" s="170">
        <v>0</v>
      </c>
      <c r="O35" s="170">
        <f>ROUND(E35*N35,2)</f>
        <v>0</v>
      </c>
      <c r="P35" s="170">
        <v>0</v>
      </c>
      <c r="Q35" s="170">
        <f>ROUND(E35*P35,2)</f>
        <v>0</v>
      </c>
      <c r="R35" s="170" t="s">
        <v>386</v>
      </c>
      <c r="S35" s="170" t="s">
        <v>387</v>
      </c>
      <c r="T35" s="171" t="s">
        <v>322</v>
      </c>
      <c r="U35" s="157">
        <v>0</v>
      </c>
      <c r="V35" s="157">
        <f>ROUND(E35*U35,2)</f>
        <v>0</v>
      </c>
      <c r="W35" s="157"/>
      <c r="X35" s="157" t="s">
        <v>388</v>
      </c>
      <c r="Y35" s="148"/>
      <c r="Z35" s="148"/>
      <c r="AA35" s="148"/>
      <c r="AB35" s="148"/>
      <c r="AC35" s="148"/>
      <c r="AD35" s="148"/>
      <c r="AE35" s="148"/>
      <c r="AF35" s="148"/>
      <c r="AG35" s="148" t="s">
        <v>389</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22.5" outlineLevel="1" x14ac:dyDescent="0.2">
      <c r="A36" s="155"/>
      <c r="B36" s="156"/>
      <c r="C36" s="273" t="s">
        <v>415</v>
      </c>
      <c r="D36" s="274"/>
      <c r="E36" s="274"/>
      <c r="F36" s="274"/>
      <c r="G36" s="274"/>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391</v>
      </c>
      <c r="AH36" s="148"/>
      <c r="AI36" s="148"/>
      <c r="AJ36" s="148"/>
      <c r="AK36" s="148"/>
      <c r="AL36" s="148"/>
      <c r="AM36" s="148"/>
      <c r="AN36" s="148"/>
      <c r="AO36" s="148"/>
      <c r="AP36" s="148"/>
      <c r="AQ36" s="148"/>
      <c r="AR36" s="148"/>
      <c r="AS36" s="148"/>
      <c r="AT36" s="148"/>
      <c r="AU36" s="148"/>
      <c r="AV36" s="148"/>
      <c r="AW36" s="148"/>
      <c r="AX36" s="148"/>
      <c r="AY36" s="148"/>
      <c r="AZ36" s="148"/>
      <c r="BA36" s="172" t="str">
        <f>C36</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36" s="148"/>
      <c r="BC36" s="148"/>
      <c r="BD36" s="148"/>
      <c r="BE36" s="148"/>
      <c r="BF36" s="148"/>
      <c r="BG36" s="148"/>
      <c r="BH36" s="148"/>
    </row>
    <row r="37" spans="1:60" outlineLevel="1" x14ac:dyDescent="0.2">
      <c r="A37" s="155"/>
      <c r="B37" s="156"/>
      <c r="C37" s="197" t="s">
        <v>416</v>
      </c>
      <c r="D37" s="183"/>
      <c r="E37" s="184"/>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393</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97" t="s">
        <v>407</v>
      </c>
      <c r="D38" s="183"/>
      <c r="E38" s="184"/>
      <c r="F38" s="157"/>
      <c r="G38" s="157"/>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393</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94" t="s">
        <v>392</v>
      </c>
      <c r="D39" s="179"/>
      <c r="E39" s="180"/>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393</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95" t="s">
        <v>408</v>
      </c>
      <c r="D40" s="179"/>
      <c r="E40" s="180">
        <v>22.683330000000002</v>
      </c>
      <c r="F40" s="157"/>
      <c r="G40" s="157"/>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393</v>
      </c>
      <c r="AH40" s="148">
        <v>2</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95" t="s">
        <v>409</v>
      </c>
      <c r="D41" s="179"/>
      <c r="E41" s="180"/>
      <c r="F41" s="157"/>
      <c r="G41" s="157"/>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393</v>
      </c>
      <c r="AH41" s="148">
        <v>2</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94" t="s">
        <v>404</v>
      </c>
      <c r="D42" s="179"/>
      <c r="E42" s="180"/>
      <c r="F42" s="157"/>
      <c r="G42" s="157"/>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393</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97" t="s">
        <v>417</v>
      </c>
      <c r="D43" s="183"/>
      <c r="E43" s="184">
        <v>154</v>
      </c>
      <c r="F43" s="157"/>
      <c r="G43" s="157"/>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393</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65">
        <v>3</v>
      </c>
      <c r="B44" s="166" t="s">
        <v>418</v>
      </c>
      <c r="C44" s="175" t="s">
        <v>419</v>
      </c>
      <c r="D44" s="167" t="s">
        <v>420</v>
      </c>
      <c r="E44" s="168">
        <v>22.1</v>
      </c>
      <c r="F44" s="169">
        <v>459.2</v>
      </c>
      <c r="G44" s="170">
        <f>ROUND(E44*F44,2)</f>
        <v>10148.32</v>
      </c>
      <c r="H44" s="169">
        <v>121.98</v>
      </c>
      <c r="I44" s="170">
        <f>ROUND(E44*H44,2)</f>
        <v>2695.76</v>
      </c>
      <c r="J44" s="169">
        <v>337.22</v>
      </c>
      <c r="K44" s="170">
        <f>ROUND(E44*J44,2)</f>
        <v>7452.56</v>
      </c>
      <c r="L44" s="170">
        <v>21</v>
      </c>
      <c r="M44" s="170">
        <f>G44*(1+L44/100)</f>
        <v>12279.467199999999</v>
      </c>
      <c r="N44" s="170">
        <v>1.2710000000000001E-2</v>
      </c>
      <c r="O44" s="170">
        <f>ROUND(E44*N44,2)</f>
        <v>0.28000000000000003</v>
      </c>
      <c r="P44" s="170">
        <v>0</v>
      </c>
      <c r="Q44" s="170">
        <f>ROUND(E44*P44,2)</f>
        <v>0</v>
      </c>
      <c r="R44" s="170" t="s">
        <v>386</v>
      </c>
      <c r="S44" s="170" t="s">
        <v>387</v>
      </c>
      <c r="T44" s="171" t="s">
        <v>322</v>
      </c>
      <c r="U44" s="157">
        <v>1.153</v>
      </c>
      <c r="V44" s="157">
        <f>ROUND(E44*U44,2)</f>
        <v>25.48</v>
      </c>
      <c r="W44" s="157"/>
      <c r="X44" s="157" t="s">
        <v>388</v>
      </c>
      <c r="Y44" s="148"/>
      <c r="Z44" s="148"/>
      <c r="AA44" s="148"/>
      <c r="AB44" s="148"/>
      <c r="AC44" s="148"/>
      <c r="AD44" s="148"/>
      <c r="AE44" s="148"/>
      <c r="AF44" s="148"/>
      <c r="AG44" s="148" t="s">
        <v>389</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1" x14ac:dyDescent="0.2">
      <c r="A45" s="155"/>
      <c r="B45" s="156"/>
      <c r="C45" s="273" t="s">
        <v>421</v>
      </c>
      <c r="D45" s="274"/>
      <c r="E45" s="274"/>
      <c r="F45" s="274"/>
      <c r="G45" s="274"/>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391</v>
      </c>
      <c r="AH45" s="148"/>
      <c r="AI45" s="148"/>
      <c r="AJ45" s="148"/>
      <c r="AK45" s="148"/>
      <c r="AL45" s="148"/>
      <c r="AM45" s="148"/>
      <c r="AN45" s="148"/>
      <c r="AO45" s="148"/>
      <c r="AP45" s="148"/>
      <c r="AQ45" s="148"/>
      <c r="AR45" s="148"/>
      <c r="AS45" s="148"/>
      <c r="AT45" s="148"/>
      <c r="AU45" s="148"/>
      <c r="AV45" s="148"/>
      <c r="AW45" s="148"/>
      <c r="AX45" s="148"/>
      <c r="AY45" s="148"/>
      <c r="AZ45" s="148"/>
      <c r="BA45" s="172" t="str">
        <f>C45</f>
        <v>ve výkopišti ve stavu a poloze, ve kterých byla na začátku zemních prací, a to podepřením, vzepřením nebo vyvěšením, případně s ochranným bedněním, se zřízením a odstraněním zajišťovací konstrukce a včetně opotřebení použitých materiálů,</v>
      </c>
      <c r="BB45" s="148"/>
      <c r="BC45" s="148"/>
      <c r="BD45" s="148"/>
      <c r="BE45" s="148"/>
      <c r="BF45" s="148"/>
      <c r="BG45" s="148"/>
      <c r="BH45" s="148"/>
    </row>
    <row r="46" spans="1:60" outlineLevel="1" x14ac:dyDescent="0.2">
      <c r="A46" s="155"/>
      <c r="B46" s="156"/>
      <c r="C46" s="197" t="s">
        <v>422</v>
      </c>
      <c r="D46" s="183"/>
      <c r="E46" s="184"/>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393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97" t="s">
        <v>423</v>
      </c>
      <c r="D47" s="183"/>
      <c r="E47" s="184">
        <v>1.3</v>
      </c>
      <c r="F47" s="157"/>
      <c r="G47" s="157"/>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393</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97" t="s">
        <v>424</v>
      </c>
      <c r="D48" s="183"/>
      <c r="E48" s="184">
        <v>1.3</v>
      </c>
      <c r="F48" s="157"/>
      <c r="G48" s="157"/>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393</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97" t="s">
        <v>425</v>
      </c>
      <c r="D49" s="183"/>
      <c r="E49" s="184"/>
      <c r="F49" s="157"/>
      <c r="G49" s="157"/>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393</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97" t="s">
        <v>424</v>
      </c>
      <c r="D50" s="183"/>
      <c r="E50" s="184">
        <v>1.3</v>
      </c>
      <c r="F50" s="157"/>
      <c r="G50" s="157"/>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393</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97" t="s">
        <v>426</v>
      </c>
      <c r="D51" s="183"/>
      <c r="E51" s="184"/>
      <c r="F51" s="157"/>
      <c r="G51" s="157"/>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393</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97" t="s">
        <v>423</v>
      </c>
      <c r="D52" s="183"/>
      <c r="E52" s="184">
        <v>1.3</v>
      </c>
      <c r="F52" s="157"/>
      <c r="G52" s="157"/>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393</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97" t="s">
        <v>427</v>
      </c>
      <c r="D53" s="183"/>
      <c r="E53" s="184"/>
      <c r="F53" s="157"/>
      <c r="G53" s="157"/>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393</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97" t="s">
        <v>428</v>
      </c>
      <c r="D54" s="183"/>
      <c r="E54" s="184">
        <v>2.6</v>
      </c>
      <c r="F54" s="157"/>
      <c r="G54" s="157"/>
      <c r="H54" s="157"/>
      <c r="I54" s="157"/>
      <c r="J54" s="157"/>
      <c r="K54" s="157"/>
      <c r="L54" s="157"/>
      <c r="M54" s="157"/>
      <c r="N54" s="157"/>
      <c r="O54" s="157"/>
      <c r="P54" s="157"/>
      <c r="Q54" s="157"/>
      <c r="R54" s="157"/>
      <c r="S54" s="157"/>
      <c r="T54" s="157"/>
      <c r="U54" s="157"/>
      <c r="V54" s="157"/>
      <c r="W54" s="157"/>
      <c r="X54" s="157"/>
      <c r="Y54" s="148"/>
      <c r="Z54" s="148"/>
      <c r="AA54" s="148"/>
      <c r="AB54" s="148"/>
      <c r="AC54" s="148"/>
      <c r="AD54" s="148"/>
      <c r="AE54" s="148"/>
      <c r="AF54" s="148"/>
      <c r="AG54" s="148" t="s">
        <v>393</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97" t="s">
        <v>429</v>
      </c>
      <c r="D55" s="183"/>
      <c r="E55" s="184">
        <v>2.6</v>
      </c>
      <c r="F55" s="157"/>
      <c r="G55" s="157"/>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393</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97" t="s">
        <v>430</v>
      </c>
      <c r="D56" s="183"/>
      <c r="E56" s="184"/>
      <c r="F56" s="157"/>
      <c r="G56" s="157"/>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393</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97" t="s">
        <v>429</v>
      </c>
      <c r="D57" s="183"/>
      <c r="E57" s="184">
        <v>2.6</v>
      </c>
      <c r="F57" s="157"/>
      <c r="G57" s="157"/>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393</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97" t="s">
        <v>431</v>
      </c>
      <c r="D58" s="183"/>
      <c r="E58" s="184"/>
      <c r="F58" s="157"/>
      <c r="G58" s="157"/>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393</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97" t="s">
        <v>423</v>
      </c>
      <c r="D59" s="183"/>
      <c r="E59" s="184">
        <v>1.3</v>
      </c>
      <c r="F59" s="157"/>
      <c r="G59" s="157"/>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393</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97" t="s">
        <v>429</v>
      </c>
      <c r="D60" s="183"/>
      <c r="E60" s="184">
        <v>2.6</v>
      </c>
      <c r="F60" s="157"/>
      <c r="G60" s="157"/>
      <c r="H60" s="157"/>
      <c r="I60" s="157"/>
      <c r="J60" s="157"/>
      <c r="K60" s="157"/>
      <c r="L60" s="157"/>
      <c r="M60" s="157"/>
      <c r="N60" s="157"/>
      <c r="O60" s="157"/>
      <c r="P60" s="157"/>
      <c r="Q60" s="157"/>
      <c r="R60" s="157"/>
      <c r="S60" s="157"/>
      <c r="T60" s="157"/>
      <c r="U60" s="157"/>
      <c r="V60" s="157"/>
      <c r="W60" s="157"/>
      <c r="X60" s="157"/>
      <c r="Y60" s="148"/>
      <c r="Z60" s="148"/>
      <c r="AA60" s="148"/>
      <c r="AB60" s="148"/>
      <c r="AC60" s="148"/>
      <c r="AD60" s="148"/>
      <c r="AE60" s="148"/>
      <c r="AF60" s="148"/>
      <c r="AG60" s="148" t="s">
        <v>393</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97" t="s">
        <v>432</v>
      </c>
      <c r="D61" s="183"/>
      <c r="E61" s="184"/>
      <c r="F61" s="157"/>
      <c r="G61" s="157"/>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393</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97" t="s">
        <v>433</v>
      </c>
      <c r="D62" s="183"/>
      <c r="E62" s="184">
        <v>1.3</v>
      </c>
      <c r="F62" s="157"/>
      <c r="G62" s="157"/>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393</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97" t="s">
        <v>428</v>
      </c>
      <c r="D63" s="183"/>
      <c r="E63" s="184">
        <v>2.6</v>
      </c>
      <c r="F63" s="157"/>
      <c r="G63" s="157"/>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393</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97" t="s">
        <v>424</v>
      </c>
      <c r="D64" s="183"/>
      <c r="E64" s="184">
        <v>1.3</v>
      </c>
      <c r="F64" s="157"/>
      <c r="G64" s="157"/>
      <c r="H64" s="157"/>
      <c r="I64" s="157"/>
      <c r="J64" s="157"/>
      <c r="K64" s="157"/>
      <c r="L64" s="157"/>
      <c r="M64" s="157"/>
      <c r="N64" s="157"/>
      <c r="O64" s="157"/>
      <c r="P64" s="157"/>
      <c r="Q64" s="157"/>
      <c r="R64" s="157"/>
      <c r="S64" s="157"/>
      <c r="T64" s="157"/>
      <c r="U64" s="157"/>
      <c r="V64" s="157"/>
      <c r="W64" s="157"/>
      <c r="X64" s="157"/>
      <c r="Y64" s="148"/>
      <c r="Z64" s="148"/>
      <c r="AA64" s="148"/>
      <c r="AB64" s="148"/>
      <c r="AC64" s="148"/>
      <c r="AD64" s="148"/>
      <c r="AE64" s="148"/>
      <c r="AF64" s="148"/>
      <c r="AG64" s="148" t="s">
        <v>393</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65">
        <v>4</v>
      </c>
      <c r="B65" s="166" t="s">
        <v>434</v>
      </c>
      <c r="C65" s="175" t="s">
        <v>435</v>
      </c>
      <c r="D65" s="167" t="s">
        <v>420</v>
      </c>
      <c r="E65" s="168">
        <v>7.8</v>
      </c>
      <c r="F65" s="169">
        <v>226.4</v>
      </c>
      <c r="G65" s="170">
        <f>ROUND(E65*F65,2)</f>
        <v>1765.92</v>
      </c>
      <c r="H65" s="169">
        <v>67.92</v>
      </c>
      <c r="I65" s="170">
        <f>ROUND(E65*H65,2)</f>
        <v>529.78</v>
      </c>
      <c r="J65" s="169">
        <v>158.47999999999999</v>
      </c>
      <c r="K65" s="170">
        <f>ROUND(E65*J65,2)</f>
        <v>1236.1400000000001</v>
      </c>
      <c r="L65" s="170">
        <v>21</v>
      </c>
      <c r="M65" s="170">
        <f>G65*(1+L65/100)</f>
        <v>2136.7631999999999</v>
      </c>
      <c r="N65" s="170">
        <v>2.478E-2</v>
      </c>
      <c r="O65" s="170">
        <f>ROUND(E65*N65,2)</f>
        <v>0.19</v>
      </c>
      <c r="P65" s="170">
        <v>0</v>
      </c>
      <c r="Q65" s="170">
        <f>ROUND(E65*P65,2)</f>
        <v>0</v>
      </c>
      <c r="R65" s="170" t="s">
        <v>386</v>
      </c>
      <c r="S65" s="170" t="s">
        <v>387</v>
      </c>
      <c r="T65" s="171" t="s">
        <v>322</v>
      </c>
      <c r="U65" s="157">
        <v>0.54700000000000004</v>
      </c>
      <c r="V65" s="157">
        <f>ROUND(E65*U65,2)</f>
        <v>4.2699999999999996</v>
      </c>
      <c r="W65" s="157"/>
      <c r="X65" s="157" t="s">
        <v>388</v>
      </c>
      <c r="Y65" s="148"/>
      <c r="Z65" s="148"/>
      <c r="AA65" s="148"/>
      <c r="AB65" s="148"/>
      <c r="AC65" s="148"/>
      <c r="AD65" s="148"/>
      <c r="AE65" s="148"/>
      <c r="AF65" s="148"/>
      <c r="AG65" s="148" t="s">
        <v>389</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ht="22.5" outlineLevel="1" x14ac:dyDescent="0.2">
      <c r="A66" s="155"/>
      <c r="B66" s="156"/>
      <c r="C66" s="273" t="s">
        <v>421</v>
      </c>
      <c r="D66" s="274"/>
      <c r="E66" s="274"/>
      <c r="F66" s="274"/>
      <c r="G66" s="274"/>
      <c r="H66" s="157"/>
      <c r="I66" s="157"/>
      <c r="J66" s="157"/>
      <c r="K66" s="157"/>
      <c r="L66" s="157"/>
      <c r="M66" s="157"/>
      <c r="N66" s="157"/>
      <c r="O66" s="157"/>
      <c r="P66" s="157"/>
      <c r="Q66" s="157"/>
      <c r="R66" s="157"/>
      <c r="S66" s="157"/>
      <c r="T66" s="157"/>
      <c r="U66" s="157"/>
      <c r="V66" s="157"/>
      <c r="W66" s="157"/>
      <c r="X66" s="157"/>
      <c r="Y66" s="148"/>
      <c r="Z66" s="148"/>
      <c r="AA66" s="148"/>
      <c r="AB66" s="148"/>
      <c r="AC66" s="148"/>
      <c r="AD66" s="148"/>
      <c r="AE66" s="148"/>
      <c r="AF66" s="148"/>
      <c r="AG66" s="148" t="s">
        <v>391</v>
      </c>
      <c r="AH66" s="148"/>
      <c r="AI66" s="148"/>
      <c r="AJ66" s="148"/>
      <c r="AK66" s="148"/>
      <c r="AL66" s="148"/>
      <c r="AM66" s="148"/>
      <c r="AN66" s="148"/>
      <c r="AO66" s="148"/>
      <c r="AP66" s="148"/>
      <c r="AQ66" s="148"/>
      <c r="AR66" s="148"/>
      <c r="AS66" s="148"/>
      <c r="AT66" s="148"/>
      <c r="AU66" s="148"/>
      <c r="AV66" s="148"/>
      <c r="AW66" s="148"/>
      <c r="AX66" s="148"/>
      <c r="AY66" s="148"/>
      <c r="AZ66" s="148"/>
      <c r="BA66" s="172" t="str">
        <f>C66</f>
        <v>ve výkopišti ve stavu a poloze, ve kterých byla na začátku zemních prací, a to podepřením, vzepřením nebo vyvěšením, případně s ochranným bedněním, se zřízením a odstraněním zajišťovací konstrukce a včetně opotřebení použitých materiálů,</v>
      </c>
      <c r="BB66" s="148"/>
      <c r="BC66" s="148"/>
      <c r="BD66" s="148"/>
      <c r="BE66" s="148"/>
      <c r="BF66" s="148"/>
      <c r="BG66" s="148"/>
      <c r="BH66" s="148"/>
    </row>
    <row r="67" spans="1:60" outlineLevel="1" x14ac:dyDescent="0.2">
      <c r="A67" s="155"/>
      <c r="B67" s="156"/>
      <c r="C67" s="197" t="s">
        <v>422</v>
      </c>
      <c r="D67" s="183"/>
      <c r="E67" s="184"/>
      <c r="F67" s="157"/>
      <c r="G67" s="157"/>
      <c r="H67" s="157"/>
      <c r="I67" s="157"/>
      <c r="J67" s="157"/>
      <c r="K67" s="157"/>
      <c r="L67" s="157"/>
      <c r="M67" s="157"/>
      <c r="N67" s="157"/>
      <c r="O67" s="157"/>
      <c r="P67" s="157"/>
      <c r="Q67" s="157"/>
      <c r="R67" s="157"/>
      <c r="S67" s="157"/>
      <c r="T67" s="157"/>
      <c r="U67" s="157"/>
      <c r="V67" s="157"/>
      <c r="W67" s="157"/>
      <c r="X67" s="157"/>
      <c r="Y67" s="148"/>
      <c r="Z67" s="148"/>
      <c r="AA67" s="148"/>
      <c r="AB67" s="148"/>
      <c r="AC67" s="148"/>
      <c r="AD67" s="148"/>
      <c r="AE67" s="148"/>
      <c r="AF67" s="148"/>
      <c r="AG67" s="148" t="s">
        <v>393</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97" t="s">
        <v>436</v>
      </c>
      <c r="D68" s="183"/>
      <c r="E68" s="184">
        <v>1.3</v>
      </c>
      <c r="F68" s="157"/>
      <c r="G68" s="157"/>
      <c r="H68" s="157"/>
      <c r="I68" s="157"/>
      <c r="J68" s="157"/>
      <c r="K68" s="157"/>
      <c r="L68" s="157"/>
      <c r="M68" s="157"/>
      <c r="N68" s="157"/>
      <c r="O68" s="157"/>
      <c r="P68" s="157"/>
      <c r="Q68" s="157"/>
      <c r="R68" s="157"/>
      <c r="S68" s="157"/>
      <c r="T68" s="157"/>
      <c r="U68" s="157"/>
      <c r="V68" s="157"/>
      <c r="W68" s="157"/>
      <c r="X68" s="157"/>
      <c r="Y68" s="148"/>
      <c r="Z68" s="148"/>
      <c r="AA68" s="148"/>
      <c r="AB68" s="148"/>
      <c r="AC68" s="148"/>
      <c r="AD68" s="148"/>
      <c r="AE68" s="148"/>
      <c r="AF68" s="148"/>
      <c r="AG68" s="148" t="s">
        <v>393</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97" t="s">
        <v>425</v>
      </c>
      <c r="D69" s="183"/>
      <c r="E69" s="184"/>
      <c r="F69" s="157"/>
      <c r="G69" s="15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393</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97" t="s">
        <v>437</v>
      </c>
      <c r="D70" s="183"/>
      <c r="E70" s="184">
        <v>1.3</v>
      </c>
      <c r="F70" s="157"/>
      <c r="G70" s="157"/>
      <c r="H70" s="157"/>
      <c r="I70" s="157"/>
      <c r="J70" s="157"/>
      <c r="K70" s="157"/>
      <c r="L70" s="157"/>
      <c r="M70" s="157"/>
      <c r="N70" s="157"/>
      <c r="O70" s="157"/>
      <c r="P70" s="157"/>
      <c r="Q70" s="157"/>
      <c r="R70" s="157"/>
      <c r="S70" s="157"/>
      <c r="T70" s="157"/>
      <c r="U70" s="157"/>
      <c r="V70" s="157"/>
      <c r="W70" s="157"/>
      <c r="X70" s="157"/>
      <c r="Y70" s="148"/>
      <c r="Z70" s="148"/>
      <c r="AA70" s="148"/>
      <c r="AB70" s="148"/>
      <c r="AC70" s="148"/>
      <c r="AD70" s="148"/>
      <c r="AE70" s="148"/>
      <c r="AF70" s="148"/>
      <c r="AG70" s="148" t="s">
        <v>393</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97" t="s">
        <v>426</v>
      </c>
      <c r="D71" s="183"/>
      <c r="E71" s="184"/>
      <c r="F71" s="157"/>
      <c r="G71" s="157"/>
      <c r="H71" s="157"/>
      <c r="I71" s="157"/>
      <c r="J71" s="157"/>
      <c r="K71" s="157"/>
      <c r="L71" s="157"/>
      <c r="M71" s="157"/>
      <c r="N71" s="157"/>
      <c r="O71" s="157"/>
      <c r="P71" s="157"/>
      <c r="Q71" s="157"/>
      <c r="R71" s="157"/>
      <c r="S71" s="157"/>
      <c r="T71" s="157"/>
      <c r="U71" s="157"/>
      <c r="V71" s="157"/>
      <c r="W71" s="157"/>
      <c r="X71" s="157"/>
      <c r="Y71" s="148"/>
      <c r="Z71" s="148"/>
      <c r="AA71" s="148"/>
      <c r="AB71" s="148"/>
      <c r="AC71" s="148"/>
      <c r="AD71" s="148"/>
      <c r="AE71" s="148"/>
      <c r="AF71" s="148"/>
      <c r="AG71" s="148" t="s">
        <v>393</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97" t="s">
        <v>437</v>
      </c>
      <c r="D72" s="183"/>
      <c r="E72" s="184">
        <v>1.3</v>
      </c>
      <c r="F72" s="157"/>
      <c r="G72" s="157"/>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393</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97" t="s">
        <v>438</v>
      </c>
      <c r="D73" s="183"/>
      <c r="E73" s="184"/>
      <c r="F73" s="157"/>
      <c r="G73" s="157"/>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393</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97" t="s">
        <v>437</v>
      </c>
      <c r="D74" s="183"/>
      <c r="E74" s="184">
        <v>1.3</v>
      </c>
      <c r="F74" s="157"/>
      <c r="G74" s="157"/>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393</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97" t="s">
        <v>439</v>
      </c>
      <c r="D75" s="183"/>
      <c r="E75" s="184"/>
      <c r="F75" s="157"/>
      <c r="G75" s="157"/>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393</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97" t="s">
        <v>436</v>
      </c>
      <c r="D76" s="183"/>
      <c r="E76" s="184">
        <v>1.3</v>
      </c>
      <c r="F76" s="157"/>
      <c r="G76" s="157"/>
      <c r="H76" s="157"/>
      <c r="I76" s="157"/>
      <c r="J76" s="157"/>
      <c r="K76" s="157"/>
      <c r="L76" s="157"/>
      <c r="M76" s="157"/>
      <c r="N76" s="157"/>
      <c r="O76" s="157"/>
      <c r="P76" s="157"/>
      <c r="Q76" s="157"/>
      <c r="R76" s="157"/>
      <c r="S76" s="157"/>
      <c r="T76" s="157"/>
      <c r="U76" s="157"/>
      <c r="V76" s="157"/>
      <c r="W76" s="157"/>
      <c r="X76" s="157"/>
      <c r="Y76" s="148"/>
      <c r="Z76" s="148"/>
      <c r="AA76" s="148"/>
      <c r="AB76" s="148"/>
      <c r="AC76" s="148"/>
      <c r="AD76" s="148"/>
      <c r="AE76" s="148"/>
      <c r="AF76" s="148"/>
      <c r="AG76" s="148" t="s">
        <v>393</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97" t="s">
        <v>432</v>
      </c>
      <c r="D77" s="183"/>
      <c r="E77" s="184"/>
      <c r="F77" s="157"/>
      <c r="G77" s="157"/>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393</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97" t="s">
        <v>440</v>
      </c>
      <c r="D78" s="183"/>
      <c r="E78" s="184">
        <v>1.3</v>
      </c>
      <c r="F78" s="157"/>
      <c r="G78" s="157"/>
      <c r="H78" s="157"/>
      <c r="I78" s="157"/>
      <c r="J78" s="157"/>
      <c r="K78" s="157"/>
      <c r="L78" s="157"/>
      <c r="M78" s="157"/>
      <c r="N78" s="157"/>
      <c r="O78" s="157"/>
      <c r="P78" s="157"/>
      <c r="Q78" s="157"/>
      <c r="R78" s="157"/>
      <c r="S78" s="157"/>
      <c r="T78" s="157"/>
      <c r="U78" s="157"/>
      <c r="V78" s="157"/>
      <c r="W78" s="157"/>
      <c r="X78" s="157"/>
      <c r="Y78" s="148"/>
      <c r="Z78" s="148"/>
      <c r="AA78" s="148"/>
      <c r="AB78" s="148"/>
      <c r="AC78" s="148"/>
      <c r="AD78" s="148"/>
      <c r="AE78" s="148"/>
      <c r="AF78" s="148"/>
      <c r="AG78" s="148" t="s">
        <v>393</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65">
        <v>5</v>
      </c>
      <c r="B79" s="166" t="s">
        <v>441</v>
      </c>
      <c r="C79" s="175" t="s">
        <v>442</v>
      </c>
      <c r="D79" s="167" t="s">
        <v>443</v>
      </c>
      <c r="E79" s="168">
        <v>137.83000000000001</v>
      </c>
      <c r="F79" s="169">
        <v>456</v>
      </c>
      <c r="G79" s="170">
        <f>ROUND(E79*F79,2)</f>
        <v>62850.48</v>
      </c>
      <c r="H79" s="169">
        <v>0</v>
      </c>
      <c r="I79" s="170">
        <f>ROUND(E79*H79,2)</f>
        <v>0</v>
      </c>
      <c r="J79" s="169">
        <v>456</v>
      </c>
      <c r="K79" s="170">
        <f>ROUND(E79*J79,2)</f>
        <v>62850.48</v>
      </c>
      <c r="L79" s="170">
        <v>21</v>
      </c>
      <c r="M79" s="170">
        <f>G79*(1+L79/100)</f>
        <v>76049.080799999996</v>
      </c>
      <c r="N79" s="170">
        <v>0</v>
      </c>
      <c r="O79" s="170">
        <f>ROUND(E79*N79,2)</f>
        <v>0</v>
      </c>
      <c r="P79" s="170">
        <v>0</v>
      </c>
      <c r="Q79" s="170">
        <f>ROUND(E79*P79,2)</f>
        <v>0</v>
      </c>
      <c r="R79" s="170" t="s">
        <v>386</v>
      </c>
      <c r="S79" s="170" t="s">
        <v>387</v>
      </c>
      <c r="T79" s="171" t="s">
        <v>322</v>
      </c>
      <c r="U79" s="157">
        <v>1.548</v>
      </c>
      <c r="V79" s="157">
        <f>ROUND(E79*U79,2)</f>
        <v>213.36</v>
      </c>
      <c r="W79" s="157"/>
      <c r="X79" s="157" t="s">
        <v>388</v>
      </c>
      <c r="Y79" s="148"/>
      <c r="Z79" s="148"/>
      <c r="AA79" s="148"/>
      <c r="AB79" s="148"/>
      <c r="AC79" s="148"/>
      <c r="AD79" s="148"/>
      <c r="AE79" s="148"/>
      <c r="AF79" s="148"/>
      <c r="AG79" s="148" t="s">
        <v>389</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273" t="s">
        <v>444</v>
      </c>
      <c r="D80" s="274"/>
      <c r="E80" s="274"/>
      <c r="F80" s="274"/>
      <c r="G80" s="274"/>
      <c r="H80" s="157"/>
      <c r="I80" s="157"/>
      <c r="J80" s="157"/>
      <c r="K80" s="157"/>
      <c r="L80" s="157"/>
      <c r="M80" s="157"/>
      <c r="N80" s="157"/>
      <c r="O80" s="157"/>
      <c r="P80" s="157"/>
      <c r="Q80" s="157"/>
      <c r="R80" s="157"/>
      <c r="S80" s="157"/>
      <c r="T80" s="157"/>
      <c r="U80" s="157"/>
      <c r="V80" s="157"/>
      <c r="W80" s="157"/>
      <c r="X80" s="157"/>
      <c r="Y80" s="148"/>
      <c r="Z80" s="148"/>
      <c r="AA80" s="148"/>
      <c r="AB80" s="148"/>
      <c r="AC80" s="148"/>
      <c r="AD80" s="148"/>
      <c r="AE80" s="148"/>
      <c r="AF80" s="148"/>
      <c r="AG80" s="148" t="s">
        <v>391</v>
      </c>
      <c r="AH80" s="148"/>
      <c r="AI80" s="148"/>
      <c r="AJ80" s="148"/>
      <c r="AK80" s="148"/>
      <c r="AL80" s="148"/>
      <c r="AM80" s="148"/>
      <c r="AN80" s="148"/>
      <c r="AO80" s="148"/>
      <c r="AP80" s="148"/>
      <c r="AQ80" s="148"/>
      <c r="AR80" s="148"/>
      <c r="AS80" s="148"/>
      <c r="AT80" s="148"/>
      <c r="AU80" s="148"/>
      <c r="AV80" s="148"/>
      <c r="AW80" s="148"/>
      <c r="AX80" s="148"/>
      <c r="AY80" s="148"/>
      <c r="AZ80" s="148"/>
      <c r="BA80" s="172" t="str">
        <f>C80</f>
        <v>příplatek k cenám vykopávek za ztížení vykopávky v blízkosti podzemního vedení nebo výbušnin v horninách jakékoliv třídy,</v>
      </c>
      <c r="BB80" s="148"/>
      <c r="BC80" s="148"/>
      <c r="BD80" s="148"/>
      <c r="BE80" s="148"/>
      <c r="BF80" s="148"/>
      <c r="BG80" s="148"/>
      <c r="BH80" s="148"/>
    </row>
    <row r="81" spans="1:60" outlineLevel="1" x14ac:dyDescent="0.2">
      <c r="A81" s="155"/>
      <c r="B81" s="156"/>
      <c r="C81" s="197" t="s">
        <v>445</v>
      </c>
      <c r="D81" s="183"/>
      <c r="E81" s="184">
        <v>19.45</v>
      </c>
      <c r="F81" s="157"/>
      <c r="G81" s="157"/>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393</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97" t="s">
        <v>446</v>
      </c>
      <c r="D82" s="183"/>
      <c r="E82" s="184">
        <v>13.51</v>
      </c>
      <c r="F82" s="157"/>
      <c r="G82" s="157"/>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393</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97" t="s">
        <v>447</v>
      </c>
      <c r="D83" s="183"/>
      <c r="E83" s="184">
        <v>12.34</v>
      </c>
      <c r="F83" s="157"/>
      <c r="G83" s="157"/>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393</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97" t="s">
        <v>448</v>
      </c>
      <c r="D84" s="183"/>
      <c r="E84" s="184">
        <v>22.61</v>
      </c>
      <c r="F84" s="157"/>
      <c r="G84" s="157"/>
      <c r="H84" s="157"/>
      <c r="I84" s="157"/>
      <c r="J84" s="157"/>
      <c r="K84" s="157"/>
      <c r="L84" s="157"/>
      <c r="M84" s="157"/>
      <c r="N84" s="157"/>
      <c r="O84" s="157"/>
      <c r="P84" s="157"/>
      <c r="Q84" s="157"/>
      <c r="R84" s="157"/>
      <c r="S84" s="157"/>
      <c r="T84" s="157"/>
      <c r="U84" s="157"/>
      <c r="V84" s="157"/>
      <c r="W84" s="157"/>
      <c r="X84" s="157"/>
      <c r="Y84" s="148"/>
      <c r="Z84" s="148"/>
      <c r="AA84" s="148"/>
      <c r="AB84" s="148"/>
      <c r="AC84" s="148"/>
      <c r="AD84" s="148"/>
      <c r="AE84" s="148"/>
      <c r="AF84" s="148"/>
      <c r="AG84" s="148" t="s">
        <v>393</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97" t="s">
        <v>449</v>
      </c>
      <c r="D85" s="183"/>
      <c r="E85" s="184">
        <v>10.78</v>
      </c>
      <c r="F85" s="157"/>
      <c r="G85" s="157"/>
      <c r="H85" s="157"/>
      <c r="I85" s="157"/>
      <c r="J85" s="157"/>
      <c r="K85" s="157"/>
      <c r="L85" s="157"/>
      <c r="M85" s="157"/>
      <c r="N85" s="157"/>
      <c r="O85" s="157"/>
      <c r="P85" s="157"/>
      <c r="Q85" s="157"/>
      <c r="R85" s="157"/>
      <c r="S85" s="157"/>
      <c r="T85" s="157"/>
      <c r="U85" s="157"/>
      <c r="V85" s="157"/>
      <c r="W85" s="157"/>
      <c r="X85" s="157"/>
      <c r="Y85" s="148"/>
      <c r="Z85" s="148"/>
      <c r="AA85" s="148"/>
      <c r="AB85" s="148"/>
      <c r="AC85" s="148"/>
      <c r="AD85" s="148"/>
      <c r="AE85" s="148"/>
      <c r="AF85" s="148"/>
      <c r="AG85" s="148" t="s">
        <v>393</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97" t="s">
        <v>450</v>
      </c>
      <c r="D86" s="183"/>
      <c r="E86" s="184">
        <v>23.8</v>
      </c>
      <c r="F86" s="157"/>
      <c r="G86" s="157"/>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393</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97" t="s">
        <v>451</v>
      </c>
      <c r="D87" s="183"/>
      <c r="E87" s="184">
        <v>15.32</v>
      </c>
      <c r="F87" s="157"/>
      <c r="G87" s="157"/>
      <c r="H87" s="157"/>
      <c r="I87" s="157"/>
      <c r="J87" s="157"/>
      <c r="K87" s="157"/>
      <c r="L87" s="157"/>
      <c r="M87" s="157"/>
      <c r="N87" s="157"/>
      <c r="O87" s="157"/>
      <c r="P87" s="157"/>
      <c r="Q87" s="157"/>
      <c r="R87" s="157"/>
      <c r="S87" s="157"/>
      <c r="T87" s="157"/>
      <c r="U87" s="157"/>
      <c r="V87" s="157"/>
      <c r="W87" s="157"/>
      <c r="X87" s="157"/>
      <c r="Y87" s="148"/>
      <c r="Z87" s="148"/>
      <c r="AA87" s="148"/>
      <c r="AB87" s="148"/>
      <c r="AC87" s="148"/>
      <c r="AD87" s="148"/>
      <c r="AE87" s="148"/>
      <c r="AF87" s="148"/>
      <c r="AG87" s="148" t="s">
        <v>393</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97" t="s">
        <v>452</v>
      </c>
      <c r="D88" s="183"/>
      <c r="E88" s="184">
        <v>20.02</v>
      </c>
      <c r="F88" s="157"/>
      <c r="G88" s="157"/>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393</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65">
        <v>6</v>
      </c>
      <c r="B89" s="166" t="s">
        <v>453</v>
      </c>
      <c r="C89" s="175" t="s">
        <v>454</v>
      </c>
      <c r="D89" s="167" t="s">
        <v>443</v>
      </c>
      <c r="E89" s="168">
        <v>265.34183000000002</v>
      </c>
      <c r="F89" s="169">
        <v>66.72</v>
      </c>
      <c r="G89" s="170">
        <f>ROUND(E89*F89,2)</f>
        <v>17703.61</v>
      </c>
      <c r="H89" s="169">
        <v>0</v>
      </c>
      <c r="I89" s="170">
        <f>ROUND(E89*H89,2)</f>
        <v>0</v>
      </c>
      <c r="J89" s="169">
        <v>66.72</v>
      </c>
      <c r="K89" s="170">
        <f>ROUND(E89*J89,2)</f>
        <v>17703.61</v>
      </c>
      <c r="L89" s="170">
        <v>21</v>
      </c>
      <c r="M89" s="170">
        <f>G89*(1+L89/100)</f>
        <v>21421.3681</v>
      </c>
      <c r="N89" s="170">
        <v>0</v>
      </c>
      <c r="O89" s="170">
        <f>ROUND(E89*N89,2)</f>
        <v>0</v>
      </c>
      <c r="P89" s="170">
        <v>0</v>
      </c>
      <c r="Q89" s="170">
        <f>ROUND(E89*P89,2)</f>
        <v>0</v>
      </c>
      <c r="R89" s="170" t="s">
        <v>386</v>
      </c>
      <c r="S89" s="170" t="s">
        <v>387</v>
      </c>
      <c r="T89" s="171" t="s">
        <v>322</v>
      </c>
      <c r="U89" s="157">
        <v>0.1</v>
      </c>
      <c r="V89" s="157">
        <f>ROUND(E89*U89,2)</f>
        <v>26.53</v>
      </c>
      <c r="W89" s="157"/>
      <c r="X89" s="157" t="s">
        <v>388</v>
      </c>
      <c r="Y89" s="148"/>
      <c r="Z89" s="148"/>
      <c r="AA89" s="148"/>
      <c r="AB89" s="148"/>
      <c r="AC89" s="148"/>
      <c r="AD89" s="148"/>
      <c r="AE89" s="148"/>
      <c r="AF89" s="148"/>
      <c r="AG89" s="148" t="s">
        <v>389</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ht="33.75" outlineLevel="1" x14ac:dyDescent="0.2">
      <c r="A90" s="155"/>
      <c r="B90" s="156"/>
      <c r="C90" s="273" t="s">
        <v>455</v>
      </c>
      <c r="D90" s="274"/>
      <c r="E90" s="274"/>
      <c r="F90" s="274"/>
      <c r="G90" s="274"/>
      <c r="H90" s="157"/>
      <c r="I90" s="157"/>
      <c r="J90" s="157"/>
      <c r="K90" s="157"/>
      <c r="L90" s="157"/>
      <c r="M90" s="157"/>
      <c r="N90" s="157"/>
      <c r="O90" s="157"/>
      <c r="P90" s="157"/>
      <c r="Q90" s="157"/>
      <c r="R90" s="157"/>
      <c r="S90" s="157"/>
      <c r="T90" s="157"/>
      <c r="U90" s="157"/>
      <c r="V90" s="157"/>
      <c r="W90" s="157"/>
      <c r="X90" s="157"/>
      <c r="Y90" s="148"/>
      <c r="Z90" s="148"/>
      <c r="AA90" s="148"/>
      <c r="AB90" s="148"/>
      <c r="AC90" s="148"/>
      <c r="AD90" s="148"/>
      <c r="AE90" s="148"/>
      <c r="AF90" s="148"/>
      <c r="AG90" s="148" t="s">
        <v>391</v>
      </c>
      <c r="AH90" s="148"/>
      <c r="AI90" s="148"/>
      <c r="AJ90" s="148"/>
      <c r="AK90" s="148"/>
      <c r="AL90" s="148"/>
      <c r="AM90" s="148"/>
      <c r="AN90" s="148"/>
      <c r="AO90" s="148"/>
      <c r="AP90" s="148"/>
      <c r="AQ90" s="148"/>
      <c r="AR90" s="148"/>
      <c r="AS90" s="148"/>
      <c r="AT90" s="148"/>
      <c r="AU90" s="148"/>
      <c r="AV90" s="148"/>
      <c r="AW90" s="148"/>
      <c r="AX90" s="148"/>
      <c r="AY90" s="148"/>
      <c r="AZ90" s="148"/>
      <c r="BA90" s="172" t="str">
        <f>C90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90" s="148"/>
      <c r="BC90" s="148"/>
      <c r="BD90" s="148"/>
      <c r="BE90" s="148"/>
      <c r="BF90" s="148"/>
      <c r="BG90" s="148"/>
      <c r="BH90" s="148"/>
    </row>
    <row r="91" spans="1:60" outlineLevel="1" x14ac:dyDescent="0.2">
      <c r="A91" s="155"/>
      <c r="B91" s="156"/>
      <c r="C91" s="197" t="s">
        <v>456</v>
      </c>
      <c r="D91" s="183"/>
      <c r="E91" s="184"/>
      <c r="F91" s="157"/>
      <c r="G91" s="157"/>
      <c r="H91" s="157"/>
      <c r="I91" s="157"/>
      <c r="J91" s="157"/>
      <c r="K91" s="157"/>
      <c r="L91" s="157"/>
      <c r="M91" s="157"/>
      <c r="N91" s="157"/>
      <c r="O91" s="157"/>
      <c r="P91" s="157"/>
      <c r="Q91" s="157"/>
      <c r="R91" s="157"/>
      <c r="S91" s="157"/>
      <c r="T91" s="157"/>
      <c r="U91" s="157"/>
      <c r="V91" s="157"/>
      <c r="W91" s="157"/>
      <c r="X91" s="157"/>
      <c r="Y91" s="148"/>
      <c r="Z91" s="148"/>
      <c r="AA91" s="148"/>
      <c r="AB91" s="148"/>
      <c r="AC91" s="148"/>
      <c r="AD91" s="148"/>
      <c r="AE91" s="148"/>
      <c r="AF91" s="148"/>
      <c r="AG91" s="148" t="s">
        <v>393</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97" t="s">
        <v>457</v>
      </c>
      <c r="D92" s="183"/>
      <c r="E92" s="184">
        <v>265.34183000000002</v>
      </c>
      <c r="F92" s="157"/>
      <c r="G92" s="157"/>
      <c r="H92" s="157"/>
      <c r="I92" s="157"/>
      <c r="J92" s="157"/>
      <c r="K92" s="157"/>
      <c r="L92" s="157"/>
      <c r="M92" s="157"/>
      <c r="N92" s="157"/>
      <c r="O92" s="157"/>
      <c r="P92" s="157"/>
      <c r="Q92" s="157"/>
      <c r="R92" s="157"/>
      <c r="S92" s="157"/>
      <c r="T92" s="157"/>
      <c r="U92" s="157"/>
      <c r="V92" s="157"/>
      <c r="W92" s="157"/>
      <c r="X92" s="157"/>
      <c r="Y92" s="148"/>
      <c r="Z92" s="148"/>
      <c r="AA92" s="148"/>
      <c r="AB92" s="148"/>
      <c r="AC92" s="148"/>
      <c r="AD92" s="148"/>
      <c r="AE92" s="148"/>
      <c r="AF92" s="148"/>
      <c r="AG92" s="148" t="s">
        <v>393</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65">
        <v>7</v>
      </c>
      <c r="B93" s="166" t="s">
        <v>458</v>
      </c>
      <c r="C93" s="175" t="s">
        <v>459</v>
      </c>
      <c r="D93" s="167" t="s">
        <v>443</v>
      </c>
      <c r="E93" s="168">
        <v>2767.1361700000002</v>
      </c>
      <c r="F93" s="169">
        <v>82</v>
      </c>
      <c r="G93" s="170">
        <f>ROUND(E93*F93,2)</f>
        <v>226905.17</v>
      </c>
      <c r="H93" s="169">
        <v>0</v>
      </c>
      <c r="I93" s="170">
        <f>ROUND(E93*H93,2)</f>
        <v>0</v>
      </c>
      <c r="J93" s="169">
        <v>82</v>
      </c>
      <c r="K93" s="170">
        <f>ROUND(E93*J93,2)</f>
        <v>226905.17</v>
      </c>
      <c r="L93" s="170">
        <v>21</v>
      </c>
      <c r="M93" s="170">
        <f>G93*(1+L93/100)</f>
        <v>274555.25569999998</v>
      </c>
      <c r="N93" s="170">
        <v>0</v>
      </c>
      <c r="O93" s="170">
        <f>ROUND(E93*N93,2)</f>
        <v>0</v>
      </c>
      <c r="P93" s="170">
        <v>0</v>
      </c>
      <c r="Q93" s="170">
        <f>ROUND(E93*P93,2)</f>
        <v>0</v>
      </c>
      <c r="R93" s="170" t="s">
        <v>386</v>
      </c>
      <c r="S93" s="170" t="s">
        <v>387</v>
      </c>
      <c r="T93" s="171" t="s">
        <v>322</v>
      </c>
      <c r="U93" s="157">
        <v>0.12</v>
      </c>
      <c r="V93" s="157">
        <f>ROUND(E93*U93,2)</f>
        <v>332.06</v>
      </c>
      <c r="W93" s="157"/>
      <c r="X93" s="157" t="s">
        <v>388</v>
      </c>
      <c r="Y93" s="148"/>
      <c r="Z93" s="148"/>
      <c r="AA93" s="148"/>
      <c r="AB93" s="148"/>
      <c r="AC93" s="148"/>
      <c r="AD93" s="148"/>
      <c r="AE93" s="148"/>
      <c r="AF93" s="148"/>
      <c r="AG93" s="148" t="s">
        <v>389</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ht="33.75" outlineLevel="1" x14ac:dyDescent="0.2">
      <c r="A94" s="155"/>
      <c r="B94" s="156"/>
      <c r="C94" s="273" t="s">
        <v>455</v>
      </c>
      <c r="D94" s="274"/>
      <c r="E94" s="274"/>
      <c r="F94" s="274"/>
      <c r="G94" s="274"/>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391</v>
      </c>
      <c r="AH94" s="148"/>
      <c r="AI94" s="148"/>
      <c r="AJ94" s="148"/>
      <c r="AK94" s="148"/>
      <c r="AL94" s="148"/>
      <c r="AM94" s="148"/>
      <c r="AN94" s="148"/>
      <c r="AO94" s="148"/>
      <c r="AP94" s="148"/>
      <c r="AQ94" s="148"/>
      <c r="AR94" s="148"/>
      <c r="AS94" s="148"/>
      <c r="AT94" s="148"/>
      <c r="AU94" s="148"/>
      <c r="AV94" s="148"/>
      <c r="AW94" s="148"/>
      <c r="AX94" s="148"/>
      <c r="AY94" s="148"/>
      <c r="AZ94" s="148"/>
      <c r="BA94" s="172" t="str">
        <f>C94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94" s="148"/>
      <c r="BC94" s="148"/>
      <c r="BD94" s="148"/>
      <c r="BE94" s="148"/>
      <c r="BF94" s="148"/>
      <c r="BG94" s="148"/>
      <c r="BH94" s="148"/>
    </row>
    <row r="95" spans="1:60" outlineLevel="1" x14ac:dyDescent="0.2">
      <c r="A95" s="155"/>
      <c r="B95" s="156"/>
      <c r="C95" s="194" t="s">
        <v>392</v>
      </c>
      <c r="D95" s="179"/>
      <c r="E95" s="180"/>
      <c r="F95" s="157"/>
      <c r="G95" s="157"/>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393</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95" t="s">
        <v>460</v>
      </c>
      <c r="D96" s="179"/>
      <c r="E96" s="180"/>
      <c r="F96" s="157"/>
      <c r="G96" s="157"/>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393</v>
      </c>
      <c r="AH96" s="148">
        <v>2</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95" t="s">
        <v>461</v>
      </c>
      <c r="D97" s="179"/>
      <c r="E97" s="180">
        <v>679.82</v>
      </c>
      <c r="F97" s="157"/>
      <c r="G97" s="157"/>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393</v>
      </c>
      <c r="AH97" s="148">
        <v>2</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95" t="s">
        <v>462</v>
      </c>
      <c r="D98" s="179"/>
      <c r="E98" s="180">
        <v>93.91</v>
      </c>
      <c r="F98" s="157"/>
      <c r="G98" s="157"/>
      <c r="H98" s="157"/>
      <c r="I98" s="157"/>
      <c r="J98" s="157"/>
      <c r="K98" s="157"/>
      <c r="L98" s="157"/>
      <c r="M98" s="157"/>
      <c r="N98" s="157"/>
      <c r="O98" s="157"/>
      <c r="P98" s="157"/>
      <c r="Q98" s="157"/>
      <c r="R98" s="157"/>
      <c r="S98" s="157"/>
      <c r="T98" s="157"/>
      <c r="U98" s="157"/>
      <c r="V98" s="157"/>
      <c r="W98" s="157"/>
      <c r="X98" s="157"/>
      <c r="Y98" s="148"/>
      <c r="Z98" s="148"/>
      <c r="AA98" s="148"/>
      <c r="AB98" s="148"/>
      <c r="AC98" s="148"/>
      <c r="AD98" s="148"/>
      <c r="AE98" s="148"/>
      <c r="AF98" s="148"/>
      <c r="AG98" s="148" t="s">
        <v>393</v>
      </c>
      <c r="AH98" s="148">
        <v>2</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95" t="s">
        <v>463</v>
      </c>
      <c r="D99" s="179"/>
      <c r="E99" s="180">
        <v>679.08</v>
      </c>
      <c r="F99" s="157"/>
      <c r="G99" s="157"/>
      <c r="H99" s="157"/>
      <c r="I99" s="157"/>
      <c r="J99" s="157"/>
      <c r="K99" s="157"/>
      <c r="L99" s="157"/>
      <c r="M99" s="157"/>
      <c r="N99" s="157"/>
      <c r="O99" s="157"/>
      <c r="P99" s="157"/>
      <c r="Q99" s="157"/>
      <c r="R99" s="157"/>
      <c r="S99" s="157"/>
      <c r="T99" s="157"/>
      <c r="U99" s="157"/>
      <c r="V99" s="157"/>
      <c r="W99" s="157"/>
      <c r="X99" s="157"/>
      <c r="Y99" s="148"/>
      <c r="Z99" s="148"/>
      <c r="AA99" s="148"/>
      <c r="AB99" s="148"/>
      <c r="AC99" s="148"/>
      <c r="AD99" s="148"/>
      <c r="AE99" s="148"/>
      <c r="AF99" s="148"/>
      <c r="AG99" s="148" t="s">
        <v>393</v>
      </c>
      <c r="AH99" s="148">
        <v>2</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95" t="s">
        <v>464</v>
      </c>
      <c r="D100" s="179"/>
      <c r="E100" s="180">
        <v>81.7</v>
      </c>
      <c r="F100" s="157"/>
      <c r="G100" s="157"/>
      <c r="H100" s="157"/>
      <c r="I100" s="157"/>
      <c r="J100" s="157"/>
      <c r="K100" s="157"/>
      <c r="L100" s="157"/>
      <c r="M100" s="157"/>
      <c r="N100" s="157"/>
      <c r="O100" s="157"/>
      <c r="P100" s="157"/>
      <c r="Q100" s="157"/>
      <c r="R100" s="157"/>
      <c r="S100" s="157"/>
      <c r="T100" s="157"/>
      <c r="U100" s="157"/>
      <c r="V100" s="157"/>
      <c r="W100" s="157"/>
      <c r="X100" s="157"/>
      <c r="Y100" s="148"/>
      <c r="Z100" s="148"/>
      <c r="AA100" s="148"/>
      <c r="AB100" s="148"/>
      <c r="AC100" s="148"/>
      <c r="AD100" s="148"/>
      <c r="AE100" s="148"/>
      <c r="AF100" s="148"/>
      <c r="AG100" s="148" t="s">
        <v>393</v>
      </c>
      <c r="AH100" s="148">
        <v>2</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95" t="s">
        <v>465</v>
      </c>
      <c r="D101" s="179"/>
      <c r="E101" s="180">
        <v>283.99</v>
      </c>
      <c r="F101" s="157"/>
      <c r="G101" s="157"/>
      <c r="H101" s="157"/>
      <c r="I101" s="157"/>
      <c r="J101" s="157"/>
      <c r="K101" s="157"/>
      <c r="L101" s="157"/>
      <c r="M101" s="157"/>
      <c r="N101" s="157"/>
      <c r="O101" s="157"/>
      <c r="P101" s="157"/>
      <c r="Q101" s="157"/>
      <c r="R101" s="157"/>
      <c r="S101" s="157"/>
      <c r="T101" s="157"/>
      <c r="U101" s="157"/>
      <c r="V101" s="157"/>
      <c r="W101" s="157"/>
      <c r="X101" s="157"/>
      <c r="Y101" s="148"/>
      <c r="Z101" s="148"/>
      <c r="AA101" s="148"/>
      <c r="AB101" s="148"/>
      <c r="AC101" s="148"/>
      <c r="AD101" s="148"/>
      <c r="AE101" s="148"/>
      <c r="AF101" s="148"/>
      <c r="AG101" s="148" t="s">
        <v>393</v>
      </c>
      <c r="AH101" s="148">
        <v>2</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55"/>
      <c r="B102" s="156"/>
      <c r="C102" s="195" t="s">
        <v>466</v>
      </c>
      <c r="D102" s="179"/>
      <c r="E102" s="180">
        <v>40.409999999999997</v>
      </c>
      <c r="F102" s="157"/>
      <c r="G102" s="157"/>
      <c r="H102" s="157"/>
      <c r="I102" s="157"/>
      <c r="J102" s="157"/>
      <c r="K102" s="157"/>
      <c r="L102" s="157"/>
      <c r="M102" s="157"/>
      <c r="N102" s="157"/>
      <c r="O102" s="157"/>
      <c r="P102" s="157"/>
      <c r="Q102" s="157"/>
      <c r="R102" s="157"/>
      <c r="S102" s="157"/>
      <c r="T102" s="157"/>
      <c r="U102" s="157"/>
      <c r="V102" s="157"/>
      <c r="W102" s="157"/>
      <c r="X102" s="157"/>
      <c r="Y102" s="148"/>
      <c r="Z102" s="148"/>
      <c r="AA102" s="148"/>
      <c r="AB102" s="148"/>
      <c r="AC102" s="148"/>
      <c r="AD102" s="148"/>
      <c r="AE102" s="148"/>
      <c r="AF102" s="148"/>
      <c r="AG102" s="148" t="s">
        <v>393</v>
      </c>
      <c r="AH102" s="148">
        <v>2</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95" t="s">
        <v>467</v>
      </c>
      <c r="D103" s="179"/>
      <c r="E103" s="180">
        <v>678.3</v>
      </c>
      <c r="F103" s="157"/>
      <c r="G103" s="157"/>
      <c r="H103" s="157"/>
      <c r="I103" s="157"/>
      <c r="J103" s="157"/>
      <c r="K103" s="157"/>
      <c r="L103" s="157"/>
      <c r="M103" s="157"/>
      <c r="N103" s="157"/>
      <c r="O103" s="157"/>
      <c r="P103" s="157"/>
      <c r="Q103" s="157"/>
      <c r="R103" s="157"/>
      <c r="S103" s="157"/>
      <c r="T103" s="157"/>
      <c r="U103" s="157"/>
      <c r="V103" s="157"/>
      <c r="W103" s="157"/>
      <c r="X103" s="157"/>
      <c r="Y103" s="148"/>
      <c r="Z103" s="148"/>
      <c r="AA103" s="148"/>
      <c r="AB103" s="148"/>
      <c r="AC103" s="148"/>
      <c r="AD103" s="148"/>
      <c r="AE103" s="148"/>
      <c r="AF103" s="148"/>
      <c r="AG103" s="148" t="s">
        <v>393</v>
      </c>
      <c r="AH103" s="148">
        <v>2</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95" t="s">
        <v>468</v>
      </c>
      <c r="D104" s="179"/>
      <c r="E104" s="180">
        <v>140.87</v>
      </c>
      <c r="F104" s="157"/>
      <c r="G104" s="157"/>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393</v>
      </c>
      <c r="AH104" s="148">
        <v>2</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95" t="s">
        <v>469</v>
      </c>
      <c r="D105" s="179"/>
      <c r="E105" s="180">
        <v>150.93</v>
      </c>
      <c r="F105" s="157"/>
      <c r="G105" s="157"/>
      <c r="H105" s="157"/>
      <c r="I105" s="157"/>
      <c r="J105" s="157"/>
      <c r="K105" s="157"/>
      <c r="L105" s="157"/>
      <c r="M105" s="157"/>
      <c r="N105" s="157"/>
      <c r="O105" s="157"/>
      <c r="P105" s="157"/>
      <c r="Q105" s="157"/>
      <c r="R105" s="157"/>
      <c r="S105" s="157"/>
      <c r="T105" s="157"/>
      <c r="U105" s="157"/>
      <c r="V105" s="157"/>
      <c r="W105" s="157"/>
      <c r="X105" s="157"/>
      <c r="Y105" s="148"/>
      <c r="Z105" s="148"/>
      <c r="AA105" s="148"/>
      <c r="AB105" s="148"/>
      <c r="AC105" s="148"/>
      <c r="AD105" s="148"/>
      <c r="AE105" s="148"/>
      <c r="AF105" s="148"/>
      <c r="AG105" s="148" t="s">
        <v>393</v>
      </c>
      <c r="AH105" s="148">
        <v>2</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95" t="s">
        <v>470</v>
      </c>
      <c r="D106" s="179"/>
      <c r="E106" s="180">
        <v>14.94</v>
      </c>
      <c r="F106" s="157"/>
      <c r="G106" s="157"/>
      <c r="H106" s="157"/>
      <c r="I106" s="157"/>
      <c r="J106" s="157"/>
      <c r="K106" s="157"/>
      <c r="L106" s="157"/>
      <c r="M106" s="157"/>
      <c r="N106" s="157"/>
      <c r="O106" s="157"/>
      <c r="P106" s="157"/>
      <c r="Q106" s="157"/>
      <c r="R106" s="157"/>
      <c r="S106" s="157"/>
      <c r="T106" s="157"/>
      <c r="U106" s="157"/>
      <c r="V106" s="157"/>
      <c r="W106" s="157"/>
      <c r="X106" s="157"/>
      <c r="Y106" s="148"/>
      <c r="Z106" s="148"/>
      <c r="AA106" s="148"/>
      <c r="AB106" s="148"/>
      <c r="AC106" s="148"/>
      <c r="AD106" s="148"/>
      <c r="AE106" s="148"/>
      <c r="AF106" s="148"/>
      <c r="AG106" s="148" t="s">
        <v>393</v>
      </c>
      <c r="AH106" s="148">
        <v>2</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95" t="s">
        <v>471</v>
      </c>
      <c r="D107" s="179"/>
      <c r="E107" s="180">
        <v>195.13</v>
      </c>
      <c r="F107" s="157"/>
      <c r="G107" s="157"/>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393</v>
      </c>
      <c r="AH107" s="148">
        <v>2</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95" t="s">
        <v>472</v>
      </c>
      <c r="D108" s="179"/>
      <c r="E108" s="180">
        <v>39.46</v>
      </c>
      <c r="F108" s="157"/>
      <c r="G108" s="157"/>
      <c r="H108" s="157"/>
      <c r="I108" s="157"/>
      <c r="J108" s="157"/>
      <c r="K108" s="157"/>
      <c r="L108" s="157"/>
      <c r="M108" s="157"/>
      <c r="N108" s="157"/>
      <c r="O108" s="157"/>
      <c r="P108" s="157"/>
      <c r="Q108" s="157"/>
      <c r="R108" s="157"/>
      <c r="S108" s="157"/>
      <c r="T108" s="157"/>
      <c r="U108" s="157"/>
      <c r="V108" s="157"/>
      <c r="W108" s="157"/>
      <c r="X108" s="157"/>
      <c r="Y108" s="148"/>
      <c r="Z108" s="148"/>
      <c r="AA108" s="148"/>
      <c r="AB108" s="148"/>
      <c r="AC108" s="148"/>
      <c r="AD108" s="148"/>
      <c r="AE108" s="148"/>
      <c r="AF108" s="148"/>
      <c r="AG108" s="148" t="s">
        <v>393</v>
      </c>
      <c r="AH108" s="148">
        <v>2</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95" t="s">
        <v>473</v>
      </c>
      <c r="D109" s="179"/>
      <c r="E109" s="180">
        <v>717.01</v>
      </c>
      <c r="F109" s="157"/>
      <c r="G109" s="157"/>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393</v>
      </c>
      <c r="AH109" s="148">
        <v>2</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95" t="s">
        <v>474</v>
      </c>
      <c r="D110" s="179"/>
      <c r="E110" s="180">
        <v>97.52</v>
      </c>
      <c r="F110" s="157"/>
      <c r="G110" s="157"/>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393</v>
      </c>
      <c r="AH110" s="148">
        <v>2</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95" t="s">
        <v>475</v>
      </c>
      <c r="D111" s="179"/>
      <c r="E111" s="180">
        <v>299.95</v>
      </c>
      <c r="F111" s="157"/>
      <c r="G111" s="157"/>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393</v>
      </c>
      <c r="AH111" s="148">
        <v>2</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95" t="s">
        <v>476</v>
      </c>
      <c r="D112" s="179"/>
      <c r="E112" s="180">
        <v>43.93</v>
      </c>
      <c r="F112" s="157"/>
      <c r="G112" s="157"/>
      <c r="H112" s="157"/>
      <c r="I112" s="157"/>
      <c r="J112" s="157"/>
      <c r="K112" s="157"/>
      <c r="L112" s="157"/>
      <c r="M112" s="157"/>
      <c r="N112" s="157"/>
      <c r="O112" s="157"/>
      <c r="P112" s="157"/>
      <c r="Q112" s="157"/>
      <c r="R112" s="157"/>
      <c r="S112" s="157"/>
      <c r="T112" s="157"/>
      <c r="U112" s="157"/>
      <c r="V112" s="157"/>
      <c r="W112" s="157"/>
      <c r="X112" s="157"/>
      <c r="Y112" s="148"/>
      <c r="Z112" s="148"/>
      <c r="AA112" s="148"/>
      <c r="AB112" s="148"/>
      <c r="AC112" s="148"/>
      <c r="AD112" s="148"/>
      <c r="AE112" s="148"/>
      <c r="AF112" s="148"/>
      <c r="AG112" s="148" t="s">
        <v>393</v>
      </c>
      <c r="AH112" s="148">
        <v>2</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95" t="s">
        <v>477</v>
      </c>
      <c r="D113" s="179"/>
      <c r="E113" s="180">
        <v>172.89</v>
      </c>
      <c r="F113" s="157"/>
      <c r="G113" s="15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393</v>
      </c>
      <c r="AH113" s="148">
        <v>2</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95" t="s">
        <v>478</v>
      </c>
      <c r="D114" s="179"/>
      <c r="E114" s="180">
        <v>21.11</v>
      </c>
      <c r="F114" s="157"/>
      <c r="G114" s="157"/>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393</v>
      </c>
      <c r="AH114" s="148">
        <v>2</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95" t="s">
        <v>479</v>
      </c>
      <c r="D115" s="179"/>
      <c r="E115" s="180">
        <v>128.38</v>
      </c>
      <c r="F115" s="157"/>
      <c r="G115" s="157"/>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393</v>
      </c>
      <c r="AH115" s="148">
        <v>2</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95" t="s">
        <v>480</v>
      </c>
      <c r="D116" s="179"/>
      <c r="E116" s="180">
        <v>13.04</v>
      </c>
      <c r="F116" s="157"/>
      <c r="G116" s="157"/>
      <c r="H116" s="157"/>
      <c r="I116" s="157"/>
      <c r="J116" s="157"/>
      <c r="K116" s="157"/>
      <c r="L116" s="157"/>
      <c r="M116" s="157"/>
      <c r="N116" s="157"/>
      <c r="O116" s="157"/>
      <c r="P116" s="157"/>
      <c r="Q116" s="157"/>
      <c r="R116" s="157"/>
      <c r="S116" s="157"/>
      <c r="T116" s="157"/>
      <c r="U116" s="157"/>
      <c r="V116" s="157"/>
      <c r="W116" s="157"/>
      <c r="X116" s="157"/>
      <c r="Y116" s="148"/>
      <c r="Z116" s="148"/>
      <c r="AA116" s="148"/>
      <c r="AB116" s="148"/>
      <c r="AC116" s="148"/>
      <c r="AD116" s="148"/>
      <c r="AE116" s="148"/>
      <c r="AF116" s="148"/>
      <c r="AG116" s="148" t="s">
        <v>393</v>
      </c>
      <c r="AH116" s="148">
        <v>2</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95" t="s">
        <v>481</v>
      </c>
      <c r="D117" s="179"/>
      <c r="E117" s="180">
        <v>78.900000000000006</v>
      </c>
      <c r="F117" s="157"/>
      <c r="G117" s="157"/>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393</v>
      </c>
      <c r="AH117" s="148">
        <v>2</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95" t="s">
        <v>482</v>
      </c>
      <c r="D118" s="179"/>
      <c r="E118" s="180">
        <v>14.35</v>
      </c>
      <c r="F118" s="157"/>
      <c r="G118" s="157"/>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393</v>
      </c>
      <c r="AH118" s="148">
        <v>2</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95" t="s">
        <v>483</v>
      </c>
      <c r="D119" s="179"/>
      <c r="E119" s="180"/>
      <c r="F119" s="157"/>
      <c r="G119" s="157"/>
      <c r="H119" s="157"/>
      <c r="I119" s="157"/>
      <c r="J119" s="157"/>
      <c r="K119" s="157"/>
      <c r="L119" s="157"/>
      <c r="M119" s="157"/>
      <c r="N119" s="157"/>
      <c r="O119" s="157"/>
      <c r="P119" s="157"/>
      <c r="Q119" s="157"/>
      <c r="R119" s="157"/>
      <c r="S119" s="157"/>
      <c r="T119" s="157"/>
      <c r="U119" s="157"/>
      <c r="V119" s="157"/>
      <c r="W119" s="157"/>
      <c r="X119" s="157"/>
      <c r="Y119" s="148"/>
      <c r="Z119" s="148"/>
      <c r="AA119" s="148"/>
      <c r="AB119" s="148"/>
      <c r="AC119" s="148"/>
      <c r="AD119" s="148"/>
      <c r="AE119" s="148"/>
      <c r="AF119" s="148"/>
      <c r="AG119" s="148" t="s">
        <v>393</v>
      </c>
      <c r="AH119" s="148">
        <v>2</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95" t="s">
        <v>484</v>
      </c>
      <c r="D120" s="179"/>
      <c r="E120" s="180">
        <v>9.75</v>
      </c>
      <c r="F120" s="157"/>
      <c r="G120" s="157"/>
      <c r="H120" s="157"/>
      <c r="I120" s="157"/>
      <c r="J120" s="157"/>
      <c r="K120" s="157"/>
      <c r="L120" s="157"/>
      <c r="M120" s="157"/>
      <c r="N120" s="157"/>
      <c r="O120" s="157"/>
      <c r="P120" s="157"/>
      <c r="Q120" s="157"/>
      <c r="R120" s="157"/>
      <c r="S120" s="157"/>
      <c r="T120" s="157"/>
      <c r="U120" s="157"/>
      <c r="V120" s="157"/>
      <c r="W120" s="157"/>
      <c r="X120" s="157"/>
      <c r="Y120" s="148"/>
      <c r="Z120" s="148"/>
      <c r="AA120" s="148"/>
      <c r="AB120" s="148"/>
      <c r="AC120" s="148"/>
      <c r="AD120" s="148"/>
      <c r="AE120" s="148"/>
      <c r="AF120" s="148"/>
      <c r="AG120" s="148" t="s">
        <v>393</v>
      </c>
      <c r="AH120" s="148">
        <v>2</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95" t="s">
        <v>485</v>
      </c>
      <c r="D121" s="179"/>
      <c r="E121" s="180">
        <v>6.8250000000000002</v>
      </c>
      <c r="F121" s="157"/>
      <c r="G121" s="157"/>
      <c r="H121" s="157"/>
      <c r="I121" s="157"/>
      <c r="J121" s="157"/>
      <c r="K121" s="157"/>
      <c r="L121" s="157"/>
      <c r="M121" s="157"/>
      <c r="N121" s="157"/>
      <c r="O121" s="157"/>
      <c r="P121" s="157"/>
      <c r="Q121" s="157"/>
      <c r="R121" s="157"/>
      <c r="S121" s="157"/>
      <c r="T121" s="157"/>
      <c r="U121" s="157"/>
      <c r="V121" s="157"/>
      <c r="W121" s="157"/>
      <c r="X121" s="157"/>
      <c r="Y121" s="148"/>
      <c r="Z121" s="148"/>
      <c r="AA121" s="148"/>
      <c r="AB121" s="148"/>
      <c r="AC121" s="148"/>
      <c r="AD121" s="148"/>
      <c r="AE121" s="148"/>
      <c r="AF121" s="148"/>
      <c r="AG121" s="148" t="s">
        <v>393</v>
      </c>
      <c r="AH121" s="148">
        <v>2</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95" t="s">
        <v>486</v>
      </c>
      <c r="D122" s="179"/>
      <c r="E122" s="180">
        <v>7.8</v>
      </c>
      <c r="F122" s="157"/>
      <c r="G122" s="157"/>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393</v>
      </c>
      <c r="AH122" s="148">
        <v>2</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95" t="s">
        <v>487</v>
      </c>
      <c r="D123" s="179"/>
      <c r="E123" s="180">
        <v>11.0175</v>
      </c>
      <c r="F123" s="157"/>
      <c r="G123" s="157"/>
      <c r="H123" s="157"/>
      <c r="I123" s="157"/>
      <c r="J123" s="157"/>
      <c r="K123" s="157"/>
      <c r="L123" s="157"/>
      <c r="M123" s="157"/>
      <c r="N123" s="157"/>
      <c r="O123" s="157"/>
      <c r="P123" s="157"/>
      <c r="Q123" s="157"/>
      <c r="R123" s="157"/>
      <c r="S123" s="157"/>
      <c r="T123" s="157"/>
      <c r="U123" s="157"/>
      <c r="V123" s="157"/>
      <c r="W123" s="157"/>
      <c r="X123" s="157"/>
      <c r="Y123" s="148"/>
      <c r="Z123" s="148"/>
      <c r="AA123" s="148"/>
      <c r="AB123" s="148"/>
      <c r="AC123" s="148"/>
      <c r="AD123" s="148"/>
      <c r="AE123" s="148"/>
      <c r="AF123" s="148"/>
      <c r="AG123" s="148" t="s">
        <v>393</v>
      </c>
      <c r="AH123" s="148">
        <v>2</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95" t="s">
        <v>488</v>
      </c>
      <c r="D124" s="179"/>
      <c r="E124" s="180">
        <v>9.5549999999999997</v>
      </c>
      <c r="F124" s="157"/>
      <c r="G124" s="157"/>
      <c r="H124" s="157"/>
      <c r="I124" s="157"/>
      <c r="J124" s="157"/>
      <c r="K124" s="157"/>
      <c r="L124" s="157"/>
      <c r="M124" s="157"/>
      <c r="N124" s="157"/>
      <c r="O124" s="157"/>
      <c r="P124" s="157"/>
      <c r="Q124" s="157"/>
      <c r="R124" s="157"/>
      <c r="S124" s="157"/>
      <c r="T124" s="157"/>
      <c r="U124" s="157"/>
      <c r="V124" s="157"/>
      <c r="W124" s="157"/>
      <c r="X124" s="157"/>
      <c r="Y124" s="148"/>
      <c r="Z124" s="148"/>
      <c r="AA124" s="148"/>
      <c r="AB124" s="148"/>
      <c r="AC124" s="148"/>
      <c r="AD124" s="148"/>
      <c r="AE124" s="148"/>
      <c r="AF124" s="148"/>
      <c r="AG124" s="148" t="s">
        <v>393</v>
      </c>
      <c r="AH124" s="148">
        <v>2</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95" t="s">
        <v>489</v>
      </c>
      <c r="D125" s="179"/>
      <c r="E125" s="180">
        <v>10.237500000000001</v>
      </c>
      <c r="F125" s="157"/>
      <c r="G125" s="157"/>
      <c r="H125" s="157"/>
      <c r="I125" s="157"/>
      <c r="J125" s="157"/>
      <c r="K125" s="157"/>
      <c r="L125" s="157"/>
      <c r="M125" s="157"/>
      <c r="N125" s="157"/>
      <c r="O125" s="157"/>
      <c r="P125" s="157"/>
      <c r="Q125" s="157"/>
      <c r="R125" s="157"/>
      <c r="S125" s="157"/>
      <c r="T125" s="157"/>
      <c r="U125" s="157"/>
      <c r="V125" s="157"/>
      <c r="W125" s="157"/>
      <c r="X125" s="157"/>
      <c r="Y125" s="148"/>
      <c r="Z125" s="148"/>
      <c r="AA125" s="148"/>
      <c r="AB125" s="148"/>
      <c r="AC125" s="148"/>
      <c r="AD125" s="148"/>
      <c r="AE125" s="148"/>
      <c r="AF125" s="148"/>
      <c r="AG125" s="148" t="s">
        <v>393</v>
      </c>
      <c r="AH125" s="148">
        <v>2</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95" t="s">
        <v>490</v>
      </c>
      <c r="D126" s="179"/>
      <c r="E126" s="180">
        <v>5.3624999999999998</v>
      </c>
      <c r="F126" s="157"/>
      <c r="G126" s="157"/>
      <c r="H126" s="157"/>
      <c r="I126" s="157"/>
      <c r="J126" s="157"/>
      <c r="K126" s="157"/>
      <c r="L126" s="157"/>
      <c r="M126" s="157"/>
      <c r="N126" s="157"/>
      <c r="O126" s="157"/>
      <c r="P126" s="157"/>
      <c r="Q126" s="157"/>
      <c r="R126" s="157"/>
      <c r="S126" s="157"/>
      <c r="T126" s="157"/>
      <c r="U126" s="157"/>
      <c r="V126" s="157"/>
      <c r="W126" s="157"/>
      <c r="X126" s="157"/>
      <c r="Y126" s="148"/>
      <c r="Z126" s="148"/>
      <c r="AA126" s="148"/>
      <c r="AB126" s="148"/>
      <c r="AC126" s="148"/>
      <c r="AD126" s="148"/>
      <c r="AE126" s="148"/>
      <c r="AF126" s="148"/>
      <c r="AG126" s="148" t="s">
        <v>393</v>
      </c>
      <c r="AH126" s="148">
        <v>2</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95" t="s">
        <v>491</v>
      </c>
      <c r="D127" s="179"/>
      <c r="E127" s="180"/>
      <c r="F127" s="157"/>
      <c r="G127" s="157"/>
      <c r="H127" s="157"/>
      <c r="I127" s="157"/>
      <c r="J127" s="157"/>
      <c r="K127" s="157"/>
      <c r="L127" s="157"/>
      <c r="M127" s="157"/>
      <c r="N127" s="157"/>
      <c r="O127" s="157"/>
      <c r="P127" s="157"/>
      <c r="Q127" s="157"/>
      <c r="R127" s="157"/>
      <c r="S127" s="157"/>
      <c r="T127" s="157"/>
      <c r="U127" s="157"/>
      <c r="V127" s="157"/>
      <c r="W127" s="157"/>
      <c r="X127" s="157"/>
      <c r="Y127" s="148"/>
      <c r="Z127" s="148"/>
      <c r="AA127" s="148"/>
      <c r="AB127" s="148"/>
      <c r="AC127" s="148"/>
      <c r="AD127" s="148"/>
      <c r="AE127" s="148"/>
      <c r="AF127" s="148"/>
      <c r="AG127" s="148" t="s">
        <v>393</v>
      </c>
      <c r="AH127" s="148">
        <v>2</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95" t="s">
        <v>492</v>
      </c>
      <c r="D128" s="179"/>
      <c r="E128" s="180">
        <v>-775.45</v>
      </c>
      <c r="F128" s="157"/>
      <c r="G128" s="157"/>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393</v>
      </c>
      <c r="AH128" s="148">
        <v>2</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95" t="s">
        <v>493</v>
      </c>
      <c r="D129" s="179"/>
      <c r="E129" s="180">
        <v>-67.599999999999994</v>
      </c>
      <c r="F129" s="157"/>
      <c r="G129" s="157"/>
      <c r="H129" s="157"/>
      <c r="I129" s="157"/>
      <c r="J129" s="157"/>
      <c r="K129" s="157"/>
      <c r="L129" s="157"/>
      <c r="M129" s="157"/>
      <c r="N129" s="157"/>
      <c r="O129" s="157"/>
      <c r="P129" s="157"/>
      <c r="Q129" s="157"/>
      <c r="R129" s="157"/>
      <c r="S129" s="157"/>
      <c r="T129" s="157"/>
      <c r="U129" s="157"/>
      <c r="V129" s="157"/>
      <c r="W129" s="157"/>
      <c r="X129" s="157"/>
      <c r="Y129" s="148"/>
      <c r="Z129" s="148"/>
      <c r="AA129" s="148"/>
      <c r="AB129" s="148"/>
      <c r="AC129" s="148"/>
      <c r="AD129" s="148"/>
      <c r="AE129" s="148"/>
      <c r="AF129" s="148"/>
      <c r="AG129" s="148" t="s">
        <v>393</v>
      </c>
      <c r="AH129" s="148">
        <v>2</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95" t="s">
        <v>494</v>
      </c>
      <c r="D130" s="179"/>
      <c r="E130" s="180">
        <v>-58.5</v>
      </c>
      <c r="F130" s="157"/>
      <c r="G130" s="157"/>
      <c r="H130" s="157"/>
      <c r="I130" s="157"/>
      <c r="J130" s="157"/>
      <c r="K130" s="157"/>
      <c r="L130" s="157"/>
      <c r="M130" s="157"/>
      <c r="N130" s="157"/>
      <c r="O130" s="157"/>
      <c r="P130" s="157"/>
      <c r="Q130" s="157"/>
      <c r="R130" s="157"/>
      <c r="S130" s="157"/>
      <c r="T130" s="157"/>
      <c r="U130" s="157"/>
      <c r="V130" s="157"/>
      <c r="W130" s="157"/>
      <c r="X130" s="157"/>
      <c r="Y130" s="148"/>
      <c r="Z130" s="148"/>
      <c r="AA130" s="148"/>
      <c r="AB130" s="148"/>
      <c r="AC130" s="148"/>
      <c r="AD130" s="148"/>
      <c r="AE130" s="148"/>
      <c r="AF130" s="148"/>
      <c r="AG130" s="148" t="s">
        <v>393</v>
      </c>
      <c r="AH130" s="148">
        <v>2</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95" t="s">
        <v>495</v>
      </c>
      <c r="D131" s="179"/>
      <c r="E131" s="180">
        <v>-34.020000000000003</v>
      </c>
      <c r="F131" s="157"/>
      <c r="G131" s="157"/>
      <c r="H131" s="157"/>
      <c r="I131" s="157"/>
      <c r="J131" s="157"/>
      <c r="K131" s="157"/>
      <c r="L131" s="157"/>
      <c r="M131" s="157"/>
      <c r="N131" s="157"/>
      <c r="O131" s="157"/>
      <c r="P131" s="157"/>
      <c r="Q131" s="157"/>
      <c r="R131" s="157"/>
      <c r="S131" s="157"/>
      <c r="T131" s="157"/>
      <c r="U131" s="157"/>
      <c r="V131" s="157"/>
      <c r="W131" s="157"/>
      <c r="X131" s="157"/>
      <c r="Y131" s="148"/>
      <c r="Z131" s="148"/>
      <c r="AA131" s="148"/>
      <c r="AB131" s="148"/>
      <c r="AC131" s="148"/>
      <c r="AD131" s="148"/>
      <c r="AE131" s="148"/>
      <c r="AF131" s="148"/>
      <c r="AG131" s="148" t="s">
        <v>393</v>
      </c>
      <c r="AH131" s="148">
        <v>2</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96" t="s">
        <v>403</v>
      </c>
      <c r="D132" s="181"/>
      <c r="E132" s="182">
        <v>3790.5974999999999</v>
      </c>
      <c r="F132" s="157"/>
      <c r="G132" s="157"/>
      <c r="H132" s="157"/>
      <c r="I132" s="157"/>
      <c r="J132" s="157"/>
      <c r="K132" s="157"/>
      <c r="L132" s="157"/>
      <c r="M132" s="157"/>
      <c r="N132" s="157"/>
      <c r="O132" s="157"/>
      <c r="P132" s="157"/>
      <c r="Q132" s="157"/>
      <c r="R132" s="157"/>
      <c r="S132" s="157"/>
      <c r="T132" s="157"/>
      <c r="U132" s="157"/>
      <c r="V132" s="157"/>
      <c r="W132" s="157"/>
      <c r="X132" s="157"/>
      <c r="Y132" s="148"/>
      <c r="Z132" s="148"/>
      <c r="AA132" s="148"/>
      <c r="AB132" s="148"/>
      <c r="AC132" s="148"/>
      <c r="AD132" s="148"/>
      <c r="AE132" s="148"/>
      <c r="AF132" s="148"/>
      <c r="AG132" s="148" t="s">
        <v>393</v>
      </c>
      <c r="AH132" s="148">
        <v>3</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55"/>
      <c r="B133" s="156"/>
      <c r="C133" s="194" t="s">
        <v>404</v>
      </c>
      <c r="D133" s="179"/>
      <c r="E133" s="180"/>
      <c r="F133" s="157"/>
      <c r="G133" s="157"/>
      <c r="H133" s="157"/>
      <c r="I133" s="157"/>
      <c r="J133" s="157"/>
      <c r="K133" s="157"/>
      <c r="L133" s="157"/>
      <c r="M133" s="157"/>
      <c r="N133" s="157"/>
      <c r="O133" s="157"/>
      <c r="P133" s="157"/>
      <c r="Q133" s="157"/>
      <c r="R133" s="157"/>
      <c r="S133" s="157"/>
      <c r="T133" s="157"/>
      <c r="U133" s="157"/>
      <c r="V133" s="157"/>
      <c r="W133" s="157"/>
      <c r="X133" s="157"/>
      <c r="Y133" s="148"/>
      <c r="Z133" s="148"/>
      <c r="AA133" s="148"/>
      <c r="AB133" s="148"/>
      <c r="AC133" s="148"/>
      <c r="AD133" s="148"/>
      <c r="AE133" s="148"/>
      <c r="AF133" s="148"/>
      <c r="AG133" s="148" t="s">
        <v>393</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97" t="s">
        <v>496</v>
      </c>
      <c r="D134" s="183"/>
      <c r="E134" s="184">
        <v>2767.13618</v>
      </c>
      <c r="F134" s="157"/>
      <c r="G134" s="157"/>
      <c r="H134" s="157"/>
      <c r="I134" s="157"/>
      <c r="J134" s="157"/>
      <c r="K134" s="157"/>
      <c r="L134" s="157"/>
      <c r="M134" s="157"/>
      <c r="N134" s="157"/>
      <c r="O134" s="157"/>
      <c r="P134" s="157"/>
      <c r="Q134" s="157"/>
      <c r="R134" s="157"/>
      <c r="S134" s="157"/>
      <c r="T134" s="157"/>
      <c r="U134" s="157"/>
      <c r="V134" s="157"/>
      <c r="W134" s="157"/>
      <c r="X134" s="157"/>
      <c r="Y134" s="148"/>
      <c r="Z134" s="148"/>
      <c r="AA134" s="148"/>
      <c r="AB134" s="148"/>
      <c r="AC134" s="148"/>
      <c r="AD134" s="148"/>
      <c r="AE134" s="148"/>
      <c r="AF134" s="148"/>
      <c r="AG134" s="148" t="s">
        <v>393</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65">
        <v>8</v>
      </c>
      <c r="B135" s="166" t="s">
        <v>497</v>
      </c>
      <c r="C135" s="175" t="s">
        <v>498</v>
      </c>
      <c r="D135" s="167" t="s">
        <v>443</v>
      </c>
      <c r="E135" s="168">
        <v>608.76995999999997</v>
      </c>
      <c r="F135" s="169">
        <v>27.44</v>
      </c>
      <c r="G135" s="170">
        <f>ROUND(E135*F135,2)</f>
        <v>16704.650000000001</v>
      </c>
      <c r="H135" s="169">
        <v>0</v>
      </c>
      <c r="I135" s="170">
        <f>ROUND(E135*H135,2)</f>
        <v>0</v>
      </c>
      <c r="J135" s="169">
        <v>27.44</v>
      </c>
      <c r="K135" s="170">
        <f>ROUND(E135*J135,2)</f>
        <v>16704.650000000001</v>
      </c>
      <c r="L135" s="170">
        <v>21</v>
      </c>
      <c r="M135" s="170">
        <f>G135*(1+L135/100)</f>
        <v>20212.626500000002</v>
      </c>
      <c r="N135" s="170">
        <v>0</v>
      </c>
      <c r="O135" s="170">
        <f>ROUND(E135*N135,2)</f>
        <v>0</v>
      </c>
      <c r="P135" s="170">
        <v>0</v>
      </c>
      <c r="Q135" s="170">
        <f>ROUND(E135*P135,2)</f>
        <v>0</v>
      </c>
      <c r="R135" s="170" t="s">
        <v>386</v>
      </c>
      <c r="S135" s="170" t="s">
        <v>387</v>
      </c>
      <c r="T135" s="171" t="s">
        <v>322</v>
      </c>
      <c r="U135" s="157">
        <v>0.08</v>
      </c>
      <c r="V135" s="157">
        <f>ROUND(E135*U135,2)</f>
        <v>48.7</v>
      </c>
      <c r="W135" s="157"/>
      <c r="X135" s="157" t="s">
        <v>388</v>
      </c>
      <c r="Y135" s="148"/>
      <c r="Z135" s="148"/>
      <c r="AA135" s="148"/>
      <c r="AB135" s="148"/>
      <c r="AC135" s="148"/>
      <c r="AD135" s="148"/>
      <c r="AE135" s="148"/>
      <c r="AF135" s="148"/>
      <c r="AG135" s="148" t="s">
        <v>389</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ht="33.75" outlineLevel="1" x14ac:dyDescent="0.2">
      <c r="A136" s="155"/>
      <c r="B136" s="156"/>
      <c r="C136" s="273" t="s">
        <v>455</v>
      </c>
      <c r="D136" s="274"/>
      <c r="E136" s="274"/>
      <c r="F136" s="274"/>
      <c r="G136" s="274"/>
      <c r="H136" s="157"/>
      <c r="I136" s="157"/>
      <c r="J136" s="157"/>
      <c r="K136" s="157"/>
      <c r="L136" s="157"/>
      <c r="M136" s="157"/>
      <c r="N136" s="157"/>
      <c r="O136" s="157"/>
      <c r="P136" s="157"/>
      <c r="Q136" s="157"/>
      <c r="R136" s="157"/>
      <c r="S136" s="157"/>
      <c r="T136" s="157"/>
      <c r="U136" s="157"/>
      <c r="V136" s="157"/>
      <c r="W136" s="157"/>
      <c r="X136" s="157"/>
      <c r="Y136" s="148"/>
      <c r="Z136" s="148"/>
      <c r="AA136" s="148"/>
      <c r="AB136" s="148"/>
      <c r="AC136" s="148"/>
      <c r="AD136" s="148"/>
      <c r="AE136" s="148"/>
      <c r="AF136" s="148"/>
      <c r="AG136" s="148" t="s">
        <v>391</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72" t="str">
        <f>C136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6" s="148"/>
      <c r="BC136" s="148"/>
      <c r="BD136" s="148"/>
      <c r="BE136" s="148"/>
      <c r="BF136" s="148"/>
      <c r="BG136" s="148"/>
      <c r="BH136" s="148"/>
    </row>
    <row r="137" spans="1:60" outlineLevel="1" x14ac:dyDescent="0.2">
      <c r="A137" s="155"/>
      <c r="B137" s="156"/>
      <c r="C137" s="197" t="s">
        <v>499</v>
      </c>
      <c r="D137" s="183"/>
      <c r="E137" s="184">
        <v>608.76995999999997</v>
      </c>
      <c r="F137" s="157"/>
      <c r="G137" s="157"/>
      <c r="H137" s="157"/>
      <c r="I137" s="157"/>
      <c r="J137" s="157"/>
      <c r="K137" s="157"/>
      <c r="L137" s="157"/>
      <c r="M137" s="157"/>
      <c r="N137" s="157"/>
      <c r="O137" s="157"/>
      <c r="P137" s="157"/>
      <c r="Q137" s="157"/>
      <c r="R137" s="157"/>
      <c r="S137" s="157"/>
      <c r="T137" s="157"/>
      <c r="U137" s="157"/>
      <c r="V137" s="157"/>
      <c r="W137" s="157"/>
      <c r="X137" s="157"/>
      <c r="Y137" s="148"/>
      <c r="Z137" s="148"/>
      <c r="AA137" s="148"/>
      <c r="AB137" s="148"/>
      <c r="AC137" s="148"/>
      <c r="AD137" s="148"/>
      <c r="AE137" s="148"/>
      <c r="AF137" s="148"/>
      <c r="AG137" s="148" t="s">
        <v>393</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65">
        <v>9</v>
      </c>
      <c r="B138" s="166" t="s">
        <v>500</v>
      </c>
      <c r="C138" s="175" t="s">
        <v>501</v>
      </c>
      <c r="D138" s="167" t="s">
        <v>443</v>
      </c>
      <c r="E138" s="168">
        <v>798.25121999999999</v>
      </c>
      <c r="F138" s="169">
        <v>221.2</v>
      </c>
      <c r="G138" s="170">
        <f>ROUND(E138*F138,2)</f>
        <v>176573.17</v>
      </c>
      <c r="H138" s="169">
        <v>0</v>
      </c>
      <c r="I138" s="170">
        <f>ROUND(E138*H138,2)</f>
        <v>0</v>
      </c>
      <c r="J138" s="169">
        <v>221.2</v>
      </c>
      <c r="K138" s="170">
        <f>ROUND(E138*J138,2)</f>
        <v>176573.17</v>
      </c>
      <c r="L138" s="170">
        <v>21</v>
      </c>
      <c r="M138" s="170">
        <f>G138*(1+L138/100)</f>
        <v>213653.53570000001</v>
      </c>
      <c r="N138" s="170">
        <v>0</v>
      </c>
      <c r="O138" s="170">
        <f>ROUND(E138*N138,2)</f>
        <v>0</v>
      </c>
      <c r="P138" s="170">
        <v>0</v>
      </c>
      <c r="Q138" s="170">
        <f>ROUND(E138*P138,2)</f>
        <v>0</v>
      </c>
      <c r="R138" s="170" t="s">
        <v>386</v>
      </c>
      <c r="S138" s="170" t="s">
        <v>387</v>
      </c>
      <c r="T138" s="171" t="s">
        <v>322</v>
      </c>
      <c r="U138" s="157">
        <v>0.25</v>
      </c>
      <c r="V138" s="157">
        <f>ROUND(E138*U138,2)</f>
        <v>199.56</v>
      </c>
      <c r="W138" s="157"/>
      <c r="X138" s="157" t="s">
        <v>388</v>
      </c>
      <c r="Y138" s="148"/>
      <c r="Z138" s="148"/>
      <c r="AA138" s="148"/>
      <c r="AB138" s="148"/>
      <c r="AC138" s="148"/>
      <c r="AD138" s="148"/>
      <c r="AE138" s="148"/>
      <c r="AF138" s="148"/>
      <c r="AG138" s="148" t="s">
        <v>389</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ht="33.75" outlineLevel="1" x14ac:dyDescent="0.2">
      <c r="A139" s="155"/>
      <c r="B139" s="156"/>
      <c r="C139" s="273" t="s">
        <v>455</v>
      </c>
      <c r="D139" s="274"/>
      <c r="E139" s="274"/>
      <c r="F139" s="274"/>
      <c r="G139" s="274"/>
      <c r="H139" s="157"/>
      <c r="I139" s="157"/>
      <c r="J139" s="157"/>
      <c r="K139" s="157"/>
      <c r="L139" s="157"/>
      <c r="M139" s="157"/>
      <c r="N139" s="157"/>
      <c r="O139" s="157"/>
      <c r="P139" s="157"/>
      <c r="Q139" s="157"/>
      <c r="R139" s="157"/>
      <c r="S139" s="157"/>
      <c r="T139" s="157"/>
      <c r="U139" s="157"/>
      <c r="V139" s="157"/>
      <c r="W139" s="157"/>
      <c r="X139" s="157"/>
      <c r="Y139" s="148"/>
      <c r="Z139" s="148"/>
      <c r="AA139" s="148"/>
      <c r="AB139" s="148"/>
      <c r="AC139" s="148"/>
      <c r="AD139" s="148"/>
      <c r="AE139" s="148"/>
      <c r="AF139" s="148"/>
      <c r="AG139" s="148" t="s">
        <v>391</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72" t="str">
        <f>C139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9" s="148"/>
      <c r="BC139" s="148"/>
      <c r="BD139" s="148"/>
      <c r="BE139" s="148"/>
      <c r="BF139" s="148"/>
      <c r="BG139" s="148"/>
      <c r="BH139" s="148"/>
    </row>
    <row r="140" spans="1:60" outlineLevel="1" x14ac:dyDescent="0.2">
      <c r="A140" s="155"/>
      <c r="B140" s="156"/>
      <c r="C140" s="197" t="s">
        <v>456</v>
      </c>
      <c r="D140" s="183"/>
      <c r="E140" s="184"/>
      <c r="F140" s="157"/>
      <c r="G140" s="157"/>
      <c r="H140" s="157"/>
      <c r="I140" s="157"/>
      <c r="J140" s="157"/>
      <c r="K140" s="157"/>
      <c r="L140" s="157"/>
      <c r="M140" s="157"/>
      <c r="N140" s="157"/>
      <c r="O140" s="157"/>
      <c r="P140" s="157"/>
      <c r="Q140" s="157"/>
      <c r="R140" s="157"/>
      <c r="S140" s="157"/>
      <c r="T140" s="157"/>
      <c r="U140" s="157"/>
      <c r="V140" s="157"/>
      <c r="W140" s="157"/>
      <c r="X140" s="157"/>
      <c r="Y140" s="148"/>
      <c r="Z140" s="148"/>
      <c r="AA140" s="148"/>
      <c r="AB140" s="148"/>
      <c r="AC140" s="148"/>
      <c r="AD140" s="148"/>
      <c r="AE140" s="148"/>
      <c r="AF140" s="148"/>
      <c r="AG140" s="148" t="s">
        <v>393</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97" t="s">
        <v>502</v>
      </c>
      <c r="D141" s="183"/>
      <c r="E141" s="184">
        <v>758.11950000000002</v>
      </c>
      <c r="F141" s="157"/>
      <c r="G141" s="157"/>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393</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97" t="s">
        <v>503</v>
      </c>
      <c r="D142" s="183"/>
      <c r="E142" s="184">
        <v>40.131720000000001</v>
      </c>
      <c r="F142" s="157"/>
      <c r="G142" s="157"/>
      <c r="H142" s="157"/>
      <c r="I142" s="157"/>
      <c r="J142" s="157"/>
      <c r="K142" s="157"/>
      <c r="L142" s="157"/>
      <c r="M142" s="157"/>
      <c r="N142" s="157"/>
      <c r="O142" s="157"/>
      <c r="P142" s="157"/>
      <c r="Q142" s="157"/>
      <c r="R142" s="157"/>
      <c r="S142" s="157"/>
      <c r="T142" s="157"/>
      <c r="U142" s="157"/>
      <c r="V142" s="157"/>
      <c r="W142" s="157"/>
      <c r="X142" s="157"/>
      <c r="Y142" s="148"/>
      <c r="Z142" s="148"/>
      <c r="AA142" s="148"/>
      <c r="AB142" s="148"/>
      <c r="AC142" s="148"/>
      <c r="AD142" s="148"/>
      <c r="AE142" s="148"/>
      <c r="AF142" s="148"/>
      <c r="AG142" s="148" t="s">
        <v>393</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65">
        <v>10</v>
      </c>
      <c r="B143" s="166" t="s">
        <v>504</v>
      </c>
      <c r="C143" s="175" t="s">
        <v>505</v>
      </c>
      <c r="D143" s="167" t="s">
        <v>506</v>
      </c>
      <c r="E143" s="168">
        <v>2702.1680000000001</v>
      </c>
      <c r="F143" s="169">
        <v>96.4</v>
      </c>
      <c r="G143" s="170">
        <f>ROUND(E143*F143,2)</f>
        <v>260489</v>
      </c>
      <c r="H143" s="169">
        <v>0</v>
      </c>
      <c r="I143" s="170">
        <f>ROUND(E143*H143,2)</f>
        <v>0</v>
      </c>
      <c r="J143" s="169">
        <v>96.4</v>
      </c>
      <c r="K143" s="170">
        <f>ROUND(E143*J143,2)</f>
        <v>260489</v>
      </c>
      <c r="L143" s="170">
        <v>21</v>
      </c>
      <c r="M143" s="170">
        <f>G143*(1+L143/100)</f>
        <v>315191.69</v>
      </c>
      <c r="N143" s="170">
        <v>0</v>
      </c>
      <c r="O143" s="170">
        <f>ROUND(E143*N143,2)</f>
        <v>0</v>
      </c>
      <c r="P143" s="170">
        <v>0</v>
      </c>
      <c r="Q143" s="170">
        <f>ROUND(E143*P143,2)</f>
        <v>0</v>
      </c>
      <c r="R143" s="170" t="s">
        <v>386</v>
      </c>
      <c r="S143" s="170" t="s">
        <v>387</v>
      </c>
      <c r="T143" s="171" t="s">
        <v>322</v>
      </c>
      <c r="U143" s="157">
        <v>0.33</v>
      </c>
      <c r="V143" s="157">
        <f>ROUND(E143*U143,2)</f>
        <v>891.72</v>
      </c>
      <c r="W143" s="157"/>
      <c r="X143" s="157" t="s">
        <v>388</v>
      </c>
      <c r="Y143" s="148"/>
      <c r="Z143" s="148"/>
      <c r="AA143" s="148"/>
      <c r="AB143" s="148"/>
      <c r="AC143" s="148"/>
      <c r="AD143" s="148"/>
      <c r="AE143" s="148"/>
      <c r="AF143" s="148"/>
      <c r="AG143" s="148" t="s">
        <v>389</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273" t="s">
        <v>507</v>
      </c>
      <c r="D144" s="274"/>
      <c r="E144" s="274"/>
      <c r="F144" s="274"/>
      <c r="G144" s="274"/>
      <c r="H144" s="157"/>
      <c r="I144" s="157"/>
      <c r="J144" s="157"/>
      <c r="K144" s="157"/>
      <c r="L144" s="157"/>
      <c r="M144" s="157"/>
      <c r="N144" s="157"/>
      <c r="O144" s="157"/>
      <c r="P144" s="157"/>
      <c r="Q144" s="157"/>
      <c r="R144" s="157"/>
      <c r="S144" s="157"/>
      <c r="T144" s="157"/>
      <c r="U144" s="157"/>
      <c r="V144" s="157"/>
      <c r="W144" s="157"/>
      <c r="X144" s="157"/>
      <c r="Y144" s="148"/>
      <c r="Z144" s="148"/>
      <c r="AA144" s="148"/>
      <c r="AB144" s="148"/>
      <c r="AC144" s="148"/>
      <c r="AD144" s="148"/>
      <c r="AE144" s="148"/>
      <c r="AF144" s="148"/>
      <c r="AG144" s="148" t="s">
        <v>391</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97" t="s">
        <v>508</v>
      </c>
      <c r="D145" s="183"/>
      <c r="E145" s="184">
        <v>520.74</v>
      </c>
      <c r="F145" s="157"/>
      <c r="G145" s="157"/>
      <c r="H145" s="157"/>
      <c r="I145" s="157"/>
      <c r="J145" s="157"/>
      <c r="K145" s="157"/>
      <c r="L145" s="157"/>
      <c r="M145" s="157"/>
      <c r="N145" s="157"/>
      <c r="O145" s="157"/>
      <c r="P145" s="157"/>
      <c r="Q145" s="157"/>
      <c r="R145" s="157"/>
      <c r="S145" s="157"/>
      <c r="T145" s="157"/>
      <c r="U145" s="157"/>
      <c r="V145" s="157"/>
      <c r="W145" s="157"/>
      <c r="X145" s="157"/>
      <c r="Y145" s="148"/>
      <c r="Z145" s="148"/>
      <c r="AA145" s="148"/>
      <c r="AB145" s="148"/>
      <c r="AC145" s="148"/>
      <c r="AD145" s="148"/>
      <c r="AE145" s="148"/>
      <c r="AF145" s="148"/>
      <c r="AG145" s="148" t="s">
        <v>393</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197" t="s">
        <v>509</v>
      </c>
      <c r="D146" s="183"/>
      <c r="E146" s="184">
        <v>497.40800000000002</v>
      </c>
      <c r="F146" s="157"/>
      <c r="G146" s="157"/>
      <c r="H146" s="157"/>
      <c r="I146" s="157"/>
      <c r="J146" s="157"/>
      <c r="K146" s="157"/>
      <c r="L146" s="157"/>
      <c r="M146" s="157"/>
      <c r="N146" s="157"/>
      <c r="O146" s="157"/>
      <c r="P146" s="157"/>
      <c r="Q146" s="157"/>
      <c r="R146" s="157"/>
      <c r="S146" s="157"/>
      <c r="T146" s="157"/>
      <c r="U146" s="157"/>
      <c r="V146" s="157"/>
      <c r="W146" s="157"/>
      <c r="X146" s="157"/>
      <c r="Y146" s="148"/>
      <c r="Z146" s="148"/>
      <c r="AA146" s="148"/>
      <c r="AB146" s="148"/>
      <c r="AC146" s="148"/>
      <c r="AD146" s="148"/>
      <c r="AE146" s="148"/>
      <c r="AF146" s="148"/>
      <c r="AG146" s="148" t="s">
        <v>393</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97" t="s">
        <v>510</v>
      </c>
      <c r="D147" s="183"/>
      <c r="E147" s="184">
        <v>184.96799999999999</v>
      </c>
      <c r="F147" s="157"/>
      <c r="G147" s="157"/>
      <c r="H147" s="157"/>
      <c r="I147" s="157"/>
      <c r="J147" s="157"/>
      <c r="K147" s="157"/>
      <c r="L147" s="157"/>
      <c r="M147" s="157"/>
      <c r="N147" s="157"/>
      <c r="O147" s="157"/>
      <c r="P147" s="157"/>
      <c r="Q147" s="157"/>
      <c r="R147" s="157"/>
      <c r="S147" s="157"/>
      <c r="T147" s="157"/>
      <c r="U147" s="157"/>
      <c r="V147" s="157"/>
      <c r="W147" s="157"/>
      <c r="X147" s="157"/>
      <c r="Y147" s="148"/>
      <c r="Z147" s="148"/>
      <c r="AA147" s="148"/>
      <c r="AB147" s="148"/>
      <c r="AC147" s="148"/>
      <c r="AD147" s="148"/>
      <c r="AE147" s="148"/>
      <c r="AF147" s="148"/>
      <c r="AG147" s="148" t="s">
        <v>393</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97" t="s">
        <v>511</v>
      </c>
      <c r="D148" s="183"/>
      <c r="E148" s="184">
        <v>247.31200000000001</v>
      </c>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393</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97" t="s">
        <v>512</v>
      </c>
      <c r="D149" s="183"/>
      <c r="E149" s="184">
        <v>216.72</v>
      </c>
      <c r="F149" s="157"/>
      <c r="G149" s="157"/>
      <c r="H149" s="157"/>
      <c r="I149" s="157"/>
      <c r="J149" s="157"/>
      <c r="K149" s="157"/>
      <c r="L149" s="157"/>
      <c r="M149" s="157"/>
      <c r="N149" s="157"/>
      <c r="O149" s="157"/>
      <c r="P149" s="157"/>
      <c r="Q149" s="157"/>
      <c r="R149" s="157"/>
      <c r="S149" s="157"/>
      <c r="T149" s="157"/>
      <c r="U149" s="157"/>
      <c r="V149" s="157"/>
      <c r="W149" s="157"/>
      <c r="X149" s="157"/>
      <c r="Y149" s="148"/>
      <c r="Z149" s="148"/>
      <c r="AA149" s="148"/>
      <c r="AB149" s="148"/>
      <c r="AC149" s="148"/>
      <c r="AD149" s="148"/>
      <c r="AE149" s="148"/>
      <c r="AF149" s="148"/>
      <c r="AG149" s="148" t="s">
        <v>393</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97" t="s">
        <v>513</v>
      </c>
      <c r="D150" s="183"/>
      <c r="E150" s="184">
        <v>81.180000000000007</v>
      </c>
      <c r="F150" s="157"/>
      <c r="G150" s="157"/>
      <c r="H150" s="157"/>
      <c r="I150" s="157"/>
      <c r="J150" s="157"/>
      <c r="K150" s="157"/>
      <c r="L150" s="157"/>
      <c r="M150" s="157"/>
      <c r="N150" s="157"/>
      <c r="O150" s="157"/>
      <c r="P150" s="157"/>
      <c r="Q150" s="157"/>
      <c r="R150" s="157"/>
      <c r="S150" s="157"/>
      <c r="T150" s="157"/>
      <c r="U150" s="157"/>
      <c r="V150" s="157"/>
      <c r="W150" s="157"/>
      <c r="X150" s="157"/>
      <c r="Y150" s="148"/>
      <c r="Z150" s="148"/>
      <c r="AA150" s="148"/>
      <c r="AB150" s="148"/>
      <c r="AC150" s="148"/>
      <c r="AD150" s="148"/>
      <c r="AE150" s="148"/>
      <c r="AF150" s="148"/>
      <c r="AG150" s="148" t="s">
        <v>393</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97" t="s">
        <v>514</v>
      </c>
      <c r="D151" s="183"/>
      <c r="E151" s="184">
        <v>157.44999999999999</v>
      </c>
      <c r="F151" s="157"/>
      <c r="G151" s="157"/>
      <c r="H151" s="157"/>
      <c r="I151" s="157"/>
      <c r="J151" s="157"/>
      <c r="K151" s="157"/>
      <c r="L151" s="157"/>
      <c r="M151" s="157"/>
      <c r="N151" s="157"/>
      <c r="O151" s="157"/>
      <c r="P151" s="157"/>
      <c r="Q151" s="157"/>
      <c r="R151" s="157"/>
      <c r="S151" s="157"/>
      <c r="T151" s="157"/>
      <c r="U151" s="157"/>
      <c r="V151" s="157"/>
      <c r="W151" s="157"/>
      <c r="X151" s="157"/>
      <c r="Y151" s="148"/>
      <c r="Z151" s="148"/>
      <c r="AA151" s="148"/>
      <c r="AB151" s="148"/>
      <c r="AC151" s="148"/>
      <c r="AD151" s="148"/>
      <c r="AE151" s="148"/>
      <c r="AF151" s="148"/>
      <c r="AG151" s="148" t="s">
        <v>393</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97" t="s">
        <v>515</v>
      </c>
      <c r="D152" s="183"/>
      <c r="E152" s="184">
        <v>190.08</v>
      </c>
      <c r="F152" s="157"/>
      <c r="G152" s="157"/>
      <c r="H152" s="157"/>
      <c r="I152" s="157"/>
      <c r="J152" s="157"/>
      <c r="K152" s="157"/>
      <c r="L152" s="157"/>
      <c r="M152" s="157"/>
      <c r="N152" s="157"/>
      <c r="O152" s="157"/>
      <c r="P152" s="157"/>
      <c r="Q152" s="157"/>
      <c r="R152" s="157"/>
      <c r="S152" s="157"/>
      <c r="T152" s="157"/>
      <c r="U152" s="157"/>
      <c r="V152" s="157"/>
      <c r="W152" s="157"/>
      <c r="X152" s="157"/>
      <c r="Y152" s="148"/>
      <c r="Z152" s="148"/>
      <c r="AA152" s="148"/>
      <c r="AB152" s="148"/>
      <c r="AC152" s="148"/>
      <c r="AD152" s="148"/>
      <c r="AE152" s="148"/>
      <c r="AF152" s="148"/>
      <c r="AG152" s="148" t="s">
        <v>393</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97" t="s">
        <v>516</v>
      </c>
      <c r="D153" s="183"/>
      <c r="E153" s="184">
        <v>156.75</v>
      </c>
      <c r="F153" s="157"/>
      <c r="G153" s="157"/>
      <c r="H153" s="157"/>
      <c r="I153" s="157"/>
      <c r="J153" s="157"/>
      <c r="K153" s="157"/>
      <c r="L153" s="157"/>
      <c r="M153" s="157"/>
      <c r="N153" s="157"/>
      <c r="O153" s="157"/>
      <c r="P153" s="157"/>
      <c r="Q153" s="157"/>
      <c r="R153" s="157"/>
      <c r="S153" s="157"/>
      <c r="T153" s="157"/>
      <c r="U153" s="157"/>
      <c r="V153" s="157"/>
      <c r="W153" s="157"/>
      <c r="X153" s="157"/>
      <c r="Y153" s="148"/>
      <c r="Z153" s="148"/>
      <c r="AA153" s="148"/>
      <c r="AB153" s="148"/>
      <c r="AC153" s="148"/>
      <c r="AD153" s="148"/>
      <c r="AE153" s="148"/>
      <c r="AF153" s="148"/>
      <c r="AG153" s="148" t="s">
        <v>393</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97" t="s">
        <v>517</v>
      </c>
      <c r="D154" s="183"/>
      <c r="E154" s="184">
        <v>55.25</v>
      </c>
      <c r="F154" s="157"/>
      <c r="G154" s="157"/>
      <c r="H154" s="157"/>
      <c r="I154" s="157"/>
      <c r="J154" s="157"/>
      <c r="K154" s="157"/>
      <c r="L154" s="157"/>
      <c r="M154" s="157"/>
      <c r="N154" s="157"/>
      <c r="O154" s="157"/>
      <c r="P154" s="157"/>
      <c r="Q154" s="157"/>
      <c r="R154" s="157"/>
      <c r="S154" s="157"/>
      <c r="T154" s="157"/>
      <c r="U154" s="157"/>
      <c r="V154" s="157"/>
      <c r="W154" s="157"/>
      <c r="X154" s="157"/>
      <c r="Y154" s="148"/>
      <c r="Z154" s="148"/>
      <c r="AA154" s="148"/>
      <c r="AB154" s="148"/>
      <c r="AC154" s="148"/>
      <c r="AD154" s="148"/>
      <c r="AE154" s="148"/>
      <c r="AF154" s="148"/>
      <c r="AG154" s="148" t="s">
        <v>393</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ht="33.75" outlineLevel="1" x14ac:dyDescent="0.2">
      <c r="A155" s="155"/>
      <c r="B155" s="156"/>
      <c r="C155" s="197" t="s">
        <v>518</v>
      </c>
      <c r="D155" s="183"/>
      <c r="E155" s="184">
        <v>394.31</v>
      </c>
      <c r="F155" s="157"/>
      <c r="G155" s="157"/>
      <c r="H155" s="157"/>
      <c r="I155" s="157"/>
      <c r="J155" s="157"/>
      <c r="K155" s="157"/>
      <c r="L155" s="157"/>
      <c r="M155" s="157"/>
      <c r="N155" s="157"/>
      <c r="O155" s="157"/>
      <c r="P155" s="157"/>
      <c r="Q155" s="157"/>
      <c r="R155" s="157"/>
      <c r="S155" s="157"/>
      <c r="T155" s="157"/>
      <c r="U155" s="157"/>
      <c r="V155" s="157"/>
      <c r="W155" s="157"/>
      <c r="X155" s="157"/>
      <c r="Y155" s="148"/>
      <c r="Z155" s="148"/>
      <c r="AA155" s="148"/>
      <c r="AB155" s="148"/>
      <c r="AC155" s="148"/>
      <c r="AD155" s="148"/>
      <c r="AE155" s="148"/>
      <c r="AF155" s="148"/>
      <c r="AG155" s="148" t="s">
        <v>393</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65">
        <v>11</v>
      </c>
      <c r="B156" s="166" t="s">
        <v>519</v>
      </c>
      <c r="C156" s="175" t="s">
        <v>520</v>
      </c>
      <c r="D156" s="167" t="s">
        <v>506</v>
      </c>
      <c r="E156" s="168">
        <v>2702.1680000000001</v>
      </c>
      <c r="F156" s="169">
        <v>73.760000000000005</v>
      </c>
      <c r="G156" s="170">
        <f>ROUND(E156*F156,2)</f>
        <v>199311.91</v>
      </c>
      <c r="H156" s="169">
        <v>11.96</v>
      </c>
      <c r="I156" s="170">
        <f>ROUND(E156*H156,2)</f>
        <v>32317.93</v>
      </c>
      <c r="J156" s="169">
        <v>61.8</v>
      </c>
      <c r="K156" s="170">
        <f>ROUND(E156*J156,2)</f>
        <v>166993.98000000001</v>
      </c>
      <c r="L156" s="170">
        <v>21</v>
      </c>
      <c r="M156" s="170">
        <f>G156*(1+L156/100)</f>
        <v>241167.4111</v>
      </c>
      <c r="N156" s="170">
        <v>6.9999999999999999E-4</v>
      </c>
      <c r="O156" s="170">
        <f>ROUND(E156*N156,2)</f>
        <v>1.89</v>
      </c>
      <c r="P156" s="170">
        <v>0</v>
      </c>
      <c r="Q156" s="170">
        <f>ROUND(E156*P156,2)</f>
        <v>0</v>
      </c>
      <c r="R156" s="170" t="s">
        <v>386</v>
      </c>
      <c r="S156" s="170" t="s">
        <v>387</v>
      </c>
      <c r="T156" s="171" t="s">
        <v>322</v>
      </c>
      <c r="U156" s="157">
        <v>0.16</v>
      </c>
      <c r="V156" s="157">
        <f>ROUND(E156*U156,2)</f>
        <v>432.35</v>
      </c>
      <c r="W156" s="157"/>
      <c r="X156" s="157" t="s">
        <v>388</v>
      </c>
      <c r="Y156" s="148"/>
      <c r="Z156" s="148"/>
      <c r="AA156" s="148"/>
      <c r="AB156" s="148"/>
      <c r="AC156" s="148"/>
      <c r="AD156" s="148"/>
      <c r="AE156" s="148"/>
      <c r="AF156" s="148"/>
      <c r="AG156" s="148" t="s">
        <v>389</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97" t="s">
        <v>508</v>
      </c>
      <c r="D157" s="183"/>
      <c r="E157" s="184">
        <v>520.74</v>
      </c>
      <c r="F157" s="157"/>
      <c r="G157" s="157"/>
      <c r="H157" s="157"/>
      <c r="I157" s="157"/>
      <c r="J157" s="157"/>
      <c r="K157" s="157"/>
      <c r="L157" s="157"/>
      <c r="M157" s="157"/>
      <c r="N157" s="157"/>
      <c r="O157" s="157"/>
      <c r="P157" s="157"/>
      <c r="Q157" s="157"/>
      <c r="R157" s="157"/>
      <c r="S157" s="157"/>
      <c r="T157" s="157"/>
      <c r="U157" s="157"/>
      <c r="V157" s="157"/>
      <c r="W157" s="157"/>
      <c r="X157" s="157"/>
      <c r="Y157" s="148"/>
      <c r="Z157" s="148"/>
      <c r="AA157" s="148"/>
      <c r="AB157" s="148"/>
      <c r="AC157" s="148"/>
      <c r="AD157" s="148"/>
      <c r="AE157" s="148"/>
      <c r="AF157" s="148"/>
      <c r="AG157" s="148" t="s">
        <v>393</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97" t="s">
        <v>509</v>
      </c>
      <c r="D158" s="183"/>
      <c r="E158" s="184">
        <v>497.40800000000002</v>
      </c>
      <c r="F158" s="157"/>
      <c r="G158" s="157"/>
      <c r="H158" s="157"/>
      <c r="I158" s="157"/>
      <c r="J158" s="157"/>
      <c r="K158" s="157"/>
      <c r="L158" s="157"/>
      <c r="M158" s="157"/>
      <c r="N158" s="157"/>
      <c r="O158" s="157"/>
      <c r="P158" s="157"/>
      <c r="Q158" s="157"/>
      <c r="R158" s="157"/>
      <c r="S158" s="157"/>
      <c r="T158" s="157"/>
      <c r="U158" s="157"/>
      <c r="V158" s="157"/>
      <c r="W158" s="157"/>
      <c r="X158" s="157"/>
      <c r="Y158" s="148"/>
      <c r="Z158" s="148"/>
      <c r="AA158" s="148"/>
      <c r="AB158" s="148"/>
      <c r="AC158" s="148"/>
      <c r="AD158" s="148"/>
      <c r="AE158" s="148"/>
      <c r="AF158" s="148"/>
      <c r="AG158" s="148" t="s">
        <v>393</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55"/>
      <c r="B159" s="156"/>
      <c r="C159" s="197" t="s">
        <v>510</v>
      </c>
      <c r="D159" s="183"/>
      <c r="E159" s="184">
        <v>184.96799999999999</v>
      </c>
      <c r="F159" s="157"/>
      <c r="G159" s="157"/>
      <c r="H159" s="157"/>
      <c r="I159" s="157"/>
      <c r="J159" s="157"/>
      <c r="K159" s="157"/>
      <c r="L159" s="157"/>
      <c r="M159" s="157"/>
      <c r="N159" s="157"/>
      <c r="O159" s="157"/>
      <c r="P159" s="157"/>
      <c r="Q159" s="157"/>
      <c r="R159" s="157"/>
      <c r="S159" s="157"/>
      <c r="T159" s="157"/>
      <c r="U159" s="157"/>
      <c r="V159" s="157"/>
      <c r="W159" s="157"/>
      <c r="X159" s="157"/>
      <c r="Y159" s="148"/>
      <c r="Z159" s="148"/>
      <c r="AA159" s="148"/>
      <c r="AB159" s="148"/>
      <c r="AC159" s="148"/>
      <c r="AD159" s="148"/>
      <c r="AE159" s="148"/>
      <c r="AF159" s="148"/>
      <c r="AG159" s="148" t="s">
        <v>393</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97" t="s">
        <v>511</v>
      </c>
      <c r="D160" s="183"/>
      <c r="E160" s="184">
        <v>247.31200000000001</v>
      </c>
      <c r="F160" s="157"/>
      <c r="G160" s="157"/>
      <c r="H160" s="157"/>
      <c r="I160" s="157"/>
      <c r="J160" s="157"/>
      <c r="K160" s="157"/>
      <c r="L160" s="157"/>
      <c r="M160" s="157"/>
      <c r="N160" s="157"/>
      <c r="O160" s="157"/>
      <c r="P160" s="157"/>
      <c r="Q160" s="157"/>
      <c r="R160" s="157"/>
      <c r="S160" s="157"/>
      <c r="T160" s="157"/>
      <c r="U160" s="157"/>
      <c r="V160" s="157"/>
      <c r="W160" s="157"/>
      <c r="X160" s="157"/>
      <c r="Y160" s="148"/>
      <c r="Z160" s="148"/>
      <c r="AA160" s="148"/>
      <c r="AB160" s="148"/>
      <c r="AC160" s="148"/>
      <c r="AD160" s="148"/>
      <c r="AE160" s="148"/>
      <c r="AF160" s="148"/>
      <c r="AG160" s="148" t="s">
        <v>393</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97" t="s">
        <v>512</v>
      </c>
      <c r="D161" s="183"/>
      <c r="E161" s="184">
        <v>216.72</v>
      </c>
      <c r="F161" s="157"/>
      <c r="G161" s="157"/>
      <c r="H161" s="157"/>
      <c r="I161" s="157"/>
      <c r="J161" s="157"/>
      <c r="K161" s="157"/>
      <c r="L161" s="157"/>
      <c r="M161" s="157"/>
      <c r="N161" s="157"/>
      <c r="O161" s="157"/>
      <c r="P161" s="157"/>
      <c r="Q161" s="157"/>
      <c r="R161" s="157"/>
      <c r="S161" s="157"/>
      <c r="T161" s="157"/>
      <c r="U161" s="157"/>
      <c r="V161" s="157"/>
      <c r="W161" s="157"/>
      <c r="X161" s="157"/>
      <c r="Y161" s="148"/>
      <c r="Z161" s="148"/>
      <c r="AA161" s="148"/>
      <c r="AB161" s="148"/>
      <c r="AC161" s="148"/>
      <c r="AD161" s="148"/>
      <c r="AE161" s="148"/>
      <c r="AF161" s="148"/>
      <c r="AG161" s="148" t="s">
        <v>393</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97" t="s">
        <v>513</v>
      </c>
      <c r="D162" s="183"/>
      <c r="E162" s="184">
        <v>81.180000000000007</v>
      </c>
      <c r="F162" s="157"/>
      <c r="G162" s="157"/>
      <c r="H162" s="157"/>
      <c r="I162" s="157"/>
      <c r="J162" s="157"/>
      <c r="K162" s="157"/>
      <c r="L162" s="157"/>
      <c r="M162" s="157"/>
      <c r="N162" s="157"/>
      <c r="O162" s="157"/>
      <c r="P162" s="157"/>
      <c r="Q162" s="157"/>
      <c r="R162" s="157"/>
      <c r="S162" s="157"/>
      <c r="T162" s="157"/>
      <c r="U162" s="157"/>
      <c r="V162" s="157"/>
      <c r="W162" s="157"/>
      <c r="X162" s="157"/>
      <c r="Y162" s="148"/>
      <c r="Z162" s="148"/>
      <c r="AA162" s="148"/>
      <c r="AB162" s="148"/>
      <c r="AC162" s="148"/>
      <c r="AD162" s="148"/>
      <c r="AE162" s="148"/>
      <c r="AF162" s="148"/>
      <c r="AG162" s="148" t="s">
        <v>393</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97" t="s">
        <v>514</v>
      </c>
      <c r="D163" s="183"/>
      <c r="E163" s="184">
        <v>157.44999999999999</v>
      </c>
      <c r="F163" s="157"/>
      <c r="G163" s="157"/>
      <c r="H163" s="157"/>
      <c r="I163" s="157"/>
      <c r="J163" s="157"/>
      <c r="K163" s="157"/>
      <c r="L163" s="157"/>
      <c r="M163" s="157"/>
      <c r="N163" s="157"/>
      <c r="O163" s="157"/>
      <c r="P163" s="157"/>
      <c r="Q163" s="157"/>
      <c r="R163" s="157"/>
      <c r="S163" s="157"/>
      <c r="T163" s="157"/>
      <c r="U163" s="157"/>
      <c r="V163" s="157"/>
      <c r="W163" s="157"/>
      <c r="X163" s="157"/>
      <c r="Y163" s="148"/>
      <c r="Z163" s="148"/>
      <c r="AA163" s="148"/>
      <c r="AB163" s="148"/>
      <c r="AC163" s="148"/>
      <c r="AD163" s="148"/>
      <c r="AE163" s="148"/>
      <c r="AF163" s="148"/>
      <c r="AG163" s="148" t="s">
        <v>393</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97" t="s">
        <v>515</v>
      </c>
      <c r="D164" s="183"/>
      <c r="E164" s="184">
        <v>190.08</v>
      </c>
      <c r="F164" s="157"/>
      <c r="G164" s="157"/>
      <c r="H164" s="157"/>
      <c r="I164" s="157"/>
      <c r="J164" s="157"/>
      <c r="K164" s="157"/>
      <c r="L164" s="157"/>
      <c r="M164" s="157"/>
      <c r="N164" s="157"/>
      <c r="O164" s="157"/>
      <c r="P164" s="157"/>
      <c r="Q164" s="157"/>
      <c r="R164" s="157"/>
      <c r="S164" s="157"/>
      <c r="T164" s="157"/>
      <c r="U164" s="157"/>
      <c r="V164" s="157"/>
      <c r="W164" s="157"/>
      <c r="X164" s="157"/>
      <c r="Y164" s="148"/>
      <c r="Z164" s="148"/>
      <c r="AA164" s="148"/>
      <c r="AB164" s="148"/>
      <c r="AC164" s="148"/>
      <c r="AD164" s="148"/>
      <c r="AE164" s="148"/>
      <c r="AF164" s="148"/>
      <c r="AG164" s="148" t="s">
        <v>393</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97" t="s">
        <v>516</v>
      </c>
      <c r="D165" s="183"/>
      <c r="E165" s="184">
        <v>156.75</v>
      </c>
      <c r="F165" s="157"/>
      <c r="G165" s="157"/>
      <c r="H165" s="157"/>
      <c r="I165" s="157"/>
      <c r="J165" s="157"/>
      <c r="K165" s="157"/>
      <c r="L165" s="157"/>
      <c r="M165" s="157"/>
      <c r="N165" s="157"/>
      <c r="O165" s="157"/>
      <c r="P165" s="157"/>
      <c r="Q165" s="157"/>
      <c r="R165" s="157"/>
      <c r="S165" s="157"/>
      <c r="T165" s="157"/>
      <c r="U165" s="157"/>
      <c r="V165" s="157"/>
      <c r="W165" s="157"/>
      <c r="X165" s="157"/>
      <c r="Y165" s="148"/>
      <c r="Z165" s="148"/>
      <c r="AA165" s="148"/>
      <c r="AB165" s="148"/>
      <c r="AC165" s="148"/>
      <c r="AD165" s="148"/>
      <c r="AE165" s="148"/>
      <c r="AF165" s="148"/>
      <c r="AG165" s="148" t="s">
        <v>393</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97" t="s">
        <v>517</v>
      </c>
      <c r="D166" s="183"/>
      <c r="E166" s="184">
        <v>55.25</v>
      </c>
      <c r="F166" s="157"/>
      <c r="G166" s="157"/>
      <c r="H166" s="157"/>
      <c r="I166" s="157"/>
      <c r="J166" s="157"/>
      <c r="K166" s="157"/>
      <c r="L166" s="157"/>
      <c r="M166" s="157"/>
      <c r="N166" s="157"/>
      <c r="O166" s="157"/>
      <c r="P166" s="157"/>
      <c r="Q166" s="157"/>
      <c r="R166" s="157"/>
      <c r="S166" s="157"/>
      <c r="T166" s="157"/>
      <c r="U166" s="157"/>
      <c r="V166" s="157"/>
      <c r="W166" s="157"/>
      <c r="X166" s="157"/>
      <c r="Y166" s="148"/>
      <c r="Z166" s="148"/>
      <c r="AA166" s="148"/>
      <c r="AB166" s="148"/>
      <c r="AC166" s="148"/>
      <c r="AD166" s="148"/>
      <c r="AE166" s="148"/>
      <c r="AF166" s="148"/>
      <c r="AG166" s="148" t="s">
        <v>393</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ht="33.75" outlineLevel="1" x14ac:dyDescent="0.2">
      <c r="A167" s="155"/>
      <c r="B167" s="156"/>
      <c r="C167" s="197" t="s">
        <v>518</v>
      </c>
      <c r="D167" s="183"/>
      <c r="E167" s="184">
        <v>394.31</v>
      </c>
      <c r="F167" s="157"/>
      <c r="G167" s="157"/>
      <c r="H167" s="157"/>
      <c r="I167" s="157"/>
      <c r="J167" s="157"/>
      <c r="K167" s="157"/>
      <c r="L167" s="157"/>
      <c r="M167" s="157"/>
      <c r="N167" s="157"/>
      <c r="O167" s="157"/>
      <c r="P167" s="157"/>
      <c r="Q167" s="157"/>
      <c r="R167" s="157"/>
      <c r="S167" s="157"/>
      <c r="T167" s="157"/>
      <c r="U167" s="157"/>
      <c r="V167" s="157"/>
      <c r="W167" s="157"/>
      <c r="X167" s="157"/>
      <c r="Y167" s="148"/>
      <c r="Z167" s="148"/>
      <c r="AA167" s="148"/>
      <c r="AB167" s="148"/>
      <c r="AC167" s="148"/>
      <c r="AD167" s="148"/>
      <c r="AE167" s="148"/>
      <c r="AF167" s="148"/>
      <c r="AG167" s="148" t="s">
        <v>393</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65">
        <v>12</v>
      </c>
      <c r="B168" s="166" t="s">
        <v>521</v>
      </c>
      <c r="C168" s="175" t="s">
        <v>522</v>
      </c>
      <c r="D168" s="167" t="s">
        <v>506</v>
      </c>
      <c r="E168" s="168">
        <v>4537.1400000000003</v>
      </c>
      <c r="F168" s="169">
        <v>166.4</v>
      </c>
      <c r="G168" s="170">
        <f>ROUND(E168*F168,2)</f>
        <v>754980.1</v>
      </c>
      <c r="H168" s="169">
        <v>29.07</v>
      </c>
      <c r="I168" s="170">
        <f>ROUND(E168*H168,2)</f>
        <v>131894.66</v>
      </c>
      <c r="J168" s="169">
        <v>137.33000000000001</v>
      </c>
      <c r="K168" s="170">
        <f>ROUND(E168*J168,2)</f>
        <v>623085.43999999994</v>
      </c>
      <c r="L168" s="170">
        <v>21</v>
      </c>
      <c r="M168" s="170">
        <f>G168*(1+L168/100)</f>
        <v>913525.92099999997</v>
      </c>
      <c r="N168" s="170">
        <v>1.49E-3</v>
      </c>
      <c r="O168" s="170">
        <f>ROUND(E168*N168,2)</f>
        <v>6.76</v>
      </c>
      <c r="P168" s="170">
        <v>0</v>
      </c>
      <c r="Q168" s="170">
        <f>ROUND(E168*P168,2)</f>
        <v>0</v>
      </c>
      <c r="R168" s="170" t="s">
        <v>386</v>
      </c>
      <c r="S168" s="170" t="s">
        <v>387</v>
      </c>
      <c r="T168" s="171" t="s">
        <v>322</v>
      </c>
      <c r="U168" s="157">
        <v>0.32</v>
      </c>
      <c r="V168" s="157">
        <f>ROUND(E168*U168,2)</f>
        <v>1451.88</v>
      </c>
      <c r="W168" s="157"/>
      <c r="X168" s="157" t="s">
        <v>388</v>
      </c>
      <c r="Y168" s="148"/>
      <c r="Z168" s="148"/>
      <c r="AA168" s="148"/>
      <c r="AB168" s="148"/>
      <c r="AC168" s="148"/>
      <c r="AD168" s="148"/>
      <c r="AE168" s="148"/>
      <c r="AF168" s="148"/>
      <c r="AG168" s="148" t="s">
        <v>389</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55"/>
      <c r="B169" s="156"/>
      <c r="C169" s="197" t="s">
        <v>523</v>
      </c>
      <c r="D169" s="183"/>
      <c r="E169" s="184">
        <v>578.6</v>
      </c>
      <c r="F169" s="157"/>
      <c r="G169" s="157"/>
      <c r="H169" s="157"/>
      <c r="I169" s="157"/>
      <c r="J169" s="157"/>
      <c r="K169" s="157"/>
      <c r="L169" s="157"/>
      <c r="M169" s="157"/>
      <c r="N169" s="157"/>
      <c r="O169" s="157"/>
      <c r="P169" s="157"/>
      <c r="Q169" s="157"/>
      <c r="R169" s="157"/>
      <c r="S169" s="157"/>
      <c r="T169" s="157"/>
      <c r="U169" s="157"/>
      <c r="V169" s="157"/>
      <c r="W169" s="157"/>
      <c r="X169" s="157"/>
      <c r="Y169" s="148"/>
      <c r="Z169" s="148"/>
      <c r="AA169" s="148"/>
      <c r="AB169" s="148"/>
      <c r="AC169" s="148"/>
      <c r="AD169" s="148"/>
      <c r="AE169" s="148"/>
      <c r="AF169" s="148"/>
      <c r="AG169" s="148" t="s">
        <v>393</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97" t="s">
        <v>524</v>
      </c>
      <c r="D170" s="183"/>
      <c r="E170" s="184">
        <v>589.6</v>
      </c>
      <c r="F170" s="157"/>
      <c r="G170" s="157"/>
      <c r="H170" s="157"/>
      <c r="I170" s="157"/>
      <c r="J170" s="157"/>
      <c r="K170" s="157"/>
      <c r="L170" s="157"/>
      <c r="M170" s="157"/>
      <c r="N170" s="157"/>
      <c r="O170" s="157"/>
      <c r="P170" s="157"/>
      <c r="Q170" s="157"/>
      <c r="R170" s="157"/>
      <c r="S170" s="157"/>
      <c r="T170" s="157"/>
      <c r="U170" s="157"/>
      <c r="V170" s="157"/>
      <c r="W170" s="157"/>
      <c r="X170" s="157"/>
      <c r="Y170" s="148"/>
      <c r="Z170" s="148"/>
      <c r="AA170" s="148"/>
      <c r="AB170" s="148"/>
      <c r="AC170" s="148"/>
      <c r="AD170" s="148"/>
      <c r="AE170" s="148"/>
      <c r="AF170" s="148"/>
      <c r="AG170" s="148" t="s">
        <v>393</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97" t="s">
        <v>525</v>
      </c>
      <c r="D171" s="183"/>
      <c r="E171" s="184">
        <v>252</v>
      </c>
      <c r="F171" s="157"/>
      <c r="G171" s="157"/>
      <c r="H171" s="157"/>
      <c r="I171" s="157"/>
      <c r="J171" s="157"/>
      <c r="K171" s="157"/>
      <c r="L171" s="157"/>
      <c r="M171" s="157"/>
      <c r="N171" s="157"/>
      <c r="O171" s="157"/>
      <c r="P171" s="157"/>
      <c r="Q171" s="157"/>
      <c r="R171" s="157"/>
      <c r="S171" s="157"/>
      <c r="T171" s="157"/>
      <c r="U171" s="157"/>
      <c r="V171" s="157"/>
      <c r="W171" s="157"/>
      <c r="X171" s="157"/>
      <c r="Y171" s="148"/>
      <c r="Z171" s="148"/>
      <c r="AA171" s="148"/>
      <c r="AB171" s="148"/>
      <c r="AC171" s="148"/>
      <c r="AD171" s="148"/>
      <c r="AE171" s="148"/>
      <c r="AF171" s="148"/>
      <c r="AG171" s="148" t="s">
        <v>393</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97" t="s">
        <v>526</v>
      </c>
      <c r="D172" s="183"/>
      <c r="E172" s="184">
        <v>696</v>
      </c>
      <c r="F172" s="157"/>
      <c r="G172" s="157"/>
      <c r="H172" s="157"/>
      <c r="I172" s="157"/>
      <c r="J172" s="157"/>
      <c r="K172" s="157"/>
      <c r="L172" s="157"/>
      <c r="M172" s="157"/>
      <c r="N172" s="157"/>
      <c r="O172" s="157"/>
      <c r="P172" s="157"/>
      <c r="Q172" s="157"/>
      <c r="R172" s="157"/>
      <c r="S172" s="157"/>
      <c r="T172" s="157"/>
      <c r="U172" s="157"/>
      <c r="V172" s="157"/>
      <c r="W172" s="157"/>
      <c r="X172" s="157"/>
      <c r="Y172" s="148"/>
      <c r="Z172" s="148"/>
      <c r="AA172" s="148"/>
      <c r="AB172" s="148"/>
      <c r="AC172" s="148"/>
      <c r="AD172" s="148"/>
      <c r="AE172" s="148"/>
      <c r="AF172" s="148"/>
      <c r="AG172" s="148" t="s">
        <v>393</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97" t="s">
        <v>527</v>
      </c>
      <c r="D173" s="183"/>
      <c r="E173" s="184">
        <v>15.48</v>
      </c>
      <c r="F173" s="157"/>
      <c r="G173" s="157"/>
      <c r="H173" s="157"/>
      <c r="I173" s="157"/>
      <c r="J173" s="157"/>
      <c r="K173" s="157"/>
      <c r="L173" s="157"/>
      <c r="M173" s="157"/>
      <c r="N173" s="157"/>
      <c r="O173" s="157"/>
      <c r="P173" s="157"/>
      <c r="Q173" s="157"/>
      <c r="R173" s="157"/>
      <c r="S173" s="157"/>
      <c r="T173" s="157"/>
      <c r="U173" s="157"/>
      <c r="V173" s="157"/>
      <c r="W173" s="157"/>
      <c r="X173" s="157"/>
      <c r="Y173" s="148"/>
      <c r="Z173" s="148"/>
      <c r="AA173" s="148"/>
      <c r="AB173" s="148"/>
      <c r="AC173" s="148"/>
      <c r="AD173" s="148"/>
      <c r="AE173" s="148"/>
      <c r="AF173" s="148"/>
      <c r="AG173" s="148" t="s">
        <v>393</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97" t="s">
        <v>528</v>
      </c>
      <c r="D174" s="183"/>
      <c r="E174" s="184">
        <v>221.4</v>
      </c>
      <c r="F174" s="157"/>
      <c r="G174" s="157"/>
      <c r="H174" s="157"/>
      <c r="I174" s="157"/>
      <c r="J174" s="157"/>
      <c r="K174" s="157"/>
      <c r="L174" s="157"/>
      <c r="M174" s="157"/>
      <c r="N174" s="157"/>
      <c r="O174" s="157"/>
      <c r="P174" s="157"/>
      <c r="Q174" s="157"/>
      <c r="R174" s="157"/>
      <c r="S174" s="157"/>
      <c r="T174" s="157"/>
      <c r="U174" s="157"/>
      <c r="V174" s="157"/>
      <c r="W174" s="157"/>
      <c r="X174" s="157"/>
      <c r="Y174" s="148"/>
      <c r="Z174" s="148"/>
      <c r="AA174" s="148"/>
      <c r="AB174" s="148"/>
      <c r="AC174" s="148"/>
      <c r="AD174" s="148"/>
      <c r="AE174" s="148"/>
      <c r="AF174" s="148"/>
      <c r="AG174" s="148" t="s">
        <v>393</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97" t="s">
        <v>529</v>
      </c>
      <c r="D175" s="183"/>
      <c r="E175" s="184">
        <v>1055.58</v>
      </c>
      <c r="F175" s="157"/>
      <c r="G175" s="157"/>
      <c r="H175" s="157"/>
      <c r="I175" s="157"/>
      <c r="J175" s="157"/>
      <c r="K175" s="157"/>
      <c r="L175" s="157"/>
      <c r="M175" s="157"/>
      <c r="N175" s="157"/>
      <c r="O175" s="157"/>
      <c r="P175" s="157"/>
      <c r="Q175" s="157"/>
      <c r="R175" s="157"/>
      <c r="S175" s="157"/>
      <c r="T175" s="157"/>
      <c r="U175" s="157"/>
      <c r="V175" s="157"/>
      <c r="W175" s="157"/>
      <c r="X175" s="157"/>
      <c r="Y175" s="148"/>
      <c r="Z175" s="148"/>
      <c r="AA175" s="148"/>
      <c r="AB175" s="148"/>
      <c r="AC175" s="148"/>
      <c r="AD175" s="148"/>
      <c r="AE175" s="148"/>
      <c r="AF175" s="148"/>
      <c r="AG175" s="148" t="s">
        <v>393</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97" t="s">
        <v>530</v>
      </c>
      <c r="D176" s="183"/>
      <c r="E176" s="184">
        <v>329</v>
      </c>
      <c r="F176" s="157"/>
      <c r="G176" s="157"/>
      <c r="H176" s="157"/>
      <c r="I176" s="157"/>
      <c r="J176" s="157"/>
      <c r="K176" s="157"/>
      <c r="L176" s="157"/>
      <c r="M176" s="157"/>
      <c r="N176" s="157"/>
      <c r="O176" s="157"/>
      <c r="P176" s="157"/>
      <c r="Q176" s="157"/>
      <c r="R176" s="157"/>
      <c r="S176" s="157"/>
      <c r="T176" s="157"/>
      <c r="U176" s="157"/>
      <c r="V176" s="157"/>
      <c r="W176" s="157"/>
      <c r="X176" s="157"/>
      <c r="Y176" s="148"/>
      <c r="Z176" s="148"/>
      <c r="AA176" s="148"/>
      <c r="AB176" s="148"/>
      <c r="AC176" s="148"/>
      <c r="AD176" s="148"/>
      <c r="AE176" s="148"/>
      <c r="AF176" s="148"/>
      <c r="AG176" s="148" t="s">
        <v>393</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97" t="s">
        <v>531</v>
      </c>
      <c r="D177" s="183"/>
      <c r="E177" s="184">
        <v>86.4</v>
      </c>
      <c r="F177" s="157"/>
      <c r="G177" s="157"/>
      <c r="H177" s="157"/>
      <c r="I177" s="157"/>
      <c r="J177" s="157"/>
      <c r="K177" s="157"/>
      <c r="L177" s="157"/>
      <c r="M177" s="157"/>
      <c r="N177" s="157"/>
      <c r="O177" s="157"/>
      <c r="P177" s="157"/>
      <c r="Q177" s="157"/>
      <c r="R177" s="157"/>
      <c r="S177" s="157"/>
      <c r="T177" s="157"/>
      <c r="U177" s="157"/>
      <c r="V177" s="157"/>
      <c r="W177" s="157"/>
      <c r="X177" s="157"/>
      <c r="Y177" s="148"/>
      <c r="Z177" s="148"/>
      <c r="AA177" s="148"/>
      <c r="AB177" s="148"/>
      <c r="AC177" s="148"/>
      <c r="AD177" s="148"/>
      <c r="AE177" s="148"/>
      <c r="AF177" s="148"/>
      <c r="AG177" s="148" t="s">
        <v>393</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97" t="s">
        <v>532</v>
      </c>
      <c r="D178" s="183"/>
      <c r="E178" s="184">
        <v>62.7</v>
      </c>
      <c r="F178" s="157"/>
      <c r="G178" s="157"/>
      <c r="H178" s="157"/>
      <c r="I178" s="157"/>
      <c r="J178" s="157"/>
      <c r="K178" s="157"/>
      <c r="L178" s="157"/>
      <c r="M178" s="157"/>
      <c r="N178" s="157"/>
      <c r="O178" s="157"/>
      <c r="P178" s="157"/>
      <c r="Q178" s="157"/>
      <c r="R178" s="157"/>
      <c r="S178" s="157"/>
      <c r="T178" s="157"/>
      <c r="U178" s="157"/>
      <c r="V178" s="157"/>
      <c r="W178" s="157"/>
      <c r="X178" s="157"/>
      <c r="Y178" s="148"/>
      <c r="Z178" s="148"/>
      <c r="AA178" s="148"/>
      <c r="AB178" s="148"/>
      <c r="AC178" s="148"/>
      <c r="AD178" s="148"/>
      <c r="AE178" s="148"/>
      <c r="AF178" s="148"/>
      <c r="AG178" s="148" t="s">
        <v>393</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97" t="s">
        <v>533</v>
      </c>
      <c r="D179" s="183"/>
      <c r="E179" s="184">
        <v>66.3</v>
      </c>
      <c r="F179" s="157"/>
      <c r="G179" s="157"/>
      <c r="H179" s="157"/>
      <c r="I179" s="157"/>
      <c r="J179" s="157"/>
      <c r="K179" s="157"/>
      <c r="L179" s="157"/>
      <c r="M179" s="157"/>
      <c r="N179" s="157"/>
      <c r="O179" s="157"/>
      <c r="P179" s="157"/>
      <c r="Q179" s="157"/>
      <c r="R179" s="157"/>
      <c r="S179" s="157"/>
      <c r="T179" s="157"/>
      <c r="U179" s="157"/>
      <c r="V179" s="157"/>
      <c r="W179" s="157"/>
      <c r="X179" s="157"/>
      <c r="Y179" s="148"/>
      <c r="Z179" s="148"/>
      <c r="AA179" s="148"/>
      <c r="AB179" s="148"/>
      <c r="AC179" s="148"/>
      <c r="AD179" s="148"/>
      <c r="AE179" s="148"/>
      <c r="AF179" s="148"/>
      <c r="AG179" s="148" t="s">
        <v>393</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ht="33.75" outlineLevel="1" x14ac:dyDescent="0.2">
      <c r="A180" s="155"/>
      <c r="B180" s="156"/>
      <c r="C180" s="197" t="s">
        <v>534</v>
      </c>
      <c r="D180" s="183"/>
      <c r="E180" s="184">
        <v>492.178</v>
      </c>
      <c r="F180" s="157"/>
      <c r="G180" s="157"/>
      <c r="H180" s="157"/>
      <c r="I180" s="157"/>
      <c r="J180" s="157"/>
      <c r="K180" s="157"/>
      <c r="L180" s="157"/>
      <c r="M180" s="157"/>
      <c r="N180" s="157"/>
      <c r="O180" s="157"/>
      <c r="P180" s="157"/>
      <c r="Q180" s="157"/>
      <c r="R180" s="157"/>
      <c r="S180" s="157"/>
      <c r="T180" s="157"/>
      <c r="U180" s="157"/>
      <c r="V180" s="157"/>
      <c r="W180" s="157"/>
      <c r="X180" s="157"/>
      <c r="Y180" s="148"/>
      <c r="Z180" s="148"/>
      <c r="AA180" s="148"/>
      <c r="AB180" s="148"/>
      <c r="AC180" s="148"/>
      <c r="AD180" s="148"/>
      <c r="AE180" s="148"/>
      <c r="AF180" s="148"/>
      <c r="AG180" s="148" t="s">
        <v>393</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97" t="s">
        <v>535</v>
      </c>
      <c r="D181" s="183"/>
      <c r="E181" s="184">
        <v>91.902000000000001</v>
      </c>
      <c r="F181" s="157"/>
      <c r="G181" s="157"/>
      <c r="H181" s="157"/>
      <c r="I181" s="157"/>
      <c r="J181" s="157"/>
      <c r="K181" s="157"/>
      <c r="L181" s="157"/>
      <c r="M181" s="157"/>
      <c r="N181" s="157"/>
      <c r="O181" s="157"/>
      <c r="P181" s="157"/>
      <c r="Q181" s="157"/>
      <c r="R181" s="157"/>
      <c r="S181" s="157"/>
      <c r="T181" s="157"/>
      <c r="U181" s="157"/>
      <c r="V181" s="157"/>
      <c r="W181" s="157"/>
      <c r="X181" s="157"/>
      <c r="Y181" s="148"/>
      <c r="Z181" s="148"/>
      <c r="AA181" s="148"/>
      <c r="AB181" s="148"/>
      <c r="AC181" s="148"/>
      <c r="AD181" s="148"/>
      <c r="AE181" s="148"/>
      <c r="AF181" s="148"/>
      <c r="AG181" s="148" t="s">
        <v>393</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65">
        <v>13</v>
      </c>
      <c r="B182" s="166" t="s">
        <v>536</v>
      </c>
      <c r="C182" s="175" t="s">
        <v>537</v>
      </c>
      <c r="D182" s="167" t="s">
        <v>506</v>
      </c>
      <c r="E182" s="168">
        <v>4537.1400000000003</v>
      </c>
      <c r="F182" s="169">
        <v>59.52</v>
      </c>
      <c r="G182" s="170">
        <f>ROUND(E182*F182,2)</f>
        <v>270050.57</v>
      </c>
      <c r="H182" s="169">
        <v>0</v>
      </c>
      <c r="I182" s="170">
        <f>ROUND(E182*H182,2)</f>
        <v>0</v>
      </c>
      <c r="J182" s="169">
        <v>59.52</v>
      </c>
      <c r="K182" s="170">
        <f>ROUND(E182*J182,2)</f>
        <v>270050.57</v>
      </c>
      <c r="L182" s="170">
        <v>21</v>
      </c>
      <c r="M182" s="170">
        <f>G182*(1+L182/100)</f>
        <v>326761.18969999999</v>
      </c>
      <c r="N182" s="170">
        <v>0</v>
      </c>
      <c r="O182" s="170">
        <f>ROUND(E182*N182,2)</f>
        <v>0</v>
      </c>
      <c r="P182" s="170">
        <v>0</v>
      </c>
      <c r="Q182" s="170">
        <f>ROUND(E182*P182,2)</f>
        <v>0</v>
      </c>
      <c r="R182" s="170" t="s">
        <v>386</v>
      </c>
      <c r="S182" s="170" t="s">
        <v>387</v>
      </c>
      <c r="T182" s="171" t="s">
        <v>322</v>
      </c>
      <c r="U182" s="157">
        <v>0.17</v>
      </c>
      <c r="V182" s="157">
        <f>ROUND(E182*U182,2)</f>
        <v>771.31</v>
      </c>
      <c r="W182" s="157"/>
      <c r="X182" s="157" t="s">
        <v>388</v>
      </c>
      <c r="Y182" s="148"/>
      <c r="Z182" s="148"/>
      <c r="AA182" s="148"/>
      <c r="AB182" s="148"/>
      <c r="AC182" s="148"/>
      <c r="AD182" s="148"/>
      <c r="AE182" s="148"/>
      <c r="AF182" s="148"/>
      <c r="AG182" s="148" t="s">
        <v>389</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273" t="s">
        <v>538</v>
      </c>
      <c r="D183" s="274"/>
      <c r="E183" s="274"/>
      <c r="F183" s="274"/>
      <c r="G183" s="274"/>
      <c r="H183" s="157"/>
      <c r="I183" s="157"/>
      <c r="J183" s="157"/>
      <c r="K183" s="157"/>
      <c r="L183" s="157"/>
      <c r="M183" s="157"/>
      <c r="N183" s="157"/>
      <c r="O183" s="157"/>
      <c r="P183" s="157"/>
      <c r="Q183" s="157"/>
      <c r="R183" s="157"/>
      <c r="S183" s="157"/>
      <c r="T183" s="157"/>
      <c r="U183" s="157"/>
      <c r="V183" s="157"/>
      <c r="W183" s="157"/>
      <c r="X183" s="157"/>
      <c r="Y183" s="148"/>
      <c r="Z183" s="148"/>
      <c r="AA183" s="148"/>
      <c r="AB183" s="148"/>
      <c r="AC183" s="148"/>
      <c r="AD183" s="148"/>
      <c r="AE183" s="148"/>
      <c r="AF183" s="148"/>
      <c r="AG183" s="148" t="s">
        <v>391</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97" t="s">
        <v>523</v>
      </c>
      <c r="D184" s="183"/>
      <c r="E184" s="184">
        <v>578.6</v>
      </c>
      <c r="F184" s="157"/>
      <c r="G184" s="157"/>
      <c r="H184" s="157"/>
      <c r="I184" s="157"/>
      <c r="J184" s="157"/>
      <c r="K184" s="157"/>
      <c r="L184" s="157"/>
      <c r="M184" s="157"/>
      <c r="N184" s="157"/>
      <c r="O184" s="157"/>
      <c r="P184" s="157"/>
      <c r="Q184" s="157"/>
      <c r="R184" s="157"/>
      <c r="S184" s="157"/>
      <c r="T184" s="157"/>
      <c r="U184" s="157"/>
      <c r="V184" s="157"/>
      <c r="W184" s="157"/>
      <c r="X184" s="157"/>
      <c r="Y184" s="148"/>
      <c r="Z184" s="148"/>
      <c r="AA184" s="148"/>
      <c r="AB184" s="148"/>
      <c r="AC184" s="148"/>
      <c r="AD184" s="148"/>
      <c r="AE184" s="148"/>
      <c r="AF184" s="148"/>
      <c r="AG184" s="148" t="s">
        <v>393</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55"/>
      <c r="B185" s="156"/>
      <c r="C185" s="197" t="s">
        <v>524</v>
      </c>
      <c r="D185" s="183"/>
      <c r="E185" s="184">
        <v>589.6</v>
      </c>
      <c r="F185" s="157"/>
      <c r="G185" s="157"/>
      <c r="H185" s="157"/>
      <c r="I185" s="157"/>
      <c r="J185" s="157"/>
      <c r="K185" s="157"/>
      <c r="L185" s="157"/>
      <c r="M185" s="157"/>
      <c r="N185" s="157"/>
      <c r="O185" s="157"/>
      <c r="P185" s="157"/>
      <c r="Q185" s="157"/>
      <c r="R185" s="157"/>
      <c r="S185" s="157"/>
      <c r="T185" s="157"/>
      <c r="U185" s="157"/>
      <c r="V185" s="157"/>
      <c r="W185" s="157"/>
      <c r="X185" s="157"/>
      <c r="Y185" s="148"/>
      <c r="Z185" s="148"/>
      <c r="AA185" s="148"/>
      <c r="AB185" s="148"/>
      <c r="AC185" s="148"/>
      <c r="AD185" s="148"/>
      <c r="AE185" s="148"/>
      <c r="AF185" s="148"/>
      <c r="AG185" s="148" t="s">
        <v>393</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97" t="s">
        <v>525</v>
      </c>
      <c r="D186" s="183"/>
      <c r="E186" s="184">
        <v>252</v>
      </c>
      <c r="F186" s="157"/>
      <c r="G186" s="157"/>
      <c r="H186" s="157"/>
      <c r="I186" s="157"/>
      <c r="J186" s="157"/>
      <c r="K186" s="157"/>
      <c r="L186" s="157"/>
      <c r="M186" s="157"/>
      <c r="N186" s="157"/>
      <c r="O186" s="157"/>
      <c r="P186" s="157"/>
      <c r="Q186" s="157"/>
      <c r="R186" s="157"/>
      <c r="S186" s="157"/>
      <c r="T186" s="157"/>
      <c r="U186" s="157"/>
      <c r="V186" s="157"/>
      <c r="W186" s="157"/>
      <c r="X186" s="157"/>
      <c r="Y186" s="148"/>
      <c r="Z186" s="148"/>
      <c r="AA186" s="148"/>
      <c r="AB186" s="148"/>
      <c r="AC186" s="148"/>
      <c r="AD186" s="148"/>
      <c r="AE186" s="148"/>
      <c r="AF186" s="148"/>
      <c r="AG186" s="148" t="s">
        <v>393</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55"/>
      <c r="B187" s="156"/>
      <c r="C187" s="197" t="s">
        <v>526</v>
      </c>
      <c r="D187" s="183"/>
      <c r="E187" s="184">
        <v>696</v>
      </c>
      <c r="F187" s="157"/>
      <c r="G187" s="157"/>
      <c r="H187" s="157"/>
      <c r="I187" s="157"/>
      <c r="J187" s="157"/>
      <c r="K187" s="157"/>
      <c r="L187" s="157"/>
      <c r="M187" s="157"/>
      <c r="N187" s="157"/>
      <c r="O187" s="157"/>
      <c r="P187" s="157"/>
      <c r="Q187" s="157"/>
      <c r="R187" s="157"/>
      <c r="S187" s="157"/>
      <c r="T187" s="157"/>
      <c r="U187" s="157"/>
      <c r="V187" s="157"/>
      <c r="W187" s="157"/>
      <c r="X187" s="157"/>
      <c r="Y187" s="148"/>
      <c r="Z187" s="148"/>
      <c r="AA187" s="148"/>
      <c r="AB187" s="148"/>
      <c r="AC187" s="148"/>
      <c r="AD187" s="148"/>
      <c r="AE187" s="148"/>
      <c r="AF187" s="148"/>
      <c r="AG187" s="148" t="s">
        <v>393</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97" t="s">
        <v>527</v>
      </c>
      <c r="D188" s="183"/>
      <c r="E188" s="184">
        <v>15.48</v>
      </c>
      <c r="F188" s="157"/>
      <c r="G188" s="157"/>
      <c r="H188" s="157"/>
      <c r="I188" s="157"/>
      <c r="J188" s="157"/>
      <c r="K188" s="157"/>
      <c r="L188" s="157"/>
      <c r="M188" s="157"/>
      <c r="N188" s="157"/>
      <c r="O188" s="157"/>
      <c r="P188" s="157"/>
      <c r="Q188" s="157"/>
      <c r="R188" s="157"/>
      <c r="S188" s="157"/>
      <c r="T188" s="157"/>
      <c r="U188" s="157"/>
      <c r="V188" s="157"/>
      <c r="W188" s="157"/>
      <c r="X188" s="157"/>
      <c r="Y188" s="148"/>
      <c r="Z188" s="148"/>
      <c r="AA188" s="148"/>
      <c r="AB188" s="148"/>
      <c r="AC188" s="148"/>
      <c r="AD188" s="148"/>
      <c r="AE188" s="148"/>
      <c r="AF188" s="148"/>
      <c r="AG188" s="148" t="s">
        <v>393</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55"/>
      <c r="B189" s="156"/>
      <c r="C189" s="197" t="s">
        <v>528</v>
      </c>
      <c r="D189" s="183"/>
      <c r="E189" s="184">
        <v>221.4</v>
      </c>
      <c r="F189" s="157"/>
      <c r="G189" s="157"/>
      <c r="H189" s="157"/>
      <c r="I189" s="157"/>
      <c r="J189" s="157"/>
      <c r="K189" s="157"/>
      <c r="L189" s="157"/>
      <c r="M189" s="157"/>
      <c r="N189" s="157"/>
      <c r="O189" s="157"/>
      <c r="P189" s="157"/>
      <c r="Q189" s="157"/>
      <c r="R189" s="157"/>
      <c r="S189" s="157"/>
      <c r="T189" s="157"/>
      <c r="U189" s="157"/>
      <c r="V189" s="157"/>
      <c r="W189" s="157"/>
      <c r="X189" s="157"/>
      <c r="Y189" s="148"/>
      <c r="Z189" s="148"/>
      <c r="AA189" s="148"/>
      <c r="AB189" s="148"/>
      <c r="AC189" s="148"/>
      <c r="AD189" s="148"/>
      <c r="AE189" s="148"/>
      <c r="AF189" s="148"/>
      <c r="AG189" s="148" t="s">
        <v>393</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97" t="s">
        <v>529</v>
      </c>
      <c r="D190" s="183"/>
      <c r="E190" s="184">
        <v>1055.58</v>
      </c>
      <c r="F190" s="157"/>
      <c r="G190" s="157"/>
      <c r="H190" s="157"/>
      <c r="I190" s="157"/>
      <c r="J190" s="157"/>
      <c r="K190" s="157"/>
      <c r="L190" s="157"/>
      <c r="M190" s="157"/>
      <c r="N190" s="157"/>
      <c r="O190" s="157"/>
      <c r="P190" s="157"/>
      <c r="Q190" s="157"/>
      <c r="R190" s="157"/>
      <c r="S190" s="157"/>
      <c r="T190" s="157"/>
      <c r="U190" s="157"/>
      <c r="V190" s="157"/>
      <c r="W190" s="157"/>
      <c r="X190" s="157"/>
      <c r="Y190" s="148"/>
      <c r="Z190" s="148"/>
      <c r="AA190" s="148"/>
      <c r="AB190" s="148"/>
      <c r="AC190" s="148"/>
      <c r="AD190" s="148"/>
      <c r="AE190" s="148"/>
      <c r="AF190" s="148"/>
      <c r="AG190" s="148" t="s">
        <v>393</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97" t="s">
        <v>530</v>
      </c>
      <c r="D191" s="183"/>
      <c r="E191" s="184">
        <v>329</v>
      </c>
      <c r="F191" s="157"/>
      <c r="G191" s="157"/>
      <c r="H191" s="157"/>
      <c r="I191" s="157"/>
      <c r="J191" s="157"/>
      <c r="K191" s="157"/>
      <c r="L191" s="157"/>
      <c r="M191" s="157"/>
      <c r="N191" s="157"/>
      <c r="O191" s="157"/>
      <c r="P191" s="157"/>
      <c r="Q191" s="157"/>
      <c r="R191" s="157"/>
      <c r="S191" s="157"/>
      <c r="T191" s="157"/>
      <c r="U191" s="157"/>
      <c r="V191" s="157"/>
      <c r="W191" s="157"/>
      <c r="X191" s="157"/>
      <c r="Y191" s="148"/>
      <c r="Z191" s="148"/>
      <c r="AA191" s="148"/>
      <c r="AB191" s="148"/>
      <c r="AC191" s="148"/>
      <c r="AD191" s="148"/>
      <c r="AE191" s="148"/>
      <c r="AF191" s="148"/>
      <c r="AG191" s="148" t="s">
        <v>393</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97" t="s">
        <v>531</v>
      </c>
      <c r="D192" s="183"/>
      <c r="E192" s="184">
        <v>86.4</v>
      </c>
      <c r="F192" s="157"/>
      <c r="G192" s="157"/>
      <c r="H192" s="157"/>
      <c r="I192" s="157"/>
      <c r="J192" s="157"/>
      <c r="K192" s="157"/>
      <c r="L192" s="157"/>
      <c r="M192" s="157"/>
      <c r="N192" s="157"/>
      <c r="O192" s="157"/>
      <c r="P192" s="157"/>
      <c r="Q192" s="157"/>
      <c r="R192" s="157"/>
      <c r="S192" s="157"/>
      <c r="T192" s="157"/>
      <c r="U192" s="157"/>
      <c r="V192" s="157"/>
      <c r="W192" s="157"/>
      <c r="X192" s="157"/>
      <c r="Y192" s="148"/>
      <c r="Z192" s="148"/>
      <c r="AA192" s="148"/>
      <c r="AB192" s="148"/>
      <c r="AC192" s="148"/>
      <c r="AD192" s="148"/>
      <c r="AE192" s="148"/>
      <c r="AF192" s="148"/>
      <c r="AG192" s="148" t="s">
        <v>393</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97" t="s">
        <v>532</v>
      </c>
      <c r="D193" s="183"/>
      <c r="E193" s="184">
        <v>62.7</v>
      </c>
      <c r="F193" s="157"/>
      <c r="G193" s="157"/>
      <c r="H193" s="157"/>
      <c r="I193" s="157"/>
      <c r="J193" s="157"/>
      <c r="K193" s="157"/>
      <c r="L193" s="157"/>
      <c r="M193" s="157"/>
      <c r="N193" s="157"/>
      <c r="O193" s="157"/>
      <c r="P193" s="157"/>
      <c r="Q193" s="157"/>
      <c r="R193" s="157"/>
      <c r="S193" s="157"/>
      <c r="T193" s="157"/>
      <c r="U193" s="157"/>
      <c r="V193" s="157"/>
      <c r="W193" s="157"/>
      <c r="X193" s="157"/>
      <c r="Y193" s="148"/>
      <c r="Z193" s="148"/>
      <c r="AA193" s="148"/>
      <c r="AB193" s="148"/>
      <c r="AC193" s="148"/>
      <c r="AD193" s="148"/>
      <c r="AE193" s="148"/>
      <c r="AF193" s="148"/>
      <c r="AG193" s="148" t="s">
        <v>393</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97" t="s">
        <v>533</v>
      </c>
      <c r="D194" s="183"/>
      <c r="E194" s="184">
        <v>66.3</v>
      </c>
      <c r="F194" s="157"/>
      <c r="G194" s="157"/>
      <c r="H194" s="157"/>
      <c r="I194" s="157"/>
      <c r="J194" s="157"/>
      <c r="K194" s="157"/>
      <c r="L194" s="157"/>
      <c r="M194" s="157"/>
      <c r="N194" s="157"/>
      <c r="O194" s="157"/>
      <c r="P194" s="157"/>
      <c r="Q194" s="157"/>
      <c r="R194" s="157"/>
      <c r="S194" s="157"/>
      <c r="T194" s="157"/>
      <c r="U194" s="157"/>
      <c r="V194" s="157"/>
      <c r="W194" s="157"/>
      <c r="X194" s="157"/>
      <c r="Y194" s="148"/>
      <c r="Z194" s="148"/>
      <c r="AA194" s="148"/>
      <c r="AB194" s="148"/>
      <c r="AC194" s="148"/>
      <c r="AD194" s="148"/>
      <c r="AE194" s="148"/>
      <c r="AF194" s="148"/>
      <c r="AG194" s="148" t="s">
        <v>393</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ht="33.75" outlineLevel="1" x14ac:dyDescent="0.2">
      <c r="A195" s="155"/>
      <c r="B195" s="156"/>
      <c r="C195" s="197" t="s">
        <v>534</v>
      </c>
      <c r="D195" s="183"/>
      <c r="E195" s="184">
        <v>492.178</v>
      </c>
      <c r="F195" s="157"/>
      <c r="G195" s="157"/>
      <c r="H195" s="157"/>
      <c r="I195" s="157"/>
      <c r="J195" s="157"/>
      <c r="K195" s="157"/>
      <c r="L195" s="157"/>
      <c r="M195" s="157"/>
      <c r="N195" s="157"/>
      <c r="O195" s="157"/>
      <c r="P195" s="157"/>
      <c r="Q195" s="157"/>
      <c r="R195" s="157"/>
      <c r="S195" s="157"/>
      <c r="T195" s="157"/>
      <c r="U195" s="157"/>
      <c r="V195" s="157"/>
      <c r="W195" s="157"/>
      <c r="X195" s="157"/>
      <c r="Y195" s="148"/>
      <c r="Z195" s="148"/>
      <c r="AA195" s="148"/>
      <c r="AB195" s="148"/>
      <c r="AC195" s="148"/>
      <c r="AD195" s="148"/>
      <c r="AE195" s="148"/>
      <c r="AF195" s="148"/>
      <c r="AG195" s="148" t="s">
        <v>393</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97" t="s">
        <v>535</v>
      </c>
      <c r="D196" s="183"/>
      <c r="E196" s="184">
        <v>91.902000000000001</v>
      </c>
      <c r="F196" s="157"/>
      <c r="G196" s="157"/>
      <c r="H196" s="157"/>
      <c r="I196" s="157"/>
      <c r="J196" s="157"/>
      <c r="K196" s="157"/>
      <c r="L196" s="157"/>
      <c r="M196" s="157"/>
      <c r="N196" s="157"/>
      <c r="O196" s="157"/>
      <c r="P196" s="157"/>
      <c r="Q196" s="157"/>
      <c r="R196" s="157"/>
      <c r="S196" s="157"/>
      <c r="T196" s="157"/>
      <c r="U196" s="157"/>
      <c r="V196" s="157"/>
      <c r="W196" s="157"/>
      <c r="X196" s="157"/>
      <c r="Y196" s="148"/>
      <c r="Z196" s="148"/>
      <c r="AA196" s="148"/>
      <c r="AB196" s="148"/>
      <c r="AC196" s="148"/>
      <c r="AD196" s="148"/>
      <c r="AE196" s="148"/>
      <c r="AF196" s="148"/>
      <c r="AG196" s="148" t="s">
        <v>393</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65">
        <v>14</v>
      </c>
      <c r="B197" s="166" t="s">
        <v>539</v>
      </c>
      <c r="C197" s="175" t="s">
        <v>540</v>
      </c>
      <c r="D197" s="167" t="s">
        <v>443</v>
      </c>
      <c r="E197" s="168">
        <v>1369.403</v>
      </c>
      <c r="F197" s="169">
        <v>94.4</v>
      </c>
      <c r="G197" s="170">
        <f>ROUND(E197*F197,2)</f>
        <v>129271.64</v>
      </c>
      <c r="H197" s="169">
        <v>0</v>
      </c>
      <c r="I197" s="170">
        <f>ROUND(E197*H197,2)</f>
        <v>0</v>
      </c>
      <c r="J197" s="169">
        <v>94.4</v>
      </c>
      <c r="K197" s="170">
        <f>ROUND(E197*J197,2)</f>
        <v>129271.64</v>
      </c>
      <c r="L197" s="170">
        <v>21</v>
      </c>
      <c r="M197" s="170">
        <f>G197*(1+L197/100)</f>
        <v>156418.6844</v>
      </c>
      <c r="N197" s="170">
        <v>0</v>
      </c>
      <c r="O197" s="170">
        <f>ROUND(E197*N197,2)</f>
        <v>0</v>
      </c>
      <c r="P197" s="170">
        <v>0</v>
      </c>
      <c r="Q197" s="170">
        <f>ROUND(E197*P197,2)</f>
        <v>0</v>
      </c>
      <c r="R197" s="170" t="s">
        <v>386</v>
      </c>
      <c r="S197" s="170" t="s">
        <v>387</v>
      </c>
      <c r="T197" s="171" t="s">
        <v>322</v>
      </c>
      <c r="U197" s="157">
        <v>0.35</v>
      </c>
      <c r="V197" s="157">
        <f>ROUND(E197*U197,2)</f>
        <v>479.29</v>
      </c>
      <c r="W197" s="157"/>
      <c r="X197" s="157" t="s">
        <v>388</v>
      </c>
      <c r="Y197" s="148"/>
      <c r="Z197" s="148"/>
      <c r="AA197" s="148"/>
      <c r="AB197" s="148"/>
      <c r="AC197" s="148"/>
      <c r="AD197" s="148"/>
      <c r="AE197" s="148"/>
      <c r="AF197" s="148"/>
      <c r="AG197" s="148" t="s">
        <v>389</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273" t="s">
        <v>541</v>
      </c>
      <c r="D198" s="274"/>
      <c r="E198" s="274"/>
      <c r="F198" s="274"/>
      <c r="G198" s="274"/>
      <c r="H198" s="157"/>
      <c r="I198" s="157"/>
      <c r="J198" s="157"/>
      <c r="K198" s="157"/>
      <c r="L198" s="157"/>
      <c r="M198" s="157"/>
      <c r="N198" s="157"/>
      <c r="O198" s="157"/>
      <c r="P198" s="157"/>
      <c r="Q198" s="157"/>
      <c r="R198" s="157"/>
      <c r="S198" s="157"/>
      <c r="T198" s="157"/>
      <c r="U198" s="157"/>
      <c r="V198" s="157"/>
      <c r="W198" s="157"/>
      <c r="X198" s="157"/>
      <c r="Y198" s="148"/>
      <c r="Z198" s="148"/>
      <c r="AA198" s="148"/>
      <c r="AB198" s="148"/>
      <c r="AC198" s="148"/>
      <c r="AD198" s="148"/>
      <c r="AE198" s="148"/>
      <c r="AF198" s="148"/>
      <c r="AG198" s="148" t="s">
        <v>391</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72" t="str">
        <f>C198</f>
        <v>bez naložení do dopravní nádoby, ale s vyprázdněním dopravní nádoby na hromadu nebo na dopravní prostředek,</v>
      </c>
      <c r="BB198" s="148"/>
      <c r="BC198" s="148"/>
      <c r="BD198" s="148"/>
      <c r="BE198" s="148"/>
      <c r="BF198" s="148"/>
      <c r="BG198" s="148"/>
      <c r="BH198" s="148"/>
    </row>
    <row r="199" spans="1:60" outlineLevel="1" x14ac:dyDescent="0.2">
      <c r="A199" s="155"/>
      <c r="B199" s="156"/>
      <c r="C199" s="194" t="s">
        <v>392</v>
      </c>
      <c r="D199" s="179"/>
      <c r="E199" s="180"/>
      <c r="F199" s="157"/>
      <c r="G199" s="157"/>
      <c r="H199" s="157"/>
      <c r="I199" s="157"/>
      <c r="J199" s="157"/>
      <c r="K199" s="157"/>
      <c r="L199" s="157"/>
      <c r="M199" s="157"/>
      <c r="N199" s="157"/>
      <c r="O199" s="157"/>
      <c r="P199" s="157"/>
      <c r="Q199" s="157"/>
      <c r="R199" s="157"/>
      <c r="S199" s="157"/>
      <c r="T199" s="157"/>
      <c r="U199" s="157"/>
      <c r="V199" s="157"/>
      <c r="W199" s="157"/>
      <c r="X199" s="157"/>
      <c r="Y199" s="148"/>
      <c r="Z199" s="148"/>
      <c r="AA199" s="148"/>
      <c r="AB199" s="148"/>
      <c r="AC199" s="148"/>
      <c r="AD199" s="148"/>
      <c r="AE199" s="148"/>
      <c r="AF199" s="148"/>
      <c r="AG199" s="148" t="s">
        <v>393</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95" t="s">
        <v>542</v>
      </c>
      <c r="D200" s="179"/>
      <c r="E200" s="180">
        <v>304.76</v>
      </c>
      <c r="F200" s="157"/>
      <c r="G200" s="157"/>
      <c r="H200" s="157"/>
      <c r="I200" s="157"/>
      <c r="J200" s="157"/>
      <c r="K200" s="157"/>
      <c r="L200" s="157"/>
      <c r="M200" s="157"/>
      <c r="N200" s="157"/>
      <c r="O200" s="157"/>
      <c r="P200" s="157"/>
      <c r="Q200" s="157"/>
      <c r="R200" s="157"/>
      <c r="S200" s="157"/>
      <c r="T200" s="157"/>
      <c r="U200" s="157"/>
      <c r="V200" s="157"/>
      <c r="W200" s="157"/>
      <c r="X200" s="157"/>
      <c r="Y200" s="148"/>
      <c r="Z200" s="148"/>
      <c r="AA200" s="148"/>
      <c r="AB200" s="148"/>
      <c r="AC200" s="148"/>
      <c r="AD200" s="148"/>
      <c r="AE200" s="148"/>
      <c r="AF200" s="148"/>
      <c r="AG200" s="148" t="s">
        <v>393</v>
      </c>
      <c r="AH200" s="148">
        <v>2</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95" t="s">
        <v>543</v>
      </c>
      <c r="D201" s="179"/>
      <c r="E201" s="180">
        <v>313.60000000000002</v>
      </c>
      <c r="F201" s="157"/>
      <c r="G201" s="157"/>
      <c r="H201" s="157"/>
      <c r="I201" s="157"/>
      <c r="J201" s="157"/>
      <c r="K201" s="157"/>
      <c r="L201" s="157"/>
      <c r="M201" s="157"/>
      <c r="N201" s="157"/>
      <c r="O201" s="157"/>
      <c r="P201" s="157"/>
      <c r="Q201" s="157"/>
      <c r="R201" s="157"/>
      <c r="S201" s="157"/>
      <c r="T201" s="157"/>
      <c r="U201" s="157"/>
      <c r="V201" s="157"/>
      <c r="W201" s="157"/>
      <c r="X201" s="157"/>
      <c r="Y201" s="148"/>
      <c r="Z201" s="148"/>
      <c r="AA201" s="148"/>
      <c r="AB201" s="148"/>
      <c r="AC201" s="148"/>
      <c r="AD201" s="148"/>
      <c r="AE201" s="148"/>
      <c r="AF201" s="148"/>
      <c r="AG201" s="148" t="s">
        <v>393</v>
      </c>
      <c r="AH201" s="148">
        <v>2</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95" t="s">
        <v>544</v>
      </c>
      <c r="D202" s="179"/>
      <c r="E202" s="180">
        <v>126.74</v>
      </c>
      <c r="F202" s="157"/>
      <c r="G202" s="157"/>
      <c r="H202" s="157"/>
      <c r="I202" s="157"/>
      <c r="J202" s="157"/>
      <c r="K202" s="157"/>
      <c r="L202" s="157"/>
      <c r="M202" s="157"/>
      <c r="N202" s="157"/>
      <c r="O202" s="157"/>
      <c r="P202" s="157"/>
      <c r="Q202" s="157"/>
      <c r="R202" s="157"/>
      <c r="S202" s="157"/>
      <c r="T202" s="157"/>
      <c r="U202" s="157"/>
      <c r="V202" s="157"/>
      <c r="W202" s="157"/>
      <c r="X202" s="157"/>
      <c r="Y202" s="148"/>
      <c r="Z202" s="148"/>
      <c r="AA202" s="148"/>
      <c r="AB202" s="148"/>
      <c r="AC202" s="148"/>
      <c r="AD202" s="148"/>
      <c r="AE202" s="148"/>
      <c r="AF202" s="148"/>
      <c r="AG202" s="148" t="s">
        <v>393</v>
      </c>
      <c r="AH202" s="148">
        <v>2</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55"/>
      <c r="B203" s="156"/>
      <c r="C203" s="195" t="s">
        <v>545</v>
      </c>
      <c r="D203" s="179"/>
      <c r="E203" s="180">
        <v>163.62</v>
      </c>
      <c r="F203" s="157"/>
      <c r="G203" s="157"/>
      <c r="H203" s="157"/>
      <c r="I203" s="157"/>
      <c r="J203" s="157"/>
      <c r="K203" s="157"/>
      <c r="L203" s="157"/>
      <c r="M203" s="157"/>
      <c r="N203" s="157"/>
      <c r="O203" s="157"/>
      <c r="P203" s="157"/>
      <c r="Q203" s="157"/>
      <c r="R203" s="157"/>
      <c r="S203" s="157"/>
      <c r="T203" s="157"/>
      <c r="U203" s="157"/>
      <c r="V203" s="157"/>
      <c r="W203" s="157"/>
      <c r="X203" s="157"/>
      <c r="Y203" s="148"/>
      <c r="Z203" s="148"/>
      <c r="AA203" s="148"/>
      <c r="AB203" s="148"/>
      <c r="AC203" s="148"/>
      <c r="AD203" s="148"/>
      <c r="AE203" s="148"/>
      <c r="AF203" s="148"/>
      <c r="AG203" s="148" t="s">
        <v>393</v>
      </c>
      <c r="AH203" s="148">
        <v>2</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95" t="s">
        <v>546</v>
      </c>
      <c r="D204" s="179"/>
      <c r="E204" s="180">
        <v>159.1</v>
      </c>
      <c r="F204" s="157"/>
      <c r="G204" s="157"/>
      <c r="H204" s="157"/>
      <c r="I204" s="157"/>
      <c r="J204" s="157"/>
      <c r="K204" s="157"/>
      <c r="L204" s="157"/>
      <c r="M204" s="157"/>
      <c r="N204" s="157"/>
      <c r="O204" s="157"/>
      <c r="P204" s="157"/>
      <c r="Q204" s="157"/>
      <c r="R204" s="157"/>
      <c r="S204" s="157"/>
      <c r="T204" s="157"/>
      <c r="U204" s="157"/>
      <c r="V204" s="157"/>
      <c r="W204" s="157"/>
      <c r="X204" s="157"/>
      <c r="Y204" s="148"/>
      <c r="Z204" s="148"/>
      <c r="AA204" s="148"/>
      <c r="AB204" s="148"/>
      <c r="AC204" s="148"/>
      <c r="AD204" s="148"/>
      <c r="AE204" s="148"/>
      <c r="AF204" s="148"/>
      <c r="AG204" s="148" t="s">
        <v>393</v>
      </c>
      <c r="AH204" s="148">
        <v>2</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55"/>
      <c r="B205" s="156"/>
      <c r="C205" s="195" t="s">
        <v>547</v>
      </c>
      <c r="D205" s="179"/>
      <c r="E205" s="180">
        <v>362.55</v>
      </c>
      <c r="F205" s="157"/>
      <c r="G205" s="157"/>
      <c r="H205" s="157"/>
      <c r="I205" s="157"/>
      <c r="J205" s="157"/>
      <c r="K205" s="157"/>
      <c r="L205" s="157"/>
      <c r="M205" s="157"/>
      <c r="N205" s="157"/>
      <c r="O205" s="157"/>
      <c r="P205" s="157"/>
      <c r="Q205" s="157"/>
      <c r="R205" s="157"/>
      <c r="S205" s="157"/>
      <c r="T205" s="157"/>
      <c r="U205" s="157"/>
      <c r="V205" s="157"/>
      <c r="W205" s="157"/>
      <c r="X205" s="157"/>
      <c r="Y205" s="148"/>
      <c r="Z205" s="148"/>
      <c r="AA205" s="148"/>
      <c r="AB205" s="148"/>
      <c r="AC205" s="148"/>
      <c r="AD205" s="148"/>
      <c r="AE205" s="148"/>
      <c r="AF205" s="148"/>
      <c r="AG205" s="148" t="s">
        <v>393</v>
      </c>
      <c r="AH205" s="148">
        <v>2</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95" t="s">
        <v>548</v>
      </c>
      <c r="D206" s="179"/>
      <c r="E206" s="180">
        <v>307.29000000000002</v>
      </c>
      <c r="F206" s="157"/>
      <c r="G206" s="157"/>
      <c r="H206" s="157"/>
      <c r="I206" s="157"/>
      <c r="J206" s="157"/>
      <c r="K206" s="157"/>
      <c r="L206" s="157"/>
      <c r="M206" s="157"/>
      <c r="N206" s="157"/>
      <c r="O206" s="157"/>
      <c r="P206" s="157"/>
      <c r="Q206" s="157"/>
      <c r="R206" s="157"/>
      <c r="S206" s="157"/>
      <c r="T206" s="157"/>
      <c r="U206" s="157"/>
      <c r="V206" s="157"/>
      <c r="W206" s="157"/>
      <c r="X206" s="157"/>
      <c r="Y206" s="148"/>
      <c r="Z206" s="148"/>
      <c r="AA206" s="148"/>
      <c r="AB206" s="148"/>
      <c r="AC206" s="148"/>
      <c r="AD206" s="148"/>
      <c r="AE206" s="148"/>
      <c r="AF206" s="148"/>
      <c r="AG206" s="148" t="s">
        <v>393</v>
      </c>
      <c r="AH206" s="148">
        <v>2</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95" t="s">
        <v>549</v>
      </c>
      <c r="D207" s="179"/>
      <c r="E207" s="180">
        <v>194</v>
      </c>
      <c r="F207" s="157"/>
      <c r="G207" s="157"/>
      <c r="H207" s="157"/>
      <c r="I207" s="157"/>
      <c r="J207" s="157"/>
      <c r="K207" s="157"/>
      <c r="L207" s="157"/>
      <c r="M207" s="157"/>
      <c r="N207" s="157"/>
      <c r="O207" s="157"/>
      <c r="P207" s="157"/>
      <c r="Q207" s="157"/>
      <c r="R207" s="157"/>
      <c r="S207" s="157"/>
      <c r="T207" s="157"/>
      <c r="U207" s="157"/>
      <c r="V207" s="157"/>
      <c r="W207" s="157"/>
      <c r="X207" s="157"/>
      <c r="Y207" s="148"/>
      <c r="Z207" s="148"/>
      <c r="AA207" s="148"/>
      <c r="AB207" s="148"/>
      <c r="AC207" s="148"/>
      <c r="AD207" s="148"/>
      <c r="AE207" s="148"/>
      <c r="AF207" s="148"/>
      <c r="AG207" s="148" t="s">
        <v>393</v>
      </c>
      <c r="AH207" s="148">
        <v>2</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95" t="s">
        <v>550</v>
      </c>
      <c r="D208" s="179"/>
      <c r="E208" s="180">
        <v>141.41999999999999</v>
      </c>
      <c r="F208" s="157"/>
      <c r="G208" s="157"/>
      <c r="H208" s="157"/>
      <c r="I208" s="157"/>
      <c r="J208" s="157"/>
      <c r="K208" s="157"/>
      <c r="L208" s="157"/>
      <c r="M208" s="157"/>
      <c r="N208" s="157"/>
      <c r="O208" s="157"/>
      <c r="P208" s="157"/>
      <c r="Q208" s="157"/>
      <c r="R208" s="157"/>
      <c r="S208" s="157"/>
      <c r="T208" s="157"/>
      <c r="U208" s="157"/>
      <c r="V208" s="157"/>
      <c r="W208" s="157"/>
      <c r="X208" s="157"/>
      <c r="Y208" s="148"/>
      <c r="Z208" s="148"/>
      <c r="AA208" s="148"/>
      <c r="AB208" s="148"/>
      <c r="AC208" s="148"/>
      <c r="AD208" s="148"/>
      <c r="AE208" s="148"/>
      <c r="AF208" s="148"/>
      <c r="AG208" s="148" t="s">
        <v>393</v>
      </c>
      <c r="AH208" s="148">
        <v>2</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55"/>
      <c r="B209" s="156"/>
      <c r="C209" s="195" t="s">
        <v>551</v>
      </c>
      <c r="D209" s="179"/>
      <c r="E209" s="180">
        <v>93.25</v>
      </c>
      <c r="F209" s="157"/>
      <c r="G209" s="157"/>
      <c r="H209" s="157"/>
      <c r="I209" s="157"/>
      <c r="J209" s="157"/>
      <c r="K209" s="157"/>
      <c r="L209" s="157"/>
      <c r="M209" s="157"/>
      <c r="N209" s="157"/>
      <c r="O209" s="157"/>
      <c r="P209" s="157"/>
      <c r="Q209" s="157"/>
      <c r="R209" s="157"/>
      <c r="S209" s="157"/>
      <c r="T209" s="157"/>
      <c r="U209" s="157"/>
      <c r="V209" s="157"/>
      <c r="W209" s="157"/>
      <c r="X209" s="157"/>
      <c r="Y209" s="148"/>
      <c r="Z209" s="148"/>
      <c r="AA209" s="148"/>
      <c r="AB209" s="148"/>
      <c r="AC209" s="148"/>
      <c r="AD209" s="148"/>
      <c r="AE209" s="148"/>
      <c r="AF209" s="148"/>
      <c r="AG209" s="148" t="s">
        <v>393</v>
      </c>
      <c r="AH209" s="148">
        <v>2</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95" t="s">
        <v>552</v>
      </c>
      <c r="D210" s="179"/>
      <c r="E210" s="180">
        <v>116.00833</v>
      </c>
      <c r="F210" s="157"/>
      <c r="G210" s="157"/>
      <c r="H210" s="157"/>
      <c r="I210" s="157"/>
      <c r="J210" s="157"/>
      <c r="K210" s="157"/>
      <c r="L210" s="157"/>
      <c r="M210" s="157"/>
      <c r="N210" s="157"/>
      <c r="O210" s="157"/>
      <c r="P210" s="157"/>
      <c r="Q210" s="157"/>
      <c r="R210" s="157"/>
      <c r="S210" s="157"/>
      <c r="T210" s="157"/>
      <c r="U210" s="157"/>
      <c r="V210" s="157"/>
      <c r="W210" s="157"/>
      <c r="X210" s="157"/>
      <c r="Y210" s="148"/>
      <c r="Z210" s="148"/>
      <c r="AA210" s="148"/>
      <c r="AB210" s="148"/>
      <c r="AC210" s="148"/>
      <c r="AD210" s="148"/>
      <c r="AE210" s="148"/>
      <c r="AF210" s="148"/>
      <c r="AG210" s="148" t="s">
        <v>393</v>
      </c>
      <c r="AH210" s="148">
        <v>2</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96" t="s">
        <v>403</v>
      </c>
      <c r="D211" s="181"/>
      <c r="E211" s="182">
        <v>2282.33833</v>
      </c>
      <c r="F211" s="157"/>
      <c r="G211" s="157"/>
      <c r="H211" s="157"/>
      <c r="I211" s="157"/>
      <c r="J211" s="157"/>
      <c r="K211" s="157"/>
      <c r="L211" s="157"/>
      <c r="M211" s="157"/>
      <c r="N211" s="157"/>
      <c r="O211" s="157"/>
      <c r="P211" s="157"/>
      <c r="Q211" s="157"/>
      <c r="R211" s="157"/>
      <c r="S211" s="157"/>
      <c r="T211" s="157"/>
      <c r="U211" s="157"/>
      <c r="V211" s="157"/>
      <c r="W211" s="157"/>
      <c r="X211" s="157"/>
      <c r="Y211" s="148"/>
      <c r="Z211" s="148"/>
      <c r="AA211" s="148"/>
      <c r="AB211" s="148"/>
      <c r="AC211" s="148"/>
      <c r="AD211" s="148"/>
      <c r="AE211" s="148"/>
      <c r="AF211" s="148"/>
      <c r="AG211" s="148" t="s">
        <v>393</v>
      </c>
      <c r="AH211" s="148">
        <v>3</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94" t="s">
        <v>404</v>
      </c>
      <c r="D212" s="179"/>
      <c r="E212" s="180"/>
      <c r="F212" s="157"/>
      <c r="G212" s="157"/>
      <c r="H212" s="157"/>
      <c r="I212" s="157"/>
      <c r="J212" s="157"/>
      <c r="K212" s="157"/>
      <c r="L212" s="157"/>
      <c r="M212" s="157"/>
      <c r="N212" s="157"/>
      <c r="O212" s="157"/>
      <c r="P212" s="157"/>
      <c r="Q212" s="157"/>
      <c r="R212" s="157"/>
      <c r="S212" s="157"/>
      <c r="T212" s="157"/>
      <c r="U212" s="157"/>
      <c r="V212" s="157"/>
      <c r="W212" s="157"/>
      <c r="X212" s="157"/>
      <c r="Y212" s="148"/>
      <c r="Z212" s="148"/>
      <c r="AA212" s="148"/>
      <c r="AB212" s="148"/>
      <c r="AC212" s="148"/>
      <c r="AD212" s="148"/>
      <c r="AE212" s="148"/>
      <c r="AF212" s="148"/>
      <c r="AG212" s="148" t="s">
        <v>393</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97" t="s">
        <v>553</v>
      </c>
      <c r="D213" s="183"/>
      <c r="E213" s="184">
        <v>1369.403</v>
      </c>
      <c r="F213" s="157"/>
      <c r="G213" s="157"/>
      <c r="H213" s="157"/>
      <c r="I213" s="157"/>
      <c r="J213" s="157"/>
      <c r="K213" s="157"/>
      <c r="L213" s="157"/>
      <c r="M213" s="157"/>
      <c r="N213" s="157"/>
      <c r="O213" s="157"/>
      <c r="P213" s="157"/>
      <c r="Q213" s="157"/>
      <c r="R213" s="157"/>
      <c r="S213" s="157"/>
      <c r="T213" s="157"/>
      <c r="U213" s="157"/>
      <c r="V213" s="157"/>
      <c r="W213" s="157"/>
      <c r="X213" s="157"/>
      <c r="Y213" s="148"/>
      <c r="Z213" s="148"/>
      <c r="AA213" s="148"/>
      <c r="AB213" s="148"/>
      <c r="AC213" s="148"/>
      <c r="AD213" s="148"/>
      <c r="AE213" s="148"/>
      <c r="AF213" s="148"/>
      <c r="AG213" s="148" t="s">
        <v>393</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65">
        <v>15</v>
      </c>
      <c r="B214" s="166" t="s">
        <v>554</v>
      </c>
      <c r="C214" s="175" t="s">
        <v>555</v>
      </c>
      <c r="D214" s="167" t="s">
        <v>443</v>
      </c>
      <c r="E214" s="168">
        <v>983.35199999999998</v>
      </c>
      <c r="F214" s="169">
        <v>152</v>
      </c>
      <c r="G214" s="170">
        <f>ROUND(E214*F214,2)</f>
        <v>149469.5</v>
      </c>
      <c r="H214" s="169">
        <v>0</v>
      </c>
      <c r="I214" s="170">
        <f>ROUND(E214*H214,2)</f>
        <v>0</v>
      </c>
      <c r="J214" s="169">
        <v>152</v>
      </c>
      <c r="K214" s="170">
        <f>ROUND(E214*J214,2)</f>
        <v>149469.5</v>
      </c>
      <c r="L214" s="170">
        <v>21</v>
      </c>
      <c r="M214" s="170">
        <f>G214*(1+L214/100)</f>
        <v>180858.095</v>
      </c>
      <c r="N214" s="170">
        <v>0</v>
      </c>
      <c r="O214" s="170">
        <f>ROUND(E214*N214,2)</f>
        <v>0</v>
      </c>
      <c r="P214" s="170">
        <v>0</v>
      </c>
      <c r="Q214" s="170">
        <f>ROUND(E214*P214,2)</f>
        <v>0</v>
      </c>
      <c r="R214" s="170" t="s">
        <v>386</v>
      </c>
      <c r="S214" s="170" t="s">
        <v>387</v>
      </c>
      <c r="T214" s="171" t="s">
        <v>322</v>
      </c>
      <c r="U214" s="157">
        <v>0.52</v>
      </c>
      <c r="V214" s="157">
        <f>ROUND(E214*U214,2)</f>
        <v>511.34</v>
      </c>
      <c r="W214" s="157"/>
      <c r="X214" s="157" t="s">
        <v>388</v>
      </c>
      <c r="Y214" s="148"/>
      <c r="Z214" s="148"/>
      <c r="AA214" s="148"/>
      <c r="AB214" s="148"/>
      <c r="AC214" s="148"/>
      <c r="AD214" s="148"/>
      <c r="AE214" s="148"/>
      <c r="AF214" s="148"/>
      <c r="AG214" s="148" t="s">
        <v>389</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273" t="s">
        <v>541</v>
      </c>
      <c r="D215" s="274"/>
      <c r="E215" s="274"/>
      <c r="F215" s="274"/>
      <c r="G215" s="274"/>
      <c r="H215" s="157"/>
      <c r="I215" s="157"/>
      <c r="J215" s="157"/>
      <c r="K215" s="157"/>
      <c r="L215" s="157"/>
      <c r="M215" s="157"/>
      <c r="N215" s="157"/>
      <c r="O215" s="157"/>
      <c r="P215" s="157"/>
      <c r="Q215" s="157"/>
      <c r="R215" s="157"/>
      <c r="S215" s="157"/>
      <c r="T215" s="157"/>
      <c r="U215" s="157"/>
      <c r="V215" s="157"/>
      <c r="W215" s="157"/>
      <c r="X215" s="157"/>
      <c r="Y215" s="148"/>
      <c r="Z215" s="148"/>
      <c r="AA215" s="148"/>
      <c r="AB215" s="148"/>
      <c r="AC215" s="148"/>
      <c r="AD215" s="148"/>
      <c r="AE215" s="148"/>
      <c r="AF215" s="148"/>
      <c r="AG215" s="148" t="s">
        <v>391</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72" t="str">
        <f>C215</f>
        <v>bez naložení do dopravní nádoby, ale s vyprázdněním dopravní nádoby na hromadu nebo na dopravní prostředek,</v>
      </c>
      <c r="BB215" s="148"/>
      <c r="BC215" s="148"/>
      <c r="BD215" s="148"/>
      <c r="BE215" s="148"/>
      <c r="BF215" s="148"/>
      <c r="BG215" s="148"/>
      <c r="BH215" s="148"/>
    </row>
    <row r="216" spans="1:60" outlineLevel="1" x14ac:dyDescent="0.2">
      <c r="A216" s="155"/>
      <c r="B216" s="156"/>
      <c r="C216" s="194" t="s">
        <v>392</v>
      </c>
      <c r="D216" s="179"/>
      <c r="E216" s="180"/>
      <c r="F216" s="157"/>
      <c r="G216" s="157"/>
      <c r="H216" s="157"/>
      <c r="I216" s="157"/>
      <c r="J216" s="157"/>
      <c r="K216" s="157"/>
      <c r="L216" s="157"/>
      <c r="M216" s="157"/>
      <c r="N216" s="157"/>
      <c r="O216" s="157"/>
      <c r="P216" s="157"/>
      <c r="Q216" s="157"/>
      <c r="R216" s="157"/>
      <c r="S216" s="157"/>
      <c r="T216" s="157"/>
      <c r="U216" s="157"/>
      <c r="V216" s="157"/>
      <c r="W216" s="157"/>
      <c r="X216" s="157"/>
      <c r="Y216" s="148"/>
      <c r="Z216" s="148"/>
      <c r="AA216" s="148"/>
      <c r="AB216" s="148"/>
      <c r="AC216" s="148"/>
      <c r="AD216" s="148"/>
      <c r="AE216" s="148"/>
      <c r="AF216" s="148"/>
      <c r="AG216" s="148" t="s">
        <v>393</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95" t="s">
        <v>556</v>
      </c>
      <c r="D217" s="179"/>
      <c r="E217" s="180">
        <v>468.97</v>
      </c>
      <c r="F217" s="157"/>
      <c r="G217" s="157"/>
      <c r="H217" s="157"/>
      <c r="I217" s="157"/>
      <c r="J217" s="157"/>
      <c r="K217" s="157"/>
      <c r="L217" s="157"/>
      <c r="M217" s="157"/>
      <c r="N217" s="157"/>
      <c r="O217" s="157"/>
      <c r="P217" s="157"/>
      <c r="Q217" s="157"/>
      <c r="R217" s="157"/>
      <c r="S217" s="157"/>
      <c r="T217" s="157"/>
      <c r="U217" s="157"/>
      <c r="V217" s="157"/>
      <c r="W217" s="157"/>
      <c r="X217" s="157"/>
      <c r="Y217" s="148"/>
      <c r="Z217" s="148"/>
      <c r="AA217" s="148"/>
      <c r="AB217" s="148"/>
      <c r="AC217" s="148"/>
      <c r="AD217" s="148"/>
      <c r="AE217" s="148"/>
      <c r="AF217" s="148"/>
      <c r="AG217" s="148" t="s">
        <v>393</v>
      </c>
      <c r="AH217" s="148">
        <v>2</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195" t="s">
        <v>557</v>
      </c>
      <c r="D218" s="179"/>
      <c r="E218" s="180">
        <v>447.18</v>
      </c>
      <c r="F218" s="157"/>
      <c r="G218" s="157"/>
      <c r="H218" s="157"/>
      <c r="I218" s="157"/>
      <c r="J218" s="157"/>
      <c r="K218" s="157"/>
      <c r="L218" s="157"/>
      <c r="M218" s="157"/>
      <c r="N218" s="157"/>
      <c r="O218" s="157"/>
      <c r="P218" s="157"/>
      <c r="Q218" s="157"/>
      <c r="R218" s="157"/>
      <c r="S218" s="157"/>
      <c r="T218" s="157"/>
      <c r="U218" s="157"/>
      <c r="V218" s="157"/>
      <c r="W218" s="157"/>
      <c r="X218" s="157"/>
      <c r="Y218" s="148"/>
      <c r="Z218" s="148"/>
      <c r="AA218" s="148"/>
      <c r="AB218" s="148"/>
      <c r="AC218" s="148"/>
      <c r="AD218" s="148"/>
      <c r="AE218" s="148"/>
      <c r="AF218" s="148"/>
      <c r="AG218" s="148" t="s">
        <v>393</v>
      </c>
      <c r="AH218" s="148">
        <v>2</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95" t="s">
        <v>558</v>
      </c>
      <c r="D219" s="179"/>
      <c r="E219" s="180">
        <v>197.66</v>
      </c>
      <c r="F219" s="157"/>
      <c r="G219" s="157"/>
      <c r="H219" s="157"/>
      <c r="I219" s="157"/>
      <c r="J219" s="157"/>
      <c r="K219" s="157"/>
      <c r="L219" s="157"/>
      <c r="M219" s="157"/>
      <c r="N219" s="157"/>
      <c r="O219" s="157"/>
      <c r="P219" s="157"/>
      <c r="Q219" s="157"/>
      <c r="R219" s="157"/>
      <c r="S219" s="157"/>
      <c r="T219" s="157"/>
      <c r="U219" s="157"/>
      <c r="V219" s="157"/>
      <c r="W219" s="157"/>
      <c r="X219" s="157"/>
      <c r="Y219" s="148"/>
      <c r="Z219" s="148"/>
      <c r="AA219" s="148"/>
      <c r="AB219" s="148"/>
      <c r="AC219" s="148"/>
      <c r="AD219" s="148"/>
      <c r="AE219" s="148"/>
      <c r="AF219" s="148"/>
      <c r="AG219" s="148" t="s">
        <v>393</v>
      </c>
      <c r="AH219" s="148">
        <v>2</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95" t="s">
        <v>559</v>
      </c>
      <c r="D220" s="179"/>
      <c r="E220" s="180">
        <v>655.55</v>
      </c>
      <c r="F220" s="157"/>
      <c r="G220" s="157"/>
      <c r="H220" s="157"/>
      <c r="I220" s="157"/>
      <c r="J220" s="157"/>
      <c r="K220" s="157"/>
      <c r="L220" s="157"/>
      <c r="M220" s="157"/>
      <c r="N220" s="157"/>
      <c r="O220" s="157"/>
      <c r="P220" s="157"/>
      <c r="Q220" s="157"/>
      <c r="R220" s="157"/>
      <c r="S220" s="157"/>
      <c r="T220" s="157"/>
      <c r="U220" s="157"/>
      <c r="V220" s="157"/>
      <c r="W220" s="157"/>
      <c r="X220" s="157"/>
      <c r="Y220" s="148"/>
      <c r="Z220" s="148"/>
      <c r="AA220" s="148"/>
      <c r="AB220" s="148"/>
      <c r="AC220" s="148"/>
      <c r="AD220" s="148"/>
      <c r="AE220" s="148"/>
      <c r="AF220" s="148"/>
      <c r="AG220" s="148" t="s">
        <v>393</v>
      </c>
      <c r="AH220" s="148">
        <v>2</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95" t="s">
        <v>560</v>
      </c>
      <c r="D221" s="179"/>
      <c r="E221" s="180">
        <v>165.87</v>
      </c>
      <c r="F221" s="157"/>
      <c r="G221" s="157"/>
      <c r="H221" s="157"/>
      <c r="I221" s="157"/>
      <c r="J221" s="157"/>
      <c r="K221" s="157"/>
      <c r="L221" s="157"/>
      <c r="M221" s="157"/>
      <c r="N221" s="157"/>
      <c r="O221" s="157"/>
      <c r="P221" s="157"/>
      <c r="Q221" s="157"/>
      <c r="R221" s="157"/>
      <c r="S221" s="157"/>
      <c r="T221" s="157"/>
      <c r="U221" s="157"/>
      <c r="V221" s="157"/>
      <c r="W221" s="157"/>
      <c r="X221" s="157"/>
      <c r="Y221" s="148"/>
      <c r="Z221" s="148"/>
      <c r="AA221" s="148"/>
      <c r="AB221" s="148"/>
      <c r="AC221" s="148"/>
      <c r="AD221" s="148"/>
      <c r="AE221" s="148"/>
      <c r="AF221" s="148"/>
      <c r="AG221" s="148" t="s">
        <v>393</v>
      </c>
      <c r="AH221" s="148">
        <v>2</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95" t="s">
        <v>561</v>
      </c>
      <c r="D222" s="179"/>
      <c r="E222" s="180">
        <v>75.489999999999995</v>
      </c>
      <c r="F222" s="157"/>
      <c r="G222" s="157"/>
      <c r="H222" s="157"/>
      <c r="I222" s="157"/>
      <c r="J222" s="157"/>
      <c r="K222" s="157"/>
      <c r="L222" s="157"/>
      <c r="M222" s="157"/>
      <c r="N222" s="157"/>
      <c r="O222" s="157"/>
      <c r="P222" s="157"/>
      <c r="Q222" s="157"/>
      <c r="R222" s="157"/>
      <c r="S222" s="157"/>
      <c r="T222" s="157"/>
      <c r="U222" s="157"/>
      <c r="V222" s="157"/>
      <c r="W222" s="157"/>
      <c r="X222" s="157"/>
      <c r="Y222" s="148"/>
      <c r="Z222" s="148"/>
      <c r="AA222" s="148"/>
      <c r="AB222" s="148"/>
      <c r="AC222" s="148"/>
      <c r="AD222" s="148"/>
      <c r="AE222" s="148"/>
      <c r="AF222" s="148"/>
      <c r="AG222" s="148" t="s">
        <v>393</v>
      </c>
      <c r="AH222" s="148">
        <v>2</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95" t="s">
        <v>562</v>
      </c>
      <c r="D223" s="179"/>
      <c r="E223" s="180">
        <v>451.98</v>
      </c>
      <c r="F223" s="157"/>
      <c r="G223" s="157"/>
      <c r="H223" s="157"/>
      <c r="I223" s="157"/>
      <c r="J223" s="157"/>
      <c r="K223" s="157"/>
      <c r="L223" s="157"/>
      <c r="M223" s="157"/>
      <c r="N223" s="157"/>
      <c r="O223" s="157"/>
      <c r="P223" s="157"/>
      <c r="Q223" s="157"/>
      <c r="R223" s="157"/>
      <c r="S223" s="157"/>
      <c r="T223" s="157"/>
      <c r="U223" s="157"/>
      <c r="V223" s="157"/>
      <c r="W223" s="157"/>
      <c r="X223" s="157"/>
      <c r="Y223" s="148"/>
      <c r="Z223" s="148"/>
      <c r="AA223" s="148"/>
      <c r="AB223" s="148"/>
      <c r="AC223" s="148"/>
      <c r="AD223" s="148"/>
      <c r="AE223" s="148"/>
      <c r="AF223" s="148"/>
      <c r="AG223" s="148" t="s">
        <v>393</v>
      </c>
      <c r="AH223" s="148">
        <v>2</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95" t="s">
        <v>563</v>
      </c>
      <c r="D224" s="179"/>
      <c r="E224" s="180">
        <v>36.590000000000003</v>
      </c>
      <c r="F224" s="157"/>
      <c r="G224" s="157"/>
      <c r="H224" s="157"/>
      <c r="I224" s="157"/>
      <c r="J224" s="157"/>
      <c r="K224" s="157"/>
      <c r="L224" s="157"/>
      <c r="M224" s="157"/>
      <c r="N224" s="157"/>
      <c r="O224" s="157"/>
      <c r="P224" s="157"/>
      <c r="Q224" s="157"/>
      <c r="R224" s="157"/>
      <c r="S224" s="157"/>
      <c r="T224" s="157"/>
      <c r="U224" s="157"/>
      <c r="V224" s="157"/>
      <c r="W224" s="157"/>
      <c r="X224" s="157"/>
      <c r="Y224" s="148"/>
      <c r="Z224" s="148"/>
      <c r="AA224" s="148"/>
      <c r="AB224" s="148"/>
      <c r="AC224" s="148"/>
      <c r="AD224" s="148"/>
      <c r="AE224" s="148"/>
      <c r="AF224" s="148"/>
      <c r="AG224" s="148" t="s">
        <v>393</v>
      </c>
      <c r="AH224" s="148">
        <v>2</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95" t="s">
        <v>483</v>
      </c>
      <c r="D225" s="179"/>
      <c r="E225" s="180"/>
      <c r="F225" s="157"/>
      <c r="G225" s="157"/>
      <c r="H225" s="157"/>
      <c r="I225" s="157"/>
      <c r="J225" s="157"/>
      <c r="K225" s="157"/>
      <c r="L225" s="157"/>
      <c r="M225" s="157"/>
      <c r="N225" s="157"/>
      <c r="O225" s="157"/>
      <c r="P225" s="157"/>
      <c r="Q225" s="157"/>
      <c r="R225" s="157"/>
      <c r="S225" s="157"/>
      <c r="T225" s="157"/>
      <c r="U225" s="157"/>
      <c r="V225" s="157"/>
      <c r="W225" s="157"/>
      <c r="X225" s="157"/>
      <c r="Y225" s="148"/>
      <c r="Z225" s="148"/>
      <c r="AA225" s="148"/>
      <c r="AB225" s="148"/>
      <c r="AC225" s="148"/>
      <c r="AD225" s="148"/>
      <c r="AE225" s="148"/>
      <c r="AF225" s="148"/>
      <c r="AG225" s="148" t="s">
        <v>393</v>
      </c>
      <c r="AH225" s="148">
        <v>2</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95" t="s">
        <v>484</v>
      </c>
      <c r="D226" s="179"/>
      <c r="E226" s="180">
        <v>9.75</v>
      </c>
      <c r="F226" s="157"/>
      <c r="G226" s="157"/>
      <c r="H226" s="157"/>
      <c r="I226" s="157"/>
      <c r="J226" s="157"/>
      <c r="K226" s="157"/>
      <c r="L226" s="157"/>
      <c r="M226" s="157"/>
      <c r="N226" s="157"/>
      <c r="O226" s="157"/>
      <c r="P226" s="157"/>
      <c r="Q226" s="157"/>
      <c r="R226" s="157"/>
      <c r="S226" s="157"/>
      <c r="T226" s="157"/>
      <c r="U226" s="157"/>
      <c r="V226" s="157"/>
      <c r="W226" s="157"/>
      <c r="X226" s="157"/>
      <c r="Y226" s="148"/>
      <c r="Z226" s="148"/>
      <c r="AA226" s="148"/>
      <c r="AB226" s="148"/>
      <c r="AC226" s="148"/>
      <c r="AD226" s="148"/>
      <c r="AE226" s="148"/>
      <c r="AF226" s="148"/>
      <c r="AG226" s="148" t="s">
        <v>393</v>
      </c>
      <c r="AH226" s="148">
        <v>2</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95" t="s">
        <v>485</v>
      </c>
      <c r="D227" s="179"/>
      <c r="E227" s="180">
        <v>6.8250000000000002</v>
      </c>
      <c r="F227" s="157"/>
      <c r="G227" s="157"/>
      <c r="H227" s="157"/>
      <c r="I227" s="157"/>
      <c r="J227" s="157"/>
      <c r="K227" s="157"/>
      <c r="L227" s="157"/>
      <c r="M227" s="157"/>
      <c r="N227" s="157"/>
      <c r="O227" s="157"/>
      <c r="P227" s="157"/>
      <c r="Q227" s="157"/>
      <c r="R227" s="157"/>
      <c r="S227" s="157"/>
      <c r="T227" s="157"/>
      <c r="U227" s="157"/>
      <c r="V227" s="157"/>
      <c r="W227" s="157"/>
      <c r="X227" s="157"/>
      <c r="Y227" s="148"/>
      <c r="Z227" s="148"/>
      <c r="AA227" s="148"/>
      <c r="AB227" s="148"/>
      <c r="AC227" s="148"/>
      <c r="AD227" s="148"/>
      <c r="AE227" s="148"/>
      <c r="AF227" s="148"/>
      <c r="AG227" s="148" t="s">
        <v>393</v>
      </c>
      <c r="AH227" s="148">
        <v>2</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95" t="s">
        <v>486</v>
      </c>
      <c r="D228" s="179"/>
      <c r="E228" s="180">
        <v>7.8</v>
      </c>
      <c r="F228" s="157"/>
      <c r="G228" s="157"/>
      <c r="H228" s="157"/>
      <c r="I228" s="157"/>
      <c r="J228" s="157"/>
      <c r="K228" s="157"/>
      <c r="L228" s="157"/>
      <c r="M228" s="157"/>
      <c r="N228" s="157"/>
      <c r="O228" s="157"/>
      <c r="P228" s="157"/>
      <c r="Q228" s="157"/>
      <c r="R228" s="157"/>
      <c r="S228" s="157"/>
      <c r="T228" s="157"/>
      <c r="U228" s="157"/>
      <c r="V228" s="157"/>
      <c r="W228" s="157"/>
      <c r="X228" s="157"/>
      <c r="Y228" s="148"/>
      <c r="Z228" s="148"/>
      <c r="AA228" s="148"/>
      <c r="AB228" s="148"/>
      <c r="AC228" s="148"/>
      <c r="AD228" s="148"/>
      <c r="AE228" s="148"/>
      <c r="AF228" s="148"/>
      <c r="AG228" s="148" t="s">
        <v>393</v>
      </c>
      <c r="AH228" s="148">
        <v>2</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95" t="s">
        <v>487</v>
      </c>
      <c r="D229" s="179"/>
      <c r="E229" s="180">
        <v>11.0175</v>
      </c>
      <c r="F229" s="157"/>
      <c r="G229" s="157"/>
      <c r="H229" s="157"/>
      <c r="I229" s="157"/>
      <c r="J229" s="157"/>
      <c r="K229" s="157"/>
      <c r="L229" s="157"/>
      <c r="M229" s="157"/>
      <c r="N229" s="157"/>
      <c r="O229" s="157"/>
      <c r="P229" s="157"/>
      <c r="Q229" s="157"/>
      <c r="R229" s="157"/>
      <c r="S229" s="157"/>
      <c r="T229" s="157"/>
      <c r="U229" s="157"/>
      <c r="V229" s="157"/>
      <c r="W229" s="157"/>
      <c r="X229" s="157"/>
      <c r="Y229" s="148"/>
      <c r="Z229" s="148"/>
      <c r="AA229" s="148"/>
      <c r="AB229" s="148"/>
      <c r="AC229" s="148"/>
      <c r="AD229" s="148"/>
      <c r="AE229" s="148"/>
      <c r="AF229" s="148"/>
      <c r="AG229" s="148" t="s">
        <v>393</v>
      </c>
      <c r="AH229" s="148">
        <v>2</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195" t="s">
        <v>488</v>
      </c>
      <c r="D230" s="179"/>
      <c r="E230" s="180">
        <v>9.5549999999999997</v>
      </c>
      <c r="F230" s="157"/>
      <c r="G230" s="157"/>
      <c r="H230" s="157"/>
      <c r="I230" s="157"/>
      <c r="J230" s="157"/>
      <c r="K230" s="157"/>
      <c r="L230" s="157"/>
      <c r="M230" s="157"/>
      <c r="N230" s="157"/>
      <c r="O230" s="157"/>
      <c r="P230" s="157"/>
      <c r="Q230" s="157"/>
      <c r="R230" s="157"/>
      <c r="S230" s="157"/>
      <c r="T230" s="157"/>
      <c r="U230" s="157"/>
      <c r="V230" s="157"/>
      <c r="W230" s="157"/>
      <c r="X230" s="157"/>
      <c r="Y230" s="148"/>
      <c r="Z230" s="148"/>
      <c r="AA230" s="148"/>
      <c r="AB230" s="148"/>
      <c r="AC230" s="148"/>
      <c r="AD230" s="148"/>
      <c r="AE230" s="148"/>
      <c r="AF230" s="148"/>
      <c r="AG230" s="148" t="s">
        <v>393</v>
      </c>
      <c r="AH230" s="148">
        <v>2</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95" t="s">
        <v>489</v>
      </c>
      <c r="D231" s="179"/>
      <c r="E231" s="180">
        <v>10.237500000000001</v>
      </c>
      <c r="F231" s="157"/>
      <c r="G231" s="157"/>
      <c r="H231" s="157"/>
      <c r="I231" s="157"/>
      <c r="J231" s="157"/>
      <c r="K231" s="157"/>
      <c r="L231" s="157"/>
      <c r="M231" s="157"/>
      <c r="N231" s="157"/>
      <c r="O231" s="157"/>
      <c r="P231" s="157"/>
      <c r="Q231" s="157"/>
      <c r="R231" s="157"/>
      <c r="S231" s="157"/>
      <c r="T231" s="157"/>
      <c r="U231" s="157"/>
      <c r="V231" s="157"/>
      <c r="W231" s="157"/>
      <c r="X231" s="157"/>
      <c r="Y231" s="148"/>
      <c r="Z231" s="148"/>
      <c r="AA231" s="148"/>
      <c r="AB231" s="148"/>
      <c r="AC231" s="148"/>
      <c r="AD231" s="148"/>
      <c r="AE231" s="148"/>
      <c r="AF231" s="148"/>
      <c r="AG231" s="148" t="s">
        <v>393</v>
      </c>
      <c r="AH231" s="148">
        <v>2</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95" t="s">
        <v>490</v>
      </c>
      <c r="D232" s="179"/>
      <c r="E232" s="180">
        <v>5.3624999999999998</v>
      </c>
      <c r="F232" s="157"/>
      <c r="G232" s="157"/>
      <c r="H232" s="157"/>
      <c r="I232" s="157"/>
      <c r="J232" s="157"/>
      <c r="K232" s="157"/>
      <c r="L232" s="157"/>
      <c r="M232" s="157"/>
      <c r="N232" s="157"/>
      <c r="O232" s="157"/>
      <c r="P232" s="157"/>
      <c r="Q232" s="157"/>
      <c r="R232" s="157"/>
      <c r="S232" s="157"/>
      <c r="T232" s="157"/>
      <c r="U232" s="157"/>
      <c r="V232" s="157"/>
      <c r="W232" s="157"/>
      <c r="X232" s="157"/>
      <c r="Y232" s="148"/>
      <c r="Z232" s="148"/>
      <c r="AA232" s="148"/>
      <c r="AB232" s="148"/>
      <c r="AC232" s="148"/>
      <c r="AD232" s="148"/>
      <c r="AE232" s="148"/>
      <c r="AF232" s="148"/>
      <c r="AG232" s="148" t="s">
        <v>393</v>
      </c>
      <c r="AH232" s="148">
        <v>2</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195" t="s">
        <v>491</v>
      </c>
      <c r="D233" s="179"/>
      <c r="E233" s="180"/>
      <c r="F233" s="157"/>
      <c r="G233" s="157"/>
      <c r="H233" s="157"/>
      <c r="I233" s="157"/>
      <c r="J233" s="157"/>
      <c r="K233" s="157"/>
      <c r="L233" s="157"/>
      <c r="M233" s="157"/>
      <c r="N233" s="157"/>
      <c r="O233" s="157"/>
      <c r="P233" s="157"/>
      <c r="Q233" s="157"/>
      <c r="R233" s="157"/>
      <c r="S233" s="157"/>
      <c r="T233" s="157"/>
      <c r="U233" s="157"/>
      <c r="V233" s="157"/>
      <c r="W233" s="157"/>
      <c r="X233" s="157"/>
      <c r="Y233" s="148"/>
      <c r="Z233" s="148"/>
      <c r="AA233" s="148"/>
      <c r="AB233" s="148"/>
      <c r="AC233" s="148"/>
      <c r="AD233" s="148"/>
      <c r="AE233" s="148"/>
      <c r="AF233" s="148"/>
      <c r="AG233" s="148" t="s">
        <v>393</v>
      </c>
      <c r="AH233" s="148">
        <v>2</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95" t="s">
        <v>492</v>
      </c>
      <c r="D234" s="179"/>
      <c r="E234" s="180">
        <v>-775.45</v>
      </c>
      <c r="F234" s="157"/>
      <c r="G234" s="157"/>
      <c r="H234" s="157"/>
      <c r="I234" s="157"/>
      <c r="J234" s="157"/>
      <c r="K234" s="157"/>
      <c r="L234" s="157"/>
      <c r="M234" s="157"/>
      <c r="N234" s="157"/>
      <c r="O234" s="157"/>
      <c r="P234" s="157"/>
      <c r="Q234" s="157"/>
      <c r="R234" s="157"/>
      <c r="S234" s="157"/>
      <c r="T234" s="157"/>
      <c r="U234" s="157"/>
      <c r="V234" s="157"/>
      <c r="W234" s="157"/>
      <c r="X234" s="157"/>
      <c r="Y234" s="148"/>
      <c r="Z234" s="148"/>
      <c r="AA234" s="148"/>
      <c r="AB234" s="148"/>
      <c r="AC234" s="148"/>
      <c r="AD234" s="148"/>
      <c r="AE234" s="148"/>
      <c r="AF234" s="148"/>
      <c r="AG234" s="148" t="s">
        <v>393</v>
      </c>
      <c r="AH234" s="148">
        <v>2</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95" t="s">
        <v>493</v>
      </c>
      <c r="D235" s="179"/>
      <c r="E235" s="180">
        <v>-67.599999999999994</v>
      </c>
      <c r="F235" s="157"/>
      <c r="G235" s="157"/>
      <c r="H235" s="157"/>
      <c r="I235" s="157"/>
      <c r="J235" s="157"/>
      <c r="K235" s="157"/>
      <c r="L235" s="157"/>
      <c r="M235" s="157"/>
      <c r="N235" s="157"/>
      <c r="O235" s="157"/>
      <c r="P235" s="157"/>
      <c r="Q235" s="157"/>
      <c r="R235" s="157"/>
      <c r="S235" s="157"/>
      <c r="T235" s="157"/>
      <c r="U235" s="157"/>
      <c r="V235" s="157"/>
      <c r="W235" s="157"/>
      <c r="X235" s="157"/>
      <c r="Y235" s="148"/>
      <c r="Z235" s="148"/>
      <c r="AA235" s="148"/>
      <c r="AB235" s="148"/>
      <c r="AC235" s="148"/>
      <c r="AD235" s="148"/>
      <c r="AE235" s="148"/>
      <c r="AF235" s="148"/>
      <c r="AG235" s="148" t="s">
        <v>393</v>
      </c>
      <c r="AH235" s="148">
        <v>2</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95" t="s">
        <v>494</v>
      </c>
      <c r="D236" s="179"/>
      <c r="E236" s="180">
        <v>-58.5</v>
      </c>
      <c r="F236" s="157"/>
      <c r="G236" s="157"/>
      <c r="H236" s="157"/>
      <c r="I236" s="157"/>
      <c r="J236" s="157"/>
      <c r="K236" s="157"/>
      <c r="L236" s="157"/>
      <c r="M236" s="157"/>
      <c r="N236" s="157"/>
      <c r="O236" s="157"/>
      <c r="P236" s="157"/>
      <c r="Q236" s="157"/>
      <c r="R236" s="157"/>
      <c r="S236" s="157"/>
      <c r="T236" s="157"/>
      <c r="U236" s="157"/>
      <c r="V236" s="157"/>
      <c r="W236" s="157"/>
      <c r="X236" s="157"/>
      <c r="Y236" s="148"/>
      <c r="Z236" s="148"/>
      <c r="AA236" s="148"/>
      <c r="AB236" s="148"/>
      <c r="AC236" s="148"/>
      <c r="AD236" s="148"/>
      <c r="AE236" s="148"/>
      <c r="AF236" s="148"/>
      <c r="AG236" s="148" t="s">
        <v>393</v>
      </c>
      <c r="AH236" s="148">
        <v>2</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95" t="s">
        <v>495</v>
      </c>
      <c r="D237" s="179"/>
      <c r="E237" s="180">
        <v>-34.020000000000003</v>
      </c>
      <c r="F237" s="157"/>
      <c r="G237" s="157"/>
      <c r="H237" s="157"/>
      <c r="I237" s="157"/>
      <c r="J237" s="157"/>
      <c r="K237" s="157"/>
      <c r="L237" s="157"/>
      <c r="M237" s="157"/>
      <c r="N237" s="157"/>
      <c r="O237" s="157"/>
      <c r="P237" s="157"/>
      <c r="Q237" s="157"/>
      <c r="R237" s="157"/>
      <c r="S237" s="157"/>
      <c r="T237" s="157"/>
      <c r="U237" s="157"/>
      <c r="V237" s="157"/>
      <c r="W237" s="157"/>
      <c r="X237" s="157"/>
      <c r="Y237" s="148"/>
      <c r="Z237" s="148"/>
      <c r="AA237" s="148"/>
      <c r="AB237" s="148"/>
      <c r="AC237" s="148"/>
      <c r="AD237" s="148"/>
      <c r="AE237" s="148"/>
      <c r="AF237" s="148"/>
      <c r="AG237" s="148" t="s">
        <v>393</v>
      </c>
      <c r="AH237" s="148">
        <v>2</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95" t="s">
        <v>564</v>
      </c>
      <c r="D238" s="179"/>
      <c r="E238" s="180">
        <v>11.7</v>
      </c>
      <c r="F238" s="157"/>
      <c r="G238" s="157"/>
      <c r="H238" s="157"/>
      <c r="I238" s="157"/>
      <c r="J238" s="157"/>
      <c r="K238" s="157"/>
      <c r="L238" s="157"/>
      <c r="M238" s="157"/>
      <c r="N238" s="157"/>
      <c r="O238" s="157"/>
      <c r="P238" s="157"/>
      <c r="Q238" s="157"/>
      <c r="R238" s="157"/>
      <c r="S238" s="157"/>
      <c r="T238" s="157"/>
      <c r="U238" s="157"/>
      <c r="V238" s="157"/>
      <c r="W238" s="157"/>
      <c r="X238" s="157"/>
      <c r="Y238" s="148"/>
      <c r="Z238" s="148"/>
      <c r="AA238" s="148"/>
      <c r="AB238" s="148"/>
      <c r="AC238" s="148"/>
      <c r="AD238" s="148"/>
      <c r="AE238" s="148"/>
      <c r="AF238" s="148"/>
      <c r="AG238" s="148" t="s">
        <v>393</v>
      </c>
      <c r="AH238" s="148">
        <v>2</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95" t="s">
        <v>565</v>
      </c>
      <c r="D239" s="179"/>
      <c r="E239" s="180">
        <v>2.9525000000000001</v>
      </c>
      <c r="F239" s="157"/>
      <c r="G239" s="157"/>
      <c r="H239" s="157"/>
      <c r="I239" s="157"/>
      <c r="J239" s="157"/>
      <c r="K239" s="157"/>
      <c r="L239" s="157"/>
      <c r="M239" s="157"/>
      <c r="N239" s="157"/>
      <c r="O239" s="157"/>
      <c r="P239" s="157"/>
      <c r="Q239" s="157"/>
      <c r="R239" s="157"/>
      <c r="S239" s="157"/>
      <c r="T239" s="157"/>
      <c r="U239" s="157"/>
      <c r="V239" s="157"/>
      <c r="W239" s="157"/>
      <c r="X239" s="157"/>
      <c r="Y239" s="148"/>
      <c r="Z239" s="148"/>
      <c r="AA239" s="148"/>
      <c r="AB239" s="148"/>
      <c r="AC239" s="148"/>
      <c r="AD239" s="148"/>
      <c r="AE239" s="148"/>
      <c r="AF239" s="148"/>
      <c r="AG239" s="148" t="s">
        <v>393</v>
      </c>
      <c r="AH239" s="148">
        <v>2</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96" t="s">
        <v>403</v>
      </c>
      <c r="D240" s="181"/>
      <c r="E240" s="182">
        <v>1638.92</v>
      </c>
      <c r="F240" s="157"/>
      <c r="G240" s="157"/>
      <c r="H240" s="157"/>
      <c r="I240" s="157"/>
      <c r="J240" s="157"/>
      <c r="K240" s="157"/>
      <c r="L240" s="157"/>
      <c r="M240" s="157"/>
      <c r="N240" s="157"/>
      <c r="O240" s="157"/>
      <c r="P240" s="157"/>
      <c r="Q240" s="157"/>
      <c r="R240" s="157"/>
      <c r="S240" s="157"/>
      <c r="T240" s="157"/>
      <c r="U240" s="157"/>
      <c r="V240" s="157"/>
      <c r="W240" s="157"/>
      <c r="X240" s="157"/>
      <c r="Y240" s="148"/>
      <c r="Z240" s="148"/>
      <c r="AA240" s="148"/>
      <c r="AB240" s="148"/>
      <c r="AC240" s="148"/>
      <c r="AD240" s="148"/>
      <c r="AE240" s="148"/>
      <c r="AF240" s="148"/>
      <c r="AG240" s="148" t="s">
        <v>393</v>
      </c>
      <c r="AH240" s="148">
        <v>3</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94" t="s">
        <v>404</v>
      </c>
      <c r="D241" s="179"/>
      <c r="E241" s="180"/>
      <c r="F241" s="157"/>
      <c r="G241" s="157"/>
      <c r="H241" s="157"/>
      <c r="I241" s="157"/>
      <c r="J241" s="157"/>
      <c r="K241" s="157"/>
      <c r="L241" s="157"/>
      <c r="M241" s="157"/>
      <c r="N241" s="157"/>
      <c r="O241" s="157"/>
      <c r="P241" s="157"/>
      <c r="Q241" s="157"/>
      <c r="R241" s="157"/>
      <c r="S241" s="157"/>
      <c r="T241" s="157"/>
      <c r="U241" s="157"/>
      <c r="V241" s="157"/>
      <c r="W241" s="157"/>
      <c r="X241" s="157"/>
      <c r="Y241" s="148"/>
      <c r="Z241" s="148"/>
      <c r="AA241" s="148"/>
      <c r="AB241" s="148"/>
      <c r="AC241" s="148"/>
      <c r="AD241" s="148"/>
      <c r="AE241" s="148"/>
      <c r="AF241" s="148"/>
      <c r="AG241" s="148" t="s">
        <v>393</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197" t="s">
        <v>566</v>
      </c>
      <c r="D242" s="183"/>
      <c r="E242" s="184">
        <v>983.35199999999998</v>
      </c>
      <c r="F242" s="157"/>
      <c r="G242" s="157"/>
      <c r="H242" s="157"/>
      <c r="I242" s="157"/>
      <c r="J242" s="157"/>
      <c r="K242" s="157"/>
      <c r="L242" s="157"/>
      <c r="M242" s="157"/>
      <c r="N242" s="157"/>
      <c r="O242" s="157"/>
      <c r="P242" s="157"/>
      <c r="Q242" s="157"/>
      <c r="R242" s="157"/>
      <c r="S242" s="157"/>
      <c r="T242" s="157"/>
      <c r="U242" s="157"/>
      <c r="V242" s="157"/>
      <c r="W242" s="157"/>
      <c r="X242" s="157"/>
      <c r="Y242" s="148"/>
      <c r="Z242" s="148"/>
      <c r="AA242" s="148"/>
      <c r="AB242" s="148"/>
      <c r="AC242" s="148"/>
      <c r="AD242" s="148"/>
      <c r="AE242" s="148"/>
      <c r="AF242" s="148"/>
      <c r="AG242" s="148" t="s">
        <v>393</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65">
        <v>16</v>
      </c>
      <c r="B243" s="166" t="s">
        <v>567</v>
      </c>
      <c r="C243" s="175" t="s">
        <v>568</v>
      </c>
      <c r="D243" s="167" t="s">
        <v>443</v>
      </c>
      <c r="E243" s="168">
        <v>758.11950000000002</v>
      </c>
      <c r="F243" s="169">
        <v>76.88</v>
      </c>
      <c r="G243" s="170">
        <f>ROUND(E243*F243,2)</f>
        <v>58284.23</v>
      </c>
      <c r="H243" s="169">
        <v>0</v>
      </c>
      <c r="I243" s="170">
        <f>ROUND(E243*H243,2)</f>
        <v>0</v>
      </c>
      <c r="J243" s="169">
        <v>76.88</v>
      </c>
      <c r="K243" s="170">
        <f>ROUND(E243*J243,2)</f>
        <v>58284.23</v>
      </c>
      <c r="L243" s="170">
        <v>21</v>
      </c>
      <c r="M243" s="170">
        <f>G243*(1+L243/100)</f>
        <v>70523.918300000005</v>
      </c>
      <c r="N243" s="170">
        <v>0</v>
      </c>
      <c r="O243" s="170">
        <f>ROUND(E243*N243,2)</f>
        <v>0</v>
      </c>
      <c r="P243" s="170">
        <v>0</v>
      </c>
      <c r="Q243" s="170">
        <f>ROUND(E243*P243,2)</f>
        <v>0</v>
      </c>
      <c r="R243" s="170" t="s">
        <v>386</v>
      </c>
      <c r="S243" s="170" t="s">
        <v>387</v>
      </c>
      <c r="T243" s="171" t="s">
        <v>322</v>
      </c>
      <c r="U243" s="157">
        <v>0.01</v>
      </c>
      <c r="V243" s="157">
        <f>ROUND(E243*U243,2)</f>
        <v>7.58</v>
      </c>
      <c r="W243" s="157"/>
      <c r="X243" s="157" t="s">
        <v>388</v>
      </c>
      <c r="Y243" s="148"/>
      <c r="Z243" s="148"/>
      <c r="AA243" s="148"/>
      <c r="AB243" s="148"/>
      <c r="AC243" s="148"/>
      <c r="AD243" s="148"/>
      <c r="AE243" s="148"/>
      <c r="AF243" s="148"/>
      <c r="AG243" s="148" t="s">
        <v>389</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273" t="s">
        <v>569</v>
      </c>
      <c r="D244" s="274"/>
      <c r="E244" s="274"/>
      <c r="F244" s="274"/>
      <c r="G244" s="274"/>
      <c r="H244" s="157"/>
      <c r="I244" s="157"/>
      <c r="J244" s="157"/>
      <c r="K244" s="157"/>
      <c r="L244" s="157"/>
      <c r="M244" s="157"/>
      <c r="N244" s="157"/>
      <c r="O244" s="157"/>
      <c r="P244" s="157"/>
      <c r="Q244" s="157"/>
      <c r="R244" s="157"/>
      <c r="S244" s="157"/>
      <c r="T244" s="157"/>
      <c r="U244" s="157"/>
      <c r="V244" s="157"/>
      <c r="W244" s="157"/>
      <c r="X244" s="157"/>
      <c r="Y244" s="148"/>
      <c r="Z244" s="148"/>
      <c r="AA244" s="148"/>
      <c r="AB244" s="148"/>
      <c r="AC244" s="148"/>
      <c r="AD244" s="148"/>
      <c r="AE244" s="148"/>
      <c r="AF244" s="148"/>
      <c r="AG244" s="148" t="s">
        <v>391</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97" t="s">
        <v>570</v>
      </c>
      <c r="D245" s="183"/>
      <c r="E245" s="184"/>
      <c r="F245" s="157"/>
      <c r="G245" s="157"/>
      <c r="H245" s="157"/>
      <c r="I245" s="157"/>
      <c r="J245" s="157"/>
      <c r="K245" s="157"/>
      <c r="L245" s="157"/>
      <c r="M245" s="157"/>
      <c r="N245" s="157"/>
      <c r="O245" s="157"/>
      <c r="P245" s="157"/>
      <c r="Q245" s="157"/>
      <c r="R245" s="157"/>
      <c r="S245" s="157"/>
      <c r="T245" s="157"/>
      <c r="U245" s="157"/>
      <c r="V245" s="157"/>
      <c r="W245" s="157"/>
      <c r="X245" s="157"/>
      <c r="Y245" s="148"/>
      <c r="Z245" s="148"/>
      <c r="AA245" s="148"/>
      <c r="AB245" s="148"/>
      <c r="AC245" s="148"/>
      <c r="AD245" s="148"/>
      <c r="AE245" s="148"/>
      <c r="AF245" s="148"/>
      <c r="AG245" s="148" t="s">
        <v>393</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97" t="s">
        <v>571</v>
      </c>
      <c r="D246" s="183"/>
      <c r="E246" s="184">
        <v>758.11950000000002</v>
      </c>
      <c r="F246" s="157"/>
      <c r="G246" s="157"/>
      <c r="H246" s="157"/>
      <c r="I246" s="157"/>
      <c r="J246" s="157"/>
      <c r="K246" s="157"/>
      <c r="L246" s="157"/>
      <c r="M246" s="157"/>
      <c r="N246" s="157"/>
      <c r="O246" s="157"/>
      <c r="P246" s="157"/>
      <c r="Q246" s="157"/>
      <c r="R246" s="157"/>
      <c r="S246" s="157"/>
      <c r="T246" s="157"/>
      <c r="U246" s="157"/>
      <c r="V246" s="157"/>
      <c r="W246" s="157"/>
      <c r="X246" s="157"/>
      <c r="Y246" s="148"/>
      <c r="Z246" s="148"/>
      <c r="AA246" s="148"/>
      <c r="AB246" s="148"/>
      <c r="AC246" s="148"/>
      <c r="AD246" s="148"/>
      <c r="AE246" s="148"/>
      <c r="AF246" s="148"/>
      <c r="AG246" s="148" t="s">
        <v>393</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ht="22.5" outlineLevel="1" x14ac:dyDescent="0.2">
      <c r="A247" s="165">
        <v>17</v>
      </c>
      <c r="B247" s="166" t="s">
        <v>572</v>
      </c>
      <c r="C247" s="175" t="s">
        <v>573</v>
      </c>
      <c r="D247" s="167" t="s">
        <v>443</v>
      </c>
      <c r="E247" s="168">
        <v>3411.53775</v>
      </c>
      <c r="F247" s="169">
        <v>211.2</v>
      </c>
      <c r="G247" s="170">
        <f>ROUND(E247*F247,2)</f>
        <v>720516.77</v>
      </c>
      <c r="H247" s="169">
        <v>0</v>
      </c>
      <c r="I247" s="170">
        <f>ROUND(E247*H247,2)</f>
        <v>0</v>
      </c>
      <c r="J247" s="169">
        <v>211.2</v>
      </c>
      <c r="K247" s="170">
        <f>ROUND(E247*J247,2)</f>
        <v>720516.77</v>
      </c>
      <c r="L247" s="170">
        <v>21</v>
      </c>
      <c r="M247" s="170">
        <f>G247*(1+L247/100)</f>
        <v>871825.29169999994</v>
      </c>
      <c r="N247" s="170">
        <v>0</v>
      </c>
      <c r="O247" s="170">
        <f>ROUND(E247*N247,2)</f>
        <v>0</v>
      </c>
      <c r="P247" s="170">
        <v>0</v>
      </c>
      <c r="Q247" s="170">
        <f>ROUND(E247*P247,2)</f>
        <v>0</v>
      </c>
      <c r="R247" s="170" t="s">
        <v>386</v>
      </c>
      <c r="S247" s="170" t="s">
        <v>387</v>
      </c>
      <c r="T247" s="171" t="s">
        <v>322</v>
      </c>
      <c r="U247" s="157">
        <v>1.0999999999999999E-2</v>
      </c>
      <c r="V247" s="157">
        <f>ROUND(E247*U247,2)</f>
        <v>37.53</v>
      </c>
      <c r="W247" s="157"/>
      <c r="X247" s="157" t="s">
        <v>388</v>
      </c>
      <c r="Y247" s="148"/>
      <c r="Z247" s="148"/>
      <c r="AA247" s="148"/>
      <c r="AB247" s="148"/>
      <c r="AC247" s="148"/>
      <c r="AD247" s="148"/>
      <c r="AE247" s="148"/>
      <c r="AF247" s="148"/>
      <c r="AG247" s="148" t="s">
        <v>389</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273" t="s">
        <v>569</v>
      </c>
      <c r="D248" s="274"/>
      <c r="E248" s="274"/>
      <c r="F248" s="274"/>
      <c r="G248" s="274"/>
      <c r="H248" s="157"/>
      <c r="I248" s="157"/>
      <c r="J248" s="157"/>
      <c r="K248" s="157"/>
      <c r="L248" s="157"/>
      <c r="M248" s="157"/>
      <c r="N248" s="157"/>
      <c r="O248" s="157"/>
      <c r="P248" s="157"/>
      <c r="Q248" s="157"/>
      <c r="R248" s="157"/>
      <c r="S248" s="157"/>
      <c r="T248" s="157"/>
      <c r="U248" s="157"/>
      <c r="V248" s="157"/>
      <c r="W248" s="157"/>
      <c r="X248" s="157"/>
      <c r="Y248" s="148"/>
      <c r="Z248" s="148"/>
      <c r="AA248" s="148"/>
      <c r="AB248" s="148"/>
      <c r="AC248" s="148"/>
      <c r="AD248" s="148"/>
      <c r="AE248" s="148"/>
      <c r="AF248" s="148"/>
      <c r="AG248" s="148" t="s">
        <v>391</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97" t="s">
        <v>574</v>
      </c>
      <c r="D249" s="183"/>
      <c r="E249" s="184">
        <v>3411.53775</v>
      </c>
      <c r="F249" s="157"/>
      <c r="G249" s="157"/>
      <c r="H249" s="157"/>
      <c r="I249" s="157"/>
      <c r="J249" s="157"/>
      <c r="K249" s="157"/>
      <c r="L249" s="157"/>
      <c r="M249" s="157"/>
      <c r="N249" s="157"/>
      <c r="O249" s="157"/>
      <c r="P249" s="157"/>
      <c r="Q249" s="157"/>
      <c r="R249" s="157"/>
      <c r="S249" s="157"/>
      <c r="T249" s="157"/>
      <c r="U249" s="157"/>
      <c r="V249" s="157"/>
      <c r="W249" s="157"/>
      <c r="X249" s="157"/>
      <c r="Y249" s="148"/>
      <c r="Z249" s="148"/>
      <c r="AA249" s="148"/>
      <c r="AB249" s="148"/>
      <c r="AC249" s="148"/>
      <c r="AD249" s="148"/>
      <c r="AE249" s="148"/>
      <c r="AF249" s="148"/>
      <c r="AG249" s="148" t="s">
        <v>393</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ht="33.75" outlineLevel="1" x14ac:dyDescent="0.2">
      <c r="A250" s="165">
        <v>18</v>
      </c>
      <c r="B250" s="166" t="s">
        <v>575</v>
      </c>
      <c r="C250" s="175" t="s">
        <v>576</v>
      </c>
      <c r="D250" s="167" t="s">
        <v>443</v>
      </c>
      <c r="E250" s="168">
        <v>17057.688750000001</v>
      </c>
      <c r="F250" s="169">
        <v>16.64</v>
      </c>
      <c r="G250" s="170">
        <f>ROUND(E250*F250,2)</f>
        <v>283839.94</v>
      </c>
      <c r="H250" s="169">
        <v>0</v>
      </c>
      <c r="I250" s="170">
        <f>ROUND(E250*H250,2)</f>
        <v>0</v>
      </c>
      <c r="J250" s="169">
        <v>16.64</v>
      </c>
      <c r="K250" s="170">
        <f>ROUND(E250*J250,2)</f>
        <v>283839.94</v>
      </c>
      <c r="L250" s="170">
        <v>21</v>
      </c>
      <c r="M250" s="170">
        <f>G250*(1+L250/100)</f>
        <v>343446.32740000001</v>
      </c>
      <c r="N250" s="170">
        <v>0</v>
      </c>
      <c r="O250" s="170">
        <f>ROUND(E250*N250,2)</f>
        <v>0</v>
      </c>
      <c r="P250" s="170">
        <v>0</v>
      </c>
      <c r="Q250" s="170">
        <f>ROUND(E250*P250,2)</f>
        <v>0</v>
      </c>
      <c r="R250" s="170" t="s">
        <v>386</v>
      </c>
      <c r="S250" s="170" t="s">
        <v>387</v>
      </c>
      <c r="T250" s="171" t="s">
        <v>322</v>
      </c>
      <c r="U250" s="157">
        <v>0</v>
      </c>
      <c r="V250" s="157">
        <f>ROUND(E250*U250,2)</f>
        <v>0</v>
      </c>
      <c r="W250" s="157"/>
      <c r="X250" s="157" t="s">
        <v>388</v>
      </c>
      <c r="Y250" s="148"/>
      <c r="Z250" s="148"/>
      <c r="AA250" s="148"/>
      <c r="AB250" s="148"/>
      <c r="AC250" s="148"/>
      <c r="AD250" s="148"/>
      <c r="AE250" s="148"/>
      <c r="AF250" s="148"/>
      <c r="AG250" s="148" t="s">
        <v>389</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273" t="s">
        <v>569</v>
      </c>
      <c r="D251" s="274"/>
      <c r="E251" s="274"/>
      <c r="F251" s="274"/>
      <c r="G251" s="274"/>
      <c r="H251" s="157"/>
      <c r="I251" s="157"/>
      <c r="J251" s="157"/>
      <c r="K251" s="157"/>
      <c r="L251" s="157"/>
      <c r="M251" s="157"/>
      <c r="N251" s="157"/>
      <c r="O251" s="157"/>
      <c r="P251" s="157"/>
      <c r="Q251" s="157"/>
      <c r="R251" s="157"/>
      <c r="S251" s="157"/>
      <c r="T251" s="157"/>
      <c r="U251" s="157"/>
      <c r="V251" s="157"/>
      <c r="W251" s="157"/>
      <c r="X251" s="157"/>
      <c r="Y251" s="148"/>
      <c r="Z251" s="148"/>
      <c r="AA251" s="148"/>
      <c r="AB251" s="148"/>
      <c r="AC251" s="148"/>
      <c r="AD251" s="148"/>
      <c r="AE251" s="148"/>
      <c r="AF251" s="148"/>
      <c r="AG251" s="148" t="s">
        <v>391</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197" t="s">
        <v>577</v>
      </c>
      <c r="D252" s="183"/>
      <c r="E252" s="184">
        <v>17057.688750000001</v>
      </c>
      <c r="F252" s="157"/>
      <c r="G252" s="157"/>
      <c r="H252" s="157"/>
      <c r="I252" s="157"/>
      <c r="J252" s="157"/>
      <c r="K252" s="157"/>
      <c r="L252" s="157"/>
      <c r="M252" s="157"/>
      <c r="N252" s="157"/>
      <c r="O252" s="157"/>
      <c r="P252" s="157"/>
      <c r="Q252" s="157"/>
      <c r="R252" s="157"/>
      <c r="S252" s="157"/>
      <c r="T252" s="157"/>
      <c r="U252" s="157"/>
      <c r="V252" s="157"/>
      <c r="W252" s="157"/>
      <c r="X252" s="157"/>
      <c r="Y252" s="148"/>
      <c r="Z252" s="148"/>
      <c r="AA252" s="148"/>
      <c r="AB252" s="148"/>
      <c r="AC252" s="148"/>
      <c r="AD252" s="148"/>
      <c r="AE252" s="148"/>
      <c r="AF252" s="148"/>
      <c r="AG252" s="148" t="s">
        <v>393</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ht="22.5" outlineLevel="1" x14ac:dyDescent="0.2">
      <c r="A253" s="165">
        <v>19</v>
      </c>
      <c r="B253" s="166" t="s">
        <v>578</v>
      </c>
      <c r="C253" s="175" t="s">
        <v>579</v>
      </c>
      <c r="D253" s="167" t="s">
        <v>443</v>
      </c>
      <c r="E253" s="168">
        <v>379.05975000000001</v>
      </c>
      <c r="F253" s="169">
        <v>52.4</v>
      </c>
      <c r="G253" s="170">
        <f>ROUND(E253*F253,2)</f>
        <v>19862.73</v>
      </c>
      <c r="H253" s="169">
        <v>0</v>
      </c>
      <c r="I253" s="170">
        <f>ROUND(E253*H253,2)</f>
        <v>0</v>
      </c>
      <c r="J253" s="169">
        <v>52.4</v>
      </c>
      <c r="K253" s="170">
        <f>ROUND(E253*J253,2)</f>
        <v>19862.73</v>
      </c>
      <c r="L253" s="170">
        <v>21</v>
      </c>
      <c r="M253" s="170">
        <f>G253*(1+L253/100)</f>
        <v>24033.903299999998</v>
      </c>
      <c r="N253" s="170">
        <v>0</v>
      </c>
      <c r="O253" s="170">
        <f>ROUND(E253*N253,2)</f>
        <v>0</v>
      </c>
      <c r="P253" s="170">
        <v>0</v>
      </c>
      <c r="Q253" s="170">
        <f>ROUND(E253*P253,2)</f>
        <v>0</v>
      </c>
      <c r="R253" s="170" t="s">
        <v>386</v>
      </c>
      <c r="S253" s="170" t="s">
        <v>387</v>
      </c>
      <c r="T253" s="171" t="s">
        <v>322</v>
      </c>
      <c r="U253" s="157">
        <v>0.05</v>
      </c>
      <c r="V253" s="157">
        <f>ROUND(E253*U253,2)</f>
        <v>18.95</v>
      </c>
      <c r="W253" s="157"/>
      <c r="X253" s="157" t="s">
        <v>388</v>
      </c>
      <c r="Y253" s="148"/>
      <c r="Z253" s="148"/>
      <c r="AA253" s="148"/>
      <c r="AB253" s="148"/>
      <c r="AC253" s="148"/>
      <c r="AD253" s="148"/>
      <c r="AE253" s="148"/>
      <c r="AF253" s="148"/>
      <c r="AG253" s="148" t="s">
        <v>389</v>
      </c>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97" t="s">
        <v>580</v>
      </c>
      <c r="D254" s="183"/>
      <c r="E254" s="184">
        <v>379.05975000000001</v>
      </c>
      <c r="F254" s="157"/>
      <c r="G254" s="157"/>
      <c r="H254" s="157"/>
      <c r="I254" s="157"/>
      <c r="J254" s="157"/>
      <c r="K254" s="157"/>
      <c r="L254" s="157"/>
      <c r="M254" s="157"/>
      <c r="N254" s="157"/>
      <c r="O254" s="157"/>
      <c r="P254" s="157"/>
      <c r="Q254" s="157"/>
      <c r="R254" s="157"/>
      <c r="S254" s="157"/>
      <c r="T254" s="157"/>
      <c r="U254" s="157"/>
      <c r="V254" s="157"/>
      <c r="W254" s="157"/>
      <c r="X254" s="157"/>
      <c r="Y254" s="148"/>
      <c r="Z254" s="148"/>
      <c r="AA254" s="148"/>
      <c r="AB254" s="148"/>
      <c r="AC254" s="148"/>
      <c r="AD254" s="148"/>
      <c r="AE254" s="148"/>
      <c r="AF254" s="148"/>
      <c r="AG254" s="148" t="s">
        <v>393</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ht="22.5" outlineLevel="1" x14ac:dyDescent="0.2">
      <c r="A255" s="165">
        <v>20</v>
      </c>
      <c r="B255" s="166" t="s">
        <v>581</v>
      </c>
      <c r="C255" s="175" t="s">
        <v>582</v>
      </c>
      <c r="D255" s="167" t="s">
        <v>443</v>
      </c>
      <c r="E255" s="168">
        <v>379.05975000000001</v>
      </c>
      <c r="F255" s="169">
        <v>12.72</v>
      </c>
      <c r="G255" s="170">
        <f>ROUND(E255*F255,2)</f>
        <v>4821.6400000000003</v>
      </c>
      <c r="H255" s="169">
        <v>0</v>
      </c>
      <c r="I255" s="170">
        <f>ROUND(E255*H255,2)</f>
        <v>0</v>
      </c>
      <c r="J255" s="169">
        <v>12.72</v>
      </c>
      <c r="K255" s="170">
        <f>ROUND(E255*J255,2)</f>
        <v>4821.6400000000003</v>
      </c>
      <c r="L255" s="170">
        <v>21</v>
      </c>
      <c r="M255" s="170">
        <f>G255*(1+L255/100)</f>
        <v>5834.1844000000001</v>
      </c>
      <c r="N255" s="170">
        <v>0</v>
      </c>
      <c r="O255" s="170">
        <f>ROUND(E255*N255,2)</f>
        <v>0</v>
      </c>
      <c r="P255" s="170">
        <v>0</v>
      </c>
      <c r="Q255" s="170">
        <f>ROUND(E255*P255,2)</f>
        <v>0</v>
      </c>
      <c r="R255" s="170" t="s">
        <v>386</v>
      </c>
      <c r="S255" s="170" t="s">
        <v>387</v>
      </c>
      <c r="T255" s="171" t="s">
        <v>322</v>
      </c>
      <c r="U255" s="157">
        <v>0.01</v>
      </c>
      <c r="V255" s="157">
        <f>ROUND(E255*U255,2)</f>
        <v>3.79</v>
      </c>
      <c r="W255" s="157"/>
      <c r="X255" s="157" t="s">
        <v>388</v>
      </c>
      <c r="Y255" s="148"/>
      <c r="Z255" s="148"/>
      <c r="AA255" s="148"/>
      <c r="AB255" s="148"/>
      <c r="AC255" s="148"/>
      <c r="AD255" s="148"/>
      <c r="AE255" s="148"/>
      <c r="AF255" s="148"/>
      <c r="AG255" s="148" t="s">
        <v>389</v>
      </c>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97" t="s">
        <v>583</v>
      </c>
      <c r="D256" s="183"/>
      <c r="E256" s="184">
        <v>379.05975000000001</v>
      </c>
      <c r="F256" s="157"/>
      <c r="G256" s="157"/>
      <c r="H256" s="157"/>
      <c r="I256" s="157"/>
      <c r="J256" s="157"/>
      <c r="K256" s="157"/>
      <c r="L256" s="157"/>
      <c r="M256" s="157"/>
      <c r="N256" s="157"/>
      <c r="O256" s="157"/>
      <c r="P256" s="157"/>
      <c r="Q256" s="157"/>
      <c r="R256" s="157"/>
      <c r="S256" s="157"/>
      <c r="T256" s="157"/>
      <c r="U256" s="157"/>
      <c r="V256" s="157"/>
      <c r="W256" s="157"/>
      <c r="X256" s="157"/>
      <c r="Y256" s="148"/>
      <c r="Z256" s="148"/>
      <c r="AA256" s="148"/>
      <c r="AB256" s="148"/>
      <c r="AC256" s="148"/>
      <c r="AD256" s="148"/>
      <c r="AE256" s="148"/>
      <c r="AF256" s="148"/>
      <c r="AG256" s="148" t="s">
        <v>393</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ht="22.5" outlineLevel="1" x14ac:dyDescent="0.2">
      <c r="A257" s="165">
        <v>21</v>
      </c>
      <c r="B257" s="166" t="s">
        <v>581</v>
      </c>
      <c r="C257" s="175" t="s">
        <v>582</v>
      </c>
      <c r="D257" s="167" t="s">
        <v>443</v>
      </c>
      <c r="E257" s="168">
        <v>453.71794999999997</v>
      </c>
      <c r="F257" s="169">
        <v>12.72</v>
      </c>
      <c r="G257" s="170">
        <f>ROUND(E257*F257,2)</f>
        <v>5771.29</v>
      </c>
      <c r="H257" s="169">
        <v>0</v>
      </c>
      <c r="I257" s="170">
        <f>ROUND(E257*H257,2)</f>
        <v>0</v>
      </c>
      <c r="J257" s="169">
        <v>12.72</v>
      </c>
      <c r="K257" s="170">
        <f>ROUND(E257*J257,2)</f>
        <v>5771.29</v>
      </c>
      <c r="L257" s="170">
        <v>21</v>
      </c>
      <c r="M257" s="170">
        <f>G257*(1+L257/100)</f>
        <v>6983.2608999999993</v>
      </c>
      <c r="N257" s="170">
        <v>0</v>
      </c>
      <c r="O257" s="170">
        <f>ROUND(E257*N257,2)</f>
        <v>0</v>
      </c>
      <c r="P257" s="170">
        <v>0</v>
      </c>
      <c r="Q257" s="170">
        <f>ROUND(E257*P257,2)</f>
        <v>0</v>
      </c>
      <c r="R257" s="170" t="s">
        <v>386</v>
      </c>
      <c r="S257" s="170" t="s">
        <v>387</v>
      </c>
      <c r="T257" s="171" t="s">
        <v>322</v>
      </c>
      <c r="U257" s="157">
        <v>0.01</v>
      </c>
      <c r="V257" s="157">
        <f>ROUND(E257*U257,2)</f>
        <v>4.54</v>
      </c>
      <c r="W257" s="157"/>
      <c r="X257" s="157" t="s">
        <v>388</v>
      </c>
      <c r="Y257" s="148"/>
      <c r="Z257" s="148"/>
      <c r="AA257" s="148"/>
      <c r="AB257" s="148"/>
      <c r="AC257" s="148"/>
      <c r="AD257" s="148"/>
      <c r="AE257" s="148"/>
      <c r="AF257" s="148"/>
      <c r="AG257" s="148" t="s">
        <v>389</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55"/>
      <c r="B258" s="156"/>
      <c r="C258" s="197" t="s">
        <v>584</v>
      </c>
      <c r="D258" s="183"/>
      <c r="E258" s="184">
        <v>453.71794999999997</v>
      </c>
      <c r="F258" s="157"/>
      <c r="G258" s="157"/>
      <c r="H258" s="157"/>
      <c r="I258" s="157"/>
      <c r="J258" s="157"/>
      <c r="K258" s="157"/>
      <c r="L258" s="157"/>
      <c r="M258" s="157"/>
      <c r="N258" s="157"/>
      <c r="O258" s="157"/>
      <c r="P258" s="157"/>
      <c r="Q258" s="157"/>
      <c r="R258" s="157"/>
      <c r="S258" s="157"/>
      <c r="T258" s="157"/>
      <c r="U258" s="157"/>
      <c r="V258" s="157"/>
      <c r="W258" s="157"/>
      <c r="X258" s="157"/>
      <c r="Y258" s="148"/>
      <c r="Z258" s="148"/>
      <c r="AA258" s="148"/>
      <c r="AB258" s="148"/>
      <c r="AC258" s="148"/>
      <c r="AD258" s="148"/>
      <c r="AE258" s="148"/>
      <c r="AF258" s="148"/>
      <c r="AG258" s="148" t="s">
        <v>393</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ht="22.5" outlineLevel="1" x14ac:dyDescent="0.2">
      <c r="A259" s="165">
        <v>22</v>
      </c>
      <c r="B259" s="166" t="s">
        <v>585</v>
      </c>
      <c r="C259" s="175" t="s">
        <v>586</v>
      </c>
      <c r="D259" s="167" t="s">
        <v>443</v>
      </c>
      <c r="E259" s="168">
        <v>2501.42976</v>
      </c>
      <c r="F259" s="169">
        <v>61.76</v>
      </c>
      <c r="G259" s="170">
        <f>ROUND(E259*F259,2)</f>
        <v>154488.29999999999</v>
      </c>
      <c r="H259" s="169">
        <v>0</v>
      </c>
      <c r="I259" s="170">
        <f>ROUND(E259*H259,2)</f>
        <v>0</v>
      </c>
      <c r="J259" s="169">
        <v>61.76</v>
      </c>
      <c r="K259" s="170">
        <f>ROUND(E259*J259,2)</f>
        <v>154488.29999999999</v>
      </c>
      <c r="L259" s="170">
        <v>21</v>
      </c>
      <c r="M259" s="170">
        <f>G259*(1+L259/100)</f>
        <v>186930.84299999999</v>
      </c>
      <c r="N259" s="170">
        <v>0</v>
      </c>
      <c r="O259" s="170">
        <f>ROUND(E259*N259,2)</f>
        <v>0</v>
      </c>
      <c r="P259" s="170">
        <v>0</v>
      </c>
      <c r="Q259" s="170">
        <f>ROUND(E259*P259,2)</f>
        <v>0</v>
      </c>
      <c r="R259" s="170" t="s">
        <v>386</v>
      </c>
      <c r="S259" s="170" t="s">
        <v>387</v>
      </c>
      <c r="T259" s="171" t="s">
        <v>322</v>
      </c>
      <c r="U259" s="157">
        <v>0.13</v>
      </c>
      <c r="V259" s="157">
        <f>ROUND(E259*U259,2)</f>
        <v>325.19</v>
      </c>
      <c r="W259" s="157"/>
      <c r="X259" s="157" t="s">
        <v>388</v>
      </c>
      <c r="Y259" s="148"/>
      <c r="Z259" s="148"/>
      <c r="AA259" s="148"/>
      <c r="AB259" s="148"/>
      <c r="AC259" s="148"/>
      <c r="AD259" s="148"/>
      <c r="AE259" s="148"/>
      <c r="AF259" s="148"/>
      <c r="AG259" s="148" t="s">
        <v>389</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273" t="s">
        <v>587</v>
      </c>
      <c r="D260" s="274"/>
      <c r="E260" s="274"/>
      <c r="F260" s="274"/>
      <c r="G260" s="274"/>
      <c r="H260" s="157"/>
      <c r="I260" s="157"/>
      <c r="J260" s="157"/>
      <c r="K260" s="157"/>
      <c r="L260" s="157"/>
      <c r="M260" s="157"/>
      <c r="N260" s="157"/>
      <c r="O260" s="157"/>
      <c r="P260" s="157"/>
      <c r="Q260" s="157"/>
      <c r="R260" s="157"/>
      <c r="S260" s="157"/>
      <c r="T260" s="157"/>
      <c r="U260" s="157"/>
      <c r="V260" s="157"/>
      <c r="W260" s="157"/>
      <c r="X260" s="157"/>
      <c r="Y260" s="148"/>
      <c r="Z260" s="148"/>
      <c r="AA260" s="148"/>
      <c r="AB260" s="148"/>
      <c r="AC260" s="148"/>
      <c r="AD260" s="148"/>
      <c r="AE260" s="148"/>
      <c r="AF260" s="148"/>
      <c r="AG260" s="148" t="s">
        <v>391</v>
      </c>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261" t="s">
        <v>588</v>
      </c>
      <c r="D261" s="262"/>
      <c r="E261" s="262"/>
      <c r="F261" s="262"/>
      <c r="G261" s="262"/>
      <c r="H261" s="157"/>
      <c r="I261" s="157"/>
      <c r="J261" s="157"/>
      <c r="K261" s="157"/>
      <c r="L261" s="157"/>
      <c r="M261" s="157"/>
      <c r="N261" s="157"/>
      <c r="O261" s="157"/>
      <c r="P261" s="157"/>
      <c r="Q261" s="157"/>
      <c r="R261" s="157"/>
      <c r="S261" s="157"/>
      <c r="T261" s="157"/>
      <c r="U261" s="157"/>
      <c r="V261" s="157"/>
      <c r="W261" s="157"/>
      <c r="X261" s="157"/>
      <c r="Y261" s="148"/>
      <c r="Z261" s="148"/>
      <c r="AA261" s="148"/>
      <c r="AB261" s="148"/>
      <c r="AC261" s="148"/>
      <c r="AD261" s="148"/>
      <c r="AE261" s="148"/>
      <c r="AF261" s="148"/>
      <c r="AG261" s="148" t="s">
        <v>326</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197" t="s">
        <v>589</v>
      </c>
      <c r="D262" s="183"/>
      <c r="E262" s="184">
        <v>3790.5974999999999</v>
      </c>
      <c r="F262" s="157"/>
      <c r="G262" s="157"/>
      <c r="H262" s="157"/>
      <c r="I262" s="157"/>
      <c r="J262" s="157"/>
      <c r="K262" s="157"/>
      <c r="L262" s="157"/>
      <c r="M262" s="157"/>
      <c r="N262" s="157"/>
      <c r="O262" s="157"/>
      <c r="P262" s="157"/>
      <c r="Q262" s="157"/>
      <c r="R262" s="157"/>
      <c r="S262" s="157"/>
      <c r="T262" s="157"/>
      <c r="U262" s="157"/>
      <c r="V262" s="157"/>
      <c r="W262" s="157"/>
      <c r="X262" s="157"/>
      <c r="Y262" s="148"/>
      <c r="Z262" s="148"/>
      <c r="AA262" s="148"/>
      <c r="AB262" s="148"/>
      <c r="AC262" s="148"/>
      <c r="AD262" s="148"/>
      <c r="AE262" s="148"/>
      <c r="AF262" s="148"/>
      <c r="AG262" s="148" t="s">
        <v>393</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55"/>
      <c r="B263" s="156"/>
      <c r="C263" s="197" t="s">
        <v>590</v>
      </c>
      <c r="D263" s="183"/>
      <c r="E263" s="184"/>
      <c r="F263" s="157"/>
      <c r="G263" s="157"/>
      <c r="H263" s="157"/>
      <c r="I263" s="157"/>
      <c r="J263" s="157"/>
      <c r="K263" s="157"/>
      <c r="L263" s="157"/>
      <c r="M263" s="157"/>
      <c r="N263" s="157"/>
      <c r="O263" s="157"/>
      <c r="P263" s="157"/>
      <c r="Q263" s="157"/>
      <c r="R263" s="157"/>
      <c r="S263" s="157"/>
      <c r="T263" s="157"/>
      <c r="U263" s="157"/>
      <c r="V263" s="157"/>
      <c r="W263" s="157"/>
      <c r="X263" s="157"/>
      <c r="Y263" s="148"/>
      <c r="Z263" s="148"/>
      <c r="AA263" s="148"/>
      <c r="AB263" s="148"/>
      <c r="AC263" s="148"/>
      <c r="AD263" s="148"/>
      <c r="AE263" s="148"/>
      <c r="AF263" s="148"/>
      <c r="AG263" s="148" t="s">
        <v>393</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ht="22.5" outlineLevel="1" x14ac:dyDescent="0.2">
      <c r="A264" s="155"/>
      <c r="B264" s="156"/>
      <c r="C264" s="197" t="s">
        <v>591</v>
      </c>
      <c r="D264" s="183"/>
      <c r="E264" s="184">
        <v>-62.544879999999999</v>
      </c>
      <c r="F264" s="157"/>
      <c r="G264" s="157"/>
      <c r="H264" s="157"/>
      <c r="I264" s="157"/>
      <c r="J264" s="157"/>
      <c r="K264" s="157"/>
      <c r="L264" s="157"/>
      <c r="M264" s="157"/>
      <c r="N264" s="157"/>
      <c r="O264" s="157"/>
      <c r="P264" s="157"/>
      <c r="Q264" s="157"/>
      <c r="R264" s="157"/>
      <c r="S264" s="157"/>
      <c r="T264" s="157"/>
      <c r="U264" s="157"/>
      <c r="V264" s="157"/>
      <c r="W264" s="157"/>
      <c r="X264" s="157"/>
      <c r="Y264" s="148"/>
      <c r="Z264" s="148"/>
      <c r="AA264" s="148"/>
      <c r="AB264" s="148"/>
      <c r="AC264" s="148"/>
      <c r="AD264" s="148"/>
      <c r="AE264" s="148"/>
      <c r="AF264" s="148"/>
      <c r="AG264" s="148" t="s">
        <v>393</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ht="45" outlineLevel="1" x14ac:dyDescent="0.2">
      <c r="A265" s="155"/>
      <c r="B265" s="156"/>
      <c r="C265" s="197" t="s">
        <v>592</v>
      </c>
      <c r="D265" s="183"/>
      <c r="E265" s="184">
        <v>-106.80906</v>
      </c>
      <c r="F265" s="157"/>
      <c r="G265" s="157"/>
      <c r="H265" s="157"/>
      <c r="I265" s="157"/>
      <c r="J265" s="157"/>
      <c r="K265" s="157"/>
      <c r="L265" s="157"/>
      <c r="M265" s="157"/>
      <c r="N265" s="157"/>
      <c r="O265" s="157"/>
      <c r="P265" s="157"/>
      <c r="Q265" s="157"/>
      <c r="R265" s="157"/>
      <c r="S265" s="157"/>
      <c r="T265" s="157"/>
      <c r="U265" s="157"/>
      <c r="V265" s="157"/>
      <c r="W265" s="157"/>
      <c r="X265" s="157"/>
      <c r="Y265" s="148"/>
      <c r="Z265" s="148"/>
      <c r="AA265" s="148"/>
      <c r="AB265" s="148"/>
      <c r="AC265" s="148"/>
      <c r="AD265" s="148"/>
      <c r="AE265" s="148"/>
      <c r="AF265" s="148"/>
      <c r="AG265" s="148" t="s">
        <v>393</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197" t="s">
        <v>593</v>
      </c>
      <c r="D266" s="183"/>
      <c r="E266" s="184">
        <v>-9.0205900000000003</v>
      </c>
      <c r="F266" s="157"/>
      <c r="G266" s="157"/>
      <c r="H266" s="157"/>
      <c r="I266" s="157"/>
      <c r="J266" s="157"/>
      <c r="K266" s="157"/>
      <c r="L266" s="157"/>
      <c r="M266" s="157"/>
      <c r="N266" s="157"/>
      <c r="O266" s="157"/>
      <c r="P266" s="157"/>
      <c r="Q266" s="157"/>
      <c r="R266" s="157"/>
      <c r="S266" s="157"/>
      <c r="T266" s="157"/>
      <c r="U266" s="157"/>
      <c r="V266" s="157"/>
      <c r="W266" s="157"/>
      <c r="X266" s="157"/>
      <c r="Y266" s="148"/>
      <c r="Z266" s="148"/>
      <c r="AA266" s="148"/>
      <c r="AB266" s="148"/>
      <c r="AC266" s="148"/>
      <c r="AD266" s="148"/>
      <c r="AE266" s="148"/>
      <c r="AF266" s="148"/>
      <c r="AG266" s="148" t="s">
        <v>393</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97" t="s">
        <v>594</v>
      </c>
      <c r="D267" s="183"/>
      <c r="E267" s="184">
        <v>-22.051279999999998</v>
      </c>
      <c r="F267" s="157"/>
      <c r="G267" s="157"/>
      <c r="H267" s="157"/>
      <c r="I267" s="157"/>
      <c r="J267" s="157"/>
      <c r="K267" s="157"/>
      <c r="L267" s="157"/>
      <c r="M267" s="157"/>
      <c r="N267" s="157"/>
      <c r="O267" s="157"/>
      <c r="P267" s="157"/>
      <c r="Q267" s="157"/>
      <c r="R267" s="157"/>
      <c r="S267" s="157"/>
      <c r="T267" s="157"/>
      <c r="U267" s="157"/>
      <c r="V267" s="157"/>
      <c r="W267" s="157"/>
      <c r="X267" s="157"/>
      <c r="Y267" s="148"/>
      <c r="Z267" s="148"/>
      <c r="AA267" s="148"/>
      <c r="AB267" s="148"/>
      <c r="AC267" s="148"/>
      <c r="AD267" s="148"/>
      <c r="AE267" s="148"/>
      <c r="AF267" s="148"/>
      <c r="AG267" s="148" t="s">
        <v>393</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55"/>
      <c r="B268" s="156"/>
      <c r="C268" s="197" t="s">
        <v>595</v>
      </c>
      <c r="D268" s="183"/>
      <c r="E268" s="184">
        <v>-3.4788100000000002</v>
      </c>
      <c r="F268" s="157"/>
      <c r="G268" s="157"/>
      <c r="H268" s="157"/>
      <c r="I268" s="157"/>
      <c r="J268" s="157"/>
      <c r="K268" s="157"/>
      <c r="L268" s="157"/>
      <c r="M268" s="157"/>
      <c r="N268" s="157"/>
      <c r="O268" s="157"/>
      <c r="P268" s="157"/>
      <c r="Q268" s="157"/>
      <c r="R268" s="157"/>
      <c r="S268" s="157"/>
      <c r="T268" s="157"/>
      <c r="U268" s="157"/>
      <c r="V268" s="157"/>
      <c r="W268" s="157"/>
      <c r="X268" s="157"/>
      <c r="Y268" s="148"/>
      <c r="Z268" s="148"/>
      <c r="AA268" s="148"/>
      <c r="AB268" s="148"/>
      <c r="AC268" s="148"/>
      <c r="AD268" s="148"/>
      <c r="AE268" s="148"/>
      <c r="AF268" s="148"/>
      <c r="AG268" s="148" t="s">
        <v>393</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55"/>
      <c r="B269" s="156"/>
      <c r="C269" s="197" t="s">
        <v>596</v>
      </c>
      <c r="D269" s="183"/>
      <c r="E269" s="184">
        <v>-226.35400000000001</v>
      </c>
      <c r="F269" s="157"/>
      <c r="G269" s="157"/>
      <c r="H269" s="157"/>
      <c r="I269" s="157"/>
      <c r="J269" s="157"/>
      <c r="K269" s="157"/>
      <c r="L269" s="157"/>
      <c r="M269" s="157"/>
      <c r="N269" s="157"/>
      <c r="O269" s="157"/>
      <c r="P269" s="157"/>
      <c r="Q269" s="157"/>
      <c r="R269" s="157"/>
      <c r="S269" s="157"/>
      <c r="T269" s="157"/>
      <c r="U269" s="157"/>
      <c r="V269" s="157"/>
      <c r="W269" s="157"/>
      <c r="X269" s="157"/>
      <c r="Y269" s="148"/>
      <c r="Z269" s="148"/>
      <c r="AA269" s="148"/>
      <c r="AB269" s="148"/>
      <c r="AC269" s="148"/>
      <c r="AD269" s="148"/>
      <c r="AE269" s="148"/>
      <c r="AF269" s="148"/>
      <c r="AG269" s="148" t="s">
        <v>393</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55"/>
      <c r="B270" s="156"/>
      <c r="C270" s="197" t="s">
        <v>597</v>
      </c>
      <c r="D270" s="183"/>
      <c r="E270" s="184">
        <v>-9.9719999999999995</v>
      </c>
      <c r="F270" s="157"/>
      <c r="G270" s="157"/>
      <c r="H270" s="157"/>
      <c r="I270" s="157"/>
      <c r="J270" s="157"/>
      <c r="K270" s="157"/>
      <c r="L270" s="157"/>
      <c r="M270" s="157"/>
      <c r="N270" s="157"/>
      <c r="O270" s="157"/>
      <c r="P270" s="157"/>
      <c r="Q270" s="157"/>
      <c r="R270" s="157"/>
      <c r="S270" s="157"/>
      <c r="T270" s="157"/>
      <c r="U270" s="157"/>
      <c r="V270" s="157"/>
      <c r="W270" s="157"/>
      <c r="X270" s="157"/>
      <c r="Y270" s="148"/>
      <c r="Z270" s="148"/>
      <c r="AA270" s="148"/>
      <c r="AB270" s="148"/>
      <c r="AC270" s="148"/>
      <c r="AD270" s="148"/>
      <c r="AE270" s="148"/>
      <c r="AF270" s="148"/>
      <c r="AG270" s="148" t="s">
        <v>393</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97" t="s">
        <v>598</v>
      </c>
      <c r="D271" s="183"/>
      <c r="E271" s="184">
        <v>-848.93713000000002</v>
      </c>
      <c r="F271" s="157"/>
      <c r="G271" s="157"/>
      <c r="H271" s="157"/>
      <c r="I271" s="157"/>
      <c r="J271" s="157"/>
      <c r="K271" s="157"/>
      <c r="L271" s="157"/>
      <c r="M271" s="157"/>
      <c r="N271" s="157"/>
      <c r="O271" s="157"/>
      <c r="P271" s="157"/>
      <c r="Q271" s="157"/>
      <c r="R271" s="157"/>
      <c r="S271" s="157"/>
      <c r="T271" s="157"/>
      <c r="U271" s="157"/>
      <c r="V271" s="157"/>
      <c r="W271" s="157"/>
      <c r="X271" s="157"/>
      <c r="Y271" s="148"/>
      <c r="Z271" s="148"/>
      <c r="AA271" s="148"/>
      <c r="AB271" s="148"/>
      <c r="AC271" s="148"/>
      <c r="AD271" s="148"/>
      <c r="AE271" s="148"/>
      <c r="AF271" s="148"/>
      <c r="AG271" s="148" t="s">
        <v>393</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98" t="s">
        <v>599</v>
      </c>
      <c r="D272" s="185"/>
      <c r="E272" s="186">
        <v>2501.42976</v>
      </c>
      <c r="F272" s="157"/>
      <c r="G272" s="157"/>
      <c r="H272" s="157"/>
      <c r="I272" s="157"/>
      <c r="J272" s="157"/>
      <c r="K272" s="157"/>
      <c r="L272" s="157"/>
      <c r="M272" s="157"/>
      <c r="N272" s="157"/>
      <c r="O272" s="157"/>
      <c r="P272" s="157"/>
      <c r="Q272" s="157"/>
      <c r="R272" s="157"/>
      <c r="S272" s="157"/>
      <c r="T272" s="157"/>
      <c r="U272" s="157"/>
      <c r="V272" s="157"/>
      <c r="W272" s="157"/>
      <c r="X272" s="157"/>
      <c r="Y272" s="148"/>
      <c r="Z272" s="148"/>
      <c r="AA272" s="148"/>
      <c r="AB272" s="148"/>
      <c r="AC272" s="148"/>
      <c r="AD272" s="148"/>
      <c r="AE272" s="148"/>
      <c r="AF272" s="148"/>
      <c r="AG272" s="148" t="s">
        <v>393</v>
      </c>
      <c r="AH272" s="148">
        <v>1</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97" t="s">
        <v>405</v>
      </c>
      <c r="D273" s="183"/>
      <c r="E273" s="184"/>
      <c r="F273" s="157"/>
      <c r="G273" s="157"/>
      <c r="H273" s="157"/>
      <c r="I273" s="157"/>
      <c r="J273" s="157"/>
      <c r="K273" s="157"/>
      <c r="L273" s="157"/>
      <c r="M273" s="157"/>
      <c r="N273" s="157"/>
      <c r="O273" s="157"/>
      <c r="P273" s="157"/>
      <c r="Q273" s="157"/>
      <c r="R273" s="157"/>
      <c r="S273" s="157"/>
      <c r="T273" s="157"/>
      <c r="U273" s="157"/>
      <c r="V273" s="157"/>
      <c r="W273" s="157"/>
      <c r="X273" s="157"/>
      <c r="Y273" s="148"/>
      <c r="Z273" s="148"/>
      <c r="AA273" s="148"/>
      <c r="AB273" s="148"/>
      <c r="AC273" s="148"/>
      <c r="AD273" s="148"/>
      <c r="AE273" s="148"/>
      <c r="AF273" s="148"/>
      <c r="AG273" s="148" t="s">
        <v>393</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55"/>
      <c r="B274" s="156"/>
      <c r="C274" s="194" t="s">
        <v>392</v>
      </c>
      <c r="D274" s="179"/>
      <c r="E274" s="180"/>
      <c r="F274" s="157"/>
      <c r="G274" s="157"/>
      <c r="H274" s="157"/>
      <c r="I274" s="157"/>
      <c r="J274" s="157"/>
      <c r="K274" s="157"/>
      <c r="L274" s="157"/>
      <c r="M274" s="157"/>
      <c r="N274" s="157"/>
      <c r="O274" s="157"/>
      <c r="P274" s="157"/>
      <c r="Q274" s="157"/>
      <c r="R274" s="157"/>
      <c r="S274" s="157"/>
      <c r="T274" s="157"/>
      <c r="U274" s="157"/>
      <c r="V274" s="157"/>
      <c r="W274" s="157"/>
      <c r="X274" s="157"/>
      <c r="Y274" s="148"/>
      <c r="Z274" s="148"/>
      <c r="AA274" s="148"/>
      <c r="AB274" s="148"/>
      <c r="AC274" s="148"/>
      <c r="AD274" s="148"/>
      <c r="AE274" s="148"/>
      <c r="AF274" s="148"/>
      <c r="AG274" s="148" t="s">
        <v>393</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195" t="s">
        <v>600</v>
      </c>
      <c r="D275" s="179"/>
      <c r="E275" s="180"/>
      <c r="F275" s="157"/>
      <c r="G275" s="157"/>
      <c r="H275" s="157"/>
      <c r="I275" s="157"/>
      <c r="J275" s="157"/>
      <c r="K275" s="157"/>
      <c r="L275" s="157"/>
      <c r="M275" s="157"/>
      <c r="N275" s="157"/>
      <c r="O275" s="157"/>
      <c r="P275" s="157"/>
      <c r="Q275" s="157"/>
      <c r="R275" s="157"/>
      <c r="S275" s="157"/>
      <c r="T275" s="157"/>
      <c r="U275" s="157"/>
      <c r="V275" s="157"/>
      <c r="W275" s="157"/>
      <c r="X275" s="157"/>
      <c r="Y275" s="148"/>
      <c r="Z275" s="148"/>
      <c r="AA275" s="148"/>
      <c r="AB275" s="148"/>
      <c r="AC275" s="148"/>
      <c r="AD275" s="148"/>
      <c r="AE275" s="148"/>
      <c r="AF275" s="148"/>
      <c r="AG275" s="148" t="s">
        <v>393</v>
      </c>
      <c r="AH275" s="148">
        <v>2</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95" t="s">
        <v>601</v>
      </c>
      <c r="D276" s="179"/>
      <c r="E276" s="180">
        <v>387.72500000000002</v>
      </c>
      <c r="F276" s="157"/>
      <c r="G276" s="157"/>
      <c r="H276" s="157"/>
      <c r="I276" s="157"/>
      <c r="J276" s="157"/>
      <c r="K276" s="157"/>
      <c r="L276" s="157"/>
      <c r="M276" s="157"/>
      <c r="N276" s="157"/>
      <c r="O276" s="157"/>
      <c r="P276" s="157"/>
      <c r="Q276" s="157"/>
      <c r="R276" s="157"/>
      <c r="S276" s="157"/>
      <c r="T276" s="157"/>
      <c r="U276" s="157"/>
      <c r="V276" s="157"/>
      <c r="W276" s="157"/>
      <c r="X276" s="157"/>
      <c r="Y276" s="148"/>
      <c r="Z276" s="148"/>
      <c r="AA276" s="148"/>
      <c r="AB276" s="148"/>
      <c r="AC276" s="148"/>
      <c r="AD276" s="148"/>
      <c r="AE276" s="148"/>
      <c r="AF276" s="148"/>
      <c r="AG276" s="148" t="s">
        <v>393</v>
      </c>
      <c r="AH276" s="148">
        <v>2</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95" t="s">
        <v>602</v>
      </c>
      <c r="D277" s="179"/>
      <c r="E277" s="180">
        <v>34.125</v>
      </c>
      <c r="F277" s="157"/>
      <c r="G277" s="157"/>
      <c r="H277" s="157"/>
      <c r="I277" s="157"/>
      <c r="J277" s="157"/>
      <c r="K277" s="157"/>
      <c r="L277" s="157"/>
      <c r="M277" s="157"/>
      <c r="N277" s="157"/>
      <c r="O277" s="157"/>
      <c r="P277" s="157"/>
      <c r="Q277" s="157"/>
      <c r="R277" s="157"/>
      <c r="S277" s="157"/>
      <c r="T277" s="157"/>
      <c r="U277" s="157"/>
      <c r="V277" s="157"/>
      <c r="W277" s="157"/>
      <c r="X277" s="157"/>
      <c r="Y277" s="148"/>
      <c r="Z277" s="148"/>
      <c r="AA277" s="148"/>
      <c r="AB277" s="148"/>
      <c r="AC277" s="148"/>
      <c r="AD277" s="148"/>
      <c r="AE277" s="148"/>
      <c r="AF277" s="148"/>
      <c r="AG277" s="148" t="s">
        <v>393</v>
      </c>
      <c r="AH277" s="148">
        <v>2</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55"/>
      <c r="B278" s="156"/>
      <c r="C278" s="195" t="s">
        <v>603</v>
      </c>
      <c r="D278" s="179"/>
      <c r="E278" s="180">
        <v>2.1</v>
      </c>
      <c r="F278" s="157"/>
      <c r="G278" s="157"/>
      <c r="H278" s="157"/>
      <c r="I278" s="157"/>
      <c r="J278" s="157"/>
      <c r="K278" s="157"/>
      <c r="L278" s="157"/>
      <c r="M278" s="157"/>
      <c r="N278" s="157"/>
      <c r="O278" s="157"/>
      <c r="P278" s="157"/>
      <c r="Q278" s="157"/>
      <c r="R278" s="157"/>
      <c r="S278" s="157"/>
      <c r="T278" s="157"/>
      <c r="U278" s="157"/>
      <c r="V278" s="157"/>
      <c r="W278" s="157"/>
      <c r="X278" s="157"/>
      <c r="Y278" s="148"/>
      <c r="Z278" s="148"/>
      <c r="AA278" s="148"/>
      <c r="AB278" s="148"/>
      <c r="AC278" s="148"/>
      <c r="AD278" s="148"/>
      <c r="AE278" s="148"/>
      <c r="AF278" s="148"/>
      <c r="AG278" s="148" t="s">
        <v>393</v>
      </c>
      <c r="AH278" s="148">
        <v>2</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55"/>
      <c r="B279" s="156"/>
      <c r="C279" s="196" t="s">
        <v>403</v>
      </c>
      <c r="D279" s="181"/>
      <c r="E279" s="182">
        <v>423.95</v>
      </c>
      <c r="F279" s="157"/>
      <c r="G279" s="157"/>
      <c r="H279" s="157"/>
      <c r="I279" s="157"/>
      <c r="J279" s="157"/>
      <c r="K279" s="157"/>
      <c r="L279" s="157"/>
      <c r="M279" s="157"/>
      <c r="N279" s="157"/>
      <c r="O279" s="157"/>
      <c r="P279" s="157"/>
      <c r="Q279" s="157"/>
      <c r="R279" s="157"/>
      <c r="S279" s="157"/>
      <c r="T279" s="157"/>
      <c r="U279" s="157"/>
      <c r="V279" s="157"/>
      <c r="W279" s="157"/>
      <c r="X279" s="157"/>
      <c r="Y279" s="148"/>
      <c r="Z279" s="148"/>
      <c r="AA279" s="148"/>
      <c r="AB279" s="148"/>
      <c r="AC279" s="148"/>
      <c r="AD279" s="148"/>
      <c r="AE279" s="148"/>
      <c r="AF279" s="148"/>
      <c r="AG279" s="148" t="s">
        <v>393</v>
      </c>
      <c r="AH279" s="148">
        <v>3</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95" t="s">
        <v>604</v>
      </c>
      <c r="D280" s="179"/>
      <c r="E280" s="180">
        <v>2077.4797600000002</v>
      </c>
      <c r="F280" s="157"/>
      <c r="G280" s="157"/>
      <c r="H280" s="157"/>
      <c r="I280" s="157"/>
      <c r="J280" s="157"/>
      <c r="K280" s="157"/>
      <c r="L280" s="157"/>
      <c r="M280" s="157"/>
      <c r="N280" s="157"/>
      <c r="O280" s="157"/>
      <c r="P280" s="157"/>
      <c r="Q280" s="157"/>
      <c r="R280" s="157"/>
      <c r="S280" s="157"/>
      <c r="T280" s="157"/>
      <c r="U280" s="157"/>
      <c r="V280" s="157"/>
      <c r="W280" s="157"/>
      <c r="X280" s="157"/>
      <c r="Y280" s="148"/>
      <c r="Z280" s="148"/>
      <c r="AA280" s="148"/>
      <c r="AB280" s="148"/>
      <c r="AC280" s="148"/>
      <c r="AD280" s="148"/>
      <c r="AE280" s="148"/>
      <c r="AF280" s="148"/>
      <c r="AG280" s="148" t="s">
        <v>393</v>
      </c>
      <c r="AH280" s="148">
        <v>2</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94" t="s">
        <v>404</v>
      </c>
      <c r="D281" s="179"/>
      <c r="E281" s="180"/>
      <c r="F281" s="157"/>
      <c r="G281" s="157"/>
      <c r="H281" s="157"/>
      <c r="I281" s="157"/>
      <c r="J281" s="157"/>
      <c r="K281" s="157"/>
      <c r="L281" s="157"/>
      <c r="M281" s="157"/>
      <c r="N281" s="157"/>
      <c r="O281" s="157"/>
      <c r="P281" s="157"/>
      <c r="Q281" s="157"/>
      <c r="R281" s="157"/>
      <c r="S281" s="157"/>
      <c r="T281" s="157"/>
      <c r="U281" s="157"/>
      <c r="V281" s="157"/>
      <c r="W281" s="157"/>
      <c r="X281" s="157"/>
      <c r="Y281" s="148"/>
      <c r="Z281" s="148"/>
      <c r="AA281" s="148"/>
      <c r="AB281" s="148"/>
      <c r="AC281" s="148"/>
      <c r="AD281" s="148"/>
      <c r="AE281" s="148"/>
      <c r="AF281" s="148"/>
      <c r="AG281" s="148" t="s">
        <v>393</v>
      </c>
      <c r="AH281" s="148"/>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65">
        <v>23</v>
      </c>
      <c r="B282" s="166" t="s">
        <v>605</v>
      </c>
      <c r="C282" s="175" t="s">
        <v>606</v>
      </c>
      <c r="D282" s="167" t="s">
        <v>443</v>
      </c>
      <c r="E282" s="168">
        <v>848.93713000000002</v>
      </c>
      <c r="F282" s="169">
        <v>433.6</v>
      </c>
      <c r="G282" s="170">
        <f>ROUND(E282*F282,2)</f>
        <v>368099.14</v>
      </c>
      <c r="H282" s="169">
        <v>0</v>
      </c>
      <c r="I282" s="170">
        <f>ROUND(E282*H282,2)</f>
        <v>0</v>
      </c>
      <c r="J282" s="169">
        <v>433.6</v>
      </c>
      <c r="K282" s="170">
        <f>ROUND(E282*J282,2)</f>
        <v>368099.14</v>
      </c>
      <c r="L282" s="170">
        <v>21</v>
      </c>
      <c r="M282" s="170">
        <f>G282*(1+L282/100)</f>
        <v>445399.95939999999</v>
      </c>
      <c r="N282" s="170">
        <v>0</v>
      </c>
      <c r="O282" s="170">
        <f>ROUND(E282*N282,2)</f>
        <v>0</v>
      </c>
      <c r="P282" s="170">
        <v>0</v>
      </c>
      <c r="Q282" s="170">
        <f>ROUND(E282*P282,2)</f>
        <v>0</v>
      </c>
      <c r="R282" s="170" t="s">
        <v>386</v>
      </c>
      <c r="S282" s="170" t="s">
        <v>387</v>
      </c>
      <c r="T282" s="171" t="s">
        <v>322</v>
      </c>
      <c r="U282" s="157">
        <v>1.59</v>
      </c>
      <c r="V282" s="157">
        <f>ROUND(E282*U282,2)</f>
        <v>1349.81</v>
      </c>
      <c r="W282" s="157"/>
      <c r="X282" s="157" t="s">
        <v>388</v>
      </c>
      <c r="Y282" s="148"/>
      <c r="Z282" s="148"/>
      <c r="AA282" s="148"/>
      <c r="AB282" s="148"/>
      <c r="AC282" s="148"/>
      <c r="AD282" s="148"/>
      <c r="AE282" s="148"/>
      <c r="AF282" s="148"/>
      <c r="AG282" s="148" t="s">
        <v>389</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ht="22.5" outlineLevel="1" x14ac:dyDescent="0.2">
      <c r="A283" s="155"/>
      <c r="B283" s="156"/>
      <c r="C283" s="273" t="s">
        <v>607</v>
      </c>
      <c r="D283" s="274"/>
      <c r="E283" s="274"/>
      <c r="F283" s="274"/>
      <c r="G283" s="274"/>
      <c r="H283" s="157"/>
      <c r="I283" s="157"/>
      <c r="J283" s="157"/>
      <c r="K283" s="157"/>
      <c r="L283" s="157"/>
      <c r="M283" s="157"/>
      <c r="N283" s="157"/>
      <c r="O283" s="157"/>
      <c r="P283" s="157"/>
      <c r="Q283" s="157"/>
      <c r="R283" s="157"/>
      <c r="S283" s="157"/>
      <c r="T283" s="157"/>
      <c r="U283" s="157"/>
      <c r="V283" s="157"/>
      <c r="W283" s="157"/>
      <c r="X283" s="157"/>
      <c r="Y283" s="148"/>
      <c r="Z283" s="148"/>
      <c r="AA283" s="148"/>
      <c r="AB283" s="148"/>
      <c r="AC283" s="148"/>
      <c r="AD283" s="148"/>
      <c r="AE283" s="148"/>
      <c r="AF283" s="148"/>
      <c r="AG283" s="148" t="s">
        <v>391</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72" t="str">
        <f>C283</f>
        <v>sypaninou z vhodných hornin tř. 1 - 4 nebo materiálem připraveným podél výkopu ve vzdálenosti do 3 m od jeho kraje, pro jakoukoliv hloubku výkopu a jakoukoliv míru zhutnění,</v>
      </c>
      <c r="BB283" s="148"/>
      <c r="BC283" s="148"/>
      <c r="BD283" s="148"/>
      <c r="BE283" s="148"/>
      <c r="BF283" s="148"/>
      <c r="BG283" s="148"/>
      <c r="BH283" s="148"/>
    </row>
    <row r="284" spans="1:60" outlineLevel="1" x14ac:dyDescent="0.2">
      <c r="A284" s="155"/>
      <c r="B284" s="156"/>
      <c r="C284" s="197" t="s">
        <v>608</v>
      </c>
      <c r="D284" s="183"/>
      <c r="E284" s="184">
        <v>149.435</v>
      </c>
      <c r="F284" s="157"/>
      <c r="G284" s="157"/>
      <c r="H284" s="157"/>
      <c r="I284" s="157"/>
      <c r="J284" s="157"/>
      <c r="K284" s="157"/>
      <c r="L284" s="157"/>
      <c r="M284" s="157"/>
      <c r="N284" s="157"/>
      <c r="O284" s="157"/>
      <c r="P284" s="157"/>
      <c r="Q284" s="157"/>
      <c r="R284" s="157"/>
      <c r="S284" s="157"/>
      <c r="T284" s="157"/>
      <c r="U284" s="157"/>
      <c r="V284" s="157"/>
      <c r="W284" s="157"/>
      <c r="X284" s="157"/>
      <c r="Y284" s="148"/>
      <c r="Z284" s="148"/>
      <c r="AA284" s="148"/>
      <c r="AB284" s="148"/>
      <c r="AC284" s="148"/>
      <c r="AD284" s="148"/>
      <c r="AE284" s="148"/>
      <c r="AF284" s="148"/>
      <c r="AG284" s="148" t="s">
        <v>393</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97" t="s">
        <v>609</v>
      </c>
      <c r="D285" s="183"/>
      <c r="E285" s="184">
        <v>145.00200000000001</v>
      </c>
      <c r="F285" s="157"/>
      <c r="G285" s="157"/>
      <c r="H285" s="157"/>
      <c r="I285" s="157"/>
      <c r="J285" s="157"/>
      <c r="K285" s="157"/>
      <c r="L285" s="157"/>
      <c r="M285" s="157"/>
      <c r="N285" s="157"/>
      <c r="O285" s="157"/>
      <c r="P285" s="157"/>
      <c r="Q285" s="157"/>
      <c r="R285" s="157"/>
      <c r="S285" s="157"/>
      <c r="T285" s="157"/>
      <c r="U285" s="157"/>
      <c r="V285" s="157"/>
      <c r="W285" s="157"/>
      <c r="X285" s="157"/>
      <c r="Y285" s="148"/>
      <c r="Z285" s="148"/>
      <c r="AA285" s="148"/>
      <c r="AB285" s="148"/>
      <c r="AC285" s="148"/>
      <c r="AD285" s="148"/>
      <c r="AE285" s="148"/>
      <c r="AF285" s="148"/>
      <c r="AG285" s="148" t="s">
        <v>393</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197" t="s">
        <v>610</v>
      </c>
      <c r="D286" s="183"/>
      <c r="E286" s="184">
        <v>61.990499999999997</v>
      </c>
      <c r="F286" s="157"/>
      <c r="G286" s="157"/>
      <c r="H286" s="157"/>
      <c r="I286" s="157"/>
      <c r="J286" s="157"/>
      <c r="K286" s="157"/>
      <c r="L286" s="157"/>
      <c r="M286" s="157"/>
      <c r="N286" s="157"/>
      <c r="O286" s="157"/>
      <c r="P286" s="157"/>
      <c r="Q286" s="157"/>
      <c r="R286" s="157"/>
      <c r="S286" s="157"/>
      <c r="T286" s="157"/>
      <c r="U286" s="157"/>
      <c r="V286" s="157"/>
      <c r="W286" s="157"/>
      <c r="X286" s="157"/>
      <c r="Y286" s="148"/>
      <c r="Z286" s="148"/>
      <c r="AA286" s="148"/>
      <c r="AB286" s="148"/>
      <c r="AC286" s="148"/>
      <c r="AD286" s="148"/>
      <c r="AE286" s="148"/>
      <c r="AF286" s="148"/>
      <c r="AG286" s="148" t="s">
        <v>393</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97" t="s">
        <v>611</v>
      </c>
      <c r="D287" s="183"/>
      <c r="E287" s="184">
        <v>145.3595</v>
      </c>
      <c r="F287" s="157"/>
      <c r="G287" s="157"/>
      <c r="H287" s="157"/>
      <c r="I287" s="157"/>
      <c r="J287" s="157"/>
      <c r="K287" s="157"/>
      <c r="L287" s="157"/>
      <c r="M287" s="157"/>
      <c r="N287" s="157"/>
      <c r="O287" s="157"/>
      <c r="P287" s="157"/>
      <c r="Q287" s="157"/>
      <c r="R287" s="157"/>
      <c r="S287" s="157"/>
      <c r="T287" s="157"/>
      <c r="U287" s="157"/>
      <c r="V287" s="157"/>
      <c r="W287" s="157"/>
      <c r="X287" s="157"/>
      <c r="Y287" s="148"/>
      <c r="Z287" s="148"/>
      <c r="AA287" s="148"/>
      <c r="AB287" s="148"/>
      <c r="AC287" s="148"/>
      <c r="AD287" s="148"/>
      <c r="AE287" s="148"/>
      <c r="AF287" s="148"/>
      <c r="AG287" s="148" t="s">
        <v>393</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55"/>
      <c r="B288" s="156"/>
      <c r="C288" s="197" t="s">
        <v>612</v>
      </c>
      <c r="D288" s="183"/>
      <c r="E288" s="184">
        <v>32.174999999999997</v>
      </c>
      <c r="F288" s="157"/>
      <c r="G288" s="157"/>
      <c r="H288" s="157"/>
      <c r="I288" s="157"/>
      <c r="J288" s="157"/>
      <c r="K288" s="157"/>
      <c r="L288" s="157"/>
      <c r="M288" s="157"/>
      <c r="N288" s="157"/>
      <c r="O288" s="157"/>
      <c r="P288" s="157"/>
      <c r="Q288" s="157"/>
      <c r="R288" s="157"/>
      <c r="S288" s="157"/>
      <c r="T288" s="157"/>
      <c r="U288" s="157"/>
      <c r="V288" s="157"/>
      <c r="W288" s="157"/>
      <c r="X288" s="157"/>
      <c r="Y288" s="148"/>
      <c r="Z288" s="148"/>
      <c r="AA288" s="148"/>
      <c r="AB288" s="148"/>
      <c r="AC288" s="148"/>
      <c r="AD288" s="148"/>
      <c r="AE288" s="148"/>
      <c r="AF288" s="148"/>
      <c r="AG288" s="148" t="s">
        <v>393</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97" t="s">
        <v>613</v>
      </c>
      <c r="D289" s="183"/>
      <c r="E289" s="184">
        <v>43.972499999999997</v>
      </c>
      <c r="F289" s="157"/>
      <c r="G289" s="157"/>
      <c r="H289" s="157"/>
      <c r="I289" s="157"/>
      <c r="J289" s="157"/>
      <c r="K289" s="157"/>
      <c r="L289" s="157"/>
      <c r="M289" s="157"/>
      <c r="N289" s="157"/>
      <c r="O289" s="157"/>
      <c r="P289" s="157"/>
      <c r="Q289" s="157"/>
      <c r="R289" s="157"/>
      <c r="S289" s="157"/>
      <c r="T289" s="157"/>
      <c r="U289" s="157"/>
      <c r="V289" s="157"/>
      <c r="W289" s="157"/>
      <c r="X289" s="157"/>
      <c r="Y289" s="148"/>
      <c r="Z289" s="148"/>
      <c r="AA289" s="148"/>
      <c r="AB289" s="148"/>
      <c r="AC289" s="148"/>
      <c r="AD289" s="148"/>
      <c r="AE289" s="148"/>
      <c r="AF289" s="148"/>
      <c r="AG289" s="148" t="s">
        <v>393</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55"/>
      <c r="B290" s="156"/>
      <c r="C290" s="197" t="s">
        <v>614</v>
      </c>
      <c r="D290" s="183"/>
      <c r="E290" s="184">
        <v>156.58500000000001</v>
      </c>
      <c r="F290" s="157"/>
      <c r="G290" s="157"/>
      <c r="H290" s="157"/>
      <c r="I290" s="157"/>
      <c r="J290" s="157"/>
      <c r="K290" s="157"/>
      <c r="L290" s="157"/>
      <c r="M290" s="157"/>
      <c r="N290" s="157"/>
      <c r="O290" s="157"/>
      <c r="P290" s="157"/>
      <c r="Q290" s="157"/>
      <c r="R290" s="157"/>
      <c r="S290" s="157"/>
      <c r="T290" s="157"/>
      <c r="U290" s="157"/>
      <c r="V290" s="157"/>
      <c r="W290" s="157"/>
      <c r="X290" s="157"/>
      <c r="Y290" s="148"/>
      <c r="Z290" s="148"/>
      <c r="AA290" s="148"/>
      <c r="AB290" s="148"/>
      <c r="AC290" s="148"/>
      <c r="AD290" s="148"/>
      <c r="AE290" s="148"/>
      <c r="AF290" s="148"/>
      <c r="AG290" s="148" t="s">
        <v>393</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97" t="s">
        <v>615</v>
      </c>
      <c r="D291" s="183"/>
      <c r="E291" s="184">
        <v>74.002499999999998</v>
      </c>
      <c r="F291" s="157"/>
      <c r="G291" s="157"/>
      <c r="H291" s="157"/>
      <c r="I291" s="157"/>
      <c r="J291" s="157"/>
      <c r="K291" s="157"/>
      <c r="L291" s="157"/>
      <c r="M291" s="157"/>
      <c r="N291" s="157"/>
      <c r="O291" s="157"/>
      <c r="P291" s="157"/>
      <c r="Q291" s="157"/>
      <c r="R291" s="157"/>
      <c r="S291" s="157"/>
      <c r="T291" s="157"/>
      <c r="U291" s="157"/>
      <c r="V291" s="157"/>
      <c r="W291" s="157"/>
      <c r="X291" s="157"/>
      <c r="Y291" s="148"/>
      <c r="Z291" s="148"/>
      <c r="AA291" s="148"/>
      <c r="AB291" s="148"/>
      <c r="AC291" s="148"/>
      <c r="AD291" s="148"/>
      <c r="AE291" s="148"/>
      <c r="AF291" s="148"/>
      <c r="AG291" s="148" t="s">
        <v>393</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97" t="s">
        <v>616</v>
      </c>
      <c r="D292" s="183"/>
      <c r="E292" s="184">
        <v>45.76</v>
      </c>
      <c r="F292" s="157"/>
      <c r="G292" s="157"/>
      <c r="H292" s="157"/>
      <c r="I292" s="157"/>
      <c r="J292" s="157"/>
      <c r="K292" s="157"/>
      <c r="L292" s="157"/>
      <c r="M292" s="157"/>
      <c r="N292" s="157"/>
      <c r="O292" s="157"/>
      <c r="P292" s="157"/>
      <c r="Q292" s="157"/>
      <c r="R292" s="157"/>
      <c r="S292" s="157"/>
      <c r="T292" s="157"/>
      <c r="U292" s="157"/>
      <c r="V292" s="157"/>
      <c r="W292" s="157"/>
      <c r="X292" s="157"/>
      <c r="Y292" s="148"/>
      <c r="Z292" s="148"/>
      <c r="AA292" s="148"/>
      <c r="AB292" s="148"/>
      <c r="AC292" s="148"/>
      <c r="AD292" s="148"/>
      <c r="AE292" s="148"/>
      <c r="AF292" s="148"/>
      <c r="AG292" s="148" t="s">
        <v>393</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97" t="s">
        <v>617</v>
      </c>
      <c r="D293" s="183"/>
      <c r="E293" s="184">
        <v>37.537500000000001</v>
      </c>
      <c r="F293" s="157"/>
      <c r="G293" s="157"/>
      <c r="H293" s="157"/>
      <c r="I293" s="157"/>
      <c r="J293" s="157"/>
      <c r="K293" s="157"/>
      <c r="L293" s="157"/>
      <c r="M293" s="157"/>
      <c r="N293" s="157"/>
      <c r="O293" s="157"/>
      <c r="P293" s="157"/>
      <c r="Q293" s="157"/>
      <c r="R293" s="157"/>
      <c r="S293" s="157"/>
      <c r="T293" s="157"/>
      <c r="U293" s="157"/>
      <c r="V293" s="157"/>
      <c r="W293" s="157"/>
      <c r="X293" s="157"/>
      <c r="Y293" s="148"/>
      <c r="Z293" s="148"/>
      <c r="AA293" s="148"/>
      <c r="AB293" s="148"/>
      <c r="AC293" s="148"/>
      <c r="AD293" s="148"/>
      <c r="AE293" s="148"/>
      <c r="AF293" s="148"/>
      <c r="AG293" s="148" t="s">
        <v>393</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97" t="s">
        <v>618</v>
      </c>
      <c r="D294" s="183"/>
      <c r="E294" s="184">
        <v>19.662500000000001</v>
      </c>
      <c r="F294" s="157"/>
      <c r="G294" s="157"/>
      <c r="H294" s="157"/>
      <c r="I294" s="157"/>
      <c r="J294" s="157"/>
      <c r="K294" s="157"/>
      <c r="L294" s="157"/>
      <c r="M294" s="157"/>
      <c r="N294" s="157"/>
      <c r="O294" s="157"/>
      <c r="P294" s="157"/>
      <c r="Q294" s="157"/>
      <c r="R294" s="157"/>
      <c r="S294" s="157"/>
      <c r="T294" s="157"/>
      <c r="U294" s="157"/>
      <c r="V294" s="157"/>
      <c r="W294" s="157"/>
      <c r="X294" s="157"/>
      <c r="Y294" s="148"/>
      <c r="Z294" s="148"/>
      <c r="AA294" s="148"/>
      <c r="AB294" s="148"/>
      <c r="AC294" s="148"/>
      <c r="AD294" s="148"/>
      <c r="AE294" s="148"/>
      <c r="AF294" s="148"/>
      <c r="AG294" s="148" t="s">
        <v>393</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ht="22.5" outlineLevel="1" x14ac:dyDescent="0.2">
      <c r="A295" s="155"/>
      <c r="B295" s="156"/>
      <c r="C295" s="197" t="s">
        <v>619</v>
      </c>
      <c r="D295" s="183"/>
      <c r="E295" s="184">
        <v>-62.544879999999999</v>
      </c>
      <c r="F295" s="157"/>
      <c r="G295" s="157"/>
      <c r="H295" s="157"/>
      <c r="I295" s="157"/>
      <c r="J295" s="157"/>
      <c r="K295" s="157"/>
      <c r="L295" s="157"/>
      <c r="M295" s="157"/>
      <c r="N295" s="157"/>
      <c r="O295" s="157"/>
      <c r="P295" s="157"/>
      <c r="Q295" s="157"/>
      <c r="R295" s="157"/>
      <c r="S295" s="157"/>
      <c r="T295" s="157"/>
      <c r="U295" s="157"/>
      <c r="V295" s="157"/>
      <c r="W295" s="157"/>
      <c r="X295" s="157"/>
      <c r="Y295" s="148"/>
      <c r="Z295" s="148"/>
      <c r="AA295" s="148"/>
      <c r="AB295" s="148"/>
      <c r="AC295" s="148"/>
      <c r="AD295" s="148"/>
      <c r="AE295" s="148"/>
      <c r="AF295" s="148"/>
      <c r="AG295" s="148" t="s">
        <v>393</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65">
        <v>24</v>
      </c>
      <c r="B296" s="166" t="s">
        <v>620</v>
      </c>
      <c r="C296" s="175" t="s">
        <v>621</v>
      </c>
      <c r="D296" s="167" t="s">
        <v>443</v>
      </c>
      <c r="E296" s="168">
        <v>3411.53775</v>
      </c>
      <c r="F296" s="169">
        <v>224</v>
      </c>
      <c r="G296" s="170">
        <f>ROUND(E296*F296,2)</f>
        <v>764184.46</v>
      </c>
      <c r="H296" s="169">
        <v>0</v>
      </c>
      <c r="I296" s="170">
        <f>ROUND(E296*H296,2)</f>
        <v>0</v>
      </c>
      <c r="J296" s="169">
        <v>224</v>
      </c>
      <c r="K296" s="170">
        <f>ROUND(E296*J296,2)</f>
        <v>764184.46</v>
      </c>
      <c r="L296" s="170">
        <v>21</v>
      </c>
      <c r="M296" s="170">
        <f>G296*(1+L296/100)</f>
        <v>924663.19659999991</v>
      </c>
      <c r="N296" s="170">
        <v>0</v>
      </c>
      <c r="O296" s="170">
        <f>ROUND(E296*N296,2)</f>
        <v>0</v>
      </c>
      <c r="P296" s="170">
        <v>0</v>
      </c>
      <c r="Q296" s="170">
        <f>ROUND(E296*P296,2)</f>
        <v>0</v>
      </c>
      <c r="R296" s="170" t="s">
        <v>386</v>
      </c>
      <c r="S296" s="170" t="s">
        <v>387</v>
      </c>
      <c r="T296" s="171" t="s">
        <v>322</v>
      </c>
      <c r="U296" s="157">
        <v>0</v>
      </c>
      <c r="V296" s="157">
        <f>ROUND(E296*U296,2)</f>
        <v>0</v>
      </c>
      <c r="W296" s="157"/>
      <c r="X296" s="157" t="s">
        <v>388</v>
      </c>
      <c r="Y296" s="148"/>
      <c r="Z296" s="148"/>
      <c r="AA296" s="148"/>
      <c r="AB296" s="148"/>
      <c r="AC296" s="148"/>
      <c r="AD296" s="148"/>
      <c r="AE296" s="148"/>
      <c r="AF296" s="148"/>
      <c r="AG296" s="148" t="s">
        <v>389</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97" t="s">
        <v>622</v>
      </c>
      <c r="D297" s="183"/>
      <c r="E297" s="184">
        <v>3411.53775</v>
      </c>
      <c r="F297" s="157"/>
      <c r="G297" s="157"/>
      <c r="H297" s="157"/>
      <c r="I297" s="157"/>
      <c r="J297" s="157"/>
      <c r="K297" s="157"/>
      <c r="L297" s="157"/>
      <c r="M297" s="157"/>
      <c r="N297" s="157"/>
      <c r="O297" s="157"/>
      <c r="P297" s="157"/>
      <c r="Q297" s="157"/>
      <c r="R297" s="157"/>
      <c r="S297" s="157"/>
      <c r="T297" s="157"/>
      <c r="U297" s="157"/>
      <c r="V297" s="157"/>
      <c r="W297" s="157"/>
      <c r="X297" s="157"/>
      <c r="Y297" s="148"/>
      <c r="Z297" s="148"/>
      <c r="AA297" s="148"/>
      <c r="AB297" s="148"/>
      <c r="AC297" s="148"/>
      <c r="AD297" s="148"/>
      <c r="AE297" s="148"/>
      <c r="AF297" s="148"/>
      <c r="AG297" s="148" t="s">
        <v>393</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65">
        <v>25</v>
      </c>
      <c r="B298" s="166" t="s">
        <v>623</v>
      </c>
      <c r="C298" s="175" t="s">
        <v>624</v>
      </c>
      <c r="D298" s="167" t="s">
        <v>625</v>
      </c>
      <c r="E298" s="168">
        <v>1575.09247</v>
      </c>
      <c r="F298" s="169">
        <v>328.4</v>
      </c>
      <c r="G298" s="170">
        <f>ROUND(E298*F298,2)</f>
        <v>517260.37</v>
      </c>
      <c r="H298" s="169">
        <v>328.4</v>
      </c>
      <c r="I298" s="170">
        <f>ROUND(E298*H298,2)</f>
        <v>517260.37</v>
      </c>
      <c r="J298" s="169">
        <v>0</v>
      </c>
      <c r="K298" s="170">
        <f>ROUND(E298*J298,2)</f>
        <v>0</v>
      </c>
      <c r="L298" s="170">
        <v>21</v>
      </c>
      <c r="M298" s="170">
        <f>G298*(1+L298/100)</f>
        <v>625885.0477</v>
      </c>
      <c r="N298" s="170">
        <v>0</v>
      </c>
      <c r="O298" s="170">
        <f>ROUND(E298*N298,2)</f>
        <v>0</v>
      </c>
      <c r="P298" s="170">
        <v>0</v>
      </c>
      <c r="Q298" s="170">
        <f>ROUND(E298*P298,2)</f>
        <v>0</v>
      </c>
      <c r="R298" s="170" t="s">
        <v>626</v>
      </c>
      <c r="S298" s="170" t="s">
        <v>387</v>
      </c>
      <c r="T298" s="171" t="s">
        <v>322</v>
      </c>
      <c r="U298" s="157">
        <v>0</v>
      </c>
      <c r="V298" s="157">
        <f>ROUND(E298*U298,2)</f>
        <v>0</v>
      </c>
      <c r="W298" s="157"/>
      <c r="X298" s="157" t="s">
        <v>627</v>
      </c>
      <c r="Y298" s="148"/>
      <c r="Z298" s="148"/>
      <c r="AA298" s="148"/>
      <c r="AB298" s="148"/>
      <c r="AC298" s="148"/>
      <c r="AD298" s="148"/>
      <c r="AE298" s="148"/>
      <c r="AF298" s="148"/>
      <c r="AG298" s="148" t="s">
        <v>628</v>
      </c>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197" t="s">
        <v>629</v>
      </c>
      <c r="D299" s="183"/>
      <c r="E299" s="184">
        <v>1575.09247</v>
      </c>
      <c r="F299" s="157"/>
      <c r="G299" s="157"/>
      <c r="H299" s="157"/>
      <c r="I299" s="157"/>
      <c r="J299" s="157"/>
      <c r="K299" s="157"/>
      <c r="L299" s="157"/>
      <c r="M299" s="157"/>
      <c r="N299" s="157"/>
      <c r="O299" s="157"/>
      <c r="P299" s="157"/>
      <c r="Q299" s="157"/>
      <c r="R299" s="157"/>
      <c r="S299" s="157"/>
      <c r="T299" s="157"/>
      <c r="U299" s="157"/>
      <c r="V299" s="157"/>
      <c r="W299" s="157"/>
      <c r="X299" s="157"/>
      <c r="Y299" s="148"/>
      <c r="Z299" s="148"/>
      <c r="AA299" s="148"/>
      <c r="AB299" s="148"/>
      <c r="AC299" s="148"/>
      <c r="AD299" s="148"/>
      <c r="AE299" s="148"/>
      <c r="AF299" s="148"/>
      <c r="AG299" s="148" t="s">
        <v>393</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65">
        <v>26</v>
      </c>
      <c r="B300" s="166" t="s">
        <v>630</v>
      </c>
      <c r="C300" s="175" t="s">
        <v>631</v>
      </c>
      <c r="D300" s="167" t="s">
        <v>625</v>
      </c>
      <c r="E300" s="168">
        <v>6749.1873699999996</v>
      </c>
      <c r="F300" s="169">
        <v>336</v>
      </c>
      <c r="G300" s="170">
        <f>ROUND(E300*F300,2)</f>
        <v>2267726.96</v>
      </c>
      <c r="H300" s="169">
        <v>336</v>
      </c>
      <c r="I300" s="170">
        <f>ROUND(E300*H300,2)</f>
        <v>2267726.96</v>
      </c>
      <c r="J300" s="169">
        <v>0</v>
      </c>
      <c r="K300" s="170">
        <f>ROUND(E300*J300,2)</f>
        <v>0</v>
      </c>
      <c r="L300" s="170">
        <v>21</v>
      </c>
      <c r="M300" s="170">
        <f>G300*(1+L300/100)</f>
        <v>2743949.6215999997</v>
      </c>
      <c r="N300" s="170">
        <v>0</v>
      </c>
      <c r="O300" s="170">
        <f>ROUND(E300*N300,2)</f>
        <v>0</v>
      </c>
      <c r="P300" s="170">
        <v>0</v>
      </c>
      <c r="Q300" s="170">
        <f>ROUND(E300*P300,2)</f>
        <v>0</v>
      </c>
      <c r="R300" s="170" t="s">
        <v>626</v>
      </c>
      <c r="S300" s="170" t="s">
        <v>387</v>
      </c>
      <c r="T300" s="171" t="s">
        <v>322</v>
      </c>
      <c r="U300" s="157">
        <v>0</v>
      </c>
      <c r="V300" s="157">
        <f>ROUND(E300*U300,2)</f>
        <v>0</v>
      </c>
      <c r="W300" s="157"/>
      <c r="X300" s="157" t="s">
        <v>627</v>
      </c>
      <c r="Y300" s="148"/>
      <c r="Z300" s="148"/>
      <c r="AA300" s="148"/>
      <c r="AB300" s="148"/>
      <c r="AC300" s="148"/>
      <c r="AD300" s="148"/>
      <c r="AE300" s="148"/>
      <c r="AF300" s="148"/>
      <c r="AG300" s="148" t="s">
        <v>632</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97" t="s">
        <v>633</v>
      </c>
      <c r="D301" s="183"/>
      <c r="E301" s="184">
        <v>786.58411000000001</v>
      </c>
      <c r="F301" s="157"/>
      <c r="G301" s="157"/>
      <c r="H301" s="157"/>
      <c r="I301" s="157"/>
      <c r="J301" s="157"/>
      <c r="K301" s="157"/>
      <c r="L301" s="157"/>
      <c r="M301" s="157"/>
      <c r="N301" s="157"/>
      <c r="O301" s="157"/>
      <c r="P301" s="157"/>
      <c r="Q301" s="157"/>
      <c r="R301" s="157"/>
      <c r="S301" s="157"/>
      <c r="T301" s="157"/>
      <c r="U301" s="157"/>
      <c r="V301" s="157"/>
      <c r="W301" s="157"/>
      <c r="X301" s="157"/>
      <c r="Y301" s="148"/>
      <c r="Z301" s="148"/>
      <c r="AA301" s="148"/>
      <c r="AB301" s="148"/>
      <c r="AC301" s="148"/>
      <c r="AD301" s="148"/>
      <c r="AE301" s="148"/>
      <c r="AF301" s="148"/>
      <c r="AG301" s="148" t="s">
        <v>393</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ht="22.5" outlineLevel="1" x14ac:dyDescent="0.2">
      <c r="A302" s="155"/>
      <c r="B302" s="156"/>
      <c r="C302" s="197" t="s">
        <v>634</v>
      </c>
      <c r="D302" s="183"/>
      <c r="E302" s="184">
        <v>3151.1975299999999</v>
      </c>
      <c r="F302" s="157"/>
      <c r="G302" s="157"/>
      <c r="H302" s="157"/>
      <c r="I302" s="157"/>
      <c r="J302" s="157"/>
      <c r="K302" s="157"/>
      <c r="L302" s="157"/>
      <c r="M302" s="157"/>
      <c r="N302" s="157"/>
      <c r="O302" s="157"/>
      <c r="P302" s="157"/>
      <c r="Q302" s="157"/>
      <c r="R302" s="157"/>
      <c r="S302" s="157"/>
      <c r="T302" s="157"/>
      <c r="U302" s="157"/>
      <c r="V302" s="157"/>
      <c r="W302" s="157"/>
      <c r="X302" s="157"/>
      <c r="Y302" s="148"/>
      <c r="Z302" s="148"/>
      <c r="AA302" s="148"/>
      <c r="AB302" s="148"/>
      <c r="AC302" s="148"/>
      <c r="AD302" s="148"/>
      <c r="AE302" s="148"/>
      <c r="AF302" s="148"/>
      <c r="AG302" s="148" t="s">
        <v>393</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197" t="s">
        <v>635</v>
      </c>
      <c r="D303" s="183"/>
      <c r="E303" s="184">
        <v>2811.4057200000002</v>
      </c>
      <c r="F303" s="157"/>
      <c r="G303" s="157"/>
      <c r="H303" s="157"/>
      <c r="I303" s="157"/>
      <c r="J303" s="157"/>
      <c r="K303" s="157"/>
      <c r="L303" s="157"/>
      <c r="M303" s="157"/>
      <c r="N303" s="157"/>
      <c r="O303" s="157"/>
      <c r="P303" s="157"/>
      <c r="Q303" s="157"/>
      <c r="R303" s="157"/>
      <c r="S303" s="157"/>
      <c r="T303" s="157"/>
      <c r="U303" s="157"/>
      <c r="V303" s="157"/>
      <c r="W303" s="157"/>
      <c r="X303" s="157"/>
      <c r="Y303" s="148"/>
      <c r="Z303" s="148"/>
      <c r="AA303" s="148"/>
      <c r="AB303" s="148"/>
      <c r="AC303" s="148"/>
      <c r="AD303" s="148"/>
      <c r="AE303" s="148"/>
      <c r="AF303" s="148"/>
      <c r="AG303" s="148" t="s">
        <v>393</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x14ac:dyDescent="0.2">
      <c r="A304" s="159" t="s">
        <v>316</v>
      </c>
      <c r="B304" s="160" t="s">
        <v>206</v>
      </c>
      <c r="C304" s="174" t="s">
        <v>207</v>
      </c>
      <c r="D304" s="161"/>
      <c r="E304" s="162"/>
      <c r="F304" s="163"/>
      <c r="G304" s="163">
        <f>SUMIF(AG305:AG324,"&lt;&gt;NOR",G305:G324)</f>
        <v>400923.9</v>
      </c>
      <c r="H304" s="163"/>
      <c r="I304" s="163">
        <f>SUM(I305:I324)</f>
        <v>0</v>
      </c>
      <c r="J304" s="163"/>
      <c r="K304" s="163">
        <f>SUM(K305:K324)</f>
        <v>400923.9</v>
      </c>
      <c r="L304" s="163"/>
      <c r="M304" s="163">
        <f>SUM(M305:M324)</f>
        <v>485117.91899999999</v>
      </c>
      <c r="N304" s="163"/>
      <c r="O304" s="163">
        <f>SUM(O305:O324)</f>
        <v>0</v>
      </c>
      <c r="P304" s="163"/>
      <c r="Q304" s="163">
        <f>SUM(Q305:Q324)</f>
        <v>775.36</v>
      </c>
      <c r="R304" s="163"/>
      <c r="S304" s="163"/>
      <c r="T304" s="164"/>
      <c r="U304" s="158"/>
      <c r="V304" s="158">
        <f>SUM(V305:V324)</f>
        <v>225.13</v>
      </c>
      <c r="W304" s="158"/>
      <c r="X304" s="158"/>
      <c r="AG304" t="s">
        <v>317</v>
      </c>
    </row>
    <row r="305" spans="1:60" ht="22.5" outlineLevel="1" x14ac:dyDescent="0.2">
      <c r="A305" s="165">
        <v>27</v>
      </c>
      <c r="B305" s="166" t="s">
        <v>636</v>
      </c>
      <c r="C305" s="175" t="s">
        <v>637</v>
      </c>
      <c r="D305" s="167" t="s">
        <v>506</v>
      </c>
      <c r="E305" s="168">
        <v>153.4</v>
      </c>
      <c r="F305" s="169">
        <v>260.8</v>
      </c>
      <c r="G305" s="170">
        <f>ROUND(E305*F305,2)</f>
        <v>40006.720000000001</v>
      </c>
      <c r="H305" s="169">
        <v>0</v>
      </c>
      <c r="I305" s="170">
        <f>ROUND(E305*H305,2)</f>
        <v>0</v>
      </c>
      <c r="J305" s="169">
        <v>260.8</v>
      </c>
      <c r="K305" s="170">
        <f>ROUND(E305*J305,2)</f>
        <v>40006.720000000001</v>
      </c>
      <c r="L305" s="170">
        <v>21</v>
      </c>
      <c r="M305" s="170">
        <f>G305*(1+L305/100)</f>
        <v>48408.131200000003</v>
      </c>
      <c r="N305" s="170">
        <v>0</v>
      </c>
      <c r="O305" s="170">
        <f>ROUND(E305*N305,2)</f>
        <v>0</v>
      </c>
      <c r="P305" s="170">
        <v>0.44</v>
      </c>
      <c r="Q305" s="170">
        <f>ROUND(E305*P305,2)</f>
        <v>67.5</v>
      </c>
      <c r="R305" s="170" t="s">
        <v>638</v>
      </c>
      <c r="S305" s="170" t="s">
        <v>387</v>
      </c>
      <c r="T305" s="171" t="s">
        <v>322</v>
      </c>
      <c r="U305" s="157">
        <v>0.63200000000000001</v>
      </c>
      <c r="V305" s="157">
        <f>ROUND(E305*U305,2)</f>
        <v>96.95</v>
      </c>
      <c r="W305" s="157"/>
      <c r="X305" s="157" t="s">
        <v>388</v>
      </c>
      <c r="Y305" s="148"/>
      <c r="Z305" s="148"/>
      <c r="AA305" s="148"/>
      <c r="AB305" s="148"/>
      <c r="AC305" s="148"/>
      <c r="AD305" s="148"/>
      <c r="AE305" s="148"/>
      <c r="AF305" s="148"/>
      <c r="AG305" s="148" t="s">
        <v>389</v>
      </c>
      <c r="AH305" s="148"/>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55"/>
      <c r="B306" s="156"/>
      <c r="C306" s="197" t="s">
        <v>639</v>
      </c>
      <c r="D306" s="183"/>
      <c r="E306" s="184"/>
      <c r="F306" s="157"/>
      <c r="G306" s="157"/>
      <c r="H306" s="157"/>
      <c r="I306" s="157"/>
      <c r="J306" s="157"/>
      <c r="K306" s="157"/>
      <c r="L306" s="157"/>
      <c r="M306" s="157"/>
      <c r="N306" s="157"/>
      <c r="O306" s="157"/>
      <c r="P306" s="157"/>
      <c r="Q306" s="157"/>
      <c r="R306" s="157"/>
      <c r="S306" s="157"/>
      <c r="T306" s="157"/>
      <c r="U306" s="157"/>
      <c r="V306" s="157"/>
      <c r="W306" s="157"/>
      <c r="X306" s="157"/>
      <c r="Y306" s="148"/>
      <c r="Z306" s="148"/>
      <c r="AA306" s="148"/>
      <c r="AB306" s="148"/>
      <c r="AC306" s="148"/>
      <c r="AD306" s="148"/>
      <c r="AE306" s="148"/>
      <c r="AF306" s="148"/>
      <c r="AG306" s="148" t="s">
        <v>393</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197" t="s">
        <v>640</v>
      </c>
      <c r="D307" s="183"/>
      <c r="E307" s="184">
        <v>153.4</v>
      </c>
      <c r="F307" s="157"/>
      <c r="G307" s="157"/>
      <c r="H307" s="157"/>
      <c r="I307" s="157"/>
      <c r="J307" s="157"/>
      <c r="K307" s="157"/>
      <c r="L307" s="157"/>
      <c r="M307" s="157"/>
      <c r="N307" s="157"/>
      <c r="O307" s="157"/>
      <c r="P307" s="157"/>
      <c r="Q307" s="157"/>
      <c r="R307" s="157"/>
      <c r="S307" s="157"/>
      <c r="T307" s="157"/>
      <c r="U307" s="157"/>
      <c r="V307" s="157"/>
      <c r="W307" s="157"/>
      <c r="X307" s="157"/>
      <c r="Y307" s="148"/>
      <c r="Z307" s="148"/>
      <c r="AA307" s="148"/>
      <c r="AB307" s="148"/>
      <c r="AC307" s="148"/>
      <c r="AD307" s="148"/>
      <c r="AE307" s="148"/>
      <c r="AF307" s="148"/>
      <c r="AG307" s="148" t="s">
        <v>393</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ht="22.5" outlineLevel="1" x14ac:dyDescent="0.2">
      <c r="A308" s="165">
        <v>28</v>
      </c>
      <c r="B308" s="166" t="s">
        <v>641</v>
      </c>
      <c r="C308" s="175" t="s">
        <v>642</v>
      </c>
      <c r="D308" s="167" t="s">
        <v>506</v>
      </c>
      <c r="E308" s="168">
        <v>919.3</v>
      </c>
      <c r="F308" s="169">
        <v>59.28</v>
      </c>
      <c r="G308" s="170">
        <f>ROUND(E308*F308,2)</f>
        <v>54496.1</v>
      </c>
      <c r="H308" s="169">
        <v>0</v>
      </c>
      <c r="I308" s="170">
        <f>ROUND(E308*H308,2)</f>
        <v>0</v>
      </c>
      <c r="J308" s="169">
        <v>59.28</v>
      </c>
      <c r="K308" s="170">
        <f>ROUND(E308*J308,2)</f>
        <v>54496.1</v>
      </c>
      <c r="L308" s="170">
        <v>21</v>
      </c>
      <c r="M308" s="170">
        <f>G308*(1+L308/100)</f>
        <v>65940.281000000003</v>
      </c>
      <c r="N308" s="170">
        <v>0</v>
      </c>
      <c r="O308" s="170">
        <f>ROUND(E308*N308,2)</f>
        <v>0</v>
      </c>
      <c r="P308" s="170">
        <v>0.77</v>
      </c>
      <c r="Q308" s="170">
        <f>ROUND(E308*P308,2)</f>
        <v>707.86</v>
      </c>
      <c r="R308" s="170" t="s">
        <v>638</v>
      </c>
      <c r="S308" s="170" t="s">
        <v>387</v>
      </c>
      <c r="T308" s="171" t="s">
        <v>322</v>
      </c>
      <c r="U308" s="157">
        <v>0.13100000000000001</v>
      </c>
      <c r="V308" s="157">
        <f>ROUND(E308*U308,2)</f>
        <v>120.43</v>
      </c>
      <c r="W308" s="157"/>
      <c r="X308" s="157" t="s">
        <v>388</v>
      </c>
      <c r="Y308" s="148"/>
      <c r="Z308" s="148"/>
      <c r="AA308" s="148"/>
      <c r="AB308" s="148"/>
      <c r="AC308" s="148"/>
      <c r="AD308" s="148"/>
      <c r="AE308" s="148"/>
      <c r="AF308" s="148"/>
      <c r="AG308" s="148" t="s">
        <v>389</v>
      </c>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55"/>
      <c r="B309" s="156"/>
      <c r="C309" s="197" t="s">
        <v>643</v>
      </c>
      <c r="D309" s="183"/>
      <c r="E309" s="184"/>
      <c r="F309" s="157"/>
      <c r="G309" s="157"/>
      <c r="H309" s="157"/>
      <c r="I309" s="157"/>
      <c r="J309" s="157"/>
      <c r="K309" s="157"/>
      <c r="L309" s="157"/>
      <c r="M309" s="157"/>
      <c r="N309" s="157"/>
      <c r="O309" s="157"/>
      <c r="P309" s="157"/>
      <c r="Q309" s="157"/>
      <c r="R309" s="157"/>
      <c r="S309" s="157"/>
      <c r="T309" s="157"/>
      <c r="U309" s="157"/>
      <c r="V309" s="157"/>
      <c r="W309" s="157"/>
      <c r="X309" s="157"/>
      <c r="Y309" s="148"/>
      <c r="Z309" s="148"/>
      <c r="AA309" s="148"/>
      <c r="AB309" s="148"/>
      <c r="AC309" s="148"/>
      <c r="AD309" s="148"/>
      <c r="AE309" s="148"/>
      <c r="AF309" s="148"/>
      <c r="AG309" s="148" t="s">
        <v>393</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97" t="s">
        <v>644</v>
      </c>
      <c r="D310" s="183"/>
      <c r="E310" s="184">
        <v>775.45</v>
      </c>
      <c r="F310" s="157"/>
      <c r="G310" s="157"/>
      <c r="H310" s="157"/>
      <c r="I310" s="157"/>
      <c r="J310" s="157"/>
      <c r="K310" s="157"/>
      <c r="L310" s="157"/>
      <c r="M310" s="157"/>
      <c r="N310" s="157"/>
      <c r="O310" s="157"/>
      <c r="P310" s="157"/>
      <c r="Q310" s="157"/>
      <c r="R310" s="157"/>
      <c r="S310" s="157"/>
      <c r="T310" s="157"/>
      <c r="U310" s="157"/>
      <c r="V310" s="157"/>
      <c r="W310" s="157"/>
      <c r="X310" s="157"/>
      <c r="Y310" s="148"/>
      <c r="Z310" s="148"/>
      <c r="AA310" s="148"/>
      <c r="AB310" s="148"/>
      <c r="AC310" s="148"/>
      <c r="AD310" s="148"/>
      <c r="AE310" s="148"/>
      <c r="AF310" s="148"/>
      <c r="AG310" s="148" t="s">
        <v>393</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55"/>
      <c r="B311" s="156"/>
      <c r="C311" s="197" t="s">
        <v>645</v>
      </c>
      <c r="D311" s="183"/>
      <c r="E311" s="184">
        <v>75.599999999999994</v>
      </c>
      <c r="F311" s="157"/>
      <c r="G311" s="157"/>
      <c r="H311" s="157"/>
      <c r="I311" s="157"/>
      <c r="J311" s="157"/>
      <c r="K311" s="157"/>
      <c r="L311" s="157"/>
      <c r="M311" s="157"/>
      <c r="N311" s="157"/>
      <c r="O311" s="157"/>
      <c r="P311" s="157"/>
      <c r="Q311" s="157"/>
      <c r="R311" s="157"/>
      <c r="S311" s="157"/>
      <c r="T311" s="157"/>
      <c r="U311" s="157"/>
      <c r="V311" s="157"/>
      <c r="W311" s="157"/>
      <c r="X311" s="157"/>
      <c r="Y311" s="148"/>
      <c r="Z311" s="148"/>
      <c r="AA311" s="148"/>
      <c r="AB311" s="148"/>
      <c r="AC311" s="148"/>
      <c r="AD311" s="148"/>
      <c r="AE311" s="148"/>
      <c r="AF311" s="148"/>
      <c r="AG311" s="148" t="s">
        <v>393</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97" t="s">
        <v>646</v>
      </c>
      <c r="D312" s="183"/>
      <c r="E312" s="184">
        <v>68.25</v>
      </c>
      <c r="F312" s="157"/>
      <c r="G312" s="157"/>
      <c r="H312" s="157"/>
      <c r="I312" s="157"/>
      <c r="J312" s="157"/>
      <c r="K312" s="157"/>
      <c r="L312" s="157"/>
      <c r="M312" s="157"/>
      <c r="N312" s="157"/>
      <c r="O312" s="157"/>
      <c r="P312" s="157"/>
      <c r="Q312" s="157"/>
      <c r="R312" s="157"/>
      <c r="S312" s="157"/>
      <c r="T312" s="157"/>
      <c r="U312" s="157"/>
      <c r="V312" s="157"/>
      <c r="W312" s="157"/>
      <c r="X312" s="157"/>
      <c r="Y312" s="148"/>
      <c r="Z312" s="148"/>
      <c r="AA312" s="148"/>
      <c r="AB312" s="148"/>
      <c r="AC312" s="148"/>
      <c r="AD312" s="148"/>
      <c r="AE312" s="148"/>
      <c r="AF312" s="148"/>
      <c r="AG312" s="148" t="s">
        <v>393</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ht="22.5" outlineLevel="1" x14ac:dyDescent="0.2">
      <c r="A313" s="165">
        <v>29</v>
      </c>
      <c r="B313" s="166" t="s">
        <v>647</v>
      </c>
      <c r="C313" s="175" t="s">
        <v>648</v>
      </c>
      <c r="D313" s="167" t="s">
        <v>649</v>
      </c>
      <c r="E313" s="168">
        <v>775.35699999999997</v>
      </c>
      <c r="F313" s="169">
        <v>34.24</v>
      </c>
      <c r="G313" s="170">
        <f>ROUND(E313*F313,2)</f>
        <v>26548.22</v>
      </c>
      <c r="H313" s="169">
        <v>0</v>
      </c>
      <c r="I313" s="170">
        <f>ROUND(E313*H313,2)</f>
        <v>0</v>
      </c>
      <c r="J313" s="169">
        <v>34.24</v>
      </c>
      <c r="K313" s="170">
        <f>ROUND(E313*J313,2)</f>
        <v>26548.22</v>
      </c>
      <c r="L313" s="170">
        <v>21</v>
      </c>
      <c r="M313" s="170">
        <f>G313*(1+L313/100)</f>
        <v>32123.3462</v>
      </c>
      <c r="N313" s="170">
        <v>0</v>
      </c>
      <c r="O313" s="170">
        <f>ROUND(E313*N313,2)</f>
        <v>0</v>
      </c>
      <c r="P313" s="170">
        <v>0</v>
      </c>
      <c r="Q313" s="170">
        <f>ROUND(E313*P313,2)</f>
        <v>0</v>
      </c>
      <c r="R313" s="170" t="s">
        <v>638</v>
      </c>
      <c r="S313" s="170" t="s">
        <v>387</v>
      </c>
      <c r="T313" s="171" t="s">
        <v>322</v>
      </c>
      <c r="U313" s="157">
        <v>0.01</v>
      </c>
      <c r="V313" s="157">
        <f>ROUND(E313*U313,2)</f>
        <v>7.75</v>
      </c>
      <c r="W313" s="157"/>
      <c r="X313" s="157" t="s">
        <v>650</v>
      </c>
      <c r="Y313" s="148"/>
      <c r="Z313" s="148"/>
      <c r="AA313" s="148"/>
      <c r="AB313" s="148"/>
      <c r="AC313" s="148"/>
      <c r="AD313" s="148"/>
      <c r="AE313" s="148"/>
      <c r="AF313" s="148"/>
      <c r="AG313" s="148" t="s">
        <v>651</v>
      </c>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97" t="s">
        <v>652</v>
      </c>
      <c r="D314" s="183"/>
      <c r="E314" s="184"/>
      <c r="F314" s="157"/>
      <c r="G314" s="157"/>
      <c r="H314" s="157"/>
      <c r="I314" s="157"/>
      <c r="J314" s="157"/>
      <c r="K314" s="157"/>
      <c r="L314" s="157"/>
      <c r="M314" s="157"/>
      <c r="N314" s="157"/>
      <c r="O314" s="157"/>
      <c r="P314" s="157"/>
      <c r="Q314" s="157"/>
      <c r="R314" s="157"/>
      <c r="S314" s="157"/>
      <c r="T314" s="157"/>
      <c r="U314" s="157"/>
      <c r="V314" s="157"/>
      <c r="W314" s="157"/>
      <c r="X314" s="157"/>
      <c r="Y314" s="148"/>
      <c r="Z314" s="148"/>
      <c r="AA314" s="148"/>
      <c r="AB314" s="148"/>
      <c r="AC314" s="148"/>
      <c r="AD314" s="148"/>
      <c r="AE314" s="148"/>
      <c r="AF314" s="148"/>
      <c r="AG314" s="148" t="s">
        <v>393</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97" t="s">
        <v>653</v>
      </c>
      <c r="D315" s="183"/>
      <c r="E315" s="184"/>
      <c r="F315" s="157"/>
      <c r="G315" s="157"/>
      <c r="H315" s="157"/>
      <c r="I315" s="157"/>
      <c r="J315" s="157"/>
      <c r="K315" s="157"/>
      <c r="L315" s="157"/>
      <c r="M315" s="157"/>
      <c r="N315" s="157"/>
      <c r="O315" s="157"/>
      <c r="P315" s="157"/>
      <c r="Q315" s="157"/>
      <c r="R315" s="157"/>
      <c r="S315" s="157"/>
      <c r="T315" s="157"/>
      <c r="U315" s="157"/>
      <c r="V315" s="157"/>
      <c r="W315" s="157"/>
      <c r="X315" s="157"/>
      <c r="Y315" s="148"/>
      <c r="Z315" s="148"/>
      <c r="AA315" s="148"/>
      <c r="AB315" s="148"/>
      <c r="AC315" s="148"/>
      <c r="AD315" s="148"/>
      <c r="AE315" s="148"/>
      <c r="AF315" s="148"/>
      <c r="AG315" s="148" t="s">
        <v>393</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197" t="s">
        <v>654</v>
      </c>
      <c r="D316" s="183"/>
      <c r="E316" s="184">
        <v>775.35699999999997</v>
      </c>
      <c r="F316" s="157"/>
      <c r="G316" s="157"/>
      <c r="H316" s="157"/>
      <c r="I316" s="157"/>
      <c r="J316" s="157"/>
      <c r="K316" s="157"/>
      <c r="L316" s="157"/>
      <c r="M316" s="157"/>
      <c r="N316" s="157"/>
      <c r="O316" s="157"/>
      <c r="P316" s="157"/>
      <c r="Q316" s="157"/>
      <c r="R316" s="157"/>
      <c r="S316" s="157"/>
      <c r="T316" s="157"/>
      <c r="U316" s="157"/>
      <c r="V316" s="157"/>
      <c r="W316" s="157"/>
      <c r="X316" s="157"/>
      <c r="Y316" s="148"/>
      <c r="Z316" s="148"/>
      <c r="AA316" s="148"/>
      <c r="AB316" s="148"/>
      <c r="AC316" s="148"/>
      <c r="AD316" s="148"/>
      <c r="AE316" s="148"/>
      <c r="AF316" s="148"/>
      <c r="AG316" s="148" t="s">
        <v>393</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ht="22.5" outlineLevel="1" x14ac:dyDescent="0.2">
      <c r="A317" s="165">
        <v>30</v>
      </c>
      <c r="B317" s="166" t="s">
        <v>655</v>
      </c>
      <c r="C317" s="175" t="s">
        <v>656</v>
      </c>
      <c r="D317" s="167" t="s">
        <v>649</v>
      </c>
      <c r="E317" s="168">
        <v>10854.998</v>
      </c>
      <c r="F317" s="169">
        <v>8.64</v>
      </c>
      <c r="G317" s="170">
        <f>ROUND(E317*F317,2)</f>
        <v>93787.18</v>
      </c>
      <c r="H317" s="169">
        <v>0</v>
      </c>
      <c r="I317" s="170">
        <f>ROUND(E317*H317,2)</f>
        <v>0</v>
      </c>
      <c r="J317" s="169">
        <v>8.64</v>
      </c>
      <c r="K317" s="170">
        <f>ROUND(E317*J317,2)</f>
        <v>93787.18</v>
      </c>
      <c r="L317" s="170">
        <v>21</v>
      </c>
      <c r="M317" s="170">
        <f>G317*(1+L317/100)</f>
        <v>113482.48779999999</v>
      </c>
      <c r="N317" s="170">
        <v>0</v>
      </c>
      <c r="O317" s="170">
        <f>ROUND(E317*N317,2)</f>
        <v>0</v>
      </c>
      <c r="P317" s="170">
        <v>0</v>
      </c>
      <c r="Q317" s="170">
        <f>ROUND(E317*P317,2)</f>
        <v>0</v>
      </c>
      <c r="R317" s="170" t="s">
        <v>638</v>
      </c>
      <c r="S317" s="170" t="s">
        <v>387</v>
      </c>
      <c r="T317" s="171" t="s">
        <v>322</v>
      </c>
      <c r="U317" s="157">
        <v>0</v>
      </c>
      <c r="V317" s="157">
        <f>ROUND(E317*U317,2)</f>
        <v>0</v>
      </c>
      <c r="W317" s="157"/>
      <c r="X317" s="157" t="s">
        <v>650</v>
      </c>
      <c r="Y317" s="148"/>
      <c r="Z317" s="148"/>
      <c r="AA317" s="148"/>
      <c r="AB317" s="148"/>
      <c r="AC317" s="148"/>
      <c r="AD317" s="148"/>
      <c r="AE317" s="148"/>
      <c r="AF317" s="148"/>
      <c r="AG317" s="148" t="s">
        <v>651</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55"/>
      <c r="B318" s="156"/>
      <c r="C318" s="197" t="s">
        <v>652</v>
      </c>
      <c r="D318" s="183"/>
      <c r="E318" s="184"/>
      <c r="F318" s="157"/>
      <c r="G318" s="157"/>
      <c r="H318" s="157"/>
      <c r="I318" s="157"/>
      <c r="J318" s="157"/>
      <c r="K318" s="157"/>
      <c r="L318" s="157"/>
      <c r="M318" s="157"/>
      <c r="N318" s="157"/>
      <c r="O318" s="157"/>
      <c r="P318" s="157"/>
      <c r="Q318" s="157"/>
      <c r="R318" s="157"/>
      <c r="S318" s="157"/>
      <c r="T318" s="157"/>
      <c r="U318" s="157"/>
      <c r="V318" s="157"/>
      <c r="W318" s="157"/>
      <c r="X318" s="157"/>
      <c r="Y318" s="148"/>
      <c r="Z318" s="148"/>
      <c r="AA318" s="148"/>
      <c r="AB318" s="148"/>
      <c r="AC318" s="148"/>
      <c r="AD318" s="148"/>
      <c r="AE318" s="148"/>
      <c r="AF318" s="148"/>
      <c r="AG318" s="148" t="s">
        <v>393</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55"/>
      <c r="B319" s="156"/>
      <c r="C319" s="197" t="s">
        <v>653</v>
      </c>
      <c r="D319" s="183"/>
      <c r="E319" s="184"/>
      <c r="F319" s="157"/>
      <c r="G319" s="157"/>
      <c r="H319" s="157"/>
      <c r="I319" s="157"/>
      <c r="J319" s="157"/>
      <c r="K319" s="157"/>
      <c r="L319" s="157"/>
      <c r="M319" s="157"/>
      <c r="N319" s="157"/>
      <c r="O319" s="157"/>
      <c r="P319" s="157"/>
      <c r="Q319" s="157"/>
      <c r="R319" s="157"/>
      <c r="S319" s="157"/>
      <c r="T319" s="157"/>
      <c r="U319" s="157"/>
      <c r="V319" s="157"/>
      <c r="W319" s="157"/>
      <c r="X319" s="157"/>
      <c r="Y319" s="148"/>
      <c r="Z319" s="148"/>
      <c r="AA319" s="148"/>
      <c r="AB319" s="148"/>
      <c r="AC319" s="148"/>
      <c r="AD319" s="148"/>
      <c r="AE319" s="148"/>
      <c r="AF319" s="148"/>
      <c r="AG319" s="148" t="s">
        <v>393</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97" t="s">
        <v>657</v>
      </c>
      <c r="D320" s="183"/>
      <c r="E320" s="184">
        <v>10854.998</v>
      </c>
      <c r="F320" s="157"/>
      <c r="G320" s="157"/>
      <c r="H320" s="157"/>
      <c r="I320" s="157"/>
      <c r="J320" s="157"/>
      <c r="K320" s="157"/>
      <c r="L320" s="157"/>
      <c r="M320" s="157"/>
      <c r="N320" s="157"/>
      <c r="O320" s="157"/>
      <c r="P320" s="157"/>
      <c r="Q320" s="157"/>
      <c r="R320" s="157"/>
      <c r="S320" s="157"/>
      <c r="T320" s="157"/>
      <c r="U320" s="157"/>
      <c r="V320" s="157"/>
      <c r="W320" s="157"/>
      <c r="X320" s="157"/>
      <c r="Y320" s="148"/>
      <c r="Z320" s="148"/>
      <c r="AA320" s="148"/>
      <c r="AB320" s="148"/>
      <c r="AC320" s="148"/>
      <c r="AD320" s="148"/>
      <c r="AE320" s="148"/>
      <c r="AF320" s="148"/>
      <c r="AG320" s="148" t="s">
        <v>393</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65">
        <v>31</v>
      </c>
      <c r="B321" s="166" t="s">
        <v>658</v>
      </c>
      <c r="C321" s="175" t="s">
        <v>659</v>
      </c>
      <c r="D321" s="167" t="s">
        <v>649</v>
      </c>
      <c r="E321" s="168">
        <v>775.35699999999997</v>
      </c>
      <c r="F321" s="169">
        <v>240</v>
      </c>
      <c r="G321" s="170">
        <f>ROUND(E321*F321,2)</f>
        <v>186085.68</v>
      </c>
      <c r="H321" s="169">
        <v>0</v>
      </c>
      <c r="I321" s="170">
        <f>ROUND(E321*H321,2)</f>
        <v>0</v>
      </c>
      <c r="J321" s="169">
        <v>240</v>
      </c>
      <c r="K321" s="170">
        <f>ROUND(E321*J321,2)</f>
        <v>186085.68</v>
      </c>
      <c r="L321" s="170">
        <v>21</v>
      </c>
      <c r="M321" s="170">
        <f>G321*(1+L321/100)</f>
        <v>225163.67279999997</v>
      </c>
      <c r="N321" s="170">
        <v>0</v>
      </c>
      <c r="O321" s="170">
        <f>ROUND(E321*N321,2)</f>
        <v>0</v>
      </c>
      <c r="P321" s="170">
        <v>0</v>
      </c>
      <c r="Q321" s="170">
        <f>ROUND(E321*P321,2)</f>
        <v>0</v>
      </c>
      <c r="R321" s="170" t="s">
        <v>660</v>
      </c>
      <c r="S321" s="170" t="s">
        <v>387</v>
      </c>
      <c r="T321" s="171" t="s">
        <v>322</v>
      </c>
      <c r="U321" s="157">
        <v>0</v>
      </c>
      <c r="V321" s="157">
        <f>ROUND(E321*U321,2)</f>
        <v>0</v>
      </c>
      <c r="W321" s="157"/>
      <c r="X321" s="157" t="s">
        <v>650</v>
      </c>
      <c r="Y321" s="148"/>
      <c r="Z321" s="148"/>
      <c r="AA321" s="148"/>
      <c r="AB321" s="148"/>
      <c r="AC321" s="148"/>
      <c r="AD321" s="148"/>
      <c r="AE321" s="148"/>
      <c r="AF321" s="148"/>
      <c r="AG321" s="148" t="s">
        <v>651</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55"/>
      <c r="B322" s="156"/>
      <c r="C322" s="197" t="s">
        <v>652</v>
      </c>
      <c r="D322" s="183"/>
      <c r="E322" s="184"/>
      <c r="F322" s="157"/>
      <c r="G322" s="157"/>
      <c r="H322" s="157"/>
      <c r="I322" s="157"/>
      <c r="J322" s="157"/>
      <c r="K322" s="157"/>
      <c r="L322" s="157"/>
      <c r="M322" s="157"/>
      <c r="N322" s="157"/>
      <c r="O322" s="157"/>
      <c r="P322" s="157"/>
      <c r="Q322" s="157"/>
      <c r="R322" s="157"/>
      <c r="S322" s="157"/>
      <c r="T322" s="157"/>
      <c r="U322" s="157"/>
      <c r="V322" s="157"/>
      <c r="W322" s="157"/>
      <c r="X322" s="157"/>
      <c r="Y322" s="148"/>
      <c r="Z322" s="148"/>
      <c r="AA322" s="148"/>
      <c r="AB322" s="148"/>
      <c r="AC322" s="148"/>
      <c r="AD322" s="148"/>
      <c r="AE322" s="148"/>
      <c r="AF322" s="148"/>
      <c r="AG322" s="148" t="s">
        <v>393</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97" t="s">
        <v>653</v>
      </c>
      <c r="D323" s="183"/>
      <c r="E323" s="184"/>
      <c r="F323" s="157"/>
      <c r="G323" s="157"/>
      <c r="H323" s="157"/>
      <c r="I323" s="157"/>
      <c r="J323" s="157"/>
      <c r="K323" s="157"/>
      <c r="L323" s="157"/>
      <c r="M323" s="157"/>
      <c r="N323" s="157"/>
      <c r="O323" s="157"/>
      <c r="P323" s="157"/>
      <c r="Q323" s="157"/>
      <c r="R323" s="157"/>
      <c r="S323" s="157"/>
      <c r="T323" s="157"/>
      <c r="U323" s="157"/>
      <c r="V323" s="157"/>
      <c r="W323" s="157"/>
      <c r="X323" s="157"/>
      <c r="Y323" s="148"/>
      <c r="Z323" s="148"/>
      <c r="AA323" s="148"/>
      <c r="AB323" s="148"/>
      <c r="AC323" s="148"/>
      <c r="AD323" s="148"/>
      <c r="AE323" s="148"/>
      <c r="AF323" s="148"/>
      <c r="AG323" s="148" t="s">
        <v>393</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97" t="s">
        <v>654</v>
      </c>
      <c r="D324" s="183"/>
      <c r="E324" s="184">
        <v>775.35699999999997</v>
      </c>
      <c r="F324" s="157"/>
      <c r="G324" s="157"/>
      <c r="H324" s="157"/>
      <c r="I324" s="157"/>
      <c r="J324" s="157"/>
      <c r="K324" s="157"/>
      <c r="L324" s="157"/>
      <c r="M324" s="157"/>
      <c r="N324" s="157"/>
      <c r="O324" s="157"/>
      <c r="P324" s="157"/>
      <c r="Q324" s="157"/>
      <c r="R324" s="157"/>
      <c r="S324" s="157"/>
      <c r="T324" s="157"/>
      <c r="U324" s="157"/>
      <c r="V324" s="157"/>
      <c r="W324" s="157"/>
      <c r="X324" s="157"/>
      <c r="Y324" s="148"/>
      <c r="Z324" s="148"/>
      <c r="AA324" s="148"/>
      <c r="AB324" s="148"/>
      <c r="AC324" s="148"/>
      <c r="AD324" s="148"/>
      <c r="AE324" s="148"/>
      <c r="AF324" s="148"/>
      <c r="AG324" s="148" t="s">
        <v>393</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x14ac:dyDescent="0.2">
      <c r="A325" s="159" t="s">
        <v>316</v>
      </c>
      <c r="B325" s="160" t="s">
        <v>208</v>
      </c>
      <c r="C325" s="174" t="s">
        <v>209</v>
      </c>
      <c r="D325" s="161"/>
      <c r="E325" s="162"/>
      <c r="F325" s="163"/>
      <c r="G325" s="163">
        <f>SUMIF(AG326:AG348,"&lt;&gt;NOR",G326:G348)</f>
        <v>233605.28999999998</v>
      </c>
      <c r="H325" s="163"/>
      <c r="I325" s="163">
        <f>SUM(I326:I348)</f>
        <v>0</v>
      </c>
      <c r="J325" s="163"/>
      <c r="K325" s="163">
        <f>SUM(K326:K348)</f>
        <v>233605.28999999998</v>
      </c>
      <c r="L325" s="163"/>
      <c r="M325" s="163">
        <f>SUM(M326:M348)</f>
        <v>282662.40090000001</v>
      </c>
      <c r="N325" s="163"/>
      <c r="O325" s="163">
        <f>SUM(O326:O348)</f>
        <v>0</v>
      </c>
      <c r="P325" s="163"/>
      <c r="Q325" s="163">
        <f>SUM(Q326:Q348)</f>
        <v>202.26</v>
      </c>
      <c r="R325" s="163"/>
      <c r="S325" s="163"/>
      <c r="T325" s="164"/>
      <c r="U325" s="158"/>
      <c r="V325" s="158">
        <f>SUM(V326:V348)</f>
        <v>132.29</v>
      </c>
      <c r="W325" s="158"/>
      <c r="X325" s="158"/>
      <c r="AG325" t="s">
        <v>317</v>
      </c>
    </row>
    <row r="326" spans="1:60" ht="22.5" outlineLevel="1" x14ac:dyDescent="0.2">
      <c r="A326" s="165">
        <v>32</v>
      </c>
      <c r="B326" s="166" t="s">
        <v>661</v>
      </c>
      <c r="C326" s="175" t="s">
        <v>662</v>
      </c>
      <c r="D326" s="167" t="s">
        <v>506</v>
      </c>
      <c r="E326" s="168">
        <v>68.25</v>
      </c>
      <c r="F326" s="169">
        <v>154.80000000000001</v>
      </c>
      <c r="G326" s="170">
        <f>ROUND(E326*F326,2)</f>
        <v>10565.1</v>
      </c>
      <c r="H326" s="169">
        <v>0</v>
      </c>
      <c r="I326" s="170">
        <f>ROUND(E326*H326,2)</f>
        <v>0</v>
      </c>
      <c r="J326" s="169">
        <v>154.80000000000001</v>
      </c>
      <c r="K326" s="170">
        <f>ROUND(E326*J326,2)</f>
        <v>10565.1</v>
      </c>
      <c r="L326" s="170">
        <v>21</v>
      </c>
      <c r="M326" s="170">
        <f>G326*(1+L326/100)</f>
        <v>12783.771000000001</v>
      </c>
      <c r="N326" s="170">
        <v>0</v>
      </c>
      <c r="O326" s="170">
        <f>ROUND(E326*N326,2)</f>
        <v>0</v>
      </c>
      <c r="P326" s="170">
        <v>0.22</v>
      </c>
      <c r="Q326" s="170">
        <f>ROUND(E326*P326,2)</f>
        <v>15.02</v>
      </c>
      <c r="R326" s="170" t="s">
        <v>638</v>
      </c>
      <c r="S326" s="170" t="s">
        <v>387</v>
      </c>
      <c r="T326" s="171" t="s">
        <v>322</v>
      </c>
      <c r="U326" s="157">
        <v>0.375</v>
      </c>
      <c r="V326" s="157">
        <f>ROUND(E326*U326,2)</f>
        <v>25.59</v>
      </c>
      <c r="W326" s="157"/>
      <c r="X326" s="157" t="s">
        <v>388</v>
      </c>
      <c r="Y326" s="148"/>
      <c r="Z326" s="148"/>
      <c r="AA326" s="148"/>
      <c r="AB326" s="148"/>
      <c r="AC326" s="148"/>
      <c r="AD326" s="148"/>
      <c r="AE326" s="148"/>
      <c r="AF326" s="148"/>
      <c r="AG326" s="148" t="s">
        <v>389</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97" t="s">
        <v>646</v>
      </c>
      <c r="D327" s="183"/>
      <c r="E327" s="184">
        <v>68.25</v>
      </c>
      <c r="F327" s="157"/>
      <c r="G327" s="157"/>
      <c r="H327" s="157"/>
      <c r="I327" s="157"/>
      <c r="J327" s="157"/>
      <c r="K327" s="157"/>
      <c r="L327" s="157"/>
      <c r="M327" s="157"/>
      <c r="N327" s="157"/>
      <c r="O327" s="157"/>
      <c r="P327" s="157"/>
      <c r="Q327" s="157"/>
      <c r="R327" s="157"/>
      <c r="S327" s="157"/>
      <c r="T327" s="157"/>
      <c r="U327" s="157"/>
      <c r="V327" s="157"/>
      <c r="W327" s="157"/>
      <c r="X327" s="157"/>
      <c r="Y327" s="148"/>
      <c r="Z327" s="148"/>
      <c r="AA327" s="148"/>
      <c r="AB327" s="148"/>
      <c r="AC327" s="148"/>
      <c r="AD327" s="148"/>
      <c r="AE327" s="148"/>
      <c r="AF327" s="148"/>
      <c r="AG327" s="148" t="s">
        <v>393</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ht="22.5" outlineLevel="1" x14ac:dyDescent="0.2">
      <c r="A328" s="165">
        <v>33</v>
      </c>
      <c r="B328" s="166" t="s">
        <v>663</v>
      </c>
      <c r="C328" s="175" t="s">
        <v>664</v>
      </c>
      <c r="D328" s="167" t="s">
        <v>506</v>
      </c>
      <c r="E328" s="168">
        <v>851.05</v>
      </c>
      <c r="F328" s="169">
        <v>21.36</v>
      </c>
      <c r="G328" s="170">
        <f>ROUND(E328*F328,2)</f>
        <v>18178.43</v>
      </c>
      <c r="H328" s="169">
        <v>0</v>
      </c>
      <c r="I328" s="170">
        <f>ROUND(E328*H328,2)</f>
        <v>0</v>
      </c>
      <c r="J328" s="169">
        <v>21.36</v>
      </c>
      <c r="K328" s="170">
        <f>ROUND(E328*J328,2)</f>
        <v>18178.43</v>
      </c>
      <c r="L328" s="170">
        <v>21</v>
      </c>
      <c r="M328" s="170">
        <f>G328*(1+L328/100)</f>
        <v>21995.900300000001</v>
      </c>
      <c r="N328" s="170">
        <v>0</v>
      </c>
      <c r="O328" s="170">
        <f>ROUND(E328*N328,2)</f>
        <v>0</v>
      </c>
      <c r="P328" s="170">
        <v>0.11</v>
      </c>
      <c r="Q328" s="170">
        <f>ROUND(E328*P328,2)</f>
        <v>93.62</v>
      </c>
      <c r="R328" s="170" t="s">
        <v>638</v>
      </c>
      <c r="S328" s="170" t="s">
        <v>387</v>
      </c>
      <c r="T328" s="171" t="s">
        <v>322</v>
      </c>
      <c r="U328" s="157">
        <v>4.2999999999999997E-2</v>
      </c>
      <c r="V328" s="157">
        <f>ROUND(E328*U328,2)</f>
        <v>36.6</v>
      </c>
      <c r="W328" s="157"/>
      <c r="X328" s="157" t="s">
        <v>388</v>
      </c>
      <c r="Y328" s="148"/>
      <c r="Z328" s="148"/>
      <c r="AA328" s="148"/>
      <c r="AB328" s="148"/>
      <c r="AC328" s="148"/>
      <c r="AD328" s="148"/>
      <c r="AE328" s="148"/>
      <c r="AF328" s="148"/>
      <c r="AG328" s="148" t="s">
        <v>389</v>
      </c>
      <c r="AH328" s="148"/>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55"/>
      <c r="B329" s="156"/>
      <c r="C329" s="197" t="s">
        <v>643</v>
      </c>
      <c r="D329" s="183"/>
      <c r="E329" s="184"/>
      <c r="F329" s="157"/>
      <c r="G329" s="157"/>
      <c r="H329" s="157"/>
      <c r="I329" s="157"/>
      <c r="J329" s="157"/>
      <c r="K329" s="157"/>
      <c r="L329" s="157"/>
      <c r="M329" s="157"/>
      <c r="N329" s="157"/>
      <c r="O329" s="157"/>
      <c r="P329" s="157"/>
      <c r="Q329" s="157"/>
      <c r="R329" s="157"/>
      <c r="S329" s="157"/>
      <c r="T329" s="157"/>
      <c r="U329" s="157"/>
      <c r="V329" s="157"/>
      <c r="W329" s="157"/>
      <c r="X329" s="157"/>
      <c r="Y329" s="148"/>
      <c r="Z329" s="148"/>
      <c r="AA329" s="148"/>
      <c r="AB329" s="148"/>
      <c r="AC329" s="148"/>
      <c r="AD329" s="148"/>
      <c r="AE329" s="148"/>
      <c r="AF329" s="148"/>
      <c r="AG329" s="148" t="s">
        <v>393</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197" t="s">
        <v>644</v>
      </c>
      <c r="D330" s="183"/>
      <c r="E330" s="184">
        <v>775.45</v>
      </c>
      <c r="F330" s="157"/>
      <c r="G330" s="157"/>
      <c r="H330" s="157"/>
      <c r="I330" s="157"/>
      <c r="J330" s="157"/>
      <c r="K330" s="157"/>
      <c r="L330" s="157"/>
      <c r="M330" s="157"/>
      <c r="N330" s="157"/>
      <c r="O330" s="157"/>
      <c r="P330" s="157"/>
      <c r="Q330" s="157"/>
      <c r="R330" s="157"/>
      <c r="S330" s="157"/>
      <c r="T330" s="157"/>
      <c r="U330" s="157"/>
      <c r="V330" s="157"/>
      <c r="W330" s="157"/>
      <c r="X330" s="157"/>
      <c r="Y330" s="148"/>
      <c r="Z330" s="148"/>
      <c r="AA330" s="148"/>
      <c r="AB330" s="148"/>
      <c r="AC330" s="148"/>
      <c r="AD330" s="148"/>
      <c r="AE330" s="148"/>
      <c r="AF330" s="148"/>
      <c r="AG330" s="148" t="s">
        <v>393</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x14ac:dyDescent="0.2">
      <c r="A331" s="155"/>
      <c r="B331" s="156"/>
      <c r="C331" s="197" t="s">
        <v>645</v>
      </c>
      <c r="D331" s="183"/>
      <c r="E331" s="184">
        <v>75.599999999999994</v>
      </c>
      <c r="F331" s="157"/>
      <c r="G331" s="157"/>
      <c r="H331" s="157"/>
      <c r="I331" s="157"/>
      <c r="J331" s="157"/>
      <c r="K331" s="157"/>
      <c r="L331" s="157"/>
      <c r="M331" s="157"/>
      <c r="N331" s="157"/>
      <c r="O331" s="157"/>
      <c r="P331" s="157"/>
      <c r="Q331" s="157"/>
      <c r="R331" s="157"/>
      <c r="S331" s="157"/>
      <c r="T331" s="157"/>
      <c r="U331" s="157"/>
      <c r="V331" s="157"/>
      <c r="W331" s="157"/>
      <c r="X331" s="157"/>
      <c r="Y331" s="148"/>
      <c r="Z331" s="148"/>
      <c r="AA331" s="148"/>
      <c r="AB331" s="148"/>
      <c r="AC331" s="148"/>
      <c r="AD331" s="148"/>
      <c r="AE331" s="148"/>
      <c r="AF331" s="148"/>
      <c r="AG331" s="148" t="s">
        <v>393</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ht="22.5" outlineLevel="1" x14ac:dyDescent="0.2">
      <c r="A332" s="165">
        <v>34</v>
      </c>
      <c r="B332" s="166" t="s">
        <v>665</v>
      </c>
      <c r="C332" s="175" t="s">
        <v>666</v>
      </c>
      <c r="D332" s="167" t="s">
        <v>506</v>
      </c>
      <c r="E332" s="168">
        <v>851.05</v>
      </c>
      <c r="F332" s="169">
        <v>146.80000000000001</v>
      </c>
      <c r="G332" s="170">
        <f>ROUND(E332*F332,2)</f>
        <v>124934.14</v>
      </c>
      <c r="H332" s="169">
        <v>0</v>
      </c>
      <c r="I332" s="170">
        <f>ROUND(E332*H332,2)</f>
        <v>0</v>
      </c>
      <c r="J332" s="169">
        <v>146.80000000000001</v>
      </c>
      <c r="K332" s="170">
        <f>ROUND(E332*J332,2)</f>
        <v>124934.14</v>
      </c>
      <c r="L332" s="170">
        <v>21</v>
      </c>
      <c r="M332" s="170">
        <f>G332*(1+L332/100)</f>
        <v>151170.3094</v>
      </c>
      <c r="N332" s="170">
        <v>0</v>
      </c>
      <c r="O332" s="170">
        <f>ROUND(E332*N332,2)</f>
        <v>0</v>
      </c>
      <c r="P332" s="170">
        <v>0.11</v>
      </c>
      <c r="Q332" s="170">
        <f>ROUND(E332*P332,2)</f>
        <v>93.62</v>
      </c>
      <c r="R332" s="170" t="s">
        <v>638</v>
      </c>
      <c r="S332" s="170" t="s">
        <v>387</v>
      </c>
      <c r="T332" s="171" t="s">
        <v>322</v>
      </c>
      <c r="U332" s="157">
        <v>0.08</v>
      </c>
      <c r="V332" s="157">
        <f>ROUND(E332*U332,2)</f>
        <v>68.08</v>
      </c>
      <c r="W332" s="157"/>
      <c r="X332" s="157" t="s">
        <v>388</v>
      </c>
      <c r="Y332" s="148"/>
      <c r="Z332" s="148"/>
      <c r="AA332" s="148"/>
      <c r="AB332" s="148"/>
      <c r="AC332" s="148"/>
      <c r="AD332" s="148"/>
      <c r="AE332" s="148"/>
      <c r="AF332" s="148"/>
      <c r="AG332" s="148" t="s">
        <v>389</v>
      </c>
      <c r="AH332" s="148"/>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ht="22.5" outlineLevel="1" x14ac:dyDescent="0.2">
      <c r="A333" s="155"/>
      <c r="B333" s="156"/>
      <c r="C333" s="273" t="s">
        <v>667</v>
      </c>
      <c r="D333" s="274"/>
      <c r="E333" s="274"/>
      <c r="F333" s="274"/>
      <c r="G333" s="274"/>
      <c r="H333" s="157"/>
      <c r="I333" s="157"/>
      <c r="J333" s="157"/>
      <c r="K333" s="157"/>
      <c r="L333" s="157"/>
      <c r="M333" s="157"/>
      <c r="N333" s="157"/>
      <c r="O333" s="157"/>
      <c r="P333" s="157"/>
      <c r="Q333" s="157"/>
      <c r="R333" s="157"/>
      <c r="S333" s="157"/>
      <c r="T333" s="157"/>
      <c r="U333" s="157"/>
      <c r="V333" s="157"/>
      <c r="W333" s="157"/>
      <c r="X333" s="157"/>
      <c r="Y333" s="148"/>
      <c r="Z333" s="148"/>
      <c r="AA333" s="148"/>
      <c r="AB333" s="148"/>
      <c r="AC333" s="148"/>
      <c r="AD333" s="148"/>
      <c r="AE333" s="148"/>
      <c r="AF333" s="148"/>
      <c r="AG333" s="148" t="s">
        <v>391</v>
      </c>
      <c r="AH333" s="148"/>
      <c r="AI333" s="148"/>
      <c r="AJ333" s="148"/>
      <c r="AK333" s="148"/>
      <c r="AL333" s="148"/>
      <c r="AM333" s="148"/>
      <c r="AN333" s="148"/>
      <c r="AO333" s="148"/>
      <c r="AP333" s="148"/>
      <c r="AQ333" s="148"/>
      <c r="AR333" s="148"/>
      <c r="AS333" s="148"/>
      <c r="AT333" s="148"/>
      <c r="AU333" s="148"/>
      <c r="AV333" s="148"/>
      <c r="AW333" s="148"/>
      <c r="AX333" s="148"/>
      <c r="AY333" s="148"/>
      <c r="AZ333" s="148"/>
      <c r="BA333" s="172" t="str">
        <f>C333</f>
        <v>s naložením na dopravní prostředek, očištění povrchu od frézované plochy, opotřebování frézovacích nástrojů (nožů, upínacích kroužků, držáků) nutné ruční odstranění (vybourání) živičného krytu kolem překážek,</v>
      </c>
      <c r="BB333" s="148"/>
      <c r="BC333" s="148"/>
      <c r="BD333" s="148"/>
      <c r="BE333" s="148"/>
      <c r="BF333" s="148"/>
      <c r="BG333" s="148"/>
      <c r="BH333" s="148"/>
    </row>
    <row r="334" spans="1:60" outlineLevel="1" x14ac:dyDescent="0.2">
      <c r="A334" s="155"/>
      <c r="B334" s="156"/>
      <c r="C334" s="197" t="s">
        <v>643</v>
      </c>
      <c r="D334" s="183"/>
      <c r="E334" s="184"/>
      <c r="F334" s="157"/>
      <c r="G334" s="157"/>
      <c r="H334" s="157"/>
      <c r="I334" s="157"/>
      <c r="J334" s="157"/>
      <c r="K334" s="157"/>
      <c r="L334" s="157"/>
      <c r="M334" s="157"/>
      <c r="N334" s="157"/>
      <c r="O334" s="157"/>
      <c r="P334" s="157"/>
      <c r="Q334" s="157"/>
      <c r="R334" s="157"/>
      <c r="S334" s="157"/>
      <c r="T334" s="157"/>
      <c r="U334" s="157"/>
      <c r="V334" s="157"/>
      <c r="W334" s="157"/>
      <c r="X334" s="157"/>
      <c r="Y334" s="148"/>
      <c r="Z334" s="148"/>
      <c r="AA334" s="148"/>
      <c r="AB334" s="148"/>
      <c r="AC334" s="148"/>
      <c r="AD334" s="148"/>
      <c r="AE334" s="148"/>
      <c r="AF334" s="148"/>
      <c r="AG334" s="148" t="s">
        <v>393</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97" t="s">
        <v>644</v>
      </c>
      <c r="D335" s="183"/>
      <c r="E335" s="184">
        <v>775.45</v>
      </c>
      <c r="F335" s="157"/>
      <c r="G335" s="157"/>
      <c r="H335" s="157"/>
      <c r="I335" s="157"/>
      <c r="J335" s="157"/>
      <c r="K335" s="157"/>
      <c r="L335" s="157"/>
      <c r="M335" s="157"/>
      <c r="N335" s="157"/>
      <c r="O335" s="157"/>
      <c r="P335" s="157"/>
      <c r="Q335" s="157"/>
      <c r="R335" s="157"/>
      <c r="S335" s="157"/>
      <c r="T335" s="157"/>
      <c r="U335" s="157"/>
      <c r="V335" s="157"/>
      <c r="W335" s="157"/>
      <c r="X335" s="157"/>
      <c r="Y335" s="148"/>
      <c r="Z335" s="148"/>
      <c r="AA335" s="148"/>
      <c r="AB335" s="148"/>
      <c r="AC335" s="148"/>
      <c r="AD335" s="148"/>
      <c r="AE335" s="148"/>
      <c r="AF335" s="148"/>
      <c r="AG335" s="148" t="s">
        <v>393</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97" t="s">
        <v>645</v>
      </c>
      <c r="D336" s="183"/>
      <c r="E336" s="184">
        <v>75.599999999999994</v>
      </c>
      <c r="F336" s="157"/>
      <c r="G336" s="157"/>
      <c r="H336" s="157"/>
      <c r="I336" s="157"/>
      <c r="J336" s="157"/>
      <c r="K336" s="157"/>
      <c r="L336" s="157"/>
      <c r="M336" s="157"/>
      <c r="N336" s="157"/>
      <c r="O336" s="157"/>
      <c r="P336" s="157"/>
      <c r="Q336" s="157"/>
      <c r="R336" s="157"/>
      <c r="S336" s="157"/>
      <c r="T336" s="157"/>
      <c r="U336" s="157"/>
      <c r="V336" s="157"/>
      <c r="W336" s="157"/>
      <c r="X336" s="157"/>
      <c r="Y336" s="148"/>
      <c r="Z336" s="148"/>
      <c r="AA336" s="148"/>
      <c r="AB336" s="148"/>
      <c r="AC336" s="148"/>
      <c r="AD336" s="148"/>
      <c r="AE336" s="148"/>
      <c r="AF336" s="148"/>
      <c r="AG336" s="148" t="s">
        <v>393</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ht="22.5" outlineLevel="1" x14ac:dyDescent="0.2">
      <c r="A337" s="165">
        <v>35</v>
      </c>
      <c r="B337" s="166" t="s">
        <v>647</v>
      </c>
      <c r="C337" s="175" t="s">
        <v>648</v>
      </c>
      <c r="D337" s="167" t="s">
        <v>649</v>
      </c>
      <c r="E337" s="168">
        <v>202.24600000000001</v>
      </c>
      <c r="F337" s="169">
        <v>34.24</v>
      </c>
      <c r="G337" s="170">
        <f>ROUND(E337*F337,2)</f>
        <v>6924.9</v>
      </c>
      <c r="H337" s="169">
        <v>0</v>
      </c>
      <c r="I337" s="170">
        <f>ROUND(E337*H337,2)</f>
        <v>0</v>
      </c>
      <c r="J337" s="169">
        <v>34.24</v>
      </c>
      <c r="K337" s="170">
        <f>ROUND(E337*J337,2)</f>
        <v>6924.9</v>
      </c>
      <c r="L337" s="170">
        <v>21</v>
      </c>
      <c r="M337" s="170">
        <f>G337*(1+L337/100)</f>
        <v>8379.128999999999</v>
      </c>
      <c r="N337" s="170">
        <v>0</v>
      </c>
      <c r="O337" s="170">
        <f>ROUND(E337*N337,2)</f>
        <v>0</v>
      </c>
      <c r="P337" s="170">
        <v>0</v>
      </c>
      <c r="Q337" s="170">
        <f>ROUND(E337*P337,2)</f>
        <v>0</v>
      </c>
      <c r="R337" s="170" t="s">
        <v>638</v>
      </c>
      <c r="S337" s="170" t="s">
        <v>387</v>
      </c>
      <c r="T337" s="171" t="s">
        <v>322</v>
      </c>
      <c r="U337" s="157">
        <v>0.01</v>
      </c>
      <c r="V337" s="157">
        <f>ROUND(E337*U337,2)</f>
        <v>2.02</v>
      </c>
      <c r="W337" s="157"/>
      <c r="X337" s="157" t="s">
        <v>650</v>
      </c>
      <c r="Y337" s="148"/>
      <c r="Z337" s="148"/>
      <c r="AA337" s="148"/>
      <c r="AB337" s="148"/>
      <c r="AC337" s="148"/>
      <c r="AD337" s="148"/>
      <c r="AE337" s="148"/>
      <c r="AF337" s="148"/>
      <c r="AG337" s="148" t="s">
        <v>651</v>
      </c>
      <c r="AH337" s="148"/>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97" t="s">
        <v>652</v>
      </c>
      <c r="D338" s="183"/>
      <c r="E338" s="184"/>
      <c r="F338" s="157"/>
      <c r="G338" s="157"/>
      <c r="H338" s="157"/>
      <c r="I338" s="157"/>
      <c r="J338" s="157"/>
      <c r="K338" s="157"/>
      <c r="L338" s="157"/>
      <c r="M338" s="157"/>
      <c r="N338" s="157"/>
      <c r="O338" s="157"/>
      <c r="P338" s="157"/>
      <c r="Q338" s="157"/>
      <c r="R338" s="157"/>
      <c r="S338" s="157"/>
      <c r="T338" s="157"/>
      <c r="U338" s="157"/>
      <c r="V338" s="157"/>
      <c r="W338" s="157"/>
      <c r="X338" s="157"/>
      <c r="Y338" s="148"/>
      <c r="Z338" s="148"/>
      <c r="AA338" s="148"/>
      <c r="AB338" s="148"/>
      <c r="AC338" s="148"/>
      <c r="AD338" s="148"/>
      <c r="AE338" s="148"/>
      <c r="AF338" s="148"/>
      <c r="AG338" s="148" t="s">
        <v>393</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55"/>
      <c r="B339" s="156"/>
      <c r="C339" s="197" t="s">
        <v>668</v>
      </c>
      <c r="D339" s="183"/>
      <c r="E339" s="184"/>
      <c r="F339" s="157"/>
      <c r="G339" s="157"/>
      <c r="H339" s="157"/>
      <c r="I339" s="157"/>
      <c r="J339" s="157"/>
      <c r="K339" s="157"/>
      <c r="L339" s="157"/>
      <c r="M339" s="157"/>
      <c r="N339" s="157"/>
      <c r="O339" s="157"/>
      <c r="P339" s="157"/>
      <c r="Q339" s="157"/>
      <c r="R339" s="157"/>
      <c r="S339" s="157"/>
      <c r="T339" s="157"/>
      <c r="U339" s="157"/>
      <c r="V339" s="157"/>
      <c r="W339" s="157"/>
      <c r="X339" s="157"/>
      <c r="Y339" s="148"/>
      <c r="Z339" s="148"/>
      <c r="AA339" s="148"/>
      <c r="AB339" s="148"/>
      <c r="AC339" s="148"/>
      <c r="AD339" s="148"/>
      <c r="AE339" s="148"/>
      <c r="AF339" s="148"/>
      <c r="AG339" s="148" t="s">
        <v>393</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55"/>
      <c r="B340" s="156"/>
      <c r="C340" s="197" t="s">
        <v>669</v>
      </c>
      <c r="D340" s="183"/>
      <c r="E340" s="184">
        <v>202.24600000000001</v>
      </c>
      <c r="F340" s="157"/>
      <c r="G340" s="157"/>
      <c r="H340" s="157"/>
      <c r="I340" s="157"/>
      <c r="J340" s="157"/>
      <c r="K340" s="157"/>
      <c r="L340" s="157"/>
      <c r="M340" s="157"/>
      <c r="N340" s="157"/>
      <c r="O340" s="157"/>
      <c r="P340" s="157"/>
      <c r="Q340" s="157"/>
      <c r="R340" s="157"/>
      <c r="S340" s="157"/>
      <c r="T340" s="157"/>
      <c r="U340" s="157"/>
      <c r="V340" s="157"/>
      <c r="W340" s="157"/>
      <c r="X340" s="157"/>
      <c r="Y340" s="148"/>
      <c r="Z340" s="148"/>
      <c r="AA340" s="148"/>
      <c r="AB340" s="148"/>
      <c r="AC340" s="148"/>
      <c r="AD340" s="148"/>
      <c r="AE340" s="148"/>
      <c r="AF340" s="148"/>
      <c r="AG340" s="148" t="s">
        <v>393</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ht="22.5" outlineLevel="1" x14ac:dyDescent="0.2">
      <c r="A341" s="165">
        <v>36</v>
      </c>
      <c r="B341" s="166" t="s">
        <v>655</v>
      </c>
      <c r="C341" s="175" t="s">
        <v>656</v>
      </c>
      <c r="D341" s="167" t="s">
        <v>649</v>
      </c>
      <c r="E341" s="168">
        <v>2831.444</v>
      </c>
      <c r="F341" s="169">
        <v>8.64</v>
      </c>
      <c r="G341" s="170">
        <f>ROUND(E341*F341,2)</f>
        <v>24463.68</v>
      </c>
      <c r="H341" s="169">
        <v>0</v>
      </c>
      <c r="I341" s="170">
        <f>ROUND(E341*H341,2)</f>
        <v>0</v>
      </c>
      <c r="J341" s="169">
        <v>8.64</v>
      </c>
      <c r="K341" s="170">
        <f>ROUND(E341*J341,2)</f>
        <v>24463.68</v>
      </c>
      <c r="L341" s="170">
        <v>21</v>
      </c>
      <c r="M341" s="170">
        <f>G341*(1+L341/100)</f>
        <v>29601.052800000001</v>
      </c>
      <c r="N341" s="170">
        <v>0</v>
      </c>
      <c r="O341" s="170">
        <f>ROUND(E341*N341,2)</f>
        <v>0</v>
      </c>
      <c r="P341" s="170">
        <v>0</v>
      </c>
      <c r="Q341" s="170">
        <f>ROUND(E341*P341,2)</f>
        <v>0</v>
      </c>
      <c r="R341" s="170" t="s">
        <v>638</v>
      </c>
      <c r="S341" s="170" t="s">
        <v>387</v>
      </c>
      <c r="T341" s="171" t="s">
        <v>322</v>
      </c>
      <c r="U341" s="157">
        <v>0</v>
      </c>
      <c r="V341" s="157">
        <f>ROUND(E341*U341,2)</f>
        <v>0</v>
      </c>
      <c r="W341" s="157"/>
      <c r="X341" s="157" t="s">
        <v>650</v>
      </c>
      <c r="Y341" s="148"/>
      <c r="Z341" s="148"/>
      <c r="AA341" s="148"/>
      <c r="AB341" s="148"/>
      <c r="AC341" s="148"/>
      <c r="AD341" s="148"/>
      <c r="AE341" s="148"/>
      <c r="AF341" s="148"/>
      <c r="AG341" s="148" t="s">
        <v>651</v>
      </c>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197" t="s">
        <v>652</v>
      </c>
      <c r="D342" s="183"/>
      <c r="E342" s="184"/>
      <c r="F342" s="157"/>
      <c r="G342" s="157"/>
      <c r="H342" s="157"/>
      <c r="I342" s="157"/>
      <c r="J342" s="157"/>
      <c r="K342" s="157"/>
      <c r="L342" s="157"/>
      <c r="M342" s="157"/>
      <c r="N342" s="157"/>
      <c r="O342" s="157"/>
      <c r="P342" s="157"/>
      <c r="Q342" s="157"/>
      <c r="R342" s="157"/>
      <c r="S342" s="157"/>
      <c r="T342" s="157"/>
      <c r="U342" s="157"/>
      <c r="V342" s="157"/>
      <c r="W342" s="157"/>
      <c r="X342" s="157"/>
      <c r="Y342" s="148"/>
      <c r="Z342" s="148"/>
      <c r="AA342" s="148"/>
      <c r="AB342" s="148"/>
      <c r="AC342" s="148"/>
      <c r="AD342" s="148"/>
      <c r="AE342" s="148"/>
      <c r="AF342" s="148"/>
      <c r="AG342" s="148" t="s">
        <v>393</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97" t="s">
        <v>668</v>
      </c>
      <c r="D343" s="183"/>
      <c r="E343" s="184"/>
      <c r="F343" s="157"/>
      <c r="G343" s="157"/>
      <c r="H343" s="157"/>
      <c r="I343" s="157"/>
      <c r="J343" s="157"/>
      <c r="K343" s="157"/>
      <c r="L343" s="157"/>
      <c r="M343" s="157"/>
      <c r="N343" s="157"/>
      <c r="O343" s="157"/>
      <c r="P343" s="157"/>
      <c r="Q343" s="157"/>
      <c r="R343" s="157"/>
      <c r="S343" s="157"/>
      <c r="T343" s="157"/>
      <c r="U343" s="157"/>
      <c r="V343" s="157"/>
      <c r="W343" s="157"/>
      <c r="X343" s="157"/>
      <c r="Y343" s="148"/>
      <c r="Z343" s="148"/>
      <c r="AA343" s="148"/>
      <c r="AB343" s="148"/>
      <c r="AC343" s="148"/>
      <c r="AD343" s="148"/>
      <c r="AE343" s="148"/>
      <c r="AF343" s="148"/>
      <c r="AG343" s="148" t="s">
        <v>393</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x14ac:dyDescent="0.2">
      <c r="A344" s="155"/>
      <c r="B344" s="156"/>
      <c r="C344" s="197" t="s">
        <v>670</v>
      </c>
      <c r="D344" s="183"/>
      <c r="E344" s="184">
        <v>2831.444</v>
      </c>
      <c r="F344" s="157"/>
      <c r="G344" s="157"/>
      <c r="H344" s="157"/>
      <c r="I344" s="157"/>
      <c r="J344" s="157"/>
      <c r="K344" s="157"/>
      <c r="L344" s="157"/>
      <c r="M344" s="157"/>
      <c r="N344" s="157"/>
      <c r="O344" s="157"/>
      <c r="P344" s="157"/>
      <c r="Q344" s="157"/>
      <c r="R344" s="157"/>
      <c r="S344" s="157"/>
      <c r="T344" s="157"/>
      <c r="U344" s="157"/>
      <c r="V344" s="157"/>
      <c r="W344" s="157"/>
      <c r="X344" s="157"/>
      <c r="Y344" s="148"/>
      <c r="Z344" s="148"/>
      <c r="AA344" s="148"/>
      <c r="AB344" s="148"/>
      <c r="AC344" s="148"/>
      <c r="AD344" s="148"/>
      <c r="AE344" s="148"/>
      <c r="AF344" s="148"/>
      <c r="AG344" s="148" t="s">
        <v>393</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65">
        <v>37</v>
      </c>
      <c r="B345" s="166" t="s">
        <v>671</v>
      </c>
      <c r="C345" s="175" t="s">
        <v>672</v>
      </c>
      <c r="D345" s="167" t="s">
        <v>649</v>
      </c>
      <c r="E345" s="168">
        <v>202.24600000000001</v>
      </c>
      <c r="F345" s="169">
        <v>240</v>
      </c>
      <c r="G345" s="170">
        <f>ROUND(E345*F345,2)</f>
        <v>48539.040000000001</v>
      </c>
      <c r="H345" s="169">
        <v>0</v>
      </c>
      <c r="I345" s="170">
        <f>ROUND(E345*H345,2)</f>
        <v>0</v>
      </c>
      <c r="J345" s="169">
        <v>240</v>
      </c>
      <c r="K345" s="170">
        <f>ROUND(E345*J345,2)</f>
        <v>48539.040000000001</v>
      </c>
      <c r="L345" s="170">
        <v>21</v>
      </c>
      <c r="M345" s="170">
        <f>G345*(1+L345/100)</f>
        <v>58732.238400000002</v>
      </c>
      <c r="N345" s="170">
        <v>0</v>
      </c>
      <c r="O345" s="170">
        <f>ROUND(E345*N345,2)</f>
        <v>0</v>
      </c>
      <c r="P345" s="170">
        <v>0</v>
      </c>
      <c r="Q345" s="170">
        <f>ROUND(E345*P345,2)</f>
        <v>0</v>
      </c>
      <c r="R345" s="170" t="s">
        <v>660</v>
      </c>
      <c r="S345" s="170" t="s">
        <v>387</v>
      </c>
      <c r="T345" s="171" t="s">
        <v>322</v>
      </c>
      <c r="U345" s="157">
        <v>0</v>
      </c>
      <c r="V345" s="157">
        <f>ROUND(E345*U345,2)</f>
        <v>0</v>
      </c>
      <c r="W345" s="157"/>
      <c r="X345" s="157" t="s">
        <v>650</v>
      </c>
      <c r="Y345" s="148"/>
      <c r="Z345" s="148"/>
      <c r="AA345" s="148"/>
      <c r="AB345" s="148"/>
      <c r="AC345" s="148"/>
      <c r="AD345" s="148"/>
      <c r="AE345" s="148"/>
      <c r="AF345" s="148"/>
      <c r="AG345" s="148" t="s">
        <v>673</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97" t="s">
        <v>652</v>
      </c>
      <c r="D346" s="183"/>
      <c r="E346" s="184"/>
      <c r="F346" s="157"/>
      <c r="G346" s="157"/>
      <c r="H346" s="157"/>
      <c r="I346" s="157"/>
      <c r="J346" s="157"/>
      <c r="K346" s="157"/>
      <c r="L346" s="157"/>
      <c r="M346" s="157"/>
      <c r="N346" s="157"/>
      <c r="O346" s="157"/>
      <c r="P346" s="157"/>
      <c r="Q346" s="157"/>
      <c r="R346" s="157"/>
      <c r="S346" s="157"/>
      <c r="T346" s="157"/>
      <c r="U346" s="157"/>
      <c r="V346" s="157"/>
      <c r="W346" s="157"/>
      <c r="X346" s="157"/>
      <c r="Y346" s="148"/>
      <c r="Z346" s="148"/>
      <c r="AA346" s="148"/>
      <c r="AB346" s="148"/>
      <c r="AC346" s="148"/>
      <c r="AD346" s="148"/>
      <c r="AE346" s="148"/>
      <c r="AF346" s="148"/>
      <c r="AG346" s="148" t="s">
        <v>393</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197" t="s">
        <v>668</v>
      </c>
      <c r="D347" s="183"/>
      <c r="E347" s="184"/>
      <c r="F347" s="157"/>
      <c r="G347" s="157"/>
      <c r="H347" s="157"/>
      <c r="I347" s="157"/>
      <c r="J347" s="157"/>
      <c r="K347" s="157"/>
      <c r="L347" s="157"/>
      <c r="M347" s="157"/>
      <c r="N347" s="157"/>
      <c r="O347" s="157"/>
      <c r="P347" s="157"/>
      <c r="Q347" s="157"/>
      <c r="R347" s="157"/>
      <c r="S347" s="157"/>
      <c r="T347" s="157"/>
      <c r="U347" s="157"/>
      <c r="V347" s="157"/>
      <c r="W347" s="157"/>
      <c r="X347" s="157"/>
      <c r="Y347" s="148"/>
      <c r="Z347" s="148"/>
      <c r="AA347" s="148"/>
      <c r="AB347" s="148"/>
      <c r="AC347" s="148"/>
      <c r="AD347" s="148"/>
      <c r="AE347" s="148"/>
      <c r="AF347" s="148"/>
      <c r="AG347" s="148" t="s">
        <v>393</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55"/>
      <c r="B348" s="156"/>
      <c r="C348" s="197" t="s">
        <v>669</v>
      </c>
      <c r="D348" s="183"/>
      <c r="E348" s="184">
        <v>202.24600000000001</v>
      </c>
      <c r="F348" s="157"/>
      <c r="G348" s="157"/>
      <c r="H348" s="157"/>
      <c r="I348" s="157"/>
      <c r="J348" s="157"/>
      <c r="K348" s="157"/>
      <c r="L348" s="157"/>
      <c r="M348" s="157"/>
      <c r="N348" s="157"/>
      <c r="O348" s="157"/>
      <c r="P348" s="157"/>
      <c r="Q348" s="157"/>
      <c r="R348" s="157"/>
      <c r="S348" s="157"/>
      <c r="T348" s="157"/>
      <c r="U348" s="157"/>
      <c r="V348" s="157"/>
      <c r="W348" s="157"/>
      <c r="X348" s="157"/>
      <c r="Y348" s="148"/>
      <c r="Z348" s="148"/>
      <c r="AA348" s="148"/>
      <c r="AB348" s="148"/>
      <c r="AC348" s="148"/>
      <c r="AD348" s="148"/>
      <c r="AE348" s="148"/>
      <c r="AF348" s="148"/>
      <c r="AG348" s="148" t="s">
        <v>393</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x14ac:dyDescent="0.2">
      <c r="A349" s="159" t="s">
        <v>316</v>
      </c>
      <c r="B349" s="160" t="s">
        <v>210</v>
      </c>
      <c r="C349" s="174" t="s">
        <v>211</v>
      </c>
      <c r="D349" s="161"/>
      <c r="E349" s="162"/>
      <c r="F349" s="163"/>
      <c r="G349" s="163">
        <f>SUMIF(AG350:AG393,"&lt;&gt;NOR",G350:G393)</f>
        <v>370557.38</v>
      </c>
      <c r="H349" s="163"/>
      <c r="I349" s="163">
        <f>SUM(I350:I393)</f>
        <v>134054.41999999998</v>
      </c>
      <c r="J349" s="163"/>
      <c r="K349" s="163">
        <f>SUM(K350:K393)</f>
        <v>236502.97</v>
      </c>
      <c r="L349" s="163"/>
      <c r="M349" s="163">
        <f>SUM(M350:M393)</f>
        <v>448374.42979999998</v>
      </c>
      <c r="N349" s="163"/>
      <c r="O349" s="163">
        <f>SUM(O350:O393)</f>
        <v>221.74</v>
      </c>
      <c r="P349" s="163"/>
      <c r="Q349" s="163">
        <f>SUM(Q350:Q393)</f>
        <v>0</v>
      </c>
      <c r="R349" s="163"/>
      <c r="S349" s="163"/>
      <c r="T349" s="164"/>
      <c r="U349" s="158"/>
      <c r="V349" s="158">
        <f>SUM(V350:V393)</f>
        <v>888.92</v>
      </c>
      <c r="W349" s="158"/>
      <c r="X349" s="158"/>
      <c r="AG349" t="s">
        <v>317</v>
      </c>
    </row>
    <row r="350" spans="1:60" outlineLevel="1" x14ac:dyDescent="0.2">
      <c r="A350" s="165">
        <v>38</v>
      </c>
      <c r="B350" s="166" t="s">
        <v>674</v>
      </c>
      <c r="C350" s="175" t="s">
        <v>675</v>
      </c>
      <c r="D350" s="167" t="s">
        <v>443</v>
      </c>
      <c r="E350" s="168">
        <v>132.69749999999999</v>
      </c>
      <c r="F350" s="169">
        <v>916</v>
      </c>
      <c r="G350" s="170">
        <f>ROUND(E350*F350,2)</f>
        <v>121550.91</v>
      </c>
      <c r="H350" s="169">
        <v>656</v>
      </c>
      <c r="I350" s="170">
        <f>ROUND(E350*H350,2)</f>
        <v>87049.56</v>
      </c>
      <c r="J350" s="169">
        <v>260</v>
      </c>
      <c r="K350" s="170">
        <f>ROUND(E350*J350,2)</f>
        <v>34501.35</v>
      </c>
      <c r="L350" s="170">
        <v>21</v>
      </c>
      <c r="M350" s="170">
        <f>G350*(1+L350/100)</f>
        <v>147076.6011</v>
      </c>
      <c r="N350" s="170">
        <v>1.665</v>
      </c>
      <c r="O350" s="170">
        <f>ROUND(E350*N350,2)</f>
        <v>220.94</v>
      </c>
      <c r="P350" s="170">
        <v>0</v>
      </c>
      <c r="Q350" s="170">
        <f>ROUND(E350*P350,2)</f>
        <v>0</v>
      </c>
      <c r="R350" s="170" t="s">
        <v>676</v>
      </c>
      <c r="S350" s="170" t="s">
        <v>387</v>
      </c>
      <c r="T350" s="171" t="s">
        <v>322</v>
      </c>
      <c r="U350" s="157">
        <v>0.92</v>
      </c>
      <c r="V350" s="157">
        <f>ROUND(E350*U350,2)</f>
        <v>122.08</v>
      </c>
      <c r="W350" s="157"/>
      <c r="X350" s="157" t="s">
        <v>388</v>
      </c>
      <c r="Y350" s="148"/>
      <c r="Z350" s="148"/>
      <c r="AA350" s="148"/>
      <c r="AB350" s="148"/>
      <c r="AC350" s="148"/>
      <c r="AD350" s="148"/>
      <c r="AE350" s="148"/>
      <c r="AF350" s="148"/>
      <c r="AG350" s="148" t="s">
        <v>389</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273" t="s">
        <v>677</v>
      </c>
      <c r="D351" s="274"/>
      <c r="E351" s="274"/>
      <c r="F351" s="274"/>
      <c r="G351" s="274"/>
      <c r="H351" s="157"/>
      <c r="I351" s="157"/>
      <c r="J351" s="157"/>
      <c r="K351" s="157"/>
      <c r="L351" s="157"/>
      <c r="M351" s="157"/>
      <c r="N351" s="157"/>
      <c r="O351" s="157"/>
      <c r="P351" s="157"/>
      <c r="Q351" s="157"/>
      <c r="R351" s="157"/>
      <c r="S351" s="157"/>
      <c r="T351" s="157"/>
      <c r="U351" s="157"/>
      <c r="V351" s="157"/>
      <c r="W351" s="157"/>
      <c r="X351" s="157"/>
      <c r="Y351" s="148"/>
      <c r="Z351" s="148"/>
      <c r="AA351" s="148"/>
      <c r="AB351" s="148"/>
      <c r="AC351" s="148"/>
      <c r="AD351" s="148"/>
      <c r="AE351" s="148"/>
      <c r="AF351" s="148"/>
      <c r="AG351" s="148" t="s">
        <v>391</v>
      </c>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197" t="s">
        <v>678</v>
      </c>
      <c r="D352" s="183"/>
      <c r="E352" s="184">
        <v>17.55</v>
      </c>
      <c r="F352" s="157"/>
      <c r="G352" s="157"/>
      <c r="H352" s="157"/>
      <c r="I352" s="157"/>
      <c r="J352" s="157"/>
      <c r="K352" s="157"/>
      <c r="L352" s="157"/>
      <c r="M352" s="157"/>
      <c r="N352" s="157"/>
      <c r="O352" s="157"/>
      <c r="P352" s="157"/>
      <c r="Q352" s="157"/>
      <c r="R352" s="157"/>
      <c r="S352" s="157"/>
      <c r="T352" s="157"/>
      <c r="U352" s="157"/>
      <c r="V352" s="157"/>
      <c r="W352" s="157"/>
      <c r="X352" s="157"/>
      <c r="Y352" s="148"/>
      <c r="Z352" s="148"/>
      <c r="AA352" s="148"/>
      <c r="AB352" s="148"/>
      <c r="AC352" s="148"/>
      <c r="AD352" s="148"/>
      <c r="AE352" s="148"/>
      <c r="AF352" s="148"/>
      <c r="AG352" s="148" t="s">
        <v>393</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97" t="s">
        <v>679</v>
      </c>
      <c r="D353" s="183"/>
      <c r="E353" s="184">
        <v>13.65</v>
      </c>
      <c r="F353" s="157"/>
      <c r="G353" s="157"/>
      <c r="H353" s="157"/>
      <c r="I353" s="157"/>
      <c r="J353" s="157"/>
      <c r="K353" s="157"/>
      <c r="L353" s="157"/>
      <c r="M353" s="157"/>
      <c r="N353" s="157"/>
      <c r="O353" s="157"/>
      <c r="P353" s="157"/>
      <c r="Q353" s="157"/>
      <c r="R353" s="157"/>
      <c r="S353" s="157"/>
      <c r="T353" s="157"/>
      <c r="U353" s="157"/>
      <c r="V353" s="157"/>
      <c r="W353" s="157"/>
      <c r="X353" s="157"/>
      <c r="Y353" s="148"/>
      <c r="Z353" s="148"/>
      <c r="AA353" s="148"/>
      <c r="AB353" s="148"/>
      <c r="AC353" s="148"/>
      <c r="AD353" s="148"/>
      <c r="AE353" s="148"/>
      <c r="AF353" s="148"/>
      <c r="AG353" s="148" t="s">
        <v>393</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55"/>
      <c r="B354" s="156"/>
      <c r="C354" s="197" t="s">
        <v>680</v>
      </c>
      <c r="D354" s="183"/>
      <c r="E354" s="184">
        <v>3.9</v>
      </c>
      <c r="F354" s="157"/>
      <c r="G354" s="157"/>
      <c r="H354" s="157"/>
      <c r="I354" s="157"/>
      <c r="J354" s="157"/>
      <c r="K354" s="157"/>
      <c r="L354" s="157"/>
      <c r="M354" s="157"/>
      <c r="N354" s="157"/>
      <c r="O354" s="157"/>
      <c r="P354" s="157"/>
      <c r="Q354" s="157"/>
      <c r="R354" s="157"/>
      <c r="S354" s="157"/>
      <c r="T354" s="157"/>
      <c r="U354" s="157"/>
      <c r="V354" s="157"/>
      <c r="W354" s="157"/>
      <c r="X354" s="157"/>
      <c r="Y354" s="148"/>
      <c r="Z354" s="148"/>
      <c r="AA354" s="148"/>
      <c r="AB354" s="148"/>
      <c r="AC354" s="148"/>
      <c r="AD354" s="148"/>
      <c r="AE354" s="148"/>
      <c r="AF354" s="148"/>
      <c r="AG354" s="148" t="s">
        <v>393</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97" t="s">
        <v>681</v>
      </c>
      <c r="D355" s="183"/>
      <c r="E355" s="184">
        <v>23.4</v>
      </c>
      <c r="F355" s="157"/>
      <c r="G355" s="157"/>
      <c r="H355" s="157"/>
      <c r="I355" s="157"/>
      <c r="J355" s="157"/>
      <c r="K355" s="157"/>
      <c r="L355" s="157"/>
      <c r="M355" s="157"/>
      <c r="N355" s="157"/>
      <c r="O355" s="157"/>
      <c r="P355" s="157"/>
      <c r="Q355" s="157"/>
      <c r="R355" s="157"/>
      <c r="S355" s="157"/>
      <c r="T355" s="157"/>
      <c r="U355" s="157"/>
      <c r="V355" s="157"/>
      <c r="W355" s="157"/>
      <c r="X355" s="157"/>
      <c r="Y355" s="148"/>
      <c r="Z355" s="148"/>
      <c r="AA355" s="148"/>
      <c r="AB355" s="148"/>
      <c r="AC355" s="148"/>
      <c r="AD355" s="148"/>
      <c r="AE355" s="148"/>
      <c r="AF355" s="148"/>
      <c r="AG355" s="148" t="s">
        <v>393</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55"/>
      <c r="B356" s="156"/>
      <c r="C356" s="197" t="s">
        <v>682</v>
      </c>
      <c r="D356" s="183"/>
      <c r="E356" s="184">
        <v>3.9</v>
      </c>
      <c r="F356" s="157"/>
      <c r="G356" s="157"/>
      <c r="H356" s="157"/>
      <c r="I356" s="157"/>
      <c r="J356" s="157"/>
      <c r="K356" s="157"/>
      <c r="L356" s="157"/>
      <c r="M356" s="157"/>
      <c r="N356" s="157"/>
      <c r="O356" s="157"/>
      <c r="P356" s="157"/>
      <c r="Q356" s="157"/>
      <c r="R356" s="157"/>
      <c r="S356" s="157"/>
      <c r="T356" s="157"/>
      <c r="U356" s="157"/>
      <c r="V356" s="157"/>
      <c r="W356" s="157"/>
      <c r="X356" s="157"/>
      <c r="Y356" s="148"/>
      <c r="Z356" s="148"/>
      <c r="AA356" s="148"/>
      <c r="AB356" s="148"/>
      <c r="AC356" s="148"/>
      <c r="AD356" s="148"/>
      <c r="AE356" s="148"/>
      <c r="AF356" s="148"/>
      <c r="AG356" s="148" t="s">
        <v>393</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197" t="s">
        <v>683</v>
      </c>
      <c r="D357" s="183"/>
      <c r="E357" s="184">
        <v>11.9925</v>
      </c>
      <c r="F357" s="157"/>
      <c r="G357" s="157"/>
      <c r="H357" s="157"/>
      <c r="I357" s="157"/>
      <c r="J357" s="157"/>
      <c r="K357" s="157"/>
      <c r="L357" s="157"/>
      <c r="M357" s="157"/>
      <c r="N357" s="157"/>
      <c r="O357" s="157"/>
      <c r="P357" s="157"/>
      <c r="Q357" s="157"/>
      <c r="R357" s="157"/>
      <c r="S357" s="157"/>
      <c r="T357" s="157"/>
      <c r="U357" s="157"/>
      <c r="V357" s="157"/>
      <c r="W357" s="157"/>
      <c r="X357" s="157"/>
      <c r="Y357" s="148"/>
      <c r="Z357" s="148"/>
      <c r="AA357" s="148"/>
      <c r="AB357" s="148"/>
      <c r="AC357" s="148"/>
      <c r="AD357" s="148"/>
      <c r="AE357" s="148"/>
      <c r="AF357" s="148"/>
      <c r="AG357" s="148" t="s">
        <v>393</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55"/>
      <c r="B358" s="156"/>
      <c r="C358" s="197" t="s">
        <v>684</v>
      </c>
      <c r="D358" s="183"/>
      <c r="E358" s="184">
        <v>42.704999999999998</v>
      </c>
      <c r="F358" s="157"/>
      <c r="G358" s="157"/>
      <c r="H358" s="157"/>
      <c r="I358" s="157"/>
      <c r="J358" s="157"/>
      <c r="K358" s="157"/>
      <c r="L358" s="157"/>
      <c r="M358" s="157"/>
      <c r="N358" s="157"/>
      <c r="O358" s="157"/>
      <c r="P358" s="157"/>
      <c r="Q358" s="157"/>
      <c r="R358" s="157"/>
      <c r="S358" s="157"/>
      <c r="T358" s="157"/>
      <c r="U358" s="157"/>
      <c r="V358" s="157"/>
      <c r="W358" s="157"/>
      <c r="X358" s="157"/>
      <c r="Y358" s="148"/>
      <c r="Z358" s="148"/>
      <c r="AA358" s="148"/>
      <c r="AB358" s="148"/>
      <c r="AC358" s="148"/>
      <c r="AD358" s="148"/>
      <c r="AE358" s="148"/>
      <c r="AF358" s="148"/>
      <c r="AG358" s="148" t="s">
        <v>393</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55"/>
      <c r="B359" s="156"/>
      <c r="C359" s="197" t="s">
        <v>685</v>
      </c>
      <c r="D359" s="183"/>
      <c r="E359" s="184">
        <v>10.237500000000001</v>
      </c>
      <c r="F359" s="157"/>
      <c r="G359" s="157"/>
      <c r="H359" s="157"/>
      <c r="I359" s="157"/>
      <c r="J359" s="157"/>
      <c r="K359" s="157"/>
      <c r="L359" s="157"/>
      <c r="M359" s="157"/>
      <c r="N359" s="157"/>
      <c r="O359" s="157"/>
      <c r="P359" s="157"/>
      <c r="Q359" s="157"/>
      <c r="R359" s="157"/>
      <c r="S359" s="157"/>
      <c r="T359" s="157"/>
      <c r="U359" s="157"/>
      <c r="V359" s="157"/>
      <c r="W359" s="157"/>
      <c r="X359" s="157"/>
      <c r="Y359" s="148"/>
      <c r="Z359" s="148"/>
      <c r="AA359" s="148"/>
      <c r="AB359" s="148"/>
      <c r="AC359" s="148"/>
      <c r="AD359" s="148"/>
      <c r="AE359" s="148"/>
      <c r="AF359" s="148"/>
      <c r="AG359" s="148" t="s">
        <v>393</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55"/>
      <c r="B360" s="156"/>
      <c r="C360" s="197" t="s">
        <v>686</v>
      </c>
      <c r="D360" s="183"/>
      <c r="E360" s="184">
        <v>5.3624999999999998</v>
      </c>
      <c r="F360" s="157"/>
      <c r="G360" s="157"/>
      <c r="H360" s="157"/>
      <c r="I360" s="157"/>
      <c r="J360" s="157"/>
      <c r="K360" s="157"/>
      <c r="L360" s="157"/>
      <c r="M360" s="157"/>
      <c r="N360" s="157"/>
      <c r="O360" s="157"/>
      <c r="P360" s="157"/>
      <c r="Q360" s="157"/>
      <c r="R360" s="157"/>
      <c r="S360" s="157"/>
      <c r="T360" s="157"/>
      <c r="U360" s="157"/>
      <c r="V360" s="157"/>
      <c r="W360" s="157"/>
      <c r="X360" s="157"/>
      <c r="Y360" s="148"/>
      <c r="Z360" s="148"/>
      <c r="AA360" s="148"/>
      <c r="AB360" s="148"/>
      <c r="AC360" s="148"/>
      <c r="AD360" s="148"/>
      <c r="AE360" s="148"/>
      <c r="AF360" s="148"/>
      <c r="AG360" s="148" t="s">
        <v>393</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65">
        <v>39</v>
      </c>
      <c r="B361" s="166" t="s">
        <v>687</v>
      </c>
      <c r="C361" s="175" t="s">
        <v>688</v>
      </c>
      <c r="D361" s="167" t="s">
        <v>420</v>
      </c>
      <c r="E361" s="168">
        <v>680.5</v>
      </c>
      <c r="F361" s="169">
        <v>35.520000000000003</v>
      </c>
      <c r="G361" s="170">
        <f>ROUND(E361*F361,2)</f>
        <v>24171.360000000001</v>
      </c>
      <c r="H361" s="169">
        <v>22.69</v>
      </c>
      <c r="I361" s="170">
        <f>ROUND(E361*H361,2)</f>
        <v>15440.55</v>
      </c>
      <c r="J361" s="169">
        <v>12.83</v>
      </c>
      <c r="K361" s="170">
        <f>ROUND(E361*J361,2)</f>
        <v>8730.82</v>
      </c>
      <c r="L361" s="170">
        <v>21</v>
      </c>
      <c r="M361" s="170">
        <f>G361*(1+L361/100)</f>
        <v>29247.345600000001</v>
      </c>
      <c r="N361" s="170">
        <v>4.8999999999999998E-4</v>
      </c>
      <c r="O361" s="170">
        <f>ROUND(E361*N361,2)</f>
        <v>0.33</v>
      </c>
      <c r="P361" s="170">
        <v>0</v>
      </c>
      <c r="Q361" s="170">
        <f>ROUND(E361*P361,2)</f>
        <v>0</v>
      </c>
      <c r="R361" s="170" t="s">
        <v>676</v>
      </c>
      <c r="S361" s="170" t="s">
        <v>689</v>
      </c>
      <c r="T361" s="171" t="s">
        <v>322</v>
      </c>
      <c r="U361" s="157">
        <v>0.05</v>
      </c>
      <c r="V361" s="157">
        <f>ROUND(E361*U361,2)</f>
        <v>34.03</v>
      </c>
      <c r="W361" s="157"/>
      <c r="X361" s="157" t="s">
        <v>388</v>
      </c>
      <c r="Y361" s="148"/>
      <c r="Z361" s="148"/>
      <c r="AA361" s="148"/>
      <c r="AB361" s="148"/>
      <c r="AC361" s="148"/>
      <c r="AD361" s="148"/>
      <c r="AE361" s="148"/>
      <c r="AF361" s="148"/>
      <c r="AG361" s="148" t="s">
        <v>389</v>
      </c>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1" x14ac:dyDescent="0.2">
      <c r="A362" s="155"/>
      <c r="B362" s="156"/>
      <c r="C362" s="197" t="s">
        <v>690</v>
      </c>
      <c r="D362" s="183"/>
      <c r="E362" s="184">
        <v>90</v>
      </c>
      <c r="F362" s="157"/>
      <c r="G362" s="157"/>
      <c r="H362" s="157"/>
      <c r="I362" s="157"/>
      <c r="J362" s="157"/>
      <c r="K362" s="157"/>
      <c r="L362" s="157"/>
      <c r="M362" s="157"/>
      <c r="N362" s="157"/>
      <c r="O362" s="157"/>
      <c r="P362" s="157"/>
      <c r="Q362" s="157"/>
      <c r="R362" s="157"/>
      <c r="S362" s="157"/>
      <c r="T362" s="157"/>
      <c r="U362" s="157"/>
      <c r="V362" s="157"/>
      <c r="W362" s="157"/>
      <c r="X362" s="157"/>
      <c r="Y362" s="148"/>
      <c r="Z362" s="148"/>
      <c r="AA362" s="148"/>
      <c r="AB362" s="148"/>
      <c r="AC362" s="148"/>
      <c r="AD362" s="148"/>
      <c r="AE362" s="148"/>
      <c r="AF362" s="148"/>
      <c r="AG362" s="148" t="s">
        <v>393</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55"/>
      <c r="B363" s="156"/>
      <c r="C363" s="197" t="s">
        <v>691</v>
      </c>
      <c r="D363" s="183"/>
      <c r="E363" s="184">
        <v>70</v>
      </c>
      <c r="F363" s="157"/>
      <c r="G363" s="157"/>
      <c r="H363" s="157"/>
      <c r="I363" s="157"/>
      <c r="J363" s="157"/>
      <c r="K363" s="157"/>
      <c r="L363" s="157"/>
      <c r="M363" s="157"/>
      <c r="N363" s="157"/>
      <c r="O363" s="157"/>
      <c r="P363" s="157"/>
      <c r="Q363" s="157"/>
      <c r="R363" s="157"/>
      <c r="S363" s="157"/>
      <c r="T363" s="157"/>
      <c r="U363" s="157"/>
      <c r="V363" s="157"/>
      <c r="W363" s="157"/>
      <c r="X363" s="157"/>
      <c r="Y363" s="148"/>
      <c r="Z363" s="148"/>
      <c r="AA363" s="148"/>
      <c r="AB363" s="148"/>
      <c r="AC363" s="148"/>
      <c r="AD363" s="148"/>
      <c r="AE363" s="148"/>
      <c r="AF363" s="148"/>
      <c r="AG363" s="148" t="s">
        <v>393</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97" t="s">
        <v>692</v>
      </c>
      <c r="D364" s="183"/>
      <c r="E364" s="184">
        <v>20</v>
      </c>
      <c r="F364" s="157"/>
      <c r="G364" s="157"/>
      <c r="H364" s="157"/>
      <c r="I364" s="157"/>
      <c r="J364" s="157"/>
      <c r="K364" s="157"/>
      <c r="L364" s="157"/>
      <c r="M364" s="157"/>
      <c r="N364" s="157"/>
      <c r="O364" s="157"/>
      <c r="P364" s="157"/>
      <c r="Q364" s="157"/>
      <c r="R364" s="157"/>
      <c r="S364" s="157"/>
      <c r="T364" s="157"/>
      <c r="U364" s="157"/>
      <c r="V364" s="157"/>
      <c r="W364" s="157"/>
      <c r="X364" s="157"/>
      <c r="Y364" s="148"/>
      <c r="Z364" s="148"/>
      <c r="AA364" s="148"/>
      <c r="AB364" s="148"/>
      <c r="AC364" s="148"/>
      <c r="AD364" s="148"/>
      <c r="AE364" s="148"/>
      <c r="AF364" s="148"/>
      <c r="AG364" s="148" t="s">
        <v>393</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55"/>
      <c r="B365" s="156"/>
      <c r="C365" s="197" t="s">
        <v>693</v>
      </c>
      <c r="D365" s="183"/>
      <c r="E365" s="184">
        <v>120</v>
      </c>
      <c r="F365" s="157"/>
      <c r="G365" s="157"/>
      <c r="H365" s="157"/>
      <c r="I365" s="157"/>
      <c r="J365" s="157"/>
      <c r="K365" s="157"/>
      <c r="L365" s="157"/>
      <c r="M365" s="157"/>
      <c r="N365" s="157"/>
      <c r="O365" s="157"/>
      <c r="P365" s="157"/>
      <c r="Q365" s="157"/>
      <c r="R365" s="157"/>
      <c r="S365" s="157"/>
      <c r="T365" s="157"/>
      <c r="U365" s="157"/>
      <c r="V365" s="157"/>
      <c r="W365" s="157"/>
      <c r="X365" s="157"/>
      <c r="Y365" s="148"/>
      <c r="Z365" s="148"/>
      <c r="AA365" s="148"/>
      <c r="AB365" s="148"/>
      <c r="AC365" s="148"/>
      <c r="AD365" s="148"/>
      <c r="AE365" s="148"/>
      <c r="AF365" s="148"/>
      <c r="AG365" s="148" t="s">
        <v>393</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97" t="s">
        <v>694</v>
      </c>
      <c r="D366" s="183"/>
      <c r="E366" s="184">
        <v>20</v>
      </c>
      <c r="F366" s="157"/>
      <c r="G366" s="157"/>
      <c r="H366" s="157"/>
      <c r="I366" s="157"/>
      <c r="J366" s="157"/>
      <c r="K366" s="157"/>
      <c r="L366" s="157"/>
      <c r="M366" s="157"/>
      <c r="N366" s="157"/>
      <c r="O366" s="157"/>
      <c r="P366" s="157"/>
      <c r="Q366" s="157"/>
      <c r="R366" s="157"/>
      <c r="S366" s="157"/>
      <c r="T366" s="157"/>
      <c r="U366" s="157"/>
      <c r="V366" s="157"/>
      <c r="W366" s="157"/>
      <c r="X366" s="157"/>
      <c r="Y366" s="148"/>
      <c r="Z366" s="148"/>
      <c r="AA366" s="148"/>
      <c r="AB366" s="148"/>
      <c r="AC366" s="148"/>
      <c r="AD366" s="148"/>
      <c r="AE366" s="148"/>
      <c r="AF366" s="148"/>
      <c r="AG366" s="148" t="s">
        <v>393</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97" t="s">
        <v>695</v>
      </c>
      <c r="D367" s="183"/>
      <c r="E367" s="184">
        <v>61.5</v>
      </c>
      <c r="F367" s="157"/>
      <c r="G367" s="157"/>
      <c r="H367" s="157"/>
      <c r="I367" s="157"/>
      <c r="J367" s="157"/>
      <c r="K367" s="157"/>
      <c r="L367" s="157"/>
      <c r="M367" s="157"/>
      <c r="N367" s="157"/>
      <c r="O367" s="157"/>
      <c r="P367" s="157"/>
      <c r="Q367" s="157"/>
      <c r="R367" s="157"/>
      <c r="S367" s="157"/>
      <c r="T367" s="157"/>
      <c r="U367" s="157"/>
      <c r="V367" s="157"/>
      <c r="W367" s="157"/>
      <c r="X367" s="157"/>
      <c r="Y367" s="148"/>
      <c r="Z367" s="148"/>
      <c r="AA367" s="148"/>
      <c r="AB367" s="148"/>
      <c r="AC367" s="148"/>
      <c r="AD367" s="148"/>
      <c r="AE367" s="148"/>
      <c r="AF367" s="148"/>
      <c r="AG367" s="148" t="s">
        <v>393</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55"/>
      <c r="B368" s="156"/>
      <c r="C368" s="197" t="s">
        <v>696</v>
      </c>
      <c r="D368" s="183"/>
      <c r="E368" s="184">
        <v>219</v>
      </c>
      <c r="F368" s="157"/>
      <c r="G368" s="157"/>
      <c r="H368" s="157"/>
      <c r="I368" s="157"/>
      <c r="J368" s="157"/>
      <c r="K368" s="157"/>
      <c r="L368" s="157"/>
      <c r="M368" s="157"/>
      <c r="N368" s="157"/>
      <c r="O368" s="157"/>
      <c r="P368" s="157"/>
      <c r="Q368" s="157"/>
      <c r="R368" s="157"/>
      <c r="S368" s="157"/>
      <c r="T368" s="157"/>
      <c r="U368" s="157"/>
      <c r="V368" s="157"/>
      <c r="W368" s="157"/>
      <c r="X368" s="157"/>
      <c r="Y368" s="148"/>
      <c r="Z368" s="148"/>
      <c r="AA368" s="148"/>
      <c r="AB368" s="148"/>
      <c r="AC368" s="148"/>
      <c r="AD368" s="148"/>
      <c r="AE368" s="148"/>
      <c r="AF368" s="148"/>
      <c r="AG368" s="148" t="s">
        <v>393</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55"/>
      <c r="B369" s="156"/>
      <c r="C369" s="197" t="s">
        <v>697</v>
      </c>
      <c r="D369" s="183"/>
      <c r="E369" s="184">
        <v>52.5</v>
      </c>
      <c r="F369" s="157"/>
      <c r="G369" s="157"/>
      <c r="H369" s="157"/>
      <c r="I369" s="157"/>
      <c r="J369" s="157"/>
      <c r="K369" s="157"/>
      <c r="L369" s="157"/>
      <c r="M369" s="157"/>
      <c r="N369" s="157"/>
      <c r="O369" s="157"/>
      <c r="P369" s="157"/>
      <c r="Q369" s="157"/>
      <c r="R369" s="157"/>
      <c r="S369" s="157"/>
      <c r="T369" s="157"/>
      <c r="U369" s="157"/>
      <c r="V369" s="157"/>
      <c r="W369" s="157"/>
      <c r="X369" s="157"/>
      <c r="Y369" s="148"/>
      <c r="Z369" s="148"/>
      <c r="AA369" s="148"/>
      <c r="AB369" s="148"/>
      <c r="AC369" s="148"/>
      <c r="AD369" s="148"/>
      <c r="AE369" s="148"/>
      <c r="AF369" s="148"/>
      <c r="AG369" s="148" t="s">
        <v>393</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55"/>
      <c r="B370" s="156"/>
      <c r="C370" s="197" t="s">
        <v>698</v>
      </c>
      <c r="D370" s="183"/>
      <c r="E370" s="184">
        <v>27.5</v>
      </c>
      <c r="F370" s="157"/>
      <c r="G370" s="157"/>
      <c r="H370" s="157"/>
      <c r="I370" s="157"/>
      <c r="J370" s="157"/>
      <c r="K370" s="157"/>
      <c r="L370" s="157"/>
      <c r="M370" s="157"/>
      <c r="N370" s="157"/>
      <c r="O370" s="157"/>
      <c r="P370" s="157"/>
      <c r="Q370" s="157"/>
      <c r="R370" s="157"/>
      <c r="S370" s="157"/>
      <c r="T370" s="157"/>
      <c r="U370" s="157"/>
      <c r="V370" s="157"/>
      <c r="W370" s="157"/>
      <c r="X370" s="157"/>
      <c r="Y370" s="148"/>
      <c r="Z370" s="148"/>
      <c r="AA370" s="148"/>
      <c r="AB370" s="148"/>
      <c r="AC370" s="148"/>
      <c r="AD370" s="148"/>
      <c r="AE370" s="148"/>
      <c r="AF370" s="148"/>
      <c r="AG370" s="148" t="s">
        <v>393</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65">
        <v>40</v>
      </c>
      <c r="B371" s="166" t="s">
        <v>699</v>
      </c>
      <c r="C371" s="175" t="s">
        <v>700</v>
      </c>
      <c r="D371" s="167" t="s">
        <v>506</v>
      </c>
      <c r="E371" s="168">
        <v>884.65</v>
      </c>
      <c r="F371" s="169">
        <v>26.16</v>
      </c>
      <c r="G371" s="170">
        <f>ROUND(E371*F371,2)</f>
        <v>23142.44</v>
      </c>
      <c r="H371" s="169">
        <v>3.02</v>
      </c>
      <c r="I371" s="170">
        <f>ROUND(E371*H371,2)</f>
        <v>2671.64</v>
      </c>
      <c r="J371" s="169">
        <v>23.14</v>
      </c>
      <c r="K371" s="170">
        <f>ROUND(E371*J371,2)</f>
        <v>20470.8</v>
      </c>
      <c r="L371" s="170">
        <v>21</v>
      </c>
      <c r="M371" s="170">
        <f>G371*(1+L371/100)</f>
        <v>28002.352399999996</v>
      </c>
      <c r="N371" s="170">
        <v>1.8000000000000001E-4</v>
      </c>
      <c r="O371" s="170">
        <f>ROUND(E371*N371,2)</f>
        <v>0.16</v>
      </c>
      <c r="P371" s="170">
        <v>0</v>
      </c>
      <c r="Q371" s="170">
        <f>ROUND(E371*P371,2)</f>
        <v>0</v>
      </c>
      <c r="R371" s="170" t="s">
        <v>676</v>
      </c>
      <c r="S371" s="170" t="s">
        <v>387</v>
      </c>
      <c r="T371" s="171" t="s">
        <v>322</v>
      </c>
      <c r="U371" s="157">
        <v>0.08</v>
      </c>
      <c r="V371" s="157">
        <f>ROUND(E371*U371,2)</f>
        <v>70.77</v>
      </c>
      <c r="W371" s="157"/>
      <c r="X371" s="157" t="s">
        <v>388</v>
      </c>
      <c r="Y371" s="148"/>
      <c r="Z371" s="148"/>
      <c r="AA371" s="148"/>
      <c r="AB371" s="148"/>
      <c r="AC371" s="148"/>
      <c r="AD371" s="148"/>
      <c r="AE371" s="148"/>
      <c r="AF371" s="148"/>
      <c r="AG371" s="148" t="s">
        <v>389</v>
      </c>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55"/>
      <c r="B372" s="156"/>
      <c r="C372" s="273" t="s">
        <v>701</v>
      </c>
      <c r="D372" s="274"/>
      <c r="E372" s="274"/>
      <c r="F372" s="274"/>
      <c r="G372" s="274"/>
      <c r="H372" s="157"/>
      <c r="I372" s="157"/>
      <c r="J372" s="157"/>
      <c r="K372" s="157"/>
      <c r="L372" s="157"/>
      <c r="M372" s="157"/>
      <c r="N372" s="157"/>
      <c r="O372" s="157"/>
      <c r="P372" s="157"/>
      <c r="Q372" s="157"/>
      <c r="R372" s="157"/>
      <c r="S372" s="157"/>
      <c r="T372" s="157"/>
      <c r="U372" s="157"/>
      <c r="V372" s="157"/>
      <c r="W372" s="157"/>
      <c r="X372" s="157"/>
      <c r="Y372" s="148"/>
      <c r="Z372" s="148"/>
      <c r="AA372" s="148"/>
      <c r="AB372" s="148"/>
      <c r="AC372" s="148"/>
      <c r="AD372" s="148"/>
      <c r="AE372" s="148"/>
      <c r="AF372" s="148"/>
      <c r="AG372" s="148" t="s">
        <v>391</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55"/>
      <c r="B373" s="156"/>
      <c r="C373" s="197" t="s">
        <v>702</v>
      </c>
      <c r="D373" s="183"/>
      <c r="E373" s="184">
        <v>117</v>
      </c>
      <c r="F373" s="157"/>
      <c r="G373" s="157"/>
      <c r="H373" s="157"/>
      <c r="I373" s="157"/>
      <c r="J373" s="157"/>
      <c r="K373" s="157"/>
      <c r="L373" s="157"/>
      <c r="M373" s="157"/>
      <c r="N373" s="157"/>
      <c r="O373" s="157"/>
      <c r="P373" s="157"/>
      <c r="Q373" s="157"/>
      <c r="R373" s="157"/>
      <c r="S373" s="157"/>
      <c r="T373" s="157"/>
      <c r="U373" s="157"/>
      <c r="V373" s="157"/>
      <c r="W373" s="157"/>
      <c r="X373" s="157"/>
      <c r="Y373" s="148"/>
      <c r="Z373" s="148"/>
      <c r="AA373" s="148"/>
      <c r="AB373" s="148"/>
      <c r="AC373" s="148"/>
      <c r="AD373" s="148"/>
      <c r="AE373" s="148"/>
      <c r="AF373" s="148"/>
      <c r="AG373" s="148" t="s">
        <v>393</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55"/>
      <c r="B374" s="156"/>
      <c r="C374" s="197" t="s">
        <v>703</v>
      </c>
      <c r="D374" s="183"/>
      <c r="E374" s="184">
        <v>91</v>
      </c>
      <c r="F374" s="157"/>
      <c r="G374" s="157"/>
      <c r="H374" s="157"/>
      <c r="I374" s="157"/>
      <c r="J374" s="157"/>
      <c r="K374" s="157"/>
      <c r="L374" s="157"/>
      <c r="M374" s="157"/>
      <c r="N374" s="157"/>
      <c r="O374" s="157"/>
      <c r="P374" s="157"/>
      <c r="Q374" s="157"/>
      <c r="R374" s="157"/>
      <c r="S374" s="157"/>
      <c r="T374" s="157"/>
      <c r="U374" s="157"/>
      <c r="V374" s="157"/>
      <c r="W374" s="157"/>
      <c r="X374" s="157"/>
      <c r="Y374" s="148"/>
      <c r="Z374" s="148"/>
      <c r="AA374" s="148"/>
      <c r="AB374" s="148"/>
      <c r="AC374" s="148"/>
      <c r="AD374" s="148"/>
      <c r="AE374" s="148"/>
      <c r="AF374" s="148"/>
      <c r="AG374" s="148" t="s">
        <v>393</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1" x14ac:dyDescent="0.2">
      <c r="A375" s="155"/>
      <c r="B375" s="156"/>
      <c r="C375" s="197" t="s">
        <v>704</v>
      </c>
      <c r="D375" s="183"/>
      <c r="E375" s="184">
        <v>26</v>
      </c>
      <c r="F375" s="157"/>
      <c r="G375" s="157"/>
      <c r="H375" s="157"/>
      <c r="I375" s="157"/>
      <c r="J375" s="157"/>
      <c r="K375" s="157"/>
      <c r="L375" s="157"/>
      <c r="M375" s="157"/>
      <c r="N375" s="157"/>
      <c r="O375" s="157"/>
      <c r="P375" s="157"/>
      <c r="Q375" s="157"/>
      <c r="R375" s="157"/>
      <c r="S375" s="157"/>
      <c r="T375" s="157"/>
      <c r="U375" s="157"/>
      <c r="V375" s="157"/>
      <c r="W375" s="157"/>
      <c r="X375" s="157"/>
      <c r="Y375" s="148"/>
      <c r="Z375" s="148"/>
      <c r="AA375" s="148"/>
      <c r="AB375" s="148"/>
      <c r="AC375" s="148"/>
      <c r="AD375" s="148"/>
      <c r="AE375" s="148"/>
      <c r="AF375" s="148"/>
      <c r="AG375" s="148" t="s">
        <v>393</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97" t="s">
        <v>705</v>
      </c>
      <c r="D376" s="183"/>
      <c r="E376" s="184">
        <v>156</v>
      </c>
      <c r="F376" s="157"/>
      <c r="G376" s="157"/>
      <c r="H376" s="157"/>
      <c r="I376" s="157"/>
      <c r="J376" s="157"/>
      <c r="K376" s="157"/>
      <c r="L376" s="157"/>
      <c r="M376" s="157"/>
      <c r="N376" s="157"/>
      <c r="O376" s="157"/>
      <c r="P376" s="157"/>
      <c r="Q376" s="157"/>
      <c r="R376" s="157"/>
      <c r="S376" s="157"/>
      <c r="T376" s="157"/>
      <c r="U376" s="157"/>
      <c r="V376" s="157"/>
      <c r="W376" s="157"/>
      <c r="X376" s="157"/>
      <c r="Y376" s="148"/>
      <c r="Z376" s="148"/>
      <c r="AA376" s="148"/>
      <c r="AB376" s="148"/>
      <c r="AC376" s="148"/>
      <c r="AD376" s="148"/>
      <c r="AE376" s="148"/>
      <c r="AF376" s="148"/>
      <c r="AG376" s="148" t="s">
        <v>393</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55"/>
      <c r="B377" s="156"/>
      <c r="C377" s="197" t="s">
        <v>706</v>
      </c>
      <c r="D377" s="183"/>
      <c r="E377" s="184">
        <v>26</v>
      </c>
      <c r="F377" s="157"/>
      <c r="G377" s="157"/>
      <c r="H377" s="157"/>
      <c r="I377" s="157"/>
      <c r="J377" s="157"/>
      <c r="K377" s="157"/>
      <c r="L377" s="157"/>
      <c r="M377" s="157"/>
      <c r="N377" s="157"/>
      <c r="O377" s="157"/>
      <c r="P377" s="157"/>
      <c r="Q377" s="157"/>
      <c r="R377" s="157"/>
      <c r="S377" s="157"/>
      <c r="T377" s="157"/>
      <c r="U377" s="157"/>
      <c r="V377" s="157"/>
      <c r="W377" s="157"/>
      <c r="X377" s="157"/>
      <c r="Y377" s="148"/>
      <c r="Z377" s="148"/>
      <c r="AA377" s="148"/>
      <c r="AB377" s="148"/>
      <c r="AC377" s="148"/>
      <c r="AD377" s="148"/>
      <c r="AE377" s="148"/>
      <c r="AF377" s="148"/>
      <c r="AG377" s="148" t="s">
        <v>393</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55"/>
      <c r="B378" s="156"/>
      <c r="C378" s="197" t="s">
        <v>707</v>
      </c>
      <c r="D378" s="183"/>
      <c r="E378" s="184">
        <v>79.95</v>
      </c>
      <c r="F378" s="157"/>
      <c r="G378" s="157"/>
      <c r="H378" s="157"/>
      <c r="I378" s="157"/>
      <c r="J378" s="157"/>
      <c r="K378" s="157"/>
      <c r="L378" s="157"/>
      <c r="M378" s="157"/>
      <c r="N378" s="157"/>
      <c r="O378" s="157"/>
      <c r="P378" s="157"/>
      <c r="Q378" s="157"/>
      <c r="R378" s="157"/>
      <c r="S378" s="157"/>
      <c r="T378" s="157"/>
      <c r="U378" s="157"/>
      <c r="V378" s="157"/>
      <c r="W378" s="157"/>
      <c r="X378" s="157"/>
      <c r="Y378" s="148"/>
      <c r="Z378" s="148"/>
      <c r="AA378" s="148"/>
      <c r="AB378" s="148"/>
      <c r="AC378" s="148"/>
      <c r="AD378" s="148"/>
      <c r="AE378" s="148"/>
      <c r="AF378" s="148"/>
      <c r="AG378" s="148" t="s">
        <v>393</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55"/>
      <c r="B379" s="156"/>
      <c r="C379" s="197" t="s">
        <v>708</v>
      </c>
      <c r="D379" s="183"/>
      <c r="E379" s="184">
        <v>284.7</v>
      </c>
      <c r="F379" s="157"/>
      <c r="G379" s="157"/>
      <c r="H379" s="157"/>
      <c r="I379" s="157"/>
      <c r="J379" s="157"/>
      <c r="K379" s="157"/>
      <c r="L379" s="157"/>
      <c r="M379" s="157"/>
      <c r="N379" s="157"/>
      <c r="O379" s="157"/>
      <c r="P379" s="157"/>
      <c r="Q379" s="157"/>
      <c r="R379" s="157"/>
      <c r="S379" s="157"/>
      <c r="T379" s="157"/>
      <c r="U379" s="157"/>
      <c r="V379" s="157"/>
      <c r="W379" s="157"/>
      <c r="X379" s="157"/>
      <c r="Y379" s="148"/>
      <c r="Z379" s="148"/>
      <c r="AA379" s="148"/>
      <c r="AB379" s="148"/>
      <c r="AC379" s="148"/>
      <c r="AD379" s="148"/>
      <c r="AE379" s="148"/>
      <c r="AF379" s="148"/>
      <c r="AG379" s="148" t="s">
        <v>393</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97" t="s">
        <v>709</v>
      </c>
      <c r="D380" s="183"/>
      <c r="E380" s="184">
        <v>68.25</v>
      </c>
      <c r="F380" s="157"/>
      <c r="G380" s="157"/>
      <c r="H380" s="157"/>
      <c r="I380" s="157"/>
      <c r="J380" s="157"/>
      <c r="K380" s="157"/>
      <c r="L380" s="157"/>
      <c r="M380" s="157"/>
      <c r="N380" s="157"/>
      <c r="O380" s="157"/>
      <c r="P380" s="157"/>
      <c r="Q380" s="157"/>
      <c r="R380" s="157"/>
      <c r="S380" s="157"/>
      <c r="T380" s="157"/>
      <c r="U380" s="157"/>
      <c r="V380" s="157"/>
      <c r="W380" s="157"/>
      <c r="X380" s="157"/>
      <c r="Y380" s="148"/>
      <c r="Z380" s="148"/>
      <c r="AA380" s="148"/>
      <c r="AB380" s="148"/>
      <c r="AC380" s="148"/>
      <c r="AD380" s="148"/>
      <c r="AE380" s="148"/>
      <c r="AF380" s="148"/>
      <c r="AG380" s="148" t="s">
        <v>393</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c r="B381" s="156"/>
      <c r="C381" s="197" t="s">
        <v>710</v>
      </c>
      <c r="D381" s="183"/>
      <c r="E381" s="184">
        <v>35.75</v>
      </c>
      <c r="F381" s="157"/>
      <c r="G381" s="157"/>
      <c r="H381" s="157"/>
      <c r="I381" s="157"/>
      <c r="J381" s="157"/>
      <c r="K381" s="157"/>
      <c r="L381" s="157"/>
      <c r="M381" s="157"/>
      <c r="N381" s="157"/>
      <c r="O381" s="157"/>
      <c r="P381" s="157"/>
      <c r="Q381" s="157"/>
      <c r="R381" s="157"/>
      <c r="S381" s="157"/>
      <c r="T381" s="157"/>
      <c r="U381" s="157"/>
      <c r="V381" s="157"/>
      <c r="W381" s="157"/>
      <c r="X381" s="157"/>
      <c r="Y381" s="148"/>
      <c r="Z381" s="148"/>
      <c r="AA381" s="148"/>
      <c r="AB381" s="148"/>
      <c r="AC381" s="148"/>
      <c r="AD381" s="148"/>
      <c r="AE381" s="148"/>
      <c r="AF381" s="148"/>
      <c r="AG381" s="148" t="s">
        <v>393</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65">
        <v>41</v>
      </c>
      <c r="B382" s="166" t="s">
        <v>711</v>
      </c>
      <c r="C382" s="175" t="s">
        <v>712</v>
      </c>
      <c r="D382" s="167" t="s">
        <v>420</v>
      </c>
      <c r="E382" s="168">
        <v>108</v>
      </c>
      <c r="F382" s="169">
        <v>1600</v>
      </c>
      <c r="G382" s="170">
        <f>ROUND(E382*F382,2)</f>
        <v>172800</v>
      </c>
      <c r="H382" s="169">
        <v>0</v>
      </c>
      <c r="I382" s="170">
        <f>ROUND(E382*H382,2)</f>
        <v>0</v>
      </c>
      <c r="J382" s="169">
        <v>1600</v>
      </c>
      <c r="K382" s="170">
        <f>ROUND(E382*J382,2)</f>
        <v>172800</v>
      </c>
      <c r="L382" s="170">
        <v>21</v>
      </c>
      <c r="M382" s="170">
        <f>G382*(1+L382/100)</f>
        <v>209088</v>
      </c>
      <c r="N382" s="170">
        <v>0</v>
      </c>
      <c r="O382" s="170">
        <f>ROUND(E382*N382,2)</f>
        <v>0</v>
      </c>
      <c r="P382" s="170">
        <v>0</v>
      </c>
      <c r="Q382" s="170">
        <f>ROUND(E382*P382,2)</f>
        <v>0</v>
      </c>
      <c r="R382" s="170"/>
      <c r="S382" s="170" t="s">
        <v>321</v>
      </c>
      <c r="T382" s="171" t="s">
        <v>322</v>
      </c>
      <c r="U382" s="157">
        <v>6.13</v>
      </c>
      <c r="V382" s="157">
        <f>ROUND(E382*U382,2)</f>
        <v>662.04</v>
      </c>
      <c r="W382" s="157"/>
      <c r="X382" s="157" t="s">
        <v>388</v>
      </c>
      <c r="Y382" s="148"/>
      <c r="Z382" s="148"/>
      <c r="AA382" s="148"/>
      <c r="AB382" s="148"/>
      <c r="AC382" s="148"/>
      <c r="AD382" s="148"/>
      <c r="AE382" s="148"/>
      <c r="AF382" s="148"/>
      <c r="AG382" s="148" t="s">
        <v>389</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55"/>
      <c r="B383" s="156"/>
      <c r="C383" s="270" t="s">
        <v>713</v>
      </c>
      <c r="D383" s="271"/>
      <c r="E383" s="271"/>
      <c r="F383" s="271"/>
      <c r="G383" s="271"/>
      <c r="H383" s="157"/>
      <c r="I383" s="157"/>
      <c r="J383" s="157"/>
      <c r="K383" s="157"/>
      <c r="L383" s="157"/>
      <c r="M383" s="157"/>
      <c r="N383" s="157"/>
      <c r="O383" s="157"/>
      <c r="P383" s="157"/>
      <c r="Q383" s="157"/>
      <c r="R383" s="157"/>
      <c r="S383" s="157"/>
      <c r="T383" s="157"/>
      <c r="U383" s="157"/>
      <c r="V383" s="157"/>
      <c r="W383" s="157"/>
      <c r="X383" s="157"/>
      <c r="Y383" s="148"/>
      <c r="Z383" s="148"/>
      <c r="AA383" s="148"/>
      <c r="AB383" s="148"/>
      <c r="AC383" s="148"/>
      <c r="AD383" s="148"/>
      <c r="AE383" s="148"/>
      <c r="AF383" s="148"/>
      <c r="AG383" s="148" t="s">
        <v>326</v>
      </c>
      <c r="AH383" s="148"/>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55"/>
      <c r="B384" s="156"/>
      <c r="C384" s="261" t="s">
        <v>714</v>
      </c>
      <c r="D384" s="262"/>
      <c r="E384" s="262"/>
      <c r="F384" s="262"/>
      <c r="G384" s="262"/>
      <c r="H384" s="157"/>
      <c r="I384" s="157"/>
      <c r="J384" s="157"/>
      <c r="K384" s="157"/>
      <c r="L384" s="157"/>
      <c r="M384" s="157"/>
      <c r="N384" s="157"/>
      <c r="O384" s="157"/>
      <c r="P384" s="157"/>
      <c r="Q384" s="157"/>
      <c r="R384" s="157"/>
      <c r="S384" s="157"/>
      <c r="T384" s="157"/>
      <c r="U384" s="157"/>
      <c r="V384" s="157"/>
      <c r="W384" s="157"/>
      <c r="X384" s="157"/>
      <c r="Y384" s="148"/>
      <c r="Z384" s="148"/>
      <c r="AA384" s="148"/>
      <c r="AB384" s="148"/>
      <c r="AC384" s="148"/>
      <c r="AD384" s="148"/>
      <c r="AE384" s="148"/>
      <c r="AF384" s="148"/>
      <c r="AG384" s="148" t="s">
        <v>326</v>
      </c>
      <c r="AH384" s="148"/>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55"/>
      <c r="B385" s="156"/>
      <c r="C385" s="261" t="s">
        <v>715</v>
      </c>
      <c r="D385" s="262"/>
      <c r="E385" s="262"/>
      <c r="F385" s="262"/>
      <c r="G385" s="262"/>
      <c r="H385" s="157"/>
      <c r="I385" s="157"/>
      <c r="J385" s="157"/>
      <c r="K385" s="157"/>
      <c r="L385" s="157"/>
      <c r="M385" s="157"/>
      <c r="N385" s="157"/>
      <c r="O385" s="157"/>
      <c r="P385" s="157"/>
      <c r="Q385" s="157"/>
      <c r="R385" s="157"/>
      <c r="S385" s="157"/>
      <c r="T385" s="157"/>
      <c r="U385" s="157"/>
      <c r="V385" s="157"/>
      <c r="W385" s="157"/>
      <c r="X385" s="157"/>
      <c r="Y385" s="148"/>
      <c r="Z385" s="148"/>
      <c r="AA385" s="148"/>
      <c r="AB385" s="148"/>
      <c r="AC385" s="148"/>
      <c r="AD385" s="148"/>
      <c r="AE385" s="148"/>
      <c r="AF385" s="148"/>
      <c r="AG385" s="148" t="s">
        <v>326</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55"/>
      <c r="B386" s="156"/>
      <c r="C386" s="261" t="s">
        <v>716</v>
      </c>
      <c r="D386" s="262"/>
      <c r="E386" s="262"/>
      <c r="F386" s="262"/>
      <c r="G386" s="262"/>
      <c r="H386" s="157"/>
      <c r="I386" s="157"/>
      <c r="J386" s="157"/>
      <c r="K386" s="157"/>
      <c r="L386" s="157"/>
      <c r="M386" s="157"/>
      <c r="N386" s="157"/>
      <c r="O386" s="157"/>
      <c r="P386" s="157"/>
      <c r="Q386" s="157"/>
      <c r="R386" s="157"/>
      <c r="S386" s="157"/>
      <c r="T386" s="157"/>
      <c r="U386" s="157"/>
      <c r="V386" s="157"/>
      <c r="W386" s="157"/>
      <c r="X386" s="157"/>
      <c r="Y386" s="148"/>
      <c r="Z386" s="148"/>
      <c r="AA386" s="148"/>
      <c r="AB386" s="148"/>
      <c r="AC386" s="148"/>
      <c r="AD386" s="148"/>
      <c r="AE386" s="148"/>
      <c r="AF386" s="148"/>
      <c r="AG386" s="148" t="s">
        <v>326</v>
      </c>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55"/>
      <c r="B387" s="156"/>
      <c r="C387" s="197" t="s">
        <v>717</v>
      </c>
      <c r="D387" s="183"/>
      <c r="E387" s="184">
        <v>6</v>
      </c>
      <c r="F387" s="157"/>
      <c r="G387" s="157"/>
      <c r="H387" s="157"/>
      <c r="I387" s="157"/>
      <c r="J387" s="157"/>
      <c r="K387" s="157"/>
      <c r="L387" s="157"/>
      <c r="M387" s="157"/>
      <c r="N387" s="157"/>
      <c r="O387" s="157"/>
      <c r="P387" s="157"/>
      <c r="Q387" s="157"/>
      <c r="R387" s="157"/>
      <c r="S387" s="157"/>
      <c r="T387" s="157"/>
      <c r="U387" s="157"/>
      <c r="V387" s="157"/>
      <c r="W387" s="157"/>
      <c r="X387" s="157"/>
      <c r="Y387" s="148"/>
      <c r="Z387" s="148"/>
      <c r="AA387" s="148"/>
      <c r="AB387" s="148"/>
      <c r="AC387" s="148"/>
      <c r="AD387" s="148"/>
      <c r="AE387" s="148"/>
      <c r="AF387" s="148"/>
      <c r="AG387" s="148" t="s">
        <v>393</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55"/>
      <c r="B388" s="156"/>
      <c r="C388" s="197" t="s">
        <v>718</v>
      </c>
      <c r="D388" s="183"/>
      <c r="E388" s="184">
        <v>6</v>
      </c>
      <c r="F388" s="157"/>
      <c r="G388" s="157"/>
      <c r="H388" s="157"/>
      <c r="I388" s="157"/>
      <c r="J388" s="157"/>
      <c r="K388" s="157"/>
      <c r="L388" s="157"/>
      <c r="M388" s="157"/>
      <c r="N388" s="157"/>
      <c r="O388" s="157"/>
      <c r="P388" s="157"/>
      <c r="Q388" s="157"/>
      <c r="R388" s="157"/>
      <c r="S388" s="157"/>
      <c r="T388" s="157"/>
      <c r="U388" s="157"/>
      <c r="V388" s="157"/>
      <c r="W388" s="157"/>
      <c r="X388" s="157"/>
      <c r="Y388" s="148"/>
      <c r="Z388" s="148"/>
      <c r="AA388" s="148"/>
      <c r="AB388" s="148"/>
      <c r="AC388" s="148"/>
      <c r="AD388" s="148"/>
      <c r="AE388" s="148"/>
      <c r="AF388" s="148"/>
      <c r="AG388" s="148" t="s">
        <v>393</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55"/>
      <c r="B389" s="156"/>
      <c r="C389" s="197" t="s">
        <v>719</v>
      </c>
      <c r="D389" s="183"/>
      <c r="E389" s="184">
        <v>12</v>
      </c>
      <c r="F389" s="157"/>
      <c r="G389" s="157"/>
      <c r="H389" s="157"/>
      <c r="I389" s="157"/>
      <c r="J389" s="157"/>
      <c r="K389" s="157"/>
      <c r="L389" s="157"/>
      <c r="M389" s="157"/>
      <c r="N389" s="157"/>
      <c r="O389" s="157"/>
      <c r="P389" s="157"/>
      <c r="Q389" s="157"/>
      <c r="R389" s="157"/>
      <c r="S389" s="157"/>
      <c r="T389" s="157"/>
      <c r="U389" s="157"/>
      <c r="V389" s="157"/>
      <c r="W389" s="157"/>
      <c r="X389" s="157"/>
      <c r="Y389" s="148"/>
      <c r="Z389" s="148"/>
      <c r="AA389" s="148"/>
      <c r="AB389" s="148"/>
      <c r="AC389" s="148"/>
      <c r="AD389" s="148"/>
      <c r="AE389" s="148"/>
      <c r="AF389" s="148"/>
      <c r="AG389" s="148" t="s">
        <v>393</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55"/>
      <c r="B390" s="156"/>
      <c r="C390" s="197" t="s">
        <v>720</v>
      </c>
      <c r="D390" s="183"/>
      <c r="E390" s="184">
        <v>18</v>
      </c>
      <c r="F390" s="157"/>
      <c r="G390" s="157"/>
      <c r="H390" s="157"/>
      <c r="I390" s="157"/>
      <c r="J390" s="157"/>
      <c r="K390" s="157"/>
      <c r="L390" s="157"/>
      <c r="M390" s="157"/>
      <c r="N390" s="157"/>
      <c r="O390" s="157"/>
      <c r="P390" s="157"/>
      <c r="Q390" s="157"/>
      <c r="R390" s="157"/>
      <c r="S390" s="157"/>
      <c r="T390" s="157"/>
      <c r="U390" s="157"/>
      <c r="V390" s="157"/>
      <c r="W390" s="157"/>
      <c r="X390" s="157"/>
      <c r="Y390" s="148"/>
      <c r="Z390" s="148"/>
      <c r="AA390" s="148"/>
      <c r="AB390" s="148"/>
      <c r="AC390" s="148"/>
      <c r="AD390" s="148"/>
      <c r="AE390" s="148"/>
      <c r="AF390" s="148"/>
      <c r="AG390" s="148" t="s">
        <v>393</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55"/>
      <c r="B391" s="156"/>
      <c r="C391" s="197" t="s">
        <v>721</v>
      </c>
      <c r="D391" s="183"/>
      <c r="E391" s="184">
        <v>66</v>
      </c>
      <c r="F391" s="157"/>
      <c r="G391" s="157"/>
      <c r="H391" s="157"/>
      <c r="I391" s="157"/>
      <c r="J391" s="157"/>
      <c r="K391" s="157"/>
      <c r="L391" s="157"/>
      <c r="M391" s="157"/>
      <c r="N391" s="157"/>
      <c r="O391" s="157"/>
      <c r="P391" s="157"/>
      <c r="Q391" s="157"/>
      <c r="R391" s="157"/>
      <c r="S391" s="157"/>
      <c r="T391" s="157"/>
      <c r="U391" s="157"/>
      <c r="V391" s="157"/>
      <c r="W391" s="157"/>
      <c r="X391" s="157"/>
      <c r="Y391" s="148"/>
      <c r="Z391" s="148"/>
      <c r="AA391" s="148"/>
      <c r="AB391" s="148"/>
      <c r="AC391" s="148"/>
      <c r="AD391" s="148"/>
      <c r="AE391" s="148"/>
      <c r="AF391" s="148"/>
      <c r="AG391" s="148" t="s">
        <v>393</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65">
        <v>42</v>
      </c>
      <c r="B392" s="166" t="s">
        <v>722</v>
      </c>
      <c r="C392" s="175" t="s">
        <v>723</v>
      </c>
      <c r="D392" s="167" t="s">
        <v>506</v>
      </c>
      <c r="E392" s="168">
        <v>1017.3475</v>
      </c>
      <c r="F392" s="169">
        <v>28.4</v>
      </c>
      <c r="G392" s="170">
        <f>ROUND(E392*F392,2)</f>
        <v>28892.67</v>
      </c>
      <c r="H392" s="169">
        <v>28.4</v>
      </c>
      <c r="I392" s="170">
        <f>ROUND(E392*H392,2)</f>
        <v>28892.67</v>
      </c>
      <c r="J392" s="169">
        <v>0</v>
      </c>
      <c r="K392" s="170">
        <f>ROUND(E392*J392,2)</f>
        <v>0</v>
      </c>
      <c r="L392" s="170">
        <v>21</v>
      </c>
      <c r="M392" s="170">
        <f>G392*(1+L392/100)</f>
        <v>34960.130699999994</v>
      </c>
      <c r="N392" s="170">
        <v>2.9999999999999997E-4</v>
      </c>
      <c r="O392" s="170">
        <f>ROUND(E392*N392,2)</f>
        <v>0.31</v>
      </c>
      <c r="P392" s="170">
        <v>0</v>
      </c>
      <c r="Q392" s="170">
        <f>ROUND(E392*P392,2)</f>
        <v>0</v>
      </c>
      <c r="R392" s="170"/>
      <c r="S392" s="170" t="s">
        <v>321</v>
      </c>
      <c r="T392" s="171" t="s">
        <v>322</v>
      </c>
      <c r="U392" s="157">
        <v>0</v>
      </c>
      <c r="V392" s="157">
        <f>ROUND(E392*U392,2)</f>
        <v>0</v>
      </c>
      <c r="W392" s="157"/>
      <c r="X392" s="157" t="s">
        <v>627</v>
      </c>
      <c r="Y392" s="148"/>
      <c r="Z392" s="148"/>
      <c r="AA392" s="148"/>
      <c r="AB392" s="148"/>
      <c r="AC392" s="148"/>
      <c r="AD392" s="148"/>
      <c r="AE392" s="148"/>
      <c r="AF392" s="148"/>
      <c r="AG392" s="148" t="s">
        <v>628</v>
      </c>
      <c r="AH392" s="148"/>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55"/>
      <c r="B393" s="156"/>
      <c r="C393" s="197" t="s">
        <v>724</v>
      </c>
      <c r="D393" s="183"/>
      <c r="E393" s="184">
        <v>1017.3475</v>
      </c>
      <c r="F393" s="157"/>
      <c r="G393" s="157"/>
      <c r="H393" s="157"/>
      <c r="I393" s="157"/>
      <c r="J393" s="157"/>
      <c r="K393" s="157"/>
      <c r="L393" s="157"/>
      <c r="M393" s="157"/>
      <c r="N393" s="157"/>
      <c r="O393" s="157"/>
      <c r="P393" s="157"/>
      <c r="Q393" s="157"/>
      <c r="R393" s="157"/>
      <c r="S393" s="157"/>
      <c r="T393" s="157"/>
      <c r="U393" s="157"/>
      <c r="V393" s="157"/>
      <c r="W393" s="157"/>
      <c r="X393" s="157"/>
      <c r="Y393" s="148"/>
      <c r="Z393" s="148"/>
      <c r="AA393" s="148"/>
      <c r="AB393" s="148"/>
      <c r="AC393" s="148"/>
      <c r="AD393" s="148"/>
      <c r="AE393" s="148"/>
      <c r="AF393" s="148"/>
      <c r="AG393" s="148" t="s">
        <v>393</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x14ac:dyDescent="0.2">
      <c r="A394" s="159" t="s">
        <v>316</v>
      </c>
      <c r="B394" s="160" t="s">
        <v>214</v>
      </c>
      <c r="C394" s="174" t="s">
        <v>215</v>
      </c>
      <c r="D394" s="161"/>
      <c r="E394" s="162"/>
      <c r="F394" s="163"/>
      <c r="G394" s="163">
        <f>SUMIF(AG395:AG397,"&lt;&gt;NOR",G395:G397)</f>
        <v>1400</v>
      </c>
      <c r="H394" s="163"/>
      <c r="I394" s="163">
        <f>SUM(I395:I397)</f>
        <v>510</v>
      </c>
      <c r="J394" s="163"/>
      <c r="K394" s="163">
        <f>SUM(K395:K397)</f>
        <v>890</v>
      </c>
      <c r="L394" s="163"/>
      <c r="M394" s="163">
        <f>SUM(M395:M397)</f>
        <v>1694</v>
      </c>
      <c r="N394" s="163"/>
      <c r="O394" s="163">
        <f>SUM(O395:O397)</f>
        <v>0.5</v>
      </c>
      <c r="P394" s="163"/>
      <c r="Q394" s="163">
        <f>SUM(Q395:Q397)</f>
        <v>0</v>
      </c>
      <c r="R394" s="163"/>
      <c r="S394" s="163"/>
      <c r="T394" s="164"/>
      <c r="U394" s="158"/>
      <c r="V394" s="158">
        <f>SUM(V395:V397)</f>
        <v>2.2000000000000002</v>
      </c>
      <c r="W394" s="158"/>
      <c r="X394" s="158"/>
      <c r="AG394" t="s">
        <v>317</v>
      </c>
    </row>
    <row r="395" spans="1:60" outlineLevel="1" x14ac:dyDescent="0.2">
      <c r="A395" s="165">
        <v>43</v>
      </c>
      <c r="B395" s="166" t="s">
        <v>725</v>
      </c>
      <c r="C395" s="175" t="s">
        <v>726</v>
      </c>
      <c r="D395" s="167" t="s">
        <v>727</v>
      </c>
      <c r="E395" s="168">
        <v>5</v>
      </c>
      <c r="F395" s="169">
        <v>280</v>
      </c>
      <c r="G395" s="170">
        <f>ROUND(E395*F395,2)</f>
        <v>1400</v>
      </c>
      <c r="H395" s="169">
        <v>102</v>
      </c>
      <c r="I395" s="170">
        <f>ROUND(E395*H395,2)</f>
        <v>510</v>
      </c>
      <c r="J395" s="169">
        <v>178</v>
      </c>
      <c r="K395" s="170">
        <f>ROUND(E395*J395,2)</f>
        <v>890</v>
      </c>
      <c r="L395" s="170">
        <v>21</v>
      </c>
      <c r="M395" s="170">
        <f>G395*(1+L395/100)</f>
        <v>1694</v>
      </c>
      <c r="N395" s="170">
        <v>0.1</v>
      </c>
      <c r="O395" s="170">
        <f>ROUND(E395*N395,2)</f>
        <v>0.5</v>
      </c>
      <c r="P395" s="170">
        <v>0</v>
      </c>
      <c r="Q395" s="170">
        <f>ROUND(E395*P395,2)</f>
        <v>0</v>
      </c>
      <c r="R395" s="170"/>
      <c r="S395" s="170" t="s">
        <v>321</v>
      </c>
      <c r="T395" s="171" t="s">
        <v>322</v>
      </c>
      <c r="U395" s="157">
        <v>0.44</v>
      </c>
      <c r="V395" s="157">
        <f>ROUND(E395*U395,2)</f>
        <v>2.2000000000000002</v>
      </c>
      <c r="W395" s="157"/>
      <c r="X395" s="157" t="s">
        <v>388</v>
      </c>
      <c r="Y395" s="148"/>
      <c r="Z395" s="148"/>
      <c r="AA395" s="148"/>
      <c r="AB395" s="148"/>
      <c r="AC395" s="148"/>
      <c r="AD395" s="148"/>
      <c r="AE395" s="148"/>
      <c r="AF395" s="148"/>
      <c r="AG395" s="148" t="s">
        <v>389</v>
      </c>
      <c r="AH395" s="148"/>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55"/>
      <c r="B396" s="156"/>
      <c r="C396" s="270" t="s">
        <v>728</v>
      </c>
      <c r="D396" s="271"/>
      <c r="E396" s="271"/>
      <c r="F396" s="271"/>
      <c r="G396" s="271"/>
      <c r="H396" s="157"/>
      <c r="I396" s="157"/>
      <c r="J396" s="157"/>
      <c r="K396" s="157"/>
      <c r="L396" s="157"/>
      <c r="M396" s="157"/>
      <c r="N396" s="157"/>
      <c r="O396" s="157"/>
      <c r="P396" s="157"/>
      <c r="Q396" s="157"/>
      <c r="R396" s="157"/>
      <c r="S396" s="157"/>
      <c r="T396" s="157"/>
      <c r="U396" s="157"/>
      <c r="V396" s="157"/>
      <c r="W396" s="157"/>
      <c r="X396" s="157"/>
      <c r="Y396" s="148"/>
      <c r="Z396" s="148"/>
      <c r="AA396" s="148"/>
      <c r="AB396" s="148"/>
      <c r="AC396" s="148"/>
      <c r="AD396" s="148"/>
      <c r="AE396" s="148"/>
      <c r="AF396" s="148"/>
      <c r="AG396" s="148" t="s">
        <v>326</v>
      </c>
      <c r="AH396" s="148"/>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55"/>
      <c r="B397" s="156"/>
      <c r="C397" s="197" t="s">
        <v>729</v>
      </c>
      <c r="D397" s="183"/>
      <c r="E397" s="184">
        <v>5</v>
      </c>
      <c r="F397" s="157"/>
      <c r="G397" s="157"/>
      <c r="H397" s="157"/>
      <c r="I397" s="157"/>
      <c r="J397" s="157"/>
      <c r="K397" s="157"/>
      <c r="L397" s="157"/>
      <c r="M397" s="157"/>
      <c r="N397" s="157"/>
      <c r="O397" s="157"/>
      <c r="P397" s="157"/>
      <c r="Q397" s="157"/>
      <c r="R397" s="157"/>
      <c r="S397" s="157"/>
      <c r="T397" s="157"/>
      <c r="U397" s="157"/>
      <c r="V397" s="157"/>
      <c r="W397" s="157"/>
      <c r="X397" s="157"/>
      <c r="Y397" s="148"/>
      <c r="Z397" s="148"/>
      <c r="AA397" s="148"/>
      <c r="AB397" s="148"/>
      <c r="AC397" s="148"/>
      <c r="AD397" s="148"/>
      <c r="AE397" s="148"/>
      <c r="AF397" s="148"/>
      <c r="AG397" s="148" t="s">
        <v>393</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x14ac:dyDescent="0.2">
      <c r="A398" s="159" t="s">
        <v>316</v>
      </c>
      <c r="B398" s="160" t="s">
        <v>216</v>
      </c>
      <c r="C398" s="174" t="s">
        <v>217</v>
      </c>
      <c r="D398" s="161"/>
      <c r="E398" s="162"/>
      <c r="F398" s="163"/>
      <c r="G398" s="163">
        <f>SUMIF(AG399:AG424,"&lt;&gt;NOR",G399:G424)</f>
        <v>21244.03</v>
      </c>
      <c r="H398" s="163"/>
      <c r="I398" s="163">
        <f>SUM(I399:I424)</f>
        <v>14896.27</v>
      </c>
      <c r="J398" s="163"/>
      <c r="K398" s="163">
        <f>SUM(K399:K424)</f>
        <v>6347.76</v>
      </c>
      <c r="L398" s="163"/>
      <c r="M398" s="163">
        <f>SUM(M399:M424)</f>
        <v>25705.276299999998</v>
      </c>
      <c r="N398" s="163"/>
      <c r="O398" s="163">
        <f>SUM(O399:O424)</f>
        <v>4.01</v>
      </c>
      <c r="P398" s="163"/>
      <c r="Q398" s="163">
        <f>SUM(Q399:Q424)</f>
        <v>0</v>
      </c>
      <c r="R398" s="163"/>
      <c r="S398" s="163"/>
      <c r="T398" s="164"/>
      <c r="U398" s="158"/>
      <c r="V398" s="158">
        <f>SUM(V399:V424)</f>
        <v>20.72</v>
      </c>
      <c r="W398" s="158"/>
      <c r="X398" s="158"/>
      <c r="AG398" t="s">
        <v>317</v>
      </c>
    </row>
    <row r="399" spans="1:60" ht="22.5" outlineLevel="1" x14ac:dyDescent="0.2">
      <c r="A399" s="165">
        <v>44</v>
      </c>
      <c r="B399" s="166" t="s">
        <v>730</v>
      </c>
      <c r="C399" s="175" t="s">
        <v>731</v>
      </c>
      <c r="D399" s="167" t="s">
        <v>727</v>
      </c>
      <c r="E399" s="168">
        <v>42</v>
      </c>
      <c r="F399" s="169">
        <v>144.80000000000001</v>
      </c>
      <c r="G399" s="170">
        <f>ROUND(E399*F399,2)</f>
        <v>6081.6</v>
      </c>
      <c r="H399" s="169">
        <v>58.92</v>
      </c>
      <c r="I399" s="170">
        <f>ROUND(E399*H399,2)</f>
        <v>2474.64</v>
      </c>
      <c r="J399" s="169">
        <v>85.88</v>
      </c>
      <c r="K399" s="170">
        <f>ROUND(E399*J399,2)</f>
        <v>3606.96</v>
      </c>
      <c r="L399" s="170">
        <v>21</v>
      </c>
      <c r="M399" s="170">
        <f>G399*(1+L399/100)</f>
        <v>7358.7359999999999</v>
      </c>
      <c r="N399" s="170">
        <v>6.6E-3</v>
      </c>
      <c r="O399" s="170">
        <f>ROUND(E399*N399,2)</f>
        <v>0.28000000000000003</v>
      </c>
      <c r="P399" s="170">
        <v>0</v>
      </c>
      <c r="Q399" s="170">
        <f>ROUND(E399*P399,2)</f>
        <v>0</v>
      </c>
      <c r="R399" s="170" t="s">
        <v>732</v>
      </c>
      <c r="S399" s="170" t="s">
        <v>387</v>
      </c>
      <c r="T399" s="171" t="s">
        <v>322</v>
      </c>
      <c r="U399" s="157">
        <v>0.28000000000000003</v>
      </c>
      <c r="V399" s="157">
        <f>ROUND(E399*U399,2)</f>
        <v>11.76</v>
      </c>
      <c r="W399" s="157"/>
      <c r="X399" s="157" t="s">
        <v>388</v>
      </c>
      <c r="Y399" s="148"/>
      <c r="Z399" s="148"/>
      <c r="AA399" s="148"/>
      <c r="AB399" s="148"/>
      <c r="AC399" s="148"/>
      <c r="AD399" s="148"/>
      <c r="AE399" s="148"/>
      <c r="AF399" s="148"/>
      <c r="AG399" s="148" t="s">
        <v>389</v>
      </c>
      <c r="AH399" s="148"/>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97" t="s">
        <v>733</v>
      </c>
      <c r="D400" s="183"/>
      <c r="E400" s="184">
        <v>3</v>
      </c>
      <c r="F400" s="157"/>
      <c r="G400" s="157"/>
      <c r="H400" s="157"/>
      <c r="I400" s="157"/>
      <c r="J400" s="157"/>
      <c r="K400" s="157"/>
      <c r="L400" s="157"/>
      <c r="M400" s="157"/>
      <c r="N400" s="157"/>
      <c r="O400" s="157"/>
      <c r="P400" s="157"/>
      <c r="Q400" s="157"/>
      <c r="R400" s="157"/>
      <c r="S400" s="157"/>
      <c r="T400" s="157"/>
      <c r="U400" s="157"/>
      <c r="V400" s="157"/>
      <c r="W400" s="157"/>
      <c r="X400" s="157"/>
      <c r="Y400" s="148"/>
      <c r="Z400" s="148"/>
      <c r="AA400" s="148"/>
      <c r="AB400" s="148"/>
      <c r="AC400" s="148"/>
      <c r="AD400" s="148"/>
      <c r="AE400" s="148"/>
      <c r="AF400" s="148"/>
      <c r="AG400" s="148" t="s">
        <v>393</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c r="B401" s="156"/>
      <c r="C401" s="197" t="s">
        <v>734</v>
      </c>
      <c r="D401" s="183"/>
      <c r="E401" s="184">
        <v>10</v>
      </c>
      <c r="F401" s="157"/>
      <c r="G401" s="157"/>
      <c r="H401" s="157"/>
      <c r="I401" s="157"/>
      <c r="J401" s="157"/>
      <c r="K401" s="157"/>
      <c r="L401" s="157"/>
      <c r="M401" s="157"/>
      <c r="N401" s="157"/>
      <c r="O401" s="157"/>
      <c r="P401" s="157"/>
      <c r="Q401" s="157"/>
      <c r="R401" s="157"/>
      <c r="S401" s="157"/>
      <c r="T401" s="157"/>
      <c r="U401" s="157"/>
      <c r="V401" s="157"/>
      <c r="W401" s="157"/>
      <c r="X401" s="157"/>
      <c r="Y401" s="148"/>
      <c r="Z401" s="148"/>
      <c r="AA401" s="148"/>
      <c r="AB401" s="148"/>
      <c r="AC401" s="148"/>
      <c r="AD401" s="148"/>
      <c r="AE401" s="148"/>
      <c r="AF401" s="148"/>
      <c r="AG401" s="148" t="s">
        <v>393</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55"/>
      <c r="B402" s="156"/>
      <c r="C402" s="197" t="s">
        <v>735</v>
      </c>
      <c r="D402" s="183"/>
      <c r="E402" s="184">
        <v>13</v>
      </c>
      <c r="F402" s="157"/>
      <c r="G402" s="157"/>
      <c r="H402" s="157"/>
      <c r="I402" s="157"/>
      <c r="J402" s="157"/>
      <c r="K402" s="157"/>
      <c r="L402" s="157"/>
      <c r="M402" s="157"/>
      <c r="N402" s="157"/>
      <c r="O402" s="157"/>
      <c r="P402" s="157"/>
      <c r="Q402" s="157"/>
      <c r="R402" s="157"/>
      <c r="S402" s="157"/>
      <c r="T402" s="157"/>
      <c r="U402" s="157"/>
      <c r="V402" s="157"/>
      <c r="W402" s="157"/>
      <c r="X402" s="157"/>
      <c r="Y402" s="148"/>
      <c r="Z402" s="148"/>
      <c r="AA402" s="148"/>
      <c r="AB402" s="148"/>
      <c r="AC402" s="148"/>
      <c r="AD402" s="148"/>
      <c r="AE402" s="148"/>
      <c r="AF402" s="148"/>
      <c r="AG402" s="148" t="s">
        <v>393</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197" t="s">
        <v>736</v>
      </c>
      <c r="D403" s="183"/>
      <c r="E403" s="184">
        <v>3</v>
      </c>
      <c r="F403" s="157"/>
      <c r="G403" s="157"/>
      <c r="H403" s="157"/>
      <c r="I403" s="157"/>
      <c r="J403" s="157"/>
      <c r="K403" s="157"/>
      <c r="L403" s="157"/>
      <c r="M403" s="157"/>
      <c r="N403" s="157"/>
      <c r="O403" s="157"/>
      <c r="P403" s="157"/>
      <c r="Q403" s="157"/>
      <c r="R403" s="157"/>
      <c r="S403" s="157"/>
      <c r="T403" s="157"/>
      <c r="U403" s="157"/>
      <c r="V403" s="157"/>
      <c r="W403" s="157"/>
      <c r="X403" s="157"/>
      <c r="Y403" s="148"/>
      <c r="Z403" s="148"/>
      <c r="AA403" s="148"/>
      <c r="AB403" s="148"/>
      <c r="AC403" s="148"/>
      <c r="AD403" s="148"/>
      <c r="AE403" s="148"/>
      <c r="AF403" s="148"/>
      <c r="AG403" s="148" t="s">
        <v>393</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55"/>
      <c r="B404" s="156"/>
      <c r="C404" s="197" t="s">
        <v>737</v>
      </c>
      <c r="D404" s="183"/>
      <c r="E404" s="184">
        <v>7</v>
      </c>
      <c r="F404" s="157"/>
      <c r="G404" s="157"/>
      <c r="H404" s="157"/>
      <c r="I404" s="157"/>
      <c r="J404" s="157"/>
      <c r="K404" s="157"/>
      <c r="L404" s="157"/>
      <c r="M404" s="157"/>
      <c r="N404" s="157"/>
      <c r="O404" s="157"/>
      <c r="P404" s="157"/>
      <c r="Q404" s="157"/>
      <c r="R404" s="157"/>
      <c r="S404" s="157"/>
      <c r="T404" s="157"/>
      <c r="U404" s="157"/>
      <c r="V404" s="157"/>
      <c r="W404" s="157"/>
      <c r="X404" s="157"/>
      <c r="Y404" s="148"/>
      <c r="Z404" s="148"/>
      <c r="AA404" s="148"/>
      <c r="AB404" s="148"/>
      <c r="AC404" s="148"/>
      <c r="AD404" s="148"/>
      <c r="AE404" s="148"/>
      <c r="AF404" s="148"/>
      <c r="AG404" s="148" t="s">
        <v>393</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55"/>
      <c r="B405" s="156"/>
      <c r="C405" s="197" t="s">
        <v>738</v>
      </c>
      <c r="D405" s="183"/>
      <c r="E405" s="184">
        <v>4</v>
      </c>
      <c r="F405" s="157"/>
      <c r="G405" s="157"/>
      <c r="H405" s="157"/>
      <c r="I405" s="157"/>
      <c r="J405" s="157"/>
      <c r="K405" s="157"/>
      <c r="L405" s="157"/>
      <c r="M405" s="157"/>
      <c r="N405" s="157"/>
      <c r="O405" s="157"/>
      <c r="P405" s="157"/>
      <c r="Q405" s="157"/>
      <c r="R405" s="157"/>
      <c r="S405" s="157"/>
      <c r="T405" s="157"/>
      <c r="U405" s="157"/>
      <c r="V405" s="157"/>
      <c r="W405" s="157"/>
      <c r="X405" s="157"/>
      <c r="Y405" s="148"/>
      <c r="Z405" s="148"/>
      <c r="AA405" s="148"/>
      <c r="AB405" s="148"/>
      <c r="AC405" s="148"/>
      <c r="AD405" s="148"/>
      <c r="AE405" s="148"/>
      <c r="AF405" s="148"/>
      <c r="AG405" s="148" t="s">
        <v>393</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55"/>
      <c r="B406" s="156"/>
      <c r="C406" s="197" t="s">
        <v>739</v>
      </c>
      <c r="D406" s="183"/>
      <c r="E406" s="184">
        <v>2</v>
      </c>
      <c r="F406" s="157"/>
      <c r="G406" s="157"/>
      <c r="H406" s="157"/>
      <c r="I406" s="157"/>
      <c r="J406" s="157"/>
      <c r="K406" s="157"/>
      <c r="L406" s="157"/>
      <c r="M406" s="157"/>
      <c r="N406" s="157"/>
      <c r="O406" s="157"/>
      <c r="P406" s="157"/>
      <c r="Q406" s="157"/>
      <c r="R406" s="157"/>
      <c r="S406" s="157"/>
      <c r="T406" s="157"/>
      <c r="U406" s="157"/>
      <c r="V406" s="157"/>
      <c r="W406" s="157"/>
      <c r="X406" s="157"/>
      <c r="Y406" s="148"/>
      <c r="Z406" s="148"/>
      <c r="AA406" s="148"/>
      <c r="AB406" s="148"/>
      <c r="AC406" s="148"/>
      <c r="AD406" s="148"/>
      <c r="AE406" s="148"/>
      <c r="AF406" s="148"/>
      <c r="AG406" s="148" t="s">
        <v>393</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ht="22.5" outlineLevel="1" x14ac:dyDescent="0.2">
      <c r="A407" s="165">
        <v>45</v>
      </c>
      <c r="B407" s="166" t="s">
        <v>740</v>
      </c>
      <c r="C407" s="175" t="s">
        <v>741</v>
      </c>
      <c r="D407" s="167" t="s">
        <v>727</v>
      </c>
      <c r="E407" s="168">
        <v>16</v>
      </c>
      <c r="F407" s="169">
        <v>230.4</v>
      </c>
      <c r="G407" s="170">
        <f>ROUND(E407*F407,2)</f>
        <v>3686.4</v>
      </c>
      <c r="H407" s="169">
        <v>59.1</v>
      </c>
      <c r="I407" s="170">
        <f>ROUND(E407*H407,2)</f>
        <v>945.6</v>
      </c>
      <c r="J407" s="169">
        <v>171.3</v>
      </c>
      <c r="K407" s="170">
        <f>ROUND(E407*J407,2)</f>
        <v>2740.8</v>
      </c>
      <c r="L407" s="170">
        <v>21</v>
      </c>
      <c r="M407" s="170">
        <f>G407*(1+L407/100)</f>
        <v>4460.5439999999999</v>
      </c>
      <c r="N407" s="170">
        <v>6.6E-3</v>
      </c>
      <c r="O407" s="170">
        <f>ROUND(E407*N407,2)</f>
        <v>0.11</v>
      </c>
      <c r="P407" s="170">
        <v>0</v>
      </c>
      <c r="Q407" s="170">
        <f>ROUND(E407*P407,2)</f>
        <v>0</v>
      </c>
      <c r="R407" s="170" t="s">
        <v>732</v>
      </c>
      <c r="S407" s="170" t="s">
        <v>387</v>
      </c>
      <c r="T407" s="171" t="s">
        <v>322</v>
      </c>
      <c r="U407" s="157">
        <v>0.56000000000000005</v>
      </c>
      <c r="V407" s="157">
        <f>ROUND(E407*U407,2)</f>
        <v>8.9600000000000009</v>
      </c>
      <c r="W407" s="157"/>
      <c r="X407" s="157" t="s">
        <v>388</v>
      </c>
      <c r="Y407" s="148"/>
      <c r="Z407" s="148"/>
      <c r="AA407" s="148"/>
      <c r="AB407" s="148"/>
      <c r="AC407" s="148"/>
      <c r="AD407" s="148"/>
      <c r="AE407" s="148"/>
      <c r="AF407" s="148"/>
      <c r="AG407" s="148" t="s">
        <v>389</v>
      </c>
      <c r="AH407" s="148"/>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55"/>
      <c r="B408" s="156"/>
      <c r="C408" s="197" t="s">
        <v>742</v>
      </c>
      <c r="D408" s="183"/>
      <c r="E408" s="184">
        <v>2</v>
      </c>
      <c r="F408" s="157"/>
      <c r="G408" s="157"/>
      <c r="H408" s="157"/>
      <c r="I408" s="157"/>
      <c r="J408" s="157"/>
      <c r="K408" s="157"/>
      <c r="L408" s="157"/>
      <c r="M408" s="157"/>
      <c r="N408" s="157"/>
      <c r="O408" s="157"/>
      <c r="P408" s="157"/>
      <c r="Q408" s="157"/>
      <c r="R408" s="157"/>
      <c r="S408" s="157"/>
      <c r="T408" s="157"/>
      <c r="U408" s="157"/>
      <c r="V408" s="157"/>
      <c r="W408" s="157"/>
      <c r="X408" s="157"/>
      <c r="Y408" s="148"/>
      <c r="Z408" s="148"/>
      <c r="AA408" s="148"/>
      <c r="AB408" s="148"/>
      <c r="AC408" s="148"/>
      <c r="AD408" s="148"/>
      <c r="AE408" s="148"/>
      <c r="AF408" s="148"/>
      <c r="AG408" s="148" t="s">
        <v>393</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55"/>
      <c r="B409" s="156"/>
      <c r="C409" s="197" t="s">
        <v>743</v>
      </c>
      <c r="D409" s="183"/>
      <c r="E409" s="184">
        <v>1</v>
      </c>
      <c r="F409" s="157"/>
      <c r="G409" s="157"/>
      <c r="H409" s="157"/>
      <c r="I409" s="157"/>
      <c r="J409" s="157"/>
      <c r="K409" s="157"/>
      <c r="L409" s="157"/>
      <c r="M409" s="157"/>
      <c r="N409" s="157"/>
      <c r="O409" s="157"/>
      <c r="P409" s="157"/>
      <c r="Q409" s="157"/>
      <c r="R409" s="157"/>
      <c r="S409" s="157"/>
      <c r="T409" s="157"/>
      <c r="U409" s="157"/>
      <c r="V409" s="157"/>
      <c r="W409" s="157"/>
      <c r="X409" s="157"/>
      <c r="Y409" s="148"/>
      <c r="Z409" s="148"/>
      <c r="AA409" s="148"/>
      <c r="AB409" s="148"/>
      <c r="AC409" s="148"/>
      <c r="AD409" s="148"/>
      <c r="AE409" s="148"/>
      <c r="AF409" s="148"/>
      <c r="AG409" s="148" t="s">
        <v>393</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55"/>
      <c r="B410" s="156"/>
      <c r="C410" s="197" t="s">
        <v>744</v>
      </c>
      <c r="D410" s="183"/>
      <c r="E410" s="184">
        <v>2</v>
      </c>
      <c r="F410" s="157"/>
      <c r="G410" s="157"/>
      <c r="H410" s="157"/>
      <c r="I410" s="157"/>
      <c r="J410" s="157"/>
      <c r="K410" s="157"/>
      <c r="L410" s="157"/>
      <c r="M410" s="157"/>
      <c r="N410" s="157"/>
      <c r="O410" s="157"/>
      <c r="P410" s="157"/>
      <c r="Q410" s="157"/>
      <c r="R410" s="157"/>
      <c r="S410" s="157"/>
      <c r="T410" s="157"/>
      <c r="U410" s="157"/>
      <c r="V410" s="157"/>
      <c r="W410" s="157"/>
      <c r="X410" s="157"/>
      <c r="Y410" s="148"/>
      <c r="Z410" s="148"/>
      <c r="AA410" s="148"/>
      <c r="AB410" s="148"/>
      <c r="AC410" s="148"/>
      <c r="AD410" s="148"/>
      <c r="AE410" s="148"/>
      <c r="AF410" s="148"/>
      <c r="AG410" s="148" t="s">
        <v>393</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1" x14ac:dyDescent="0.2">
      <c r="A411" s="155"/>
      <c r="B411" s="156"/>
      <c r="C411" s="197" t="s">
        <v>745</v>
      </c>
      <c r="D411" s="183"/>
      <c r="E411" s="184">
        <v>3</v>
      </c>
      <c r="F411" s="157"/>
      <c r="G411" s="157"/>
      <c r="H411" s="157"/>
      <c r="I411" s="157"/>
      <c r="J411" s="157"/>
      <c r="K411" s="157"/>
      <c r="L411" s="157"/>
      <c r="M411" s="157"/>
      <c r="N411" s="157"/>
      <c r="O411" s="157"/>
      <c r="P411" s="157"/>
      <c r="Q411" s="157"/>
      <c r="R411" s="157"/>
      <c r="S411" s="157"/>
      <c r="T411" s="157"/>
      <c r="U411" s="157"/>
      <c r="V411" s="157"/>
      <c r="W411" s="157"/>
      <c r="X411" s="157"/>
      <c r="Y411" s="148"/>
      <c r="Z411" s="148"/>
      <c r="AA411" s="148"/>
      <c r="AB411" s="148"/>
      <c r="AC411" s="148"/>
      <c r="AD411" s="148"/>
      <c r="AE411" s="148"/>
      <c r="AF411" s="148"/>
      <c r="AG411" s="148" t="s">
        <v>393</v>
      </c>
      <c r="AH411" s="148">
        <v>0</v>
      </c>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1" x14ac:dyDescent="0.2">
      <c r="A412" s="155"/>
      <c r="B412" s="156"/>
      <c r="C412" s="197" t="s">
        <v>746</v>
      </c>
      <c r="D412" s="183"/>
      <c r="E412" s="184">
        <v>2</v>
      </c>
      <c r="F412" s="157"/>
      <c r="G412" s="157"/>
      <c r="H412" s="157"/>
      <c r="I412" s="157"/>
      <c r="J412" s="157"/>
      <c r="K412" s="157"/>
      <c r="L412" s="157"/>
      <c r="M412" s="157"/>
      <c r="N412" s="157"/>
      <c r="O412" s="157"/>
      <c r="P412" s="157"/>
      <c r="Q412" s="157"/>
      <c r="R412" s="157"/>
      <c r="S412" s="157"/>
      <c r="T412" s="157"/>
      <c r="U412" s="157"/>
      <c r="V412" s="157"/>
      <c r="W412" s="157"/>
      <c r="X412" s="157"/>
      <c r="Y412" s="148"/>
      <c r="Z412" s="148"/>
      <c r="AA412" s="148"/>
      <c r="AB412" s="148"/>
      <c r="AC412" s="148"/>
      <c r="AD412" s="148"/>
      <c r="AE412" s="148"/>
      <c r="AF412" s="148"/>
      <c r="AG412" s="148" t="s">
        <v>393</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1" x14ac:dyDescent="0.2">
      <c r="A413" s="155"/>
      <c r="B413" s="156"/>
      <c r="C413" s="197" t="s">
        <v>747</v>
      </c>
      <c r="D413" s="183"/>
      <c r="E413" s="184">
        <v>5</v>
      </c>
      <c r="F413" s="157"/>
      <c r="G413" s="157"/>
      <c r="H413" s="157"/>
      <c r="I413" s="157"/>
      <c r="J413" s="157"/>
      <c r="K413" s="157"/>
      <c r="L413" s="157"/>
      <c r="M413" s="157"/>
      <c r="N413" s="157"/>
      <c r="O413" s="157"/>
      <c r="P413" s="157"/>
      <c r="Q413" s="157"/>
      <c r="R413" s="157"/>
      <c r="S413" s="157"/>
      <c r="T413" s="157"/>
      <c r="U413" s="157"/>
      <c r="V413" s="157"/>
      <c r="W413" s="157"/>
      <c r="X413" s="157"/>
      <c r="Y413" s="148"/>
      <c r="Z413" s="148"/>
      <c r="AA413" s="148"/>
      <c r="AB413" s="148"/>
      <c r="AC413" s="148"/>
      <c r="AD413" s="148"/>
      <c r="AE413" s="148"/>
      <c r="AF413" s="148"/>
      <c r="AG413" s="148" t="s">
        <v>393</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55"/>
      <c r="B414" s="156"/>
      <c r="C414" s="197" t="s">
        <v>748</v>
      </c>
      <c r="D414" s="183"/>
      <c r="E414" s="184">
        <v>1</v>
      </c>
      <c r="F414" s="157"/>
      <c r="G414" s="157"/>
      <c r="H414" s="157"/>
      <c r="I414" s="157"/>
      <c r="J414" s="157"/>
      <c r="K414" s="157"/>
      <c r="L414" s="157"/>
      <c r="M414" s="157"/>
      <c r="N414" s="157"/>
      <c r="O414" s="157"/>
      <c r="P414" s="157"/>
      <c r="Q414" s="157"/>
      <c r="R414" s="157"/>
      <c r="S414" s="157"/>
      <c r="T414" s="157"/>
      <c r="U414" s="157"/>
      <c r="V414" s="157"/>
      <c r="W414" s="157"/>
      <c r="X414" s="157"/>
      <c r="Y414" s="148"/>
      <c r="Z414" s="148"/>
      <c r="AA414" s="148"/>
      <c r="AB414" s="148"/>
      <c r="AC414" s="148"/>
      <c r="AD414" s="148"/>
      <c r="AE414" s="148"/>
      <c r="AF414" s="148"/>
      <c r="AG414" s="148" t="s">
        <v>393</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65">
        <v>46</v>
      </c>
      <c r="B415" s="166" t="s">
        <v>749</v>
      </c>
      <c r="C415" s="175" t="s">
        <v>750</v>
      </c>
      <c r="D415" s="167" t="s">
        <v>727</v>
      </c>
      <c r="E415" s="168">
        <v>2.02</v>
      </c>
      <c r="F415" s="169">
        <v>128.4</v>
      </c>
      <c r="G415" s="170">
        <f>ROUND(E415*F415,2)</f>
        <v>259.37</v>
      </c>
      <c r="H415" s="169">
        <v>128.4</v>
      </c>
      <c r="I415" s="170">
        <f>ROUND(E415*H415,2)</f>
        <v>259.37</v>
      </c>
      <c r="J415" s="169">
        <v>0</v>
      </c>
      <c r="K415" s="170">
        <f>ROUND(E415*J415,2)</f>
        <v>0</v>
      </c>
      <c r="L415" s="170">
        <v>21</v>
      </c>
      <c r="M415" s="170">
        <f>G415*(1+L415/100)</f>
        <v>313.83769999999998</v>
      </c>
      <c r="N415" s="170">
        <v>0.04</v>
      </c>
      <c r="O415" s="170">
        <f>ROUND(E415*N415,2)</f>
        <v>0.08</v>
      </c>
      <c r="P415" s="170">
        <v>0</v>
      </c>
      <c r="Q415" s="170">
        <f>ROUND(E415*P415,2)</f>
        <v>0</v>
      </c>
      <c r="R415" s="170"/>
      <c r="S415" s="170" t="s">
        <v>321</v>
      </c>
      <c r="T415" s="171" t="s">
        <v>322</v>
      </c>
      <c r="U415" s="157">
        <v>0</v>
      </c>
      <c r="V415" s="157">
        <f>ROUND(E415*U415,2)</f>
        <v>0</v>
      </c>
      <c r="W415" s="157"/>
      <c r="X415" s="157" t="s">
        <v>627</v>
      </c>
      <c r="Y415" s="148"/>
      <c r="Z415" s="148"/>
      <c r="AA415" s="148"/>
      <c r="AB415" s="148"/>
      <c r="AC415" s="148"/>
      <c r="AD415" s="148"/>
      <c r="AE415" s="148"/>
      <c r="AF415" s="148"/>
      <c r="AG415" s="148" t="s">
        <v>628</v>
      </c>
      <c r="AH415" s="148"/>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55"/>
      <c r="B416" s="156"/>
      <c r="C416" s="197" t="s">
        <v>751</v>
      </c>
      <c r="D416" s="183"/>
      <c r="E416" s="184">
        <v>2.02</v>
      </c>
      <c r="F416" s="157"/>
      <c r="G416" s="157"/>
      <c r="H416" s="157"/>
      <c r="I416" s="157"/>
      <c r="J416" s="157"/>
      <c r="K416" s="157"/>
      <c r="L416" s="157"/>
      <c r="M416" s="157"/>
      <c r="N416" s="157"/>
      <c r="O416" s="157"/>
      <c r="P416" s="157"/>
      <c r="Q416" s="157"/>
      <c r="R416" s="157"/>
      <c r="S416" s="157"/>
      <c r="T416" s="157"/>
      <c r="U416" s="157"/>
      <c r="V416" s="157"/>
      <c r="W416" s="157"/>
      <c r="X416" s="157"/>
      <c r="Y416" s="148"/>
      <c r="Z416" s="148"/>
      <c r="AA416" s="148"/>
      <c r="AB416" s="148"/>
      <c r="AC416" s="148"/>
      <c r="AD416" s="148"/>
      <c r="AE416" s="148"/>
      <c r="AF416" s="148"/>
      <c r="AG416" s="148" t="s">
        <v>393</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ht="22.5" outlineLevel="1" x14ac:dyDescent="0.2">
      <c r="A417" s="165">
        <v>47</v>
      </c>
      <c r="B417" s="166" t="s">
        <v>752</v>
      </c>
      <c r="C417" s="175" t="s">
        <v>753</v>
      </c>
      <c r="D417" s="167" t="s">
        <v>727</v>
      </c>
      <c r="E417" s="168">
        <v>7.07</v>
      </c>
      <c r="F417" s="169">
        <v>158.80000000000001</v>
      </c>
      <c r="G417" s="170">
        <f>ROUND(E417*F417,2)</f>
        <v>1122.72</v>
      </c>
      <c r="H417" s="169">
        <v>158.80000000000001</v>
      </c>
      <c r="I417" s="170">
        <f>ROUND(E417*H417,2)</f>
        <v>1122.72</v>
      </c>
      <c r="J417" s="169">
        <v>0</v>
      </c>
      <c r="K417" s="170">
        <f>ROUND(E417*J417,2)</f>
        <v>0</v>
      </c>
      <c r="L417" s="170">
        <v>21</v>
      </c>
      <c r="M417" s="170">
        <f>G417*(1+L417/100)</f>
        <v>1358.4911999999999</v>
      </c>
      <c r="N417" s="170">
        <v>0.04</v>
      </c>
      <c r="O417" s="170">
        <f>ROUND(E417*N417,2)</f>
        <v>0.28000000000000003</v>
      </c>
      <c r="P417" s="170">
        <v>0</v>
      </c>
      <c r="Q417" s="170">
        <f>ROUND(E417*P417,2)</f>
        <v>0</v>
      </c>
      <c r="R417" s="170" t="s">
        <v>626</v>
      </c>
      <c r="S417" s="170" t="s">
        <v>387</v>
      </c>
      <c r="T417" s="171" t="s">
        <v>322</v>
      </c>
      <c r="U417" s="157">
        <v>0</v>
      </c>
      <c r="V417" s="157">
        <f>ROUND(E417*U417,2)</f>
        <v>0</v>
      </c>
      <c r="W417" s="157"/>
      <c r="X417" s="157" t="s">
        <v>627</v>
      </c>
      <c r="Y417" s="148"/>
      <c r="Z417" s="148"/>
      <c r="AA417" s="148"/>
      <c r="AB417" s="148"/>
      <c r="AC417" s="148"/>
      <c r="AD417" s="148"/>
      <c r="AE417" s="148"/>
      <c r="AF417" s="148"/>
      <c r="AG417" s="148" t="s">
        <v>628</v>
      </c>
      <c r="AH417" s="148"/>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55"/>
      <c r="B418" s="156"/>
      <c r="C418" s="197" t="s">
        <v>754</v>
      </c>
      <c r="D418" s="183"/>
      <c r="E418" s="184">
        <v>7.07</v>
      </c>
      <c r="F418" s="157"/>
      <c r="G418" s="157"/>
      <c r="H418" s="157"/>
      <c r="I418" s="157"/>
      <c r="J418" s="157"/>
      <c r="K418" s="157"/>
      <c r="L418" s="157"/>
      <c r="M418" s="157"/>
      <c r="N418" s="157"/>
      <c r="O418" s="157"/>
      <c r="P418" s="157"/>
      <c r="Q418" s="157"/>
      <c r="R418" s="157"/>
      <c r="S418" s="157"/>
      <c r="T418" s="157"/>
      <c r="U418" s="157"/>
      <c r="V418" s="157"/>
      <c r="W418" s="157"/>
      <c r="X418" s="157"/>
      <c r="Y418" s="148"/>
      <c r="Z418" s="148"/>
      <c r="AA418" s="148"/>
      <c r="AB418" s="148"/>
      <c r="AC418" s="148"/>
      <c r="AD418" s="148"/>
      <c r="AE418" s="148"/>
      <c r="AF418" s="148"/>
      <c r="AG418" s="148" t="s">
        <v>393</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ht="22.5" outlineLevel="1" x14ac:dyDescent="0.2">
      <c r="A419" s="165">
        <v>48</v>
      </c>
      <c r="B419" s="166" t="s">
        <v>755</v>
      </c>
      <c r="C419" s="175" t="s">
        <v>756</v>
      </c>
      <c r="D419" s="167" t="s">
        <v>727</v>
      </c>
      <c r="E419" s="168">
        <v>8.08</v>
      </c>
      <c r="F419" s="169">
        <v>184</v>
      </c>
      <c r="G419" s="170">
        <f>ROUND(E419*F419,2)</f>
        <v>1486.72</v>
      </c>
      <c r="H419" s="169">
        <v>184</v>
      </c>
      <c r="I419" s="170">
        <f>ROUND(E419*H419,2)</f>
        <v>1486.72</v>
      </c>
      <c r="J419" s="169">
        <v>0</v>
      </c>
      <c r="K419" s="170">
        <f>ROUND(E419*J419,2)</f>
        <v>0</v>
      </c>
      <c r="L419" s="170">
        <v>21</v>
      </c>
      <c r="M419" s="170">
        <f>G419*(1+L419/100)</f>
        <v>1798.9312</v>
      </c>
      <c r="N419" s="170">
        <v>5.3999999999999999E-2</v>
      </c>
      <c r="O419" s="170">
        <f>ROUND(E419*N419,2)</f>
        <v>0.44</v>
      </c>
      <c r="P419" s="170">
        <v>0</v>
      </c>
      <c r="Q419" s="170">
        <f>ROUND(E419*P419,2)</f>
        <v>0</v>
      </c>
      <c r="R419" s="170" t="s">
        <v>626</v>
      </c>
      <c r="S419" s="170" t="s">
        <v>387</v>
      </c>
      <c r="T419" s="171" t="s">
        <v>322</v>
      </c>
      <c r="U419" s="157">
        <v>0</v>
      </c>
      <c r="V419" s="157">
        <f>ROUND(E419*U419,2)</f>
        <v>0</v>
      </c>
      <c r="W419" s="157"/>
      <c r="X419" s="157" t="s">
        <v>627</v>
      </c>
      <c r="Y419" s="148"/>
      <c r="Z419" s="148"/>
      <c r="AA419" s="148"/>
      <c r="AB419" s="148"/>
      <c r="AC419" s="148"/>
      <c r="AD419" s="148"/>
      <c r="AE419" s="148"/>
      <c r="AF419" s="148"/>
      <c r="AG419" s="148" t="s">
        <v>628</v>
      </c>
      <c r="AH419" s="148"/>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55"/>
      <c r="B420" s="156"/>
      <c r="C420" s="197" t="s">
        <v>757</v>
      </c>
      <c r="D420" s="183"/>
      <c r="E420" s="184">
        <v>8.08</v>
      </c>
      <c r="F420" s="157"/>
      <c r="G420" s="157"/>
      <c r="H420" s="157"/>
      <c r="I420" s="157"/>
      <c r="J420" s="157"/>
      <c r="K420" s="157"/>
      <c r="L420" s="157"/>
      <c r="M420" s="157"/>
      <c r="N420" s="157"/>
      <c r="O420" s="157"/>
      <c r="P420" s="157"/>
      <c r="Q420" s="157"/>
      <c r="R420" s="157"/>
      <c r="S420" s="157"/>
      <c r="T420" s="157"/>
      <c r="U420" s="157"/>
      <c r="V420" s="157"/>
      <c r="W420" s="157"/>
      <c r="X420" s="157"/>
      <c r="Y420" s="148"/>
      <c r="Z420" s="148"/>
      <c r="AA420" s="148"/>
      <c r="AB420" s="148"/>
      <c r="AC420" s="148"/>
      <c r="AD420" s="148"/>
      <c r="AE420" s="148"/>
      <c r="AF420" s="148"/>
      <c r="AG420" s="148" t="s">
        <v>393</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ht="22.5" outlineLevel="1" x14ac:dyDescent="0.2">
      <c r="A421" s="165">
        <v>49</v>
      </c>
      <c r="B421" s="166" t="s">
        <v>758</v>
      </c>
      <c r="C421" s="175" t="s">
        <v>759</v>
      </c>
      <c r="D421" s="167" t="s">
        <v>727</v>
      </c>
      <c r="E421" s="168">
        <v>25.25</v>
      </c>
      <c r="F421" s="169">
        <v>205.2</v>
      </c>
      <c r="G421" s="170">
        <f>ROUND(E421*F421,2)</f>
        <v>5181.3</v>
      </c>
      <c r="H421" s="169">
        <v>205.2</v>
      </c>
      <c r="I421" s="170">
        <f>ROUND(E421*H421,2)</f>
        <v>5181.3</v>
      </c>
      <c r="J421" s="169">
        <v>0</v>
      </c>
      <c r="K421" s="170">
        <f>ROUND(E421*J421,2)</f>
        <v>0</v>
      </c>
      <c r="L421" s="170">
        <v>21</v>
      </c>
      <c r="M421" s="170">
        <f>G421*(1+L421/100)</f>
        <v>6269.3729999999996</v>
      </c>
      <c r="N421" s="170">
        <v>6.8000000000000005E-2</v>
      </c>
      <c r="O421" s="170">
        <f>ROUND(E421*N421,2)</f>
        <v>1.72</v>
      </c>
      <c r="P421" s="170">
        <v>0</v>
      </c>
      <c r="Q421" s="170">
        <f>ROUND(E421*P421,2)</f>
        <v>0</v>
      </c>
      <c r="R421" s="170" t="s">
        <v>626</v>
      </c>
      <c r="S421" s="170" t="s">
        <v>387</v>
      </c>
      <c r="T421" s="171" t="s">
        <v>322</v>
      </c>
      <c r="U421" s="157">
        <v>0</v>
      </c>
      <c r="V421" s="157">
        <f>ROUND(E421*U421,2)</f>
        <v>0</v>
      </c>
      <c r="W421" s="157"/>
      <c r="X421" s="157" t="s">
        <v>627</v>
      </c>
      <c r="Y421" s="148"/>
      <c r="Z421" s="148"/>
      <c r="AA421" s="148"/>
      <c r="AB421" s="148"/>
      <c r="AC421" s="148"/>
      <c r="AD421" s="148"/>
      <c r="AE421" s="148"/>
      <c r="AF421" s="148"/>
      <c r="AG421" s="148" t="s">
        <v>628</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55"/>
      <c r="B422" s="156"/>
      <c r="C422" s="197" t="s">
        <v>760</v>
      </c>
      <c r="D422" s="183"/>
      <c r="E422" s="184">
        <v>25.25</v>
      </c>
      <c r="F422" s="157"/>
      <c r="G422" s="157"/>
      <c r="H422" s="157"/>
      <c r="I422" s="157"/>
      <c r="J422" s="157"/>
      <c r="K422" s="157"/>
      <c r="L422" s="157"/>
      <c r="M422" s="157"/>
      <c r="N422" s="157"/>
      <c r="O422" s="157"/>
      <c r="P422" s="157"/>
      <c r="Q422" s="157"/>
      <c r="R422" s="157"/>
      <c r="S422" s="157"/>
      <c r="T422" s="157"/>
      <c r="U422" s="157"/>
      <c r="V422" s="157"/>
      <c r="W422" s="157"/>
      <c r="X422" s="157"/>
      <c r="Y422" s="148"/>
      <c r="Z422" s="148"/>
      <c r="AA422" s="148"/>
      <c r="AB422" s="148"/>
      <c r="AC422" s="148"/>
      <c r="AD422" s="148"/>
      <c r="AE422" s="148"/>
      <c r="AF422" s="148"/>
      <c r="AG422" s="148" t="s">
        <v>393</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65">
        <v>50</v>
      </c>
      <c r="B423" s="166" t="s">
        <v>761</v>
      </c>
      <c r="C423" s="175" t="s">
        <v>762</v>
      </c>
      <c r="D423" s="167" t="s">
        <v>727</v>
      </c>
      <c r="E423" s="168">
        <v>16.16</v>
      </c>
      <c r="F423" s="169">
        <v>212</v>
      </c>
      <c r="G423" s="170">
        <f>ROUND(E423*F423,2)</f>
        <v>3425.92</v>
      </c>
      <c r="H423" s="169">
        <v>212</v>
      </c>
      <c r="I423" s="170">
        <f>ROUND(E423*H423,2)</f>
        <v>3425.92</v>
      </c>
      <c r="J423" s="169">
        <v>0</v>
      </c>
      <c r="K423" s="170">
        <f>ROUND(E423*J423,2)</f>
        <v>0</v>
      </c>
      <c r="L423" s="170">
        <v>21</v>
      </c>
      <c r="M423" s="170">
        <f>G423*(1+L423/100)</f>
        <v>4145.3631999999998</v>
      </c>
      <c r="N423" s="170">
        <v>6.8000000000000005E-2</v>
      </c>
      <c r="O423" s="170">
        <f>ROUND(E423*N423,2)</f>
        <v>1.1000000000000001</v>
      </c>
      <c r="P423" s="170">
        <v>0</v>
      </c>
      <c r="Q423" s="170">
        <f>ROUND(E423*P423,2)</f>
        <v>0</v>
      </c>
      <c r="R423" s="170"/>
      <c r="S423" s="170" t="s">
        <v>321</v>
      </c>
      <c r="T423" s="171" t="s">
        <v>322</v>
      </c>
      <c r="U423" s="157">
        <v>0</v>
      </c>
      <c r="V423" s="157">
        <f>ROUND(E423*U423,2)</f>
        <v>0</v>
      </c>
      <c r="W423" s="157"/>
      <c r="X423" s="157" t="s">
        <v>627</v>
      </c>
      <c r="Y423" s="148"/>
      <c r="Z423" s="148"/>
      <c r="AA423" s="148"/>
      <c r="AB423" s="148"/>
      <c r="AC423" s="148"/>
      <c r="AD423" s="148"/>
      <c r="AE423" s="148"/>
      <c r="AF423" s="148"/>
      <c r="AG423" s="148" t="s">
        <v>628</v>
      </c>
      <c r="AH423" s="148"/>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55"/>
      <c r="B424" s="156"/>
      <c r="C424" s="197" t="s">
        <v>763</v>
      </c>
      <c r="D424" s="183"/>
      <c r="E424" s="184">
        <v>16.16</v>
      </c>
      <c r="F424" s="157"/>
      <c r="G424" s="157"/>
      <c r="H424" s="157"/>
      <c r="I424" s="157"/>
      <c r="J424" s="157"/>
      <c r="K424" s="157"/>
      <c r="L424" s="157"/>
      <c r="M424" s="157"/>
      <c r="N424" s="157"/>
      <c r="O424" s="157"/>
      <c r="P424" s="157"/>
      <c r="Q424" s="157"/>
      <c r="R424" s="157"/>
      <c r="S424" s="157"/>
      <c r="T424" s="157"/>
      <c r="U424" s="157"/>
      <c r="V424" s="157"/>
      <c r="W424" s="157"/>
      <c r="X424" s="157"/>
      <c r="Y424" s="148"/>
      <c r="Z424" s="148"/>
      <c r="AA424" s="148"/>
      <c r="AB424" s="148"/>
      <c r="AC424" s="148"/>
      <c r="AD424" s="148"/>
      <c r="AE424" s="148"/>
      <c r="AF424" s="148"/>
      <c r="AG424" s="148" t="s">
        <v>393</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x14ac:dyDescent="0.2">
      <c r="A425" s="159" t="s">
        <v>316</v>
      </c>
      <c r="B425" s="160" t="s">
        <v>218</v>
      </c>
      <c r="C425" s="174" t="s">
        <v>219</v>
      </c>
      <c r="D425" s="161"/>
      <c r="E425" s="162"/>
      <c r="F425" s="163"/>
      <c r="G425" s="163">
        <f>SUMIF(AG426:AG445,"&lt;&gt;NOR",G426:G445)</f>
        <v>240076.58000000002</v>
      </c>
      <c r="H425" s="163"/>
      <c r="I425" s="163">
        <f>SUM(I426:I445)</f>
        <v>130564.76999999999</v>
      </c>
      <c r="J425" s="163"/>
      <c r="K425" s="163">
        <f>SUM(K426:K445)</f>
        <v>109511.81</v>
      </c>
      <c r="L425" s="163"/>
      <c r="M425" s="163">
        <f>SUM(M426:M445)</f>
        <v>290492.6618</v>
      </c>
      <c r="N425" s="163"/>
      <c r="O425" s="163">
        <f>SUM(O426:O445)</f>
        <v>452.91</v>
      </c>
      <c r="P425" s="163"/>
      <c r="Q425" s="163">
        <f>SUM(Q426:Q445)</f>
        <v>0</v>
      </c>
      <c r="R425" s="163"/>
      <c r="S425" s="163"/>
      <c r="T425" s="164"/>
      <c r="U425" s="158"/>
      <c r="V425" s="158">
        <f>SUM(V426:V445)</f>
        <v>399.26</v>
      </c>
      <c r="W425" s="158"/>
      <c r="X425" s="158"/>
      <c r="AG425" t="s">
        <v>317</v>
      </c>
    </row>
    <row r="426" spans="1:60" outlineLevel="1" x14ac:dyDescent="0.2">
      <c r="A426" s="165">
        <v>51</v>
      </c>
      <c r="B426" s="166" t="s">
        <v>764</v>
      </c>
      <c r="C426" s="175" t="s">
        <v>765</v>
      </c>
      <c r="D426" s="167" t="s">
        <v>443</v>
      </c>
      <c r="E426" s="168">
        <v>226.35400000000001</v>
      </c>
      <c r="F426" s="169">
        <v>970.4</v>
      </c>
      <c r="G426" s="170">
        <f>ROUND(E426*F426,2)</f>
        <v>219653.92</v>
      </c>
      <c r="H426" s="169">
        <v>507.21</v>
      </c>
      <c r="I426" s="170">
        <f>ROUND(E426*H426,2)</f>
        <v>114809.01</v>
      </c>
      <c r="J426" s="169">
        <v>463.19</v>
      </c>
      <c r="K426" s="170">
        <f>ROUND(E426*J426,2)</f>
        <v>104844.91</v>
      </c>
      <c r="L426" s="170">
        <v>21</v>
      </c>
      <c r="M426" s="170">
        <f>G426*(1+L426/100)</f>
        <v>265781.24320000003</v>
      </c>
      <c r="N426" s="170">
        <v>1.8907700000000001</v>
      </c>
      <c r="O426" s="170">
        <f>ROUND(E426*N426,2)</f>
        <v>427.98</v>
      </c>
      <c r="P426" s="170">
        <v>0</v>
      </c>
      <c r="Q426" s="170">
        <f>ROUND(E426*P426,2)</f>
        <v>0</v>
      </c>
      <c r="R426" s="170" t="s">
        <v>732</v>
      </c>
      <c r="S426" s="170" t="s">
        <v>387</v>
      </c>
      <c r="T426" s="171" t="s">
        <v>322</v>
      </c>
      <c r="U426" s="157">
        <v>1.7</v>
      </c>
      <c r="V426" s="157">
        <f>ROUND(E426*U426,2)</f>
        <v>384.8</v>
      </c>
      <c r="W426" s="157"/>
      <c r="X426" s="157" t="s">
        <v>388</v>
      </c>
      <c r="Y426" s="148"/>
      <c r="Z426" s="148"/>
      <c r="AA426" s="148"/>
      <c r="AB426" s="148"/>
      <c r="AC426" s="148"/>
      <c r="AD426" s="148"/>
      <c r="AE426" s="148"/>
      <c r="AF426" s="148"/>
      <c r="AG426" s="148" t="s">
        <v>389</v>
      </c>
      <c r="AH426" s="148"/>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1" x14ac:dyDescent="0.2">
      <c r="A427" s="155"/>
      <c r="B427" s="156"/>
      <c r="C427" s="273" t="s">
        <v>766</v>
      </c>
      <c r="D427" s="274"/>
      <c r="E427" s="274"/>
      <c r="F427" s="274"/>
      <c r="G427" s="274"/>
      <c r="H427" s="157"/>
      <c r="I427" s="157"/>
      <c r="J427" s="157"/>
      <c r="K427" s="157"/>
      <c r="L427" s="157"/>
      <c r="M427" s="157"/>
      <c r="N427" s="157"/>
      <c r="O427" s="157"/>
      <c r="P427" s="157"/>
      <c r="Q427" s="157"/>
      <c r="R427" s="157"/>
      <c r="S427" s="157"/>
      <c r="T427" s="157"/>
      <c r="U427" s="157"/>
      <c r="V427" s="157"/>
      <c r="W427" s="157"/>
      <c r="X427" s="157"/>
      <c r="Y427" s="148"/>
      <c r="Z427" s="148"/>
      <c r="AA427" s="148"/>
      <c r="AB427" s="148"/>
      <c r="AC427" s="148"/>
      <c r="AD427" s="148"/>
      <c r="AE427" s="148"/>
      <c r="AF427" s="148"/>
      <c r="AG427" s="148" t="s">
        <v>391</v>
      </c>
      <c r="AH427" s="148"/>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55"/>
      <c r="B428" s="156"/>
      <c r="C428" s="197" t="s">
        <v>767</v>
      </c>
      <c r="D428" s="183"/>
      <c r="E428" s="184">
        <v>27.17</v>
      </c>
      <c r="F428" s="157"/>
      <c r="G428" s="157"/>
      <c r="H428" s="157"/>
      <c r="I428" s="157"/>
      <c r="J428" s="157"/>
      <c r="K428" s="157"/>
      <c r="L428" s="157"/>
      <c r="M428" s="157"/>
      <c r="N428" s="157"/>
      <c r="O428" s="157"/>
      <c r="P428" s="157"/>
      <c r="Q428" s="157"/>
      <c r="R428" s="157"/>
      <c r="S428" s="157"/>
      <c r="T428" s="157"/>
      <c r="U428" s="157"/>
      <c r="V428" s="157"/>
      <c r="W428" s="157"/>
      <c r="X428" s="157"/>
      <c r="Y428" s="148"/>
      <c r="Z428" s="148"/>
      <c r="AA428" s="148"/>
      <c r="AB428" s="148"/>
      <c r="AC428" s="148"/>
      <c r="AD428" s="148"/>
      <c r="AE428" s="148"/>
      <c r="AF428" s="148"/>
      <c r="AG428" s="148" t="s">
        <v>393</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1" x14ac:dyDescent="0.2">
      <c r="A429" s="155"/>
      <c r="B429" s="156"/>
      <c r="C429" s="197" t="s">
        <v>768</v>
      </c>
      <c r="D429" s="183"/>
      <c r="E429" s="184">
        <v>26.364000000000001</v>
      </c>
      <c r="F429" s="157"/>
      <c r="G429" s="157"/>
      <c r="H429" s="157"/>
      <c r="I429" s="157"/>
      <c r="J429" s="157"/>
      <c r="K429" s="157"/>
      <c r="L429" s="157"/>
      <c r="M429" s="157"/>
      <c r="N429" s="157"/>
      <c r="O429" s="157"/>
      <c r="P429" s="157"/>
      <c r="Q429" s="157"/>
      <c r="R429" s="157"/>
      <c r="S429" s="157"/>
      <c r="T429" s="157"/>
      <c r="U429" s="157"/>
      <c r="V429" s="157"/>
      <c r="W429" s="157"/>
      <c r="X429" s="157"/>
      <c r="Y429" s="148"/>
      <c r="Z429" s="148"/>
      <c r="AA429" s="148"/>
      <c r="AB429" s="148"/>
      <c r="AC429" s="148"/>
      <c r="AD429" s="148"/>
      <c r="AE429" s="148"/>
      <c r="AF429" s="148"/>
      <c r="AG429" s="148" t="s">
        <v>393</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1" x14ac:dyDescent="0.2">
      <c r="A430" s="155"/>
      <c r="B430" s="156"/>
      <c r="C430" s="197" t="s">
        <v>769</v>
      </c>
      <c r="D430" s="183"/>
      <c r="E430" s="184">
        <v>11.271000000000001</v>
      </c>
      <c r="F430" s="157"/>
      <c r="G430" s="157"/>
      <c r="H430" s="157"/>
      <c r="I430" s="157"/>
      <c r="J430" s="157"/>
      <c r="K430" s="157"/>
      <c r="L430" s="157"/>
      <c r="M430" s="157"/>
      <c r="N430" s="157"/>
      <c r="O430" s="157"/>
      <c r="P430" s="157"/>
      <c r="Q430" s="157"/>
      <c r="R430" s="157"/>
      <c r="S430" s="157"/>
      <c r="T430" s="157"/>
      <c r="U430" s="157"/>
      <c r="V430" s="157"/>
      <c r="W430" s="157"/>
      <c r="X430" s="157"/>
      <c r="Y430" s="148"/>
      <c r="Z430" s="148"/>
      <c r="AA430" s="148"/>
      <c r="AB430" s="148"/>
      <c r="AC430" s="148"/>
      <c r="AD430" s="148"/>
      <c r="AE430" s="148"/>
      <c r="AF430" s="148"/>
      <c r="AG430" s="148" t="s">
        <v>393</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1" x14ac:dyDescent="0.2">
      <c r="A431" s="155"/>
      <c r="B431" s="156"/>
      <c r="C431" s="197" t="s">
        <v>770</v>
      </c>
      <c r="D431" s="183"/>
      <c r="E431" s="184">
        <v>26.428999999999998</v>
      </c>
      <c r="F431" s="157"/>
      <c r="G431" s="157"/>
      <c r="H431" s="157"/>
      <c r="I431" s="157"/>
      <c r="J431" s="157"/>
      <c r="K431" s="157"/>
      <c r="L431" s="157"/>
      <c r="M431" s="157"/>
      <c r="N431" s="157"/>
      <c r="O431" s="157"/>
      <c r="P431" s="157"/>
      <c r="Q431" s="157"/>
      <c r="R431" s="157"/>
      <c r="S431" s="157"/>
      <c r="T431" s="157"/>
      <c r="U431" s="157"/>
      <c r="V431" s="157"/>
      <c r="W431" s="157"/>
      <c r="X431" s="157"/>
      <c r="Y431" s="148"/>
      <c r="Z431" s="148"/>
      <c r="AA431" s="148"/>
      <c r="AB431" s="148"/>
      <c r="AC431" s="148"/>
      <c r="AD431" s="148"/>
      <c r="AE431" s="148"/>
      <c r="AF431" s="148"/>
      <c r="AG431" s="148" t="s">
        <v>393</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1" x14ac:dyDescent="0.2">
      <c r="A432" s="155"/>
      <c r="B432" s="156"/>
      <c r="C432" s="197" t="s">
        <v>771</v>
      </c>
      <c r="D432" s="183"/>
      <c r="E432" s="184">
        <v>5.85</v>
      </c>
      <c r="F432" s="157"/>
      <c r="G432" s="157"/>
      <c r="H432" s="157"/>
      <c r="I432" s="157"/>
      <c r="J432" s="157"/>
      <c r="K432" s="157"/>
      <c r="L432" s="157"/>
      <c r="M432" s="157"/>
      <c r="N432" s="157"/>
      <c r="O432" s="157"/>
      <c r="P432" s="157"/>
      <c r="Q432" s="157"/>
      <c r="R432" s="157"/>
      <c r="S432" s="157"/>
      <c r="T432" s="157"/>
      <c r="U432" s="157"/>
      <c r="V432" s="157"/>
      <c r="W432" s="157"/>
      <c r="X432" s="157"/>
      <c r="Y432" s="148"/>
      <c r="Z432" s="148"/>
      <c r="AA432" s="148"/>
      <c r="AB432" s="148"/>
      <c r="AC432" s="148"/>
      <c r="AD432" s="148"/>
      <c r="AE432" s="148"/>
      <c r="AF432" s="148"/>
      <c r="AG432" s="148" t="s">
        <v>393</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1" x14ac:dyDescent="0.2">
      <c r="A433" s="155"/>
      <c r="B433" s="156"/>
      <c r="C433" s="197" t="s">
        <v>772</v>
      </c>
      <c r="D433" s="183"/>
      <c r="E433" s="184">
        <v>7.9950000000000001</v>
      </c>
      <c r="F433" s="157"/>
      <c r="G433" s="157"/>
      <c r="H433" s="157"/>
      <c r="I433" s="157"/>
      <c r="J433" s="157"/>
      <c r="K433" s="157"/>
      <c r="L433" s="157"/>
      <c r="M433" s="157"/>
      <c r="N433" s="157"/>
      <c r="O433" s="157"/>
      <c r="P433" s="157"/>
      <c r="Q433" s="157"/>
      <c r="R433" s="157"/>
      <c r="S433" s="157"/>
      <c r="T433" s="157"/>
      <c r="U433" s="157"/>
      <c r="V433" s="157"/>
      <c r="W433" s="157"/>
      <c r="X433" s="157"/>
      <c r="Y433" s="148"/>
      <c r="Z433" s="148"/>
      <c r="AA433" s="148"/>
      <c r="AB433" s="148"/>
      <c r="AC433" s="148"/>
      <c r="AD433" s="148"/>
      <c r="AE433" s="148"/>
      <c r="AF433" s="148"/>
      <c r="AG433" s="148" t="s">
        <v>393</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1" x14ac:dyDescent="0.2">
      <c r="A434" s="155"/>
      <c r="B434" s="156"/>
      <c r="C434" s="197" t="s">
        <v>773</v>
      </c>
      <c r="D434" s="183"/>
      <c r="E434" s="184">
        <v>28.47</v>
      </c>
      <c r="F434" s="157"/>
      <c r="G434" s="157"/>
      <c r="H434" s="157"/>
      <c r="I434" s="157"/>
      <c r="J434" s="157"/>
      <c r="K434" s="157"/>
      <c r="L434" s="157"/>
      <c r="M434" s="157"/>
      <c r="N434" s="157"/>
      <c r="O434" s="157"/>
      <c r="P434" s="157"/>
      <c r="Q434" s="157"/>
      <c r="R434" s="157"/>
      <c r="S434" s="157"/>
      <c r="T434" s="157"/>
      <c r="U434" s="157"/>
      <c r="V434" s="157"/>
      <c r="W434" s="157"/>
      <c r="X434" s="157"/>
      <c r="Y434" s="148"/>
      <c r="Z434" s="148"/>
      <c r="AA434" s="148"/>
      <c r="AB434" s="148"/>
      <c r="AC434" s="148"/>
      <c r="AD434" s="148"/>
      <c r="AE434" s="148"/>
      <c r="AF434" s="148"/>
      <c r="AG434" s="148" t="s">
        <v>393</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55"/>
      <c r="B435" s="156"/>
      <c r="C435" s="197" t="s">
        <v>774</v>
      </c>
      <c r="D435" s="183"/>
      <c r="E435" s="184">
        <v>13.455</v>
      </c>
      <c r="F435" s="157"/>
      <c r="G435" s="157"/>
      <c r="H435" s="157"/>
      <c r="I435" s="157"/>
      <c r="J435" s="157"/>
      <c r="K435" s="157"/>
      <c r="L435" s="157"/>
      <c r="M435" s="157"/>
      <c r="N435" s="157"/>
      <c r="O435" s="157"/>
      <c r="P435" s="157"/>
      <c r="Q435" s="157"/>
      <c r="R435" s="157"/>
      <c r="S435" s="157"/>
      <c r="T435" s="157"/>
      <c r="U435" s="157"/>
      <c r="V435" s="157"/>
      <c r="W435" s="157"/>
      <c r="X435" s="157"/>
      <c r="Y435" s="148"/>
      <c r="Z435" s="148"/>
      <c r="AA435" s="148"/>
      <c r="AB435" s="148"/>
      <c r="AC435" s="148"/>
      <c r="AD435" s="148"/>
      <c r="AE435" s="148"/>
      <c r="AF435" s="148"/>
      <c r="AG435" s="148" t="s">
        <v>393</v>
      </c>
      <c r="AH435" s="148">
        <v>0</v>
      </c>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1" x14ac:dyDescent="0.2">
      <c r="A436" s="155"/>
      <c r="B436" s="156"/>
      <c r="C436" s="197" t="s">
        <v>775</v>
      </c>
      <c r="D436" s="183"/>
      <c r="E436" s="184">
        <v>8.32</v>
      </c>
      <c r="F436" s="157"/>
      <c r="G436" s="157"/>
      <c r="H436" s="157"/>
      <c r="I436" s="157"/>
      <c r="J436" s="157"/>
      <c r="K436" s="157"/>
      <c r="L436" s="157"/>
      <c r="M436" s="157"/>
      <c r="N436" s="157"/>
      <c r="O436" s="157"/>
      <c r="P436" s="157"/>
      <c r="Q436" s="157"/>
      <c r="R436" s="157"/>
      <c r="S436" s="157"/>
      <c r="T436" s="157"/>
      <c r="U436" s="157"/>
      <c r="V436" s="157"/>
      <c r="W436" s="157"/>
      <c r="X436" s="157"/>
      <c r="Y436" s="148"/>
      <c r="Z436" s="148"/>
      <c r="AA436" s="148"/>
      <c r="AB436" s="148"/>
      <c r="AC436" s="148"/>
      <c r="AD436" s="148"/>
      <c r="AE436" s="148"/>
      <c r="AF436" s="148"/>
      <c r="AG436" s="148" t="s">
        <v>393</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1" x14ac:dyDescent="0.2">
      <c r="A437" s="155"/>
      <c r="B437" s="156"/>
      <c r="C437" s="197" t="s">
        <v>776</v>
      </c>
      <c r="D437" s="183"/>
      <c r="E437" s="184">
        <v>6.8250000000000002</v>
      </c>
      <c r="F437" s="157"/>
      <c r="G437" s="157"/>
      <c r="H437" s="157"/>
      <c r="I437" s="157"/>
      <c r="J437" s="157"/>
      <c r="K437" s="157"/>
      <c r="L437" s="157"/>
      <c r="M437" s="157"/>
      <c r="N437" s="157"/>
      <c r="O437" s="157"/>
      <c r="P437" s="157"/>
      <c r="Q437" s="157"/>
      <c r="R437" s="157"/>
      <c r="S437" s="157"/>
      <c r="T437" s="157"/>
      <c r="U437" s="157"/>
      <c r="V437" s="157"/>
      <c r="W437" s="157"/>
      <c r="X437" s="157"/>
      <c r="Y437" s="148"/>
      <c r="Z437" s="148"/>
      <c r="AA437" s="148"/>
      <c r="AB437" s="148"/>
      <c r="AC437" s="148"/>
      <c r="AD437" s="148"/>
      <c r="AE437" s="148"/>
      <c r="AF437" s="148"/>
      <c r="AG437" s="148" t="s">
        <v>393</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55"/>
      <c r="B438" s="156"/>
      <c r="C438" s="197" t="s">
        <v>777</v>
      </c>
      <c r="D438" s="183"/>
      <c r="E438" s="184">
        <v>3.5750000000000002</v>
      </c>
      <c r="F438" s="157"/>
      <c r="G438" s="157"/>
      <c r="H438" s="157"/>
      <c r="I438" s="157"/>
      <c r="J438" s="157"/>
      <c r="K438" s="157"/>
      <c r="L438" s="157"/>
      <c r="M438" s="157"/>
      <c r="N438" s="157"/>
      <c r="O438" s="157"/>
      <c r="P438" s="157"/>
      <c r="Q438" s="157"/>
      <c r="R438" s="157"/>
      <c r="S438" s="157"/>
      <c r="T438" s="157"/>
      <c r="U438" s="157"/>
      <c r="V438" s="157"/>
      <c r="W438" s="157"/>
      <c r="X438" s="157"/>
      <c r="Y438" s="148"/>
      <c r="Z438" s="148"/>
      <c r="AA438" s="148"/>
      <c r="AB438" s="148"/>
      <c r="AC438" s="148"/>
      <c r="AD438" s="148"/>
      <c r="AE438" s="148"/>
      <c r="AF438" s="148"/>
      <c r="AG438" s="148" t="s">
        <v>393</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1" x14ac:dyDescent="0.2">
      <c r="A439" s="155"/>
      <c r="B439" s="156"/>
      <c r="C439" s="197" t="s">
        <v>778</v>
      </c>
      <c r="D439" s="183"/>
      <c r="E439" s="184">
        <v>54.095999999999997</v>
      </c>
      <c r="F439" s="157"/>
      <c r="G439" s="157"/>
      <c r="H439" s="157"/>
      <c r="I439" s="157"/>
      <c r="J439" s="157"/>
      <c r="K439" s="157"/>
      <c r="L439" s="157"/>
      <c r="M439" s="157"/>
      <c r="N439" s="157"/>
      <c r="O439" s="157"/>
      <c r="P439" s="157"/>
      <c r="Q439" s="157"/>
      <c r="R439" s="157"/>
      <c r="S439" s="157"/>
      <c r="T439" s="157"/>
      <c r="U439" s="157"/>
      <c r="V439" s="157"/>
      <c r="W439" s="157"/>
      <c r="X439" s="157"/>
      <c r="Y439" s="148"/>
      <c r="Z439" s="148"/>
      <c r="AA439" s="148"/>
      <c r="AB439" s="148"/>
      <c r="AC439" s="148"/>
      <c r="AD439" s="148"/>
      <c r="AE439" s="148"/>
      <c r="AF439" s="148"/>
      <c r="AG439" s="148" t="s">
        <v>393</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1" x14ac:dyDescent="0.2">
      <c r="A440" s="155"/>
      <c r="B440" s="156"/>
      <c r="C440" s="197" t="s">
        <v>779</v>
      </c>
      <c r="D440" s="183"/>
      <c r="E440" s="184">
        <v>6.5339999999999998</v>
      </c>
      <c r="F440" s="157"/>
      <c r="G440" s="157"/>
      <c r="H440" s="157"/>
      <c r="I440" s="157"/>
      <c r="J440" s="157"/>
      <c r="K440" s="157"/>
      <c r="L440" s="157"/>
      <c r="M440" s="157"/>
      <c r="N440" s="157"/>
      <c r="O440" s="157"/>
      <c r="P440" s="157"/>
      <c r="Q440" s="157"/>
      <c r="R440" s="157"/>
      <c r="S440" s="157"/>
      <c r="T440" s="157"/>
      <c r="U440" s="157"/>
      <c r="V440" s="157"/>
      <c r="W440" s="157"/>
      <c r="X440" s="157"/>
      <c r="Y440" s="148"/>
      <c r="Z440" s="148"/>
      <c r="AA440" s="148"/>
      <c r="AB440" s="148"/>
      <c r="AC440" s="148"/>
      <c r="AD440" s="148"/>
      <c r="AE440" s="148"/>
      <c r="AF440" s="148"/>
      <c r="AG440" s="148" t="s">
        <v>393</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ht="22.5" outlineLevel="1" x14ac:dyDescent="0.2">
      <c r="A441" s="165">
        <v>52</v>
      </c>
      <c r="B441" s="166" t="s">
        <v>780</v>
      </c>
      <c r="C441" s="175" t="s">
        <v>781</v>
      </c>
      <c r="D441" s="167" t="s">
        <v>443</v>
      </c>
      <c r="E441" s="168">
        <v>9.9719999999999995</v>
      </c>
      <c r="F441" s="169">
        <v>2048</v>
      </c>
      <c r="G441" s="170">
        <f>ROUND(E441*F441,2)</f>
        <v>20422.66</v>
      </c>
      <c r="H441" s="169">
        <v>1580</v>
      </c>
      <c r="I441" s="170">
        <f>ROUND(E441*H441,2)</f>
        <v>15755.76</v>
      </c>
      <c r="J441" s="169">
        <v>468</v>
      </c>
      <c r="K441" s="170">
        <f>ROUND(E441*J441,2)</f>
        <v>4666.8999999999996</v>
      </c>
      <c r="L441" s="170">
        <v>21</v>
      </c>
      <c r="M441" s="170">
        <f>G441*(1+L441/100)</f>
        <v>24711.418600000001</v>
      </c>
      <c r="N441" s="170">
        <v>2.5</v>
      </c>
      <c r="O441" s="170">
        <f>ROUND(E441*N441,2)</f>
        <v>24.93</v>
      </c>
      <c r="P441" s="170">
        <v>0</v>
      </c>
      <c r="Q441" s="170">
        <f>ROUND(E441*P441,2)</f>
        <v>0</v>
      </c>
      <c r="R441" s="170" t="s">
        <v>732</v>
      </c>
      <c r="S441" s="170" t="s">
        <v>387</v>
      </c>
      <c r="T441" s="171" t="s">
        <v>322</v>
      </c>
      <c r="U441" s="157">
        <v>1.45</v>
      </c>
      <c r="V441" s="157">
        <f>ROUND(E441*U441,2)</f>
        <v>14.46</v>
      </c>
      <c r="W441" s="157"/>
      <c r="X441" s="157" t="s">
        <v>388</v>
      </c>
      <c r="Y441" s="148"/>
      <c r="Z441" s="148"/>
      <c r="AA441" s="148"/>
      <c r="AB441" s="148"/>
      <c r="AC441" s="148"/>
      <c r="AD441" s="148"/>
      <c r="AE441" s="148"/>
      <c r="AF441" s="148"/>
      <c r="AG441" s="148" t="s">
        <v>389</v>
      </c>
      <c r="AH441" s="148"/>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55"/>
      <c r="B442" s="156"/>
      <c r="C442" s="273" t="s">
        <v>782</v>
      </c>
      <c r="D442" s="274"/>
      <c r="E442" s="274"/>
      <c r="F442" s="274"/>
      <c r="G442" s="274"/>
      <c r="H442" s="157"/>
      <c r="I442" s="157"/>
      <c r="J442" s="157"/>
      <c r="K442" s="157"/>
      <c r="L442" s="157"/>
      <c r="M442" s="157"/>
      <c r="N442" s="157"/>
      <c r="O442" s="157"/>
      <c r="P442" s="157"/>
      <c r="Q442" s="157"/>
      <c r="R442" s="157"/>
      <c r="S442" s="157"/>
      <c r="T442" s="157"/>
      <c r="U442" s="157"/>
      <c r="V442" s="157"/>
      <c r="W442" s="157"/>
      <c r="X442" s="157"/>
      <c r="Y442" s="148"/>
      <c r="Z442" s="148"/>
      <c r="AA442" s="148"/>
      <c r="AB442" s="148"/>
      <c r="AC442" s="148"/>
      <c r="AD442" s="148"/>
      <c r="AE442" s="148"/>
      <c r="AF442" s="148"/>
      <c r="AG442" s="148" t="s">
        <v>391</v>
      </c>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55"/>
      <c r="B443" s="156"/>
      <c r="C443" s="197" t="s">
        <v>783</v>
      </c>
      <c r="D443" s="183"/>
      <c r="E443" s="184"/>
      <c r="F443" s="157"/>
      <c r="G443" s="157"/>
      <c r="H443" s="157"/>
      <c r="I443" s="157"/>
      <c r="J443" s="157"/>
      <c r="K443" s="157"/>
      <c r="L443" s="157"/>
      <c r="M443" s="157"/>
      <c r="N443" s="157"/>
      <c r="O443" s="157"/>
      <c r="P443" s="157"/>
      <c r="Q443" s="157"/>
      <c r="R443" s="157"/>
      <c r="S443" s="157"/>
      <c r="T443" s="157"/>
      <c r="U443" s="157"/>
      <c r="V443" s="157"/>
      <c r="W443" s="157"/>
      <c r="X443" s="157"/>
      <c r="Y443" s="148"/>
      <c r="Z443" s="148"/>
      <c r="AA443" s="148"/>
      <c r="AB443" s="148"/>
      <c r="AC443" s="148"/>
      <c r="AD443" s="148"/>
      <c r="AE443" s="148"/>
      <c r="AF443" s="148"/>
      <c r="AG443" s="148" t="s">
        <v>393</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1" x14ac:dyDescent="0.2">
      <c r="A444" s="155"/>
      <c r="B444" s="156"/>
      <c r="C444" s="197" t="s">
        <v>784</v>
      </c>
      <c r="D444" s="183"/>
      <c r="E444" s="184">
        <v>9</v>
      </c>
      <c r="F444" s="157"/>
      <c r="G444" s="157"/>
      <c r="H444" s="157"/>
      <c r="I444" s="157"/>
      <c r="J444" s="157"/>
      <c r="K444" s="157"/>
      <c r="L444" s="157"/>
      <c r="M444" s="157"/>
      <c r="N444" s="157"/>
      <c r="O444" s="157"/>
      <c r="P444" s="157"/>
      <c r="Q444" s="157"/>
      <c r="R444" s="157"/>
      <c r="S444" s="157"/>
      <c r="T444" s="157"/>
      <c r="U444" s="157"/>
      <c r="V444" s="157"/>
      <c r="W444" s="157"/>
      <c r="X444" s="157"/>
      <c r="Y444" s="148"/>
      <c r="Z444" s="148"/>
      <c r="AA444" s="148"/>
      <c r="AB444" s="148"/>
      <c r="AC444" s="148"/>
      <c r="AD444" s="148"/>
      <c r="AE444" s="148"/>
      <c r="AF444" s="148"/>
      <c r="AG444" s="148" t="s">
        <v>393</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55"/>
      <c r="B445" s="156"/>
      <c r="C445" s="197" t="s">
        <v>785</v>
      </c>
      <c r="D445" s="183"/>
      <c r="E445" s="184">
        <v>0.97199999999999998</v>
      </c>
      <c r="F445" s="157"/>
      <c r="G445" s="157"/>
      <c r="H445" s="157"/>
      <c r="I445" s="157"/>
      <c r="J445" s="157"/>
      <c r="K445" s="157"/>
      <c r="L445" s="157"/>
      <c r="M445" s="157"/>
      <c r="N445" s="157"/>
      <c r="O445" s="157"/>
      <c r="P445" s="157"/>
      <c r="Q445" s="157"/>
      <c r="R445" s="157"/>
      <c r="S445" s="157"/>
      <c r="T445" s="157"/>
      <c r="U445" s="157"/>
      <c r="V445" s="157"/>
      <c r="W445" s="157"/>
      <c r="X445" s="157"/>
      <c r="Y445" s="148"/>
      <c r="Z445" s="148"/>
      <c r="AA445" s="148"/>
      <c r="AB445" s="148"/>
      <c r="AC445" s="148"/>
      <c r="AD445" s="148"/>
      <c r="AE445" s="148"/>
      <c r="AF445" s="148"/>
      <c r="AG445" s="148" t="s">
        <v>393</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x14ac:dyDescent="0.2">
      <c r="A446" s="159" t="s">
        <v>316</v>
      </c>
      <c r="B446" s="160" t="s">
        <v>226</v>
      </c>
      <c r="C446" s="174" t="s">
        <v>227</v>
      </c>
      <c r="D446" s="161"/>
      <c r="E446" s="162"/>
      <c r="F446" s="163"/>
      <c r="G446" s="163">
        <f>SUMIF(AG447:AG595,"&lt;&gt;NOR",G447:G595)</f>
        <v>2606401.9900000002</v>
      </c>
      <c r="H446" s="163"/>
      <c r="I446" s="163">
        <f>SUM(I447:I595)</f>
        <v>2155033.4699999997</v>
      </c>
      <c r="J446" s="163"/>
      <c r="K446" s="163">
        <f>SUM(K447:K595)</f>
        <v>451368.51999999996</v>
      </c>
      <c r="L446" s="163"/>
      <c r="M446" s="163">
        <f>SUM(M447:M595)</f>
        <v>3153746.4079000005</v>
      </c>
      <c r="N446" s="163"/>
      <c r="O446" s="163">
        <f>SUM(O447:O595)</f>
        <v>197.82999999999998</v>
      </c>
      <c r="P446" s="163"/>
      <c r="Q446" s="163">
        <f>SUM(Q447:Q595)</f>
        <v>0</v>
      </c>
      <c r="R446" s="163"/>
      <c r="S446" s="163"/>
      <c r="T446" s="164"/>
      <c r="U446" s="158"/>
      <c r="V446" s="158">
        <f>SUM(V447:V595)</f>
        <v>952.71</v>
      </c>
      <c r="W446" s="158"/>
      <c r="X446" s="158"/>
      <c r="AG446" t="s">
        <v>317</v>
      </c>
    </row>
    <row r="447" spans="1:60" outlineLevel="1" x14ac:dyDescent="0.2">
      <c r="A447" s="165">
        <v>53</v>
      </c>
      <c r="B447" s="166" t="s">
        <v>786</v>
      </c>
      <c r="C447" s="175" t="s">
        <v>787</v>
      </c>
      <c r="D447" s="167" t="s">
        <v>420</v>
      </c>
      <c r="E447" s="168">
        <v>1274.8</v>
      </c>
      <c r="F447" s="169">
        <v>35.28</v>
      </c>
      <c r="G447" s="170">
        <f>ROUND(E447*F447,2)</f>
        <v>44974.94</v>
      </c>
      <c r="H447" s="169">
        <v>0</v>
      </c>
      <c r="I447" s="170">
        <f>ROUND(E447*H447,2)</f>
        <v>0</v>
      </c>
      <c r="J447" s="169">
        <v>35.28</v>
      </c>
      <c r="K447" s="170">
        <f>ROUND(E447*J447,2)</f>
        <v>44974.94</v>
      </c>
      <c r="L447" s="170">
        <v>21</v>
      </c>
      <c r="M447" s="170">
        <f>G447*(1+L447/100)</f>
        <v>54419.6774</v>
      </c>
      <c r="N447" s="170">
        <v>1.0000000000000001E-5</v>
      </c>
      <c r="O447" s="170">
        <f>ROUND(E447*N447,2)</f>
        <v>0.01</v>
      </c>
      <c r="P447" s="170">
        <v>0</v>
      </c>
      <c r="Q447" s="170">
        <f>ROUND(E447*P447,2)</f>
        <v>0</v>
      </c>
      <c r="R447" s="170" t="s">
        <v>732</v>
      </c>
      <c r="S447" s="170" t="s">
        <v>387</v>
      </c>
      <c r="T447" s="171" t="s">
        <v>322</v>
      </c>
      <c r="U447" s="157">
        <v>0.1</v>
      </c>
      <c r="V447" s="157">
        <f>ROUND(E447*U447,2)</f>
        <v>127.48</v>
      </c>
      <c r="W447" s="157"/>
      <c r="X447" s="157" t="s">
        <v>388</v>
      </c>
      <c r="Y447" s="148"/>
      <c r="Z447" s="148"/>
      <c r="AA447" s="148"/>
      <c r="AB447" s="148"/>
      <c r="AC447" s="148"/>
      <c r="AD447" s="148"/>
      <c r="AE447" s="148"/>
      <c r="AF447" s="148"/>
      <c r="AG447" s="148" t="s">
        <v>389</v>
      </c>
      <c r="AH447" s="148"/>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1" x14ac:dyDescent="0.2">
      <c r="A448" s="155"/>
      <c r="B448" s="156"/>
      <c r="C448" s="273" t="s">
        <v>788</v>
      </c>
      <c r="D448" s="274"/>
      <c r="E448" s="274"/>
      <c r="F448" s="274"/>
      <c r="G448" s="274"/>
      <c r="H448" s="157"/>
      <c r="I448" s="157"/>
      <c r="J448" s="157"/>
      <c r="K448" s="157"/>
      <c r="L448" s="157"/>
      <c r="M448" s="157"/>
      <c r="N448" s="157"/>
      <c r="O448" s="157"/>
      <c r="P448" s="157"/>
      <c r="Q448" s="157"/>
      <c r="R448" s="157"/>
      <c r="S448" s="157"/>
      <c r="T448" s="157"/>
      <c r="U448" s="157"/>
      <c r="V448" s="157"/>
      <c r="W448" s="157"/>
      <c r="X448" s="157"/>
      <c r="Y448" s="148"/>
      <c r="Z448" s="148"/>
      <c r="AA448" s="148"/>
      <c r="AB448" s="148"/>
      <c r="AC448" s="148"/>
      <c r="AD448" s="148"/>
      <c r="AE448" s="148"/>
      <c r="AF448" s="148"/>
      <c r="AG448" s="148" t="s">
        <v>391</v>
      </c>
      <c r="AH448" s="148"/>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55"/>
      <c r="B449" s="156"/>
      <c r="C449" s="197" t="s">
        <v>789</v>
      </c>
      <c r="D449" s="183"/>
      <c r="E449" s="184"/>
      <c r="F449" s="157"/>
      <c r="G449" s="157"/>
      <c r="H449" s="157"/>
      <c r="I449" s="157"/>
      <c r="J449" s="157"/>
      <c r="K449" s="157"/>
      <c r="L449" s="157"/>
      <c r="M449" s="157"/>
      <c r="N449" s="157"/>
      <c r="O449" s="157"/>
      <c r="P449" s="157"/>
      <c r="Q449" s="157"/>
      <c r="R449" s="157"/>
      <c r="S449" s="157"/>
      <c r="T449" s="157"/>
      <c r="U449" s="157"/>
      <c r="V449" s="157"/>
      <c r="W449" s="157"/>
      <c r="X449" s="157"/>
      <c r="Y449" s="148"/>
      <c r="Z449" s="148"/>
      <c r="AA449" s="148"/>
      <c r="AB449" s="148"/>
      <c r="AC449" s="148"/>
      <c r="AD449" s="148"/>
      <c r="AE449" s="148"/>
      <c r="AF449" s="148"/>
      <c r="AG449" s="148" t="s">
        <v>393</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1" x14ac:dyDescent="0.2">
      <c r="A450" s="155"/>
      <c r="B450" s="156"/>
      <c r="C450" s="197" t="s">
        <v>790</v>
      </c>
      <c r="D450" s="183"/>
      <c r="E450" s="184">
        <v>209</v>
      </c>
      <c r="F450" s="157"/>
      <c r="G450" s="157"/>
      <c r="H450" s="157"/>
      <c r="I450" s="157"/>
      <c r="J450" s="157"/>
      <c r="K450" s="157"/>
      <c r="L450" s="157"/>
      <c r="M450" s="157"/>
      <c r="N450" s="157"/>
      <c r="O450" s="157"/>
      <c r="P450" s="157"/>
      <c r="Q450" s="157"/>
      <c r="R450" s="157"/>
      <c r="S450" s="157"/>
      <c r="T450" s="157"/>
      <c r="U450" s="157"/>
      <c r="V450" s="157"/>
      <c r="W450" s="157"/>
      <c r="X450" s="157"/>
      <c r="Y450" s="148"/>
      <c r="Z450" s="148"/>
      <c r="AA450" s="148"/>
      <c r="AB450" s="148"/>
      <c r="AC450" s="148"/>
      <c r="AD450" s="148"/>
      <c r="AE450" s="148"/>
      <c r="AF450" s="148"/>
      <c r="AG450" s="148" t="s">
        <v>393</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1" x14ac:dyDescent="0.2">
      <c r="A451" s="155"/>
      <c r="B451" s="156"/>
      <c r="C451" s="197" t="s">
        <v>791</v>
      </c>
      <c r="D451" s="183"/>
      <c r="E451" s="184">
        <v>202.8</v>
      </c>
      <c r="F451" s="157"/>
      <c r="G451" s="157"/>
      <c r="H451" s="157"/>
      <c r="I451" s="157"/>
      <c r="J451" s="157"/>
      <c r="K451" s="157"/>
      <c r="L451" s="157"/>
      <c r="M451" s="157"/>
      <c r="N451" s="157"/>
      <c r="O451" s="157"/>
      <c r="P451" s="157"/>
      <c r="Q451" s="157"/>
      <c r="R451" s="157"/>
      <c r="S451" s="157"/>
      <c r="T451" s="157"/>
      <c r="U451" s="157"/>
      <c r="V451" s="157"/>
      <c r="W451" s="157"/>
      <c r="X451" s="157"/>
      <c r="Y451" s="148"/>
      <c r="Z451" s="148"/>
      <c r="AA451" s="148"/>
      <c r="AB451" s="148"/>
      <c r="AC451" s="148"/>
      <c r="AD451" s="148"/>
      <c r="AE451" s="148"/>
      <c r="AF451" s="148"/>
      <c r="AG451" s="148" t="s">
        <v>393</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1" x14ac:dyDescent="0.2">
      <c r="A452" s="155"/>
      <c r="B452" s="156"/>
      <c r="C452" s="197" t="s">
        <v>792</v>
      </c>
      <c r="D452" s="183"/>
      <c r="E452" s="184">
        <v>86.7</v>
      </c>
      <c r="F452" s="157"/>
      <c r="G452" s="157"/>
      <c r="H452" s="157"/>
      <c r="I452" s="157"/>
      <c r="J452" s="157"/>
      <c r="K452" s="157"/>
      <c r="L452" s="157"/>
      <c r="M452" s="157"/>
      <c r="N452" s="157"/>
      <c r="O452" s="157"/>
      <c r="P452" s="157"/>
      <c r="Q452" s="157"/>
      <c r="R452" s="157"/>
      <c r="S452" s="157"/>
      <c r="T452" s="157"/>
      <c r="U452" s="157"/>
      <c r="V452" s="157"/>
      <c r="W452" s="157"/>
      <c r="X452" s="157"/>
      <c r="Y452" s="148"/>
      <c r="Z452" s="148"/>
      <c r="AA452" s="148"/>
      <c r="AB452" s="148"/>
      <c r="AC452" s="148"/>
      <c r="AD452" s="148"/>
      <c r="AE452" s="148"/>
      <c r="AF452" s="148"/>
      <c r="AG452" s="148" t="s">
        <v>393</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1" x14ac:dyDescent="0.2">
      <c r="A453" s="155"/>
      <c r="B453" s="156"/>
      <c r="C453" s="197" t="s">
        <v>793</v>
      </c>
      <c r="D453" s="183"/>
      <c r="E453" s="184">
        <v>203.3</v>
      </c>
      <c r="F453" s="157"/>
      <c r="G453" s="157"/>
      <c r="H453" s="157"/>
      <c r="I453" s="157"/>
      <c r="J453" s="157"/>
      <c r="K453" s="157"/>
      <c r="L453" s="157"/>
      <c r="M453" s="157"/>
      <c r="N453" s="157"/>
      <c r="O453" s="157"/>
      <c r="P453" s="157"/>
      <c r="Q453" s="157"/>
      <c r="R453" s="157"/>
      <c r="S453" s="157"/>
      <c r="T453" s="157"/>
      <c r="U453" s="157"/>
      <c r="V453" s="157"/>
      <c r="W453" s="157"/>
      <c r="X453" s="157"/>
      <c r="Y453" s="148"/>
      <c r="Z453" s="148"/>
      <c r="AA453" s="148"/>
      <c r="AB453" s="148"/>
      <c r="AC453" s="148"/>
      <c r="AD453" s="148"/>
      <c r="AE453" s="148"/>
      <c r="AF453" s="148"/>
      <c r="AG453" s="148" t="s">
        <v>393</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55"/>
      <c r="B454" s="156"/>
      <c r="C454" s="197" t="s">
        <v>794</v>
      </c>
      <c r="D454" s="183"/>
      <c r="E454" s="184">
        <v>45</v>
      </c>
      <c r="F454" s="157"/>
      <c r="G454" s="157"/>
      <c r="H454" s="157"/>
      <c r="I454" s="157"/>
      <c r="J454" s="157"/>
      <c r="K454" s="157"/>
      <c r="L454" s="157"/>
      <c r="M454" s="157"/>
      <c r="N454" s="157"/>
      <c r="O454" s="157"/>
      <c r="P454" s="157"/>
      <c r="Q454" s="157"/>
      <c r="R454" s="157"/>
      <c r="S454" s="157"/>
      <c r="T454" s="157"/>
      <c r="U454" s="157"/>
      <c r="V454" s="157"/>
      <c r="W454" s="157"/>
      <c r="X454" s="157"/>
      <c r="Y454" s="148"/>
      <c r="Z454" s="148"/>
      <c r="AA454" s="148"/>
      <c r="AB454" s="148"/>
      <c r="AC454" s="148"/>
      <c r="AD454" s="148"/>
      <c r="AE454" s="148"/>
      <c r="AF454" s="148"/>
      <c r="AG454" s="148" t="s">
        <v>393</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1" x14ac:dyDescent="0.2">
      <c r="A455" s="155"/>
      <c r="B455" s="156"/>
      <c r="C455" s="197" t="s">
        <v>695</v>
      </c>
      <c r="D455" s="183"/>
      <c r="E455" s="184">
        <v>61.5</v>
      </c>
      <c r="F455" s="157"/>
      <c r="G455" s="157"/>
      <c r="H455" s="157"/>
      <c r="I455" s="157"/>
      <c r="J455" s="157"/>
      <c r="K455" s="157"/>
      <c r="L455" s="157"/>
      <c r="M455" s="157"/>
      <c r="N455" s="157"/>
      <c r="O455" s="157"/>
      <c r="P455" s="157"/>
      <c r="Q455" s="157"/>
      <c r="R455" s="157"/>
      <c r="S455" s="157"/>
      <c r="T455" s="157"/>
      <c r="U455" s="157"/>
      <c r="V455" s="157"/>
      <c r="W455" s="157"/>
      <c r="X455" s="157"/>
      <c r="Y455" s="148"/>
      <c r="Z455" s="148"/>
      <c r="AA455" s="148"/>
      <c r="AB455" s="148"/>
      <c r="AC455" s="148"/>
      <c r="AD455" s="148"/>
      <c r="AE455" s="148"/>
      <c r="AF455" s="148"/>
      <c r="AG455" s="148" t="s">
        <v>393</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1" x14ac:dyDescent="0.2">
      <c r="A456" s="155"/>
      <c r="B456" s="156"/>
      <c r="C456" s="197" t="s">
        <v>696</v>
      </c>
      <c r="D456" s="183"/>
      <c r="E456" s="184">
        <v>219</v>
      </c>
      <c r="F456" s="157"/>
      <c r="G456" s="157"/>
      <c r="H456" s="157"/>
      <c r="I456" s="157"/>
      <c r="J456" s="157"/>
      <c r="K456" s="157"/>
      <c r="L456" s="157"/>
      <c r="M456" s="157"/>
      <c r="N456" s="157"/>
      <c r="O456" s="157"/>
      <c r="P456" s="157"/>
      <c r="Q456" s="157"/>
      <c r="R456" s="157"/>
      <c r="S456" s="157"/>
      <c r="T456" s="157"/>
      <c r="U456" s="157"/>
      <c r="V456" s="157"/>
      <c r="W456" s="157"/>
      <c r="X456" s="157"/>
      <c r="Y456" s="148"/>
      <c r="Z456" s="148"/>
      <c r="AA456" s="148"/>
      <c r="AB456" s="148"/>
      <c r="AC456" s="148"/>
      <c r="AD456" s="148"/>
      <c r="AE456" s="148"/>
      <c r="AF456" s="148"/>
      <c r="AG456" s="148" t="s">
        <v>393</v>
      </c>
      <c r="AH456" s="148">
        <v>0</v>
      </c>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55"/>
      <c r="B457" s="156"/>
      <c r="C457" s="197" t="s">
        <v>795</v>
      </c>
      <c r="D457" s="183"/>
      <c r="E457" s="184">
        <v>103.5</v>
      </c>
      <c r="F457" s="157"/>
      <c r="G457" s="157"/>
      <c r="H457" s="157"/>
      <c r="I457" s="157"/>
      <c r="J457" s="157"/>
      <c r="K457" s="157"/>
      <c r="L457" s="157"/>
      <c r="M457" s="157"/>
      <c r="N457" s="157"/>
      <c r="O457" s="157"/>
      <c r="P457" s="157"/>
      <c r="Q457" s="157"/>
      <c r="R457" s="157"/>
      <c r="S457" s="157"/>
      <c r="T457" s="157"/>
      <c r="U457" s="157"/>
      <c r="V457" s="157"/>
      <c r="W457" s="157"/>
      <c r="X457" s="157"/>
      <c r="Y457" s="148"/>
      <c r="Z457" s="148"/>
      <c r="AA457" s="148"/>
      <c r="AB457" s="148"/>
      <c r="AC457" s="148"/>
      <c r="AD457" s="148"/>
      <c r="AE457" s="148"/>
      <c r="AF457" s="148"/>
      <c r="AG457" s="148" t="s">
        <v>393</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55"/>
      <c r="B458" s="156"/>
      <c r="C458" s="197" t="s">
        <v>796</v>
      </c>
      <c r="D458" s="183"/>
      <c r="E458" s="184">
        <v>64</v>
      </c>
      <c r="F458" s="157"/>
      <c r="G458" s="157"/>
      <c r="H458" s="157"/>
      <c r="I458" s="157"/>
      <c r="J458" s="157"/>
      <c r="K458" s="157"/>
      <c r="L458" s="157"/>
      <c r="M458" s="157"/>
      <c r="N458" s="157"/>
      <c r="O458" s="157"/>
      <c r="P458" s="157"/>
      <c r="Q458" s="157"/>
      <c r="R458" s="157"/>
      <c r="S458" s="157"/>
      <c r="T458" s="157"/>
      <c r="U458" s="157"/>
      <c r="V458" s="157"/>
      <c r="W458" s="157"/>
      <c r="X458" s="157"/>
      <c r="Y458" s="148"/>
      <c r="Z458" s="148"/>
      <c r="AA458" s="148"/>
      <c r="AB458" s="148"/>
      <c r="AC458" s="148"/>
      <c r="AD458" s="148"/>
      <c r="AE458" s="148"/>
      <c r="AF458" s="148"/>
      <c r="AG458" s="148" t="s">
        <v>393</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1" x14ac:dyDescent="0.2">
      <c r="A459" s="155"/>
      <c r="B459" s="156"/>
      <c r="C459" s="197" t="s">
        <v>697</v>
      </c>
      <c r="D459" s="183"/>
      <c r="E459" s="184">
        <v>52.5</v>
      </c>
      <c r="F459" s="157"/>
      <c r="G459" s="157"/>
      <c r="H459" s="157"/>
      <c r="I459" s="157"/>
      <c r="J459" s="157"/>
      <c r="K459" s="157"/>
      <c r="L459" s="157"/>
      <c r="M459" s="157"/>
      <c r="N459" s="157"/>
      <c r="O459" s="157"/>
      <c r="P459" s="157"/>
      <c r="Q459" s="157"/>
      <c r="R459" s="157"/>
      <c r="S459" s="157"/>
      <c r="T459" s="157"/>
      <c r="U459" s="157"/>
      <c r="V459" s="157"/>
      <c r="W459" s="157"/>
      <c r="X459" s="157"/>
      <c r="Y459" s="148"/>
      <c r="Z459" s="148"/>
      <c r="AA459" s="148"/>
      <c r="AB459" s="148"/>
      <c r="AC459" s="148"/>
      <c r="AD459" s="148"/>
      <c r="AE459" s="148"/>
      <c r="AF459" s="148"/>
      <c r="AG459" s="148" t="s">
        <v>393</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55"/>
      <c r="B460" s="156"/>
      <c r="C460" s="197" t="s">
        <v>698</v>
      </c>
      <c r="D460" s="183"/>
      <c r="E460" s="184">
        <v>27.5</v>
      </c>
      <c r="F460" s="157"/>
      <c r="G460" s="157"/>
      <c r="H460" s="157"/>
      <c r="I460" s="157"/>
      <c r="J460" s="157"/>
      <c r="K460" s="157"/>
      <c r="L460" s="157"/>
      <c r="M460" s="157"/>
      <c r="N460" s="157"/>
      <c r="O460" s="157"/>
      <c r="P460" s="157"/>
      <c r="Q460" s="157"/>
      <c r="R460" s="157"/>
      <c r="S460" s="157"/>
      <c r="T460" s="157"/>
      <c r="U460" s="157"/>
      <c r="V460" s="157"/>
      <c r="W460" s="157"/>
      <c r="X460" s="157"/>
      <c r="Y460" s="148"/>
      <c r="Z460" s="148"/>
      <c r="AA460" s="148"/>
      <c r="AB460" s="148"/>
      <c r="AC460" s="148"/>
      <c r="AD460" s="148"/>
      <c r="AE460" s="148"/>
      <c r="AF460" s="148"/>
      <c r="AG460" s="148" t="s">
        <v>393</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ht="22.5" outlineLevel="1" x14ac:dyDescent="0.2">
      <c r="A461" s="165">
        <v>54</v>
      </c>
      <c r="B461" s="166" t="s">
        <v>797</v>
      </c>
      <c r="C461" s="175" t="s">
        <v>798</v>
      </c>
      <c r="D461" s="167" t="s">
        <v>727</v>
      </c>
      <c r="E461" s="168">
        <v>49</v>
      </c>
      <c r="F461" s="169">
        <v>130</v>
      </c>
      <c r="G461" s="170">
        <f>ROUND(E461*F461,2)</f>
        <v>6370</v>
      </c>
      <c r="H461" s="169">
        <v>0.94</v>
      </c>
      <c r="I461" s="170">
        <f>ROUND(E461*H461,2)</f>
        <v>46.06</v>
      </c>
      <c r="J461" s="169">
        <v>129.06</v>
      </c>
      <c r="K461" s="170">
        <f>ROUND(E461*J461,2)</f>
        <v>6323.94</v>
      </c>
      <c r="L461" s="170">
        <v>21</v>
      </c>
      <c r="M461" s="170">
        <f>G461*(1+L461/100)</f>
        <v>7707.7</v>
      </c>
      <c r="N461" s="170">
        <v>4.0000000000000003E-5</v>
      </c>
      <c r="O461" s="170">
        <f>ROUND(E461*N461,2)</f>
        <v>0</v>
      </c>
      <c r="P461" s="170">
        <v>0</v>
      </c>
      <c r="Q461" s="170">
        <f>ROUND(E461*P461,2)</f>
        <v>0</v>
      </c>
      <c r="R461" s="170" t="s">
        <v>732</v>
      </c>
      <c r="S461" s="170" t="s">
        <v>387</v>
      </c>
      <c r="T461" s="171" t="s">
        <v>322</v>
      </c>
      <c r="U461" s="157">
        <v>0.38</v>
      </c>
      <c r="V461" s="157">
        <f>ROUND(E461*U461,2)</f>
        <v>18.62</v>
      </c>
      <c r="W461" s="157"/>
      <c r="X461" s="157" t="s">
        <v>388</v>
      </c>
      <c r="Y461" s="148"/>
      <c r="Z461" s="148"/>
      <c r="AA461" s="148"/>
      <c r="AB461" s="148"/>
      <c r="AC461" s="148"/>
      <c r="AD461" s="148"/>
      <c r="AE461" s="148"/>
      <c r="AF461" s="148"/>
      <c r="AG461" s="148" t="s">
        <v>389</v>
      </c>
      <c r="AH461" s="148"/>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1" x14ac:dyDescent="0.2">
      <c r="A462" s="155"/>
      <c r="B462" s="156"/>
      <c r="C462" s="273" t="s">
        <v>766</v>
      </c>
      <c r="D462" s="274"/>
      <c r="E462" s="274"/>
      <c r="F462" s="274"/>
      <c r="G462" s="274"/>
      <c r="H462" s="157"/>
      <c r="I462" s="157"/>
      <c r="J462" s="157"/>
      <c r="K462" s="157"/>
      <c r="L462" s="157"/>
      <c r="M462" s="157"/>
      <c r="N462" s="157"/>
      <c r="O462" s="157"/>
      <c r="P462" s="157"/>
      <c r="Q462" s="157"/>
      <c r="R462" s="157"/>
      <c r="S462" s="157"/>
      <c r="T462" s="157"/>
      <c r="U462" s="157"/>
      <c r="V462" s="157"/>
      <c r="W462" s="157"/>
      <c r="X462" s="157"/>
      <c r="Y462" s="148"/>
      <c r="Z462" s="148"/>
      <c r="AA462" s="148"/>
      <c r="AB462" s="148"/>
      <c r="AC462" s="148"/>
      <c r="AD462" s="148"/>
      <c r="AE462" s="148"/>
      <c r="AF462" s="148"/>
      <c r="AG462" s="148" t="s">
        <v>391</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55"/>
      <c r="B463" s="156"/>
      <c r="C463" s="197" t="s">
        <v>799</v>
      </c>
      <c r="D463" s="183"/>
      <c r="E463" s="184"/>
      <c r="F463" s="157"/>
      <c r="G463" s="157"/>
      <c r="H463" s="157"/>
      <c r="I463" s="157"/>
      <c r="J463" s="157"/>
      <c r="K463" s="157"/>
      <c r="L463" s="157"/>
      <c r="M463" s="157"/>
      <c r="N463" s="157"/>
      <c r="O463" s="157"/>
      <c r="P463" s="157"/>
      <c r="Q463" s="157"/>
      <c r="R463" s="157"/>
      <c r="S463" s="157"/>
      <c r="T463" s="157"/>
      <c r="U463" s="157"/>
      <c r="V463" s="157"/>
      <c r="W463" s="157"/>
      <c r="X463" s="157"/>
      <c r="Y463" s="148"/>
      <c r="Z463" s="148"/>
      <c r="AA463" s="148"/>
      <c r="AB463" s="148"/>
      <c r="AC463" s="148"/>
      <c r="AD463" s="148"/>
      <c r="AE463" s="148"/>
      <c r="AF463" s="148"/>
      <c r="AG463" s="148" t="s">
        <v>393</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55"/>
      <c r="B464" s="156"/>
      <c r="C464" s="197" t="s">
        <v>800</v>
      </c>
      <c r="D464" s="183"/>
      <c r="E464" s="184">
        <v>43</v>
      </c>
      <c r="F464" s="157"/>
      <c r="G464" s="157"/>
      <c r="H464" s="157"/>
      <c r="I464" s="157"/>
      <c r="J464" s="157"/>
      <c r="K464" s="157"/>
      <c r="L464" s="157"/>
      <c r="M464" s="157"/>
      <c r="N464" s="157"/>
      <c r="O464" s="157"/>
      <c r="P464" s="157"/>
      <c r="Q464" s="157"/>
      <c r="R464" s="157"/>
      <c r="S464" s="157"/>
      <c r="T464" s="157"/>
      <c r="U464" s="157"/>
      <c r="V464" s="157"/>
      <c r="W464" s="157"/>
      <c r="X464" s="157"/>
      <c r="Y464" s="148"/>
      <c r="Z464" s="148"/>
      <c r="AA464" s="148"/>
      <c r="AB464" s="148"/>
      <c r="AC464" s="148"/>
      <c r="AD464" s="148"/>
      <c r="AE464" s="148"/>
      <c r="AF464" s="148"/>
      <c r="AG464" s="148" t="s">
        <v>393</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1" x14ac:dyDescent="0.2">
      <c r="A465" s="155"/>
      <c r="B465" s="156"/>
      <c r="C465" s="197" t="s">
        <v>801</v>
      </c>
      <c r="D465" s="183"/>
      <c r="E465" s="184">
        <v>6</v>
      </c>
      <c r="F465" s="157"/>
      <c r="G465" s="157"/>
      <c r="H465" s="157"/>
      <c r="I465" s="157"/>
      <c r="J465" s="157"/>
      <c r="K465" s="157"/>
      <c r="L465" s="157"/>
      <c r="M465" s="157"/>
      <c r="N465" s="157"/>
      <c r="O465" s="157"/>
      <c r="P465" s="157"/>
      <c r="Q465" s="157"/>
      <c r="R465" s="157"/>
      <c r="S465" s="157"/>
      <c r="T465" s="157"/>
      <c r="U465" s="157"/>
      <c r="V465" s="157"/>
      <c r="W465" s="157"/>
      <c r="X465" s="157"/>
      <c r="Y465" s="148"/>
      <c r="Z465" s="148"/>
      <c r="AA465" s="148"/>
      <c r="AB465" s="148"/>
      <c r="AC465" s="148"/>
      <c r="AD465" s="148"/>
      <c r="AE465" s="148"/>
      <c r="AF465" s="148"/>
      <c r="AG465" s="148" t="s">
        <v>393</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ht="22.5" outlineLevel="1" x14ac:dyDescent="0.2">
      <c r="A466" s="165">
        <v>55</v>
      </c>
      <c r="B466" s="166" t="s">
        <v>802</v>
      </c>
      <c r="C466" s="175" t="s">
        <v>803</v>
      </c>
      <c r="D466" s="167" t="s">
        <v>727</v>
      </c>
      <c r="E466" s="168">
        <v>24</v>
      </c>
      <c r="F466" s="169">
        <v>60.08</v>
      </c>
      <c r="G466" s="170">
        <f>ROUND(E466*F466,2)</f>
        <v>1441.92</v>
      </c>
      <c r="H466" s="169">
        <v>0.3</v>
      </c>
      <c r="I466" s="170">
        <f>ROUND(E466*H466,2)</f>
        <v>7.2</v>
      </c>
      <c r="J466" s="169">
        <v>59.78</v>
      </c>
      <c r="K466" s="170">
        <f>ROUND(E466*J466,2)</f>
        <v>1434.72</v>
      </c>
      <c r="L466" s="170">
        <v>21</v>
      </c>
      <c r="M466" s="170">
        <f>G466*(1+L466/100)</f>
        <v>1744.7232000000001</v>
      </c>
      <c r="N466" s="170">
        <v>1.0000000000000001E-5</v>
      </c>
      <c r="O466" s="170">
        <f>ROUND(E466*N466,2)</f>
        <v>0</v>
      </c>
      <c r="P466" s="170">
        <v>0</v>
      </c>
      <c r="Q466" s="170">
        <f>ROUND(E466*P466,2)</f>
        <v>0</v>
      </c>
      <c r="R466" s="170" t="s">
        <v>732</v>
      </c>
      <c r="S466" s="170" t="s">
        <v>387</v>
      </c>
      <c r="T466" s="171" t="s">
        <v>322</v>
      </c>
      <c r="U466" s="157">
        <v>0.17599999999999999</v>
      </c>
      <c r="V466" s="157">
        <f>ROUND(E466*U466,2)</f>
        <v>4.22</v>
      </c>
      <c r="W466" s="157"/>
      <c r="X466" s="157" t="s">
        <v>388</v>
      </c>
      <c r="Y466" s="148"/>
      <c r="Z466" s="148"/>
      <c r="AA466" s="148"/>
      <c r="AB466" s="148"/>
      <c r="AC466" s="148"/>
      <c r="AD466" s="148"/>
      <c r="AE466" s="148"/>
      <c r="AF466" s="148"/>
      <c r="AG466" s="148" t="s">
        <v>389</v>
      </c>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1" x14ac:dyDescent="0.2">
      <c r="A467" s="155"/>
      <c r="B467" s="156"/>
      <c r="C467" s="273" t="s">
        <v>766</v>
      </c>
      <c r="D467" s="274"/>
      <c r="E467" s="274"/>
      <c r="F467" s="274"/>
      <c r="G467" s="274"/>
      <c r="H467" s="157"/>
      <c r="I467" s="157"/>
      <c r="J467" s="157"/>
      <c r="K467" s="157"/>
      <c r="L467" s="157"/>
      <c r="M467" s="157"/>
      <c r="N467" s="157"/>
      <c r="O467" s="157"/>
      <c r="P467" s="157"/>
      <c r="Q467" s="157"/>
      <c r="R467" s="157"/>
      <c r="S467" s="157"/>
      <c r="T467" s="157"/>
      <c r="U467" s="157"/>
      <c r="V467" s="157"/>
      <c r="W467" s="157"/>
      <c r="X467" s="157"/>
      <c r="Y467" s="148"/>
      <c r="Z467" s="148"/>
      <c r="AA467" s="148"/>
      <c r="AB467" s="148"/>
      <c r="AC467" s="148"/>
      <c r="AD467" s="148"/>
      <c r="AE467" s="148"/>
      <c r="AF467" s="148"/>
      <c r="AG467" s="148" t="s">
        <v>391</v>
      </c>
      <c r="AH467" s="148"/>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1" x14ac:dyDescent="0.2">
      <c r="A468" s="155"/>
      <c r="B468" s="156"/>
      <c r="C468" s="197" t="s">
        <v>804</v>
      </c>
      <c r="D468" s="183"/>
      <c r="E468" s="184"/>
      <c r="F468" s="157"/>
      <c r="G468" s="157"/>
      <c r="H468" s="157"/>
      <c r="I468" s="157"/>
      <c r="J468" s="157"/>
      <c r="K468" s="157"/>
      <c r="L468" s="157"/>
      <c r="M468" s="157"/>
      <c r="N468" s="157"/>
      <c r="O468" s="157"/>
      <c r="P468" s="157"/>
      <c r="Q468" s="157"/>
      <c r="R468" s="157"/>
      <c r="S468" s="157"/>
      <c r="T468" s="157"/>
      <c r="U468" s="157"/>
      <c r="V468" s="157"/>
      <c r="W468" s="157"/>
      <c r="X468" s="157"/>
      <c r="Y468" s="148"/>
      <c r="Z468" s="148"/>
      <c r="AA468" s="148"/>
      <c r="AB468" s="148"/>
      <c r="AC468" s="148"/>
      <c r="AD468" s="148"/>
      <c r="AE468" s="148"/>
      <c r="AF468" s="148"/>
      <c r="AG468" s="148" t="s">
        <v>393</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1" x14ac:dyDescent="0.2">
      <c r="A469" s="155"/>
      <c r="B469" s="156"/>
      <c r="C469" s="197" t="s">
        <v>805</v>
      </c>
      <c r="D469" s="183"/>
      <c r="E469" s="184">
        <v>24</v>
      </c>
      <c r="F469" s="157"/>
      <c r="G469" s="157"/>
      <c r="H469" s="157"/>
      <c r="I469" s="157"/>
      <c r="J469" s="157"/>
      <c r="K469" s="157"/>
      <c r="L469" s="157"/>
      <c r="M469" s="157"/>
      <c r="N469" s="157"/>
      <c r="O469" s="157"/>
      <c r="P469" s="157"/>
      <c r="Q469" s="157"/>
      <c r="R469" s="157"/>
      <c r="S469" s="157"/>
      <c r="T469" s="157"/>
      <c r="U469" s="157"/>
      <c r="V469" s="157"/>
      <c r="W469" s="157"/>
      <c r="X469" s="157"/>
      <c r="Y469" s="148"/>
      <c r="Z469" s="148"/>
      <c r="AA469" s="148"/>
      <c r="AB469" s="148"/>
      <c r="AC469" s="148"/>
      <c r="AD469" s="148"/>
      <c r="AE469" s="148"/>
      <c r="AF469" s="148"/>
      <c r="AG469" s="148" t="s">
        <v>393</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ht="22.5" outlineLevel="1" x14ac:dyDescent="0.2">
      <c r="A470" s="165">
        <v>56</v>
      </c>
      <c r="B470" s="166" t="s">
        <v>806</v>
      </c>
      <c r="C470" s="175" t="s">
        <v>807</v>
      </c>
      <c r="D470" s="167" t="s">
        <v>420</v>
      </c>
      <c r="E470" s="168">
        <v>1274.8</v>
      </c>
      <c r="F470" s="169">
        <v>30.88</v>
      </c>
      <c r="G470" s="170">
        <f>ROUND(E470*F470,2)</f>
        <v>39365.82</v>
      </c>
      <c r="H470" s="169">
        <v>2.99</v>
      </c>
      <c r="I470" s="170">
        <f>ROUND(E470*H470,2)</f>
        <v>3811.65</v>
      </c>
      <c r="J470" s="169">
        <v>27.89</v>
      </c>
      <c r="K470" s="170">
        <f>ROUND(E470*J470,2)</f>
        <v>35554.17</v>
      </c>
      <c r="L470" s="170">
        <v>21</v>
      </c>
      <c r="M470" s="170">
        <f>G470*(1+L470/100)</f>
        <v>47632.642199999995</v>
      </c>
      <c r="N470" s="170">
        <v>0</v>
      </c>
      <c r="O470" s="170">
        <f>ROUND(E470*N470,2)</f>
        <v>0</v>
      </c>
      <c r="P470" s="170">
        <v>0</v>
      </c>
      <c r="Q470" s="170">
        <f>ROUND(E470*P470,2)</f>
        <v>0</v>
      </c>
      <c r="R470" s="170" t="s">
        <v>732</v>
      </c>
      <c r="S470" s="170" t="s">
        <v>387</v>
      </c>
      <c r="T470" s="171" t="s">
        <v>322</v>
      </c>
      <c r="U470" s="157">
        <v>0.08</v>
      </c>
      <c r="V470" s="157">
        <f>ROUND(E470*U470,2)</f>
        <v>101.98</v>
      </c>
      <c r="W470" s="157"/>
      <c r="X470" s="157" t="s">
        <v>388</v>
      </c>
      <c r="Y470" s="148"/>
      <c r="Z470" s="148"/>
      <c r="AA470" s="148"/>
      <c r="AB470" s="148"/>
      <c r="AC470" s="148"/>
      <c r="AD470" s="148"/>
      <c r="AE470" s="148"/>
      <c r="AF470" s="148"/>
      <c r="AG470" s="148" t="s">
        <v>389</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1" x14ac:dyDescent="0.2">
      <c r="A471" s="155"/>
      <c r="B471" s="156"/>
      <c r="C471" s="273" t="s">
        <v>808</v>
      </c>
      <c r="D471" s="274"/>
      <c r="E471" s="274"/>
      <c r="F471" s="274"/>
      <c r="G471" s="274"/>
      <c r="H471" s="157"/>
      <c r="I471" s="157"/>
      <c r="J471" s="157"/>
      <c r="K471" s="157"/>
      <c r="L471" s="157"/>
      <c r="M471" s="157"/>
      <c r="N471" s="157"/>
      <c r="O471" s="157"/>
      <c r="P471" s="157"/>
      <c r="Q471" s="157"/>
      <c r="R471" s="157"/>
      <c r="S471" s="157"/>
      <c r="T471" s="157"/>
      <c r="U471" s="157"/>
      <c r="V471" s="157"/>
      <c r="W471" s="157"/>
      <c r="X471" s="157"/>
      <c r="Y471" s="148"/>
      <c r="Z471" s="148"/>
      <c r="AA471" s="148"/>
      <c r="AB471" s="148"/>
      <c r="AC471" s="148"/>
      <c r="AD471" s="148"/>
      <c r="AE471" s="148"/>
      <c r="AF471" s="148"/>
      <c r="AG471" s="148" t="s">
        <v>391</v>
      </c>
      <c r="AH471" s="148"/>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1" x14ac:dyDescent="0.2">
      <c r="A472" s="155"/>
      <c r="B472" s="156"/>
      <c r="C472" s="197" t="s">
        <v>809</v>
      </c>
      <c r="D472" s="183"/>
      <c r="E472" s="184">
        <v>1274.8</v>
      </c>
      <c r="F472" s="157"/>
      <c r="G472" s="157"/>
      <c r="H472" s="157"/>
      <c r="I472" s="157"/>
      <c r="J472" s="157"/>
      <c r="K472" s="157"/>
      <c r="L472" s="157"/>
      <c r="M472" s="157"/>
      <c r="N472" s="157"/>
      <c r="O472" s="157"/>
      <c r="P472" s="157"/>
      <c r="Q472" s="157"/>
      <c r="R472" s="157"/>
      <c r="S472" s="157"/>
      <c r="T472" s="157"/>
      <c r="U472" s="157"/>
      <c r="V472" s="157"/>
      <c r="W472" s="157"/>
      <c r="X472" s="157"/>
      <c r="Y472" s="148"/>
      <c r="Z472" s="148"/>
      <c r="AA472" s="148"/>
      <c r="AB472" s="148"/>
      <c r="AC472" s="148"/>
      <c r="AD472" s="148"/>
      <c r="AE472" s="148"/>
      <c r="AF472" s="148"/>
      <c r="AG472" s="148" t="s">
        <v>393</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ht="33.75" outlineLevel="1" x14ac:dyDescent="0.2">
      <c r="A473" s="165">
        <v>57</v>
      </c>
      <c r="B473" s="166" t="s">
        <v>810</v>
      </c>
      <c r="C473" s="175" t="s">
        <v>811</v>
      </c>
      <c r="D473" s="167" t="s">
        <v>812</v>
      </c>
      <c r="E473" s="168">
        <v>48</v>
      </c>
      <c r="F473" s="169">
        <v>2796</v>
      </c>
      <c r="G473" s="170">
        <f>ROUND(E473*F473,2)</f>
        <v>134208</v>
      </c>
      <c r="H473" s="169">
        <v>263</v>
      </c>
      <c r="I473" s="170">
        <f>ROUND(E473*H473,2)</f>
        <v>12624</v>
      </c>
      <c r="J473" s="169">
        <v>2533</v>
      </c>
      <c r="K473" s="170">
        <f>ROUND(E473*J473,2)</f>
        <v>121584</v>
      </c>
      <c r="L473" s="170">
        <v>21</v>
      </c>
      <c r="M473" s="170">
        <f>G473*(1+L473/100)</f>
        <v>162391.67999999999</v>
      </c>
      <c r="N473" s="170">
        <v>1.7000000000000001E-4</v>
      </c>
      <c r="O473" s="170">
        <f>ROUND(E473*N473,2)</f>
        <v>0.01</v>
      </c>
      <c r="P473" s="170">
        <v>0</v>
      </c>
      <c r="Q473" s="170">
        <f>ROUND(E473*P473,2)</f>
        <v>0</v>
      </c>
      <c r="R473" s="170" t="s">
        <v>732</v>
      </c>
      <c r="S473" s="170" t="s">
        <v>387</v>
      </c>
      <c r="T473" s="171" t="s">
        <v>322</v>
      </c>
      <c r="U473" s="157">
        <v>7.1</v>
      </c>
      <c r="V473" s="157">
        <f>ROUND(E473*U473,2)</f>
        <v>340.8</v>
      </c>
      <c r="W473" s="157"/>
      <c r="X473" s="157" t="s">
        <v>388</v>
      </c>
      <c r="Y473" s="148"/>
      <c r="Z473" s="148"/>
      <c r="AA473" s="148"/>
      <c r="AB473" s="148"/>
      <c r="AC473" s="148"/>
      <c r="AD473" s="148"/>
      <c r="AE473" s="148"/>
      <c r="AF473" s="148"/>
      <c r="AG473" s="148" t="s">
        <v>389</v>
      </c>
      <c r="AH473" s="148"/>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1" x14ac:dyDescent="0.2">
      <c r="A474" s="155"/>
      <c r="B474" s="156"/>
      <c r="C474" s="273" t="s">
        <v>808</v>
      </c>
      <c r="D474" s="274"/>
      <c r="E474" s="274"/>
      <c r="F474" s="274"/>
      <c r="G474" s="274"/>
      <c r="H474" s="157"/>
      <c r="I474" s="157"/>
      <c r="J474" s="157"/>
      <c r="K474" s="157"/>
      <c r="L474" s="157"/>
      <c r="M474" s="157"/>
      <c r="N474" s="157"/>
      <c r="O474" s="157"/>
      <c r="P474" s="157"/>
      <c r="Q474" s="157"/>
      <c r="R474" s="157"/>
      <c r="S474" s="157"/>
      <c r="T474" s="157"/>
      <c r="U474" s="157"/>
      <c r="V474" s="157"/>
      <c r="W474" s="157"/>
      <c r="X474" s="157"/>
      <c r="Y474" s="148"/>
      <c r="Z474" s="148"/>
      <c r="AA474" s="148"/>
      <c r="AB474" s="148"/>
      <c r="AC474" s="148"/>
      <c r="AD474" s="148"/>
      <c r="AE474" s="148"/>
      <c r="AF474" s="148"/>
      <c r="AG474" s="148" t="s">
        <v>391</v>
      </c>
      <c r="AH474" s="148"/>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1" x14ac:dyDescent="0.2">
      <c r="A475" s="155"/>
      <c r="B475" s="156"/>
      <c r="C475" s="197" t="s">
        <v>813</v>
      </c>
      <c r="D475" s="183"/>
      <c r="E475" s="184">
        <v>48</v>
      </c>
      <c r="F475" s="157"/>
      <c r="G475" s="157"/>
      <c r="H475" s="157"/>
      <c r="I475" s="157"/>
      <c r="J475" s="157"/>
      <c r="K475" s="157"/>
      <c r="L475" s="157"/>
      <c r="M475" s="157"/>
      <c r="N475" s="157"/>
      <c r="O475" s="157"/>
      <c r="P475" s="157"/>
      <c r="Q475" s="157"/>
      <c r="R475" s="157"/>
      <c r="S475" s="157"/>
      <c r="T475" s="157"/>
      <c r="U475" s="157"/>
      <c r="V475" s="157"/>
      <c r="W475" s="157"/>
      <c r="X475" s="157"/>
      <c r="Y475" s="148"/>
      <c r="Z475" s="148"/>
      <c r="AA475" s="148"/>
      <c r="AB475" s="148"/>
      <c r="AC475" s="148"/>
      <c r="AD475" s="148"/>
      <c r="AE475" s="148"/>
      <c r="AF475" s="148"/>
      <c r="AG475" s="148" t="s">
        <v>393</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65">
        <v>58</v>
      </c>
      <c r="B476" s="166" t="s">
        <v>814</v>
      </c>
      <c r="C476" s="175" t="s">
        <v>815</v>
      </c>
      <c r="D476" s="167" t="s">
        <v>420</v>
      </c>
      <c r="E476" s="168">
        <v>1274.8</v>
      </c>
      <c r="F476" s="169">
        <v>43.68</v>
      </c>
      <c r="G476" s="170">
        <f>ROUND(E476*F476,2)</f>
        <v>55683.26</v>
      </c>
      <c r="H476" s="169">
        <v>0</v>
      </c>
      <c r="I476" s="170">
        <f>ROUND(E476*H476,2)</f>
        <v>0</v>
      </c>
      <c r="J476" s="169">
        <v>43.68</v>
      </c>
      <c r="K476" s="170">
        <f>ROUND(E476*J476,2)</f>
        <v>55683.26</v>
      </c>
      <c r="L476" s="170">
        <v>21</v>
      </c>
      <c r="M476" s="170">
        <f>G476*(1+L476/100)</f>
        <v>67376.744600000005</v>
      </c>
      <c r="N476" s="170">
        <v>0</v>
      </c>
      <c r="O476" s="170">
        <f>ROUND(E476*N476,2)</f>
        <v>0</v>
      </c>
      <c r="P476" s="170">
        <v>0</v>
      </c>
      <c r="Q476" s="170">
        <f>ROUND(E476*P476,2)</f>
        <v>0</v>
      </c>
      <c r="R476" s="170" t="s">
        <v>732</v>
      </c>
      <c r="S476" s="170" t="s">
        <v>387</v>
      </c>
      <c r="T476" s="171" t="s">
        <v>322</v>
      </c>
      <c r="U476" s="157">
        <v>0.03</v>
      </c>
      <c r="V476" s="157">
        <f>ROUND(E476*U476,2)</f>
        <v>38.24</v>
      </c>
      <c r="W476" s="157"/>
      <c r="X476" s="157" t="s">
        <v>388</v>
      </c>
      <c r="Y476" s="148"/>
      <c r="Z476" s="148"/>
      <c r="AA476" s="148"/>
      <c r="AB476" s="148"/>
      <c r="AC476" s="148"/>
      <c r="AD476" s="148"/>
      <c r="AE476" s="148"/>
      <c r="AF476" s="148"/>
      <c r="AG476" s="148" t="s">
        <v>389</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1" x14ac:dyDescent="0.2">
      <c r="A477" s="155"/>
      <c r="B477" s="156"/>
      <c r="C477" s="197" t="s">
        <v>809</v>
      </c>
      <c r="D477" s="183"/>
      <c r="E477" s="184">
        <v>1274.8</v>
      </c>
      <c r="F477" s="157"/>
      <c r="G477" s="157"/>
      <c r="H477" s="157"/>
      <c r="I477" s="157"/>
      <c r="J477" s="157"/>
      <c r="K477" s="157"/>
      <c r="L477" s="157"/>
      <c r="M477" s="157"/>
      <c r="N477" s="157"/>
      <c r="O477" s="157"/>
      <c r="P477" s="157"/>
      <c r="Q477" s="157"/>
      <c r="R477" s="157"/>
      <c r="S477" s="157"/>
      <c r="T477" s="157"/>
      <c r="U477" s="157"/>
      <c r="V477" s="157"/>
      <c r="W477" s="157"/>
      <c r="X477" s="157"/>
      <c r="Y477" s="148"/>
      <c r="Z477" s="148"/>
      <c r="AA477" s="148"/>
      <c r="AB477" s="148"/>
      <c r="AC477" s="148"/>
      <c r="AD477" s="148"/>
      <c r="AE477" s="148"/>
      <c r="AF477" s="148"/>
      <c r="AG477" s="148" t="s">
        <v>393</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1" x14ac:dyDescent="0.2">
      <c r="A478" s="165">
        <v>59</v>
      </c>
      <c r="B478" s="166" t="s">
        <v>816</v>
      </c>
      <c r="C478" s="175" t="s">
        <v>817</v>
      </c>
      <c r="D478" s="167" t="s">
        <v>727</v>
      </c>
      <c r="E478" s="168">
        <v>3</v>
      </c>
      <c r="F478" s="169">
        <v>286.39999999999998</v>
      </c>
      <c r="G478" s="170">
        <f>ROUND(E478*F478,2)</f>
        <v>859.2</v>
      </c>
      <c r="H478" s="169">
        <v>36.92</v>
      </c>
      <c r="I478" s="170">
        <f>ROUND(E478*H478,2)</f>
        <v>110.76</v>
      </c>
      <c r="J478" s="169">
        <v>249.48</v>
      </c>
      <c r="K478" s="170">
        <f>ROUND(E478*J478,2)</f>
        <v>748.44</v>
      </c>
      <c r="L478" s="170">
        <v>21</v>
      </c>
      <c r="M478" s="170">
        <f>G478*(1+L478/100)</f>
        <v>1039.6320000000001</v>
      </c>
      <c r="N478" s="170">
        <v>3.9030000000000002E-2</v>
      </c>
      <c r="O478" s="170">
        <f>ROUND(E478*N478,2)</f>
        <v>0.12</v>
      </c>
      <c r="P478" s="170">
        <v>0</v>
      </c>
      <c r="Q478" s="170">
        <f>ROUND(E478*P478,2)</f>
        <v>0</v>
      </c>
      <c r="R478" s="170" t="s">
        <v>732</v>
      </c>
      <c r="S478" s="170" t="s">
        <v>387</v>
      </c>
      <c r="T478" s="171" t="s">
        <v>322</v>
      </c>
      <c r="U478" s="157">
        <v>0.82</v>
      </c>
      <c r="V478" s="157">
        <f>ROUND(E478*U478,2)</f>
        <v>2.46</v>
      </c>
      <c r="W478" s="157"/>
      <c r="X478" s="157" t="s">
        <v>388</v>
      </c>
      <c r="Y478" s="148"/>
      <c r="Z478" s="148"/>
      <c r="AA478" s="148"/>
      <c r="AB478" s="148"/>
      <c r="AC478" s="148"/>
      <c r="AD478" s="148"/>
      <c r="AE478" s="148"/>
      <c r="AF478" s="148"/>
      <c r="AG478" s="148" t="s">
        <v>389</v>
      </c>
      <c r="AH478" s="148"/>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1" x14ac:dyDescent="0.2">
      <c r="A479" s="155"/>
      <c r="B479" s="156"/>
      <c r="C479" s="197" t="s">
        <v>818</v>
      </c>
      <c r="D479" s="183"/>
      <c r="E479" s="184"/>
      <c r="F479" s="157"/>
      <c r="G479" s="157"/>
      <c r="H479" s="157"/>
      <c r="I479" s="157"/>
      <c r="J479" s="157"/>
      <c r="K479" s="157"/>
      <c r="L479" s="157"/>
      <c r="M479" s="157"/>
      <c r="N479" s="157"/>
      <c r="O479" s="157"/>
      <c r="P479" s="157"/>
      <c r="Q479" s="157"/>
      <c r="R479" s="157"/>
      <c r="S479" s="157"/>
      <c r="T479" s="157"/>
      <c r="U479" s="157"/>
      <c r="V479" s="157"/>
      <c r="W479" s="157"/>
      <c r="X479" s="157"/>
      <c r="Y479" s="148"/>
      <c r="Z479" s="148"/>
      <c r="AA479" s="148"/>
      <c r="AB479" s="148"/>
      <c r="AC479" s="148"/>
      <c r="AD479" s="148"/>
      <c r="AE479" s="148"/>
      <c r="AF479" s="148"/>
      <c r="AG479" s="148" t="s">
        <v>393</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55"/>
      <c r="B480" s="156"/>
      <c r="C480" s="197" t="s">
        <v>819</v>
      </c>
      <c r="D480" s="183"/>
      <c r="E480" s="184">
        <v>1</v>
      </c>
      <c r="F480" s="157"/>
      <c r="G480" s="157"/>
      <c r="H480" s="157"/>
      <c r="I480" s="157"/>
      <c r="J480" s="157"/>
      <c r="K480" s="157"/>
      <c r="L480" s="157"/>
      <c r="M480" s="157"/>
      <c r="N480" s="157"/>
      <c r="O480" s="157"/>
      <c r="P480" s="157"/>
      <c r="Q480" s="157"/>
      <c r="R480" s="157"/>
      <c r="S480" s="157"/>
      <c r="T480" s="157"/>
      <c r="U480" s="157"/>
      <c r="V480" s="157"/>
      <c r="W480" s="157"/>
      <c r="X480" s="157"/>
      <c r="Y480" s="148"/>
      <c r="Z480" s="148"/>
      <c r="AA480" s="148"/>
      <c r="AB480" s="148"/>
      <c r="AC480" s="148"/>
      <c r="AD480" s="148"/>
      <c r="AE480" s="148"/>
      <c r="AF480" s="148"/>
      <c r="AG480" s="148" t="s">
        <v>393</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1" x14ac:dyDescent="0.2">
      <c r="A481" s="155"/>
      <c r="B481" s="156"/>
      <c r="C481" s="197" t="s">
        <v>820</v>
      </c>
      <c r="D481" s="183"/>
      <c r="E481" s="184">
        <v>1</v>
      </c>
      <c r="F481" s="157"/>
      <c r="G481" s="157"/>
      <c r="H481" s="157"/>
      <c r="I481" s="157"/>
      <c r="J481" s="157"/>
      <c r="K481" s="157"/>
      <c r="L481" s="157"/>
      <c r="M481" s="157"/>
      <c r="N481" s="157"/>
      <c r="O481" s="157"/>
      <c r="P481" s="157"/>
      <c r="Q481" s="157"/>
      <c r="R481" s="157"/>
      <c r="S481" s="157"/>
      <c r="T481" s="157"/>
      <c r="U481" s="157"/>
      <c r="V481" s="157"/>
      <c r="W481" s="157"/>
      <c r="X481" s="157"/>
      <c r="Y481" s="148"/>
      <c r="Z481" s="148"/>
      <c r="AA481" s="148"/>
      <c r="AB481" s="148"/>
      <c r="AC481" s="148"/>
      <c r="AD481" s="148"/>
      <c r="AE481" s="148"/>
      <c r="AF481" s="148"/>
      <c r="AG481" s="148" t="s">
        <v>393</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55"/>
      <c r="B482" s="156"/>
      <c r="C482" s="197" t="s">
        <v>821</v>
      </c>
      <c r="D482" s="183"/>
      <c r="E482" s="184">
        <v>1</v>
      </c>
      <c r="F482" s="157"/>
      <c r="G482" s="157"/>
      <c r="H482" s="157"/>
      <c r="I482" s="157"/>
      <c r="J482" s="157"/>
      <c r="K482" s="157"/>
      <c r="L482" s="157"/>
      <c r="M482" s="157"/>
      <c r="N482" s="157"/>
      <c r="O482" s="157"/>
      <c r="P482" s="157"/>
      <c r="Q482" s="157"/>
      <c r="R482" s="157"/>
      <c r="S482" s="157"/>
      <c r="T482" s="157"/>
      <c r="U482" s="157"/>
      <c r="V482" s="157"/>
      <c r="W482" s="157"/>
      <c r="X482" s="157"/>
      <c r="Y482" s="148"/>
      <c r="Z482" s="148"/>
      <c r="AA482" s="148"/>
      <c r="AB482" s="148"/>
      <c r="AC482" s="148"/>
      <c r="AD482" s="148"/>
      <c r="AE482" s="148"/>
      <c r="AF482" s="148"/>
      <c r="AG482" s="148" t="s">
        <v>393</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65">
        <v>60</v>
      </c>
      <c r="B483" s="166" t="s">
        <v>822</v>
      </c>
      <c r="C483" s="175" t="s">
        <v>823</v>
      </c>
      <c r="D483" s="167" t="s">
        <v>727</v>
      </c>
      <c r="E483" s="168">
        <v>40</v>
      </c>
      <c r="F483" s="169">
        <v>391.6</v>
      </c>
      <c r="G483" s="170">
        <f>ROUND(E483*F483,2)</f>
        <v>15664</v>
      </c>
      <c r="H483" s="169">
        <v>0</v>
      </c>
      <c r="I483" s="170">
        <f>ROUND(E483*H483,2)</f>
        <v>0</v>
      </c>
      <c r="J483" s="169">
        <v>391.6</v>
      </c>
      <c r="K483" s="170">
        <f>ROUND(E483*J483,2)</f>
        <v>15664</v>
      </c>
      <c r="L483" s="170">
        <v>21</v>
      </c>
      <c r="M483" s="170">
        <f>G483*(1+L483/100)</f>
        <v>18953.439999999999</v>
      </c>
      <c r="N483" s="170">
        <v>0</v>
      </c>
      <c r="O483" s="170">
        <f>ROUND(E483*N483,2)</f>
        <v>0</v>
      </c>
      <c r="P483" s="170">
        <v>0</v>
      </c>
      <c r="Q483" s="170">
        <f>ROUND(E483*P483,2)</f>
        <v>0</v>
      </c>
      <c r="R483" s="170" t="s">
        <v>732</v>
      </c>
      <c r="S483" s="170" t="s">
        <v>387</v>
      </c>
      <c r="T483" s="171" t="s">
        <v>322</v>
      </c>
      <c r="U483" s="157">
        <v>0.79</v>
      </c>
      <c r="V483" s="157">
        <f>ROUND(E483*U483,2)</f>
        <v>31.6</v>
      </c>
      <c r="W483" s="157"/>
      <c r="X483" s="157" t="s">
        <v>388</v>
      </c>
      <c r="Y483" s="148"/>
      <c r="Z483" s="148"/>
      <c r="AA483" s="148"/>
      <c r="AB483" s="148"/>
      <c r="AC483" s="148"/>
      <c r="AD483" s="148"/>
      <c r="AE483" s="148"/>
      <c r="AF483" s="148"/>
      <c r="AG483" s="148" t="s">
        <v>389</v>
      </c>
      <c r="AH483" s="148"/>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1" x14ac:dyDescent="0.2">
      <c r="A484" s="155"/>
      <c r="B484" s="156"/>
      <c r="C484" s="273" t="s">
        <v>824</v>
      </c>
      <c r="D484" s="274"/>
      <c r="E484" s="274"/>
      <c r="F484" s="274"/>
      <c r="G484" s="274"/>
      <c r="H484" s="157"/>
      <c r="I484" s="157"/>
      <c r="J484" s="157"/>
      <c r="K484" s="157"/>
      <c r="L484" s="157"/>
      <c r="M484" s="157"/>
      <c r="N484" s="157"/>
      <c r="O484" s="157"/>
      <c r="P484" s="157"/>
      <c r="Q484" s="157"/>
      <c r="R484" s="157"/>
      <c r="S484" s="157"/>
      <c r="T484" s="157"/>
      <c r="U484" s="157"/>
      <c r="V484" s="157"/>
      <c r="W484" s="157"/>
      <c r="X484" s="157"/>
      <c r="Y484" s="148"/>
      <c r="Z484" s="148"/>
      <c r="AA484" s="148"/>
      <c r="AB484" s="148"/>
      <c r="AC484" s="148"/>
      <c r="AD484" s="148"/>
      <c r="AE484" s="148"/>
      <c r="AF484" s="148"/>
      <c r="AG484" s="148" t="s">
        <v>391</v>
      </c>
      <c r="AH484" s="148"/>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55"/>
      <c r="B485" s="156"/>
      <c r="C485" s="197" t="s">
        <v>825</v>
      </c>
      <c r="D485" s="183"/>
      <c r="E485" s="184"/>
      <c r="F485" s="157"/>
      <c r="G485" s="157"/>
      <c r="H485" s="157"/>
      <c r="I485" s="157"/>
      <c r="J485" s="157"/>
      <c r="K485" s="157"/>
      <c r="L485" s="157"/>
      <c r="M485" s="157"/>
      <c r="N485" s="157"/>
      <c r="O485" s="157"/>
      <c r="P485" s="157"/>
      <c r="Q485" s="157"/>
      <c r="R485" s="157"/>
      <c r="S485" s="157"/>
      <c r="T485" s="157"/>
      <c r="U485" s="157"/>
      <c r="V485" s="157"/>
      <c r="W485" s="157"/>
      <c r="X485" s="157"/>
      <c r="Y485" s="148"/>
      <c r="Z485" s="148"/>
      <c r="AA485" s="148"/>
      <c r="AB485" s="148"/>
      <c r="AC485" s="148"/>
      <c r="AD485" s="148"/>
      <c r="AE485" s="148"/>
      <c r="AF485" s="148"/>
      <c r="AG485" s="148" t="s">
        <v>393</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1" x14ac:dyDescent="0.2">
      <c r="A486" s="155"/>
      <c r="B486" s="156"/>
      <c r="C486" s="197" t="s">
        <v>789</v>
      </c>
      <c r="D486" s="183"/>
      <c r="E486" s="184"/>
      <c r="F486" s="157"/>
      <c r="G486" s="157"/>
      <c r="H486" s="157"/>
      <c r="I486" s="157"/>
      <c r="J486" s="157"/>
      <c r="K486" s="157"/>
      <c r="L486" s="157"/>
      <c r="M486" s="157"/>
      <c r="N486" s="157"/>
      <c r="O486" s="157"/>
      <c r="P486" s="157"/>
      <c r="Q486" s="157"/>
      <c r="R486" s="157"/>
      <c r="S486" s="157"/>
      <c r="T486" s="157"/>
      <c r="U486" s="157"/>
      <c r="V486" s="157"/>
      <c r="W486" s="157"/>
      <c r="X486" s="157"/>
      <c r="Y486" s="148"/>
      <c r="Z486" s="148"/>
      <c r="AA486" s="148"/>
      <c r="AB486" s="148"/>
      <c r="AC486" s="148"/>
      <c r="AD486" s="148"/>
      <c r="AE486" s="148"/>
      <c r="AF486" s="148"/>
      <c r="AG486" s="148" t="s">
        <v>393</v>
      </c>
      <c r="AH486" s="148">
        <v>0</v>
      </c>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1" x14ac:dyDescent="0.2">
      <c r="A487" s="155"/>
      <c r="B487" s="156"/>
      <c r="C487" s="197" t="s">
        <v>717</v>
      </c>
      <c r="D487" s="183"/>
      <c r="E487" s="184">
        <v>6</v>
      </c>
      <c r="F487" s="157"/>
      <c r="G487" s="157"/>
      <c r="H487" s="157"/>
      <c r="I487" s="157"/>
      <c r="J487" s="157"/>
      <c r="K487" s="157"/>
      <c r="L487" s="157"/>
      <c r="M487" s="157"/>
      <c r="N487" s="157"/>
      <c r="O487" s="157"/>
      <c r="P487" s="157"/>
      <c r="Q487" s="157"/>
      <c r="R487" s="157"/>
      <c r="S487" s="157"/>
      <c r="T487" s="157"/>
      <c r="U487" s="157"/>
      <c r="V487" s="157"/>
      <c r="W487" s="157"/>
      <c r="X487" s="157"/>
      <c r="Y487" s="148"/>
      <c r="Z487" s="148"/>
      <c r="AA487" s="148"/>
      <c r="AB487" s="148"/>
      <c r="AC487" s="148"/>
      <c r="AD487" s="148"/>
      <c r="AE487" s="148"/>
      <c r="AF487" s="148"/>
      <c r="AG487" s="148" t="s">
        <v>393</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1" x14ac:dyDescent="0.2">
      <c r="A488" s="155"/>
      <c r="B488" s="156"/>
      <c r="C488" s="197" t="s">
        <v>718</v>
      </c>
      <c r="D488" s="183"/>
      <c r="E488" s="184">
        <v>6</v>
      </c>
      <c r="F488" s="157"/>
      <c r="G488" s="157"/>
      <c r="H488" s="157"/>
      <c r="I488" s="157"/>
      <c r="J488" s="157"/>
      <c r="K488" s="157"/>
      <c r="L488" s="157"/>
      <c r="M488" s="157"/>
      <c r="N488" s="157"/>
      <c r="O488" s="157"/>
      <c r="P488" s="157"/>
      <c r="Q488" s="157"/>
      <c r="R488" s="157"/>
      <c r="S488" s="157"/>
      <c r="T488" s="157"/>
      <c r="U488" s="157"/>
      <c r="V488" s="157"/>
      <c r="W488" s="157"/>
      <c r="X488" s="157"/>
      <c r="Y488" s="148"/>
      <c r="Z488" s="148"/>
      <c r="AA488" s="148"/>
      <c r="AB488" s="148"/>
      <c r="AC488" s="148"/>
      <c r="AD488" s="148"/>
      <c r="AE488" s="148"/>
      <c r="AF488" s="148"/>
      <c r="AG488" s="148" t="s">
        <v>393</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1" x14ac:dyDescent="0.2">
      <c r="A489" s="155"/>
      <c r="B489" s="156"/>
      <c r="C489" s="197" t="s">
        <v>744</v>
      </c>
      <c r="D489" s="183"/>
      <c r="E489" s="184">
        <v>2</v>
      </c>
      <c r="F489" s="157"/>
      <c r="G489" s="157"/>
      <c r="H489" s="157"/>
      <c r="I489" s="157"/>
      <c r="J489" s="157"/>
      <c r="K489" s="157"/>
      <c r="L489" s="157"/>
      <c r="M489" s="157"/>
      <c r="N489" s="157"/>
      <c r="O489" s="157"/>
      <c r="P489" s="157"/>
      <c r="Q489" s="157"/>
      <c r="R489" s="157"/>
      <c r="S489" s="157"/>
      <c r="T489" s="157"/>
      <c r="U489" s="157"/>
      <c r="V489" s="157"/>
      <c r="W489" s="157"/>
      <c r="X489" s="157"/>
      <c r="Y489" s="148"/>
      <c r="Z489" s="148"/>
      <c r="AA489" s="148"/>
      <c r="AB489" s="148"/>
      <c r="AC489" s="148"/>
      <c r="AD489" s="148"/>
      <c r="AE489" s="148"/>
      <c r="AF489" s="148"/>
      <c r="AG489" s="148" t="s">
        <v>393</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1" x14ac:dyDescent="0.2">
      <c r="A490" s="155"/>
      <c r="B490" s="156"/>
      <c r="C490" s="197" t="s">
        <v>826</v>
      </c>
      <c r="D490" s="183"/>
      <c r="E490" s="184">
        <v>8</v>
      </c>
      <c r="F490" s="157"/>
      <c r="G490" s="157"/>
      <c r="H490" s="157"/>
      <c r="I490" s="157"/>
      <c r="J490" s="157"/>
      <c r="K490" s="157"/>
      <c r="L490" s="157"/>
      <c r="M490" s="157"/>
      <c r="N490" s="157"/>
      <c r="O490" s="157"/>
      <c r="P490" s="157"/>
      <c r="Q490" s="157"/>
      <c r="R490" s="157"/>
      <c r="S490" s="157"/>
      <c r="T490" s="157"/>
      <c r="U490" s="157"/>
      <c r="V490" s="157"/>
      <c r="W490" s="157"/>
      <c r="X490" s="157"/>
      <c r="Y490" s="148"/>
      <c r="Z490" s="148"/>
      <c r="AA490" s="148"/>
      <c r="AB490" s="148"/>
      <c r="AC490" s="148"/>
      <c r="AD490" s="148"/>
      <c r="AE490" s="148"/>
      <c r="AF490" s="148"/>
      <c r="AG490" s="148" t="s">
        <v>393</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1" x14ac:dyDescent="0.2">
      <c r="A491" s="155"/>
      <c r="B491" s="156"/>
      <c r="C491" s="197" t="s">
        <v>827</v>
      </c>
      <c r="D491" s="183"/>
      <c r="E491" s="184">
        <v>2</v>
      </c>
      <c r="F491" s="157"/>
      <c r="G491" s="157"/>
      <c r="H491" s="157"/>
      <c r="I491" s="157"/>
      <c r="J491" s="157"/>
      <c r="K491" s="157"/>
      <c r="L491" s="157"/>
      <c r="M491" s="157"/>
      <c r="N491" s="157"/>
      <c r="O491" s="157"/>
      <c r="P491" s="157"/>
      <c r="Q491" s="157"/>
      <c r="R491" s="157"/>
      <c r="S491" s="157"/>
      <c r="T491" s="157"/>
      <c r="U491" s="157"/>
      <c r="V491" s="157"/>
      <c r="W491" s="157"/>
      <c r="X491" s="157"/>
      <c r="Y491" s="148"/>
      <c r="Z491" s="148"/>
      <c r="AA491" s="148"/>
      <c r="AB491" s="148"/>
      <c r="AC491" s="148"/>
      <c r="AD491" s="148"/>
      <c r="AE491" s="148"/>
      <c r="AF491" s="148"/>
      <c r="AG491" s="148" t="s">
        <v>393</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1" x14ac:dyDescent="0.2">
      <c r="A492" s="155"/>
      <c r="B492" s="156"/>
      <c r="C492" s="197" t="s">
        <v>736</v>
      </c>
      <c r="D492" s="183"/>
      <c r="E492" s="184">
        <v>3</v>
      </c>
      <c r="F492" s="157"/>
      <c r="G492" s="157"/>
      <c r="H492" s="157"/>
      <c r="I492" s="157"/>
      <c r="J492" s="157"/>
      <c r="K492" s="157"/>
      <c r="L492" s="157"/>
      <c r="M492" s="157"/>
      <c r="N492" s="157"/>
      <c r="O492" s="157"/>
      <c r="P492" s="157"/>
      <c r="Q492" s="157"/>
      <c r="R492" s="157"/>
      <c r="S492" s="157"/>
      <c r="T492" s="157"/>
      <c r="U492" s="157"/>
      <c r="V492" s="157"/>
      <c r="W492" s="157"/>
      <c r="X492" s="157"/>
      <c r="Y492" s="148"/>
      <c r="Z492" s="148"/>
      <c r="AA492" s="148"/>
      <c r="AB492" s="148"/>
      <c r="AC492" s="148"/>
      <c r="AD492" s="148"/>
      <c r="AE492" s="148"/>
      <c r="AF492" s="148"/>
      <c r="AG492" s="148" t="s">
        <v>393</v>
      </c>
      <c r="AH492" s="148">
        <v>0</v>
      </c>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1" x14ac:dyDescent="0.2">
      <c r="A493" s="155"/>
      <c r="B493" s="156"/>
      <c r="C493" s="197" t="s">
        <v>828</v>
      </c>
      <c r="D493" s="183"/>
      <c r="E493" s="184">
        <v>8</v>
      </c>
      <c r="F493" s="157"/>
      <c r="G493" s="157"/>
      <c r="H493" s="157"/>
      <c r="I493" s="157"/>
      <c r="J493" s="157"/>
      <c r="K493" s="157"/>
      <c r="L493" s="157"/>
      <c r="M493" s="157"/>
      <c r="N493" s="157"/>
      <c r="O493" s="157"/>
      <c r="P493" s="157"/>
      <c r="Q493" s="157"/>
      <c r="R493" s="157"/>
      <c r="S493" s="157"/>
      <c r="T493" s="157"/>
      <c r="U493" s="157"/>
      <c r="V493" s="157"/>
      <c r="W493" s="157"/>
      <c r="X493" s="157"/>
      <c r="Y493" s="148"/>
      <c r="Z493" s="148"/>
      <c r="AA493" s="148"/>
      <c r="AB493" s="148"/>
      <c r="AC493" s="148"/>
      <c r="AD493" s="148"/>
      <c r="AE493" s="148"/>
      <c r="AF493" s="148"/>
      <c r="AG493" s="148" t="s">
        <v>393</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1" x14ac:dyDescent="0.2">
      <c r="A494" s="155"/>
      <c r="B494" s="156"/>
      <c r="C494" s="197" t="s">
        <v>829</v>
      </c>
      <c r="D494" s="183"/>
      <c r="E494" s="184">
        <v>3</v>
      </c>
      <c r="F494" s="157"/>
      <c r="G494" s="157"/>
      <c r="H494" s="157"/>
      <c r="I494" s="157"/>
      <c r="J494" s="157"/>
      <c r="K494" s="157"/>
      <c r="L494" s="157"/>
      <c r="M494" s="157"/>
      <c r="N494" s="157"/>
      <c r="O494" s="157"/>
      <c r="P494" s="157"/>
      <c r="Q494" s="157"/>
      <c r="R494" s="157"/>
      <c r="S494" s="157"/>
      <c r="T494" s="157"/>
      <c r="U494" s="157"/>
      <c r="V494" s="157"/>
      <c r="W494" s="157"/>
      <c r="X494" s="157"/>
      <c r="Y494" s="148"/>
      <c r="Z494" s="148"/>
      <c r="AA494" s="148"/>
      <c r="AB494" s="148"/>
      <c r="AC494" s="148"/>
      <c r="AD494" s="148"/>
      <c r="AE494" s="148"/>
      <c r="AF494" s="148"/>
      <c r="AG494" s="148" t="s">
        <v>393</v>
      </c>
      <c r="AH494" s="148">
        <v>0</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55"/>
      <c r="B495" s="156"/>
      <c r="C495" s="197" t="s">
        <v>739</v>
      </c>
      <c r="D495" s="183"/>
      <c r="E495" s="184">
        <v>2</v>
      </c>
      <c r="F495" s="157"/>
      <c r="G495" s="157"/>
      <c r="H495" s="157"/>
      <c r="I495" s="157"/>
      <c r="J495" s="157"/>
      <c r="K495" s="157"/>
      <c r="L495" s="157"/>
      <c r="M495" s="157"/>
      <c r="N495" s="157"/>
      <c r="O495" s="157"/>
      <c r="P495" s="157"/>
      <c r="Q495" s="157"/>
      <c r="R495" s="157"/>
      <c r="S495" s="157"/>
      <c r="T495" s="157"/>
      <c r="U495" s="157"/>
      <c r="V495" s="157"/>
      <c r="W495" s="157"/>
      <c r="X495" s="157"/>
      <c r="Y495" s="148"/>
      <c r="Z495" s="148"/>
      <c r="AA495" s="148"/>
      <c r="AB495" s="148"/>
      <c r="AC495" s="148"/>
      <c r="AD495" s="148"/>
      <c r="AE495" s="148"/>
      <c r="AF495" s="148"/>
      <c r="AG495" s="148" t="s">
        <v>393</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1" x14ac:dyDescent="0.2">
      <c r="A496" s="165">
        <v>61</v>
      </c>
      <c r="B496" s="166" t="s">
        <v>830</v>
      </c>
      <c r="C496" s="175" t="s">
        <v>831</v>
      </c>
      <c r="D496" s="167" t="s">
        <v>727</v>
      </c>
      <c r="E496" s="168">
        <v>23</v>
      </c>
      <c r="F496" s="169">
        <v>504.8</v>
      </c>
      <c r="G496" s="170">
        <f>ROUND(E496*F496,2)</f>
        <v>11610.4</v>
      </c>
      <c r="H496" s="169">
        <v>0</v>
      </c>
      <c r="I496" s="170">
        <f>ROUND(E496*H496,2)</f>
        <v>0</v>
      </c>
      <c r="J496" s="169">
        <v>504.8</v>
      </c>
      <c r="K496" s="170">
        <f>ROUND(E496*J496,2)</f>
        <v>11610.4</v>
      </c>
      <c r="L496" s="170">
        <v>21</v>
      </c>
      <c r="M496" s="170">
        <f>G496*(1+L496/100)</f>
        <v>14048.583999999999</v>
      </c>
      <c r="N496" s="170">
        <v>0</v>
      </c>
      <c r="O496" s="170">
        <f>ROUND(E496*N496,2)</f>
        <v>0</v>
      </c>
      <c r="P496" s="170">
        <v>0</v>
      </c>
      <c r="Q496" s="170">
        <f>ROUND(E496*P496,2)</f>
        <v>0</v>
      </c>
      <c r="R496" s="170" t="s">
        <v>732</v>
      </c>
      <c r="S496" s="170" t="s">
        <v>387</v>
      </c>
      <c r="T496" s="171" t="s">
        <v>322</v>
      </c>
      <c r="U496" s="157">
        <v>0.95</v>
      </c>
      <c r="V496" s="157">
        <f>ROUND(E496*U496,2)</f>
        <v>21.85</v>
      </c>
      <c r="W496" s="157"/>
      <c r="X496" s="157" t="s">
        <v>388</v>
      </c>
      <c r="Y496" s="148"/>
      <c r="Z496" s="148"/>
      <c r="AA496" s="148"/>
      <c r="AB496" s="148"/>
      <c r="AC496" s="148"/>
      <c r="AD496" s="148"/>
      <c r="AE496" s="148"/>
      <c r="AF496" s="148"/>
      <c r="AG496" s="148" t="s">
        <v>389</v>
      </c>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1" x14ac:dyDescent="0.2">
      <c r="A497" s="155"/>
      <c r="B497" s="156"/>
      <c r="C497" s="273" t="s">
        <v>824</v>
      </c>
      <c r="D497" s="274"/>
      <c r="E497" s="274"/>
      <c r="F497" s="274"/>
      <c r="G497" s="274"/>
      <c r="H497" s="157"/>
      <c r="I497" s="157"/>
      <c r="J497" s="157"/>
      <c r="K497" s="157"/>
      <c r="L497" s="157"/>
      <c r="M497" s="157"/>
      <c r="N497" s="157"/>
      <c r="O497" s="157"/>
      <c r="P497" s="157"/>
      <c r="Q497" s="157"/>
      <c r="R497" s="157"/>
      <c r="S497" s="157"/>
      <c r="T497" s="157"/>
      <c r="U497" s="157"/>
      <c r="V497" s="157"/>
      <c r="W497" s="157"/>
      <c r="X497" s="157"/>
      <c r="Y497" s="148"/>
      <c r="Z497" s="148"/>
      <c r="AA497" s="148"/>
      <c r="AB497" s="148"/>
      <c r="AC497" s="148"/>
      <c r="AD497" s="148"/>
      <c r="AE497" s="148"/>
      <c r="AF497" s="148"/>
      <c r="AG497" s="148" t="s">
        <v>391</v>
      </c>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55"/>
      <c r="B498" s="156"/>
      <c r="C498" s="197" t="s">
        <v>832</v>
      </c>
      <c r="D498" s="183"/>
      <c r="E498" s="184"/>
      <c r="F498" s="157"/>
      <c r="G498" s="157"/>
      <c r="H498" s="157"/>
      <c r="I498" s="157"/>
      <c r="J498" s="157"/>
      <c r="K498" s="157"/>
      <c r="L498" s="157"/>
      <c r="M498" s="157"/>
      <c r="N498" s="157"/>
      <c r="O498" s="157"/>
      <c r="P498" s="157"/>
      <c r="Q498" s="157"/>
      <c r="R498" s="157"/>
      <c r="S498" s="157"/>
      <c r="T498" s="157"/>
      <c r="U498" s="157"/>
      <c r="V498" s="157"/>
      <c r="W498" s="157"/>
      <c r="X498" s="157"/>
      <c r="Y498" s="148"/>
      <c r="Z498" s="148"/>
      <c r="AA498" s="148"/>
      <c r="AB498" s="148"/>
      <c r="AC498" s="148"/>
      <c r="AD498" s="148"/>
      <c r="AE498" s="148"/>
      <c r="AF498" s="148"/>
      <c r="AG498" s="148" t="s">
        <v>393</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1" x14ac:dyDescent="0.2">
      <c r="A499" s="155"/>
      <c r="B499" s="156"/>
      <c r="C499" s="197" t="s">
        <v>833</v>
      </c>
      <c r="D499" s="183"/>
      <c r="E499" s="184">
        <v>3</v>
      </c>
      <c r="F499" s="157"/>
      <c r="G499" s="157"/>
      <c r="H499" s="157"/>
      <c r="I499" s="157"/>
      <c r="J499" s="157"/>
      <c r="K499" s="157"/>
      <c r="L499" s="157"/>
      <c r="M499" s="157"/>
      <c r="N499" s="157"/>
      <c r="O499" s="157"/>
      <c r="P499" s="157"/>
      <c r="Q499" s="157"/>
      <c r="R499" s="157"/>
      <c r="S499" s="157"/>
      <c r="T499" s="157"/>
      <c r="U499" s="157"/>
      <c r="V499" s="157"/>
      <c r="W499" s="157"/>
      <c r="X499" s="157"/>
      <c r="Y499" s="148"/>
      <c r="Z499" s="148"/>
      <c r="AA499" s="148"/>
      <c r="AB499" s="148"/>
      <c r="AC499" s="148"/>
      <c r="AD499" s="148"/>
      <c r="AE499" s="148"/>
      <c r="AF499" s="148"/>
      <c r="AG499" s="148" t="s">
        <v>393</v>
      </c>
      <c r="AH499" s="148">
        <v>0</v>
      </c>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1" x14ac:dyDescent="0.2">
      <c r="A500" s="155"/>
      <c r="B500" s="156"/>
      <c r="C500" s="197" t="s">
        <v>834</v>
      </c>
      <c r="D500" s="183"/>
      <c r="E500" s="184">
        <v>4</v>
      </c>
      <c r="F500" s="157"/>
      <c r="G500" s="157"/>
      <c r="H500" s="157"/>
      <c r="I500" s="157"/>
      <c r="J500" s="157"/>
      <c r="K500" s="157"/>
      <c r="L500" s="157"/>
      <c r="M500" s="157"/>
      <c r="N500" s="157"/>
      <c r="O500" s="157"/>
      <c r="P500" s="157"/>
      <c r="Q500" s="157"/>
      <c r="R500" s="157"/>
      <c r="S500" s="157"/>
      <c r="T500" s="157"/>
      <c r="U500" s="157"/>
      <c r="V500" s="157"/>
      <c r="W500" s="157"/>
      <c r="X500" s="157"/>
      <c r="Y500" s="148"/>
      <c r="Z500" s="148"/>
      <c r="AA500" s="148"/>
      <c r="AB500" s="148"/>
      <c r="AC500" s="148"/>
      <c r="AD500" s="148"/>
      <c r="AE500" s="148"/>
      <c r="AF500" s="148"/>
      <c r="AG500" s="148" t="s">
        <v>393</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1" x14ac:dyDescent="0.2">
      <c r="A501" s="155"/>
      <c r="B501" s="156"/>
      <c r="C501" s="197" t="s">
        <v>744</v>
      </c>
      <c r="D501" s="183"/>
      <c r="E501" s="184">
        <v>2</v>
      </c>
      <c r="F501" s="157"/>
      <c r="G501" s="157"/>
      <c r="H501" s="157"/>
      <c r="I501" s="157"/>
      <c r="J501" s="157"/>
      <c r="K501" s="157"/>
      <c r="L501" s="157"/>
      <c r="M501" s="157"/>
      <c r="N501" s="157"/>
      <c r="O501" s="157"/>
      <c r="P501" s="157"/>
      <c r="Q501" s="157"/>
      <c r="R501" s="157"/>
      <c r="S501" s="157"/>
      <c r="T501" s="157"/>
      <c r="U501" s="157"/>
      <c r="V501" s="157"/>
      <c r="W501" s="157"/>
      <c r="X501" s="157"/>
      <c r="Y501" s="148"/>
      <c r="Z501" s="148"/>
      <c r="AA501" s="148"/>
      <c r="AB501" s="148"/>
      <c r="AC501" s="148"/>
      <c r="AD501" s="148"/>
      <c r="AE501" s="148"/>
      <c r="AF501" s="148"/>
      <c r="AG501" s="148" t="s">
        <v>393</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1" x14ac:dyDescent="0.2">
      <c r="A502" s="155"/>
      <c r="B502" s="156"/>
      <c r="C502" s="197" t="s">
        <v>835</v>
      </c>
      <c r="D502" s="183"/>
      <c r="E502" s="184">
        <v>7</v>
      </c>
      <c r="F502" s="157"/>
      <c r="G502" s="157"/>
      <c r="H502" s="157"/>
      <c r="I502" s="157"/>
      <c r="J502" s="157"/>
      <c r="K502" s="157"/>
      <c r="L502" s="157"/>
      <c r="M502" s="157"/>
      <c r="N502" s="157"/>
      <c r="O502" s="157"/>
      <c r="P502" s="157"/>
      <c r="Q502" s="157"/>
      <c r="R502" s="157"/>
      <c r="S502" s="157"/>
      <c r="T502" s="157"/>
      <c r="U502" s="157"/>
      <c r="V502" s="157"/>
      <c r="W502" s="157"/>
      <c r="X502" s="157"/>
      <c r="Y502" s="148"/>
      <c r="Z502" s="148"/>
      <c r="AA502" s="148"/>
      <c r="AB502" s="148"/>
      <c r="AC502" s="148"/>
      <c r="AD502" s="148"/>
      <c r="AE502" s="148"/>
      <c r="AF502" s="148"/>
      <c r="AG502" s="148" t="s">
        <v>393</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55"/>
      <c r="B503" s="156"/>
      <c r="C503" s="197" t="s">
        <v>746</v>
      </c>
      <c r="D503" s="183"/>
      <c r="E503" s="184">
        <v>2</v>
      </c>
      <c r="F503" s="157"/>
      <c r="G503" s="157"/>
      <c r="H503" s="157"/>
      <c r="I503" s="157"/>
      <c r="J503" s="157"/>
      <c r="K503" s="157"/>
      <c r="L503" s="157"/>
      <c r="M503" s="157"/>
      <c r="N503" s="157"/>
      <c r="O503" s="157"/>
      <c r="P503" s="157"/>
      <c r="Q503" s="157"/>
      <c r="R503" s="157"/>
      <c r="S503" s="157"/>
      <c r="T503" s="157"/>
      <c r="U503" s="157"/>
      <c r="V503" s="157"/>
      <c r="W503" s="157"/>
      <c r="X503" s="157"/>
      <c r="Y503" s="148"/>
      <c r="Z503" s="148"/>
      <c r="AA503" s="148"/>
      <c r="AB503" s="148"/>
      <c r="AC503" s="148"/>
      <c r="AD503" s="148"/>
      <c r="AE503" s="148"/>
      <c r="AF503" s="148"/>
      <c r="AG503" s="148" t="s">
        <v>393</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55"/>
      <c r="B504" s="156"/>
      <c r="C504" s="197" t="s">
        <v>747</v>
      </c>
      <c r="D504" s="183"/>
      <c r="E504" s="184">
        <v>5</v>
      </c>
      <c r="F504" s="157"/>
      <c r="G504" s="157"/>
      <c r="H504" s="157"/>
      <c r="I504" s="157"/>
      <c r="J504" s="157"/>
      <c r="K504" s="157"/>
      <c r="L504" s="157"/>
      <c r="M504" s="157"/>
      <c r="N504" s="157"/>
      <c r="O504" s="157"/>
      <c r="P504" s="157"/>
      <c r="Q504" s="157"/>
      <c r="R504" s="157"/>
      <c r="S504" s="157"/>
      <c r="T504" s="157"/>
      <c r="U504" s="157"/>
      <c r="V504" s="157"/>
      <c r="W504" s="157"/>
      <c r="X504" s="157"/>
      <c r="Y504" s="148"/>
      <c r="Z504" s="148"/>
      <c r="AA504" s="148"/>
      <c r="AB504" s="148"/>
      <c r="AC504" s="148"/>
      <c r="AD504" s="148"/>
      <c r="AE504" s="148"/>
      <c r="AF504" s="148"/>
      <c r="AG504" s="148" t="s">
        <v>393</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ht="22.5" outlineLevel="1" x14ac:dyDescent="0.2">
      <c r="A505" s="165">
        <v>62</v>
      </c>
      <c r="B505" s="166" t="s">
        <v>836</v>
      </c>
      <c r="C505" s="175" t="s">
        <v>837</v>
      </c>
      <c r="D505" s="167" t="s">
        <v>727</v>
      </c>
      <c r="E505" s="168">
        <v>43</v>
      </c>
      <c r="F505" s="169">
        <v>1291.2</v>
      </c>
      <c r="G505" s="170">
        <f>ROUND(E505*F505,2)</f>
        <v>55521.599999999999</v>
      </c>
      <c r="H505" s="169">
        <v>0</v>
      </c>
      <c r="I505" s="170">
        <f>ROUND(E505*H505,2)</f>
        <v>0</v>
      </c>
      <c r="J505" s="169">
        <v>1291.2</v>
      </c>
      <c r="K505" s="170">
        <f>ROUND(E505*J505,2)</f>
        <v>55521.599999999999</v>
      </c>
      <c r="L505" s="170">
        <v>21</v>
      </c>
      <c r="M505" s="170">
        <f>G505*(1+L505/100)</f>
        <v>67181.135999999999</v>
      </c>
      <c r="N505" s="170">
        <v>0</v>
      </c>
      <c r="O505" s="170">
        <f>ROUND(E505*N505,2)</f>
        <v>0</v>
      </c>
      <c r="P505" s="170">
        <v>0</v>
      </c>
      <c r="Q505" s="170">
        <f>ROUND(E505*P505,2)</f>
        <v>0</v>
      </c>
      <c r="R505" s="170" t="s">
        <v>732</v>
      </c>
      <c r="S505" s="170" t="s">
        <v>387</v>
      </c>
      <c r="T505" s="171" t="s">
        <v>322</v>
      </c>
      <c r="U505" s="157">
        <v>1.75</v>
      </c>
      <c r="V505" s="157">
        <f>ROUND(E505*U505,2)</f>
        <v>75.25</v>
      </c>
      <c r="W505" s="157"/>
      <c r="X505" s="157" t="s">
        <v>388</v>
      </c>
      <c r="Y505" s="148"/>
      <c r="Z505" s="148"/>
      <c r="AA505" s="148"/>
      <c r="AB505" s="148"/>
      <c r="AC505" s="148"/>
      <c r="AD505" s="148"/>
      <c r="AE505" s="148"/>
      <c r="AF505" s="148"/>
      <c r="AG505" s="148" t="s">
        <v>389</v>
      </c>
      <c r="AH505" s="148"/>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1" x14ac:dyDescent="0.2">
      <c r="A506" s="155"/>
      <c r="B506" s="156"/>
      <c r="C506" s="273" t="s">
        <v>824</v>
      </c>
      <c r="D506" s="274"/>
      <c r="E506" s="274"/>
      <c r="F506" s="274"/>
      <c r="G506" s="274"/>
      <c r="H506" s="157"/>
      <c r="I506" s="157"/>
      <c r="J506" s="157"/>
      <c r="K506" s="157"/>
      <c r="L506" s="157"/>
      <c r="M506" s="157"/>
      <c r="N506" s="157"/>
      <c r="O506" s="157"/>
      <c r="P506" s="157"/>
      <c r="Q506" s="157"/>
      <c r="R506" s="157"/>
      <c r="S506" s="157"/>
      <c r="T506" s="157"/>
      <c r="U506" s="157"/>
      <c r="V506" s="157"/>
      <c r="W506" s="157"/>
      <c r="X506" s="157"/>
      <c r="Y506" s="148"/>
      <c r="Z506" s="148"/>
      <c r="AA506" s="148"/>
      <c r="AB506" s="148"/>
      <c r="AC506" s="148"/>
      <c r="AD506" s="148"/>
      <c r="AE506" s="148"/>
      <c r="AF506" s="148"/>
      <c r="AG506" s="148" t="s">
        <v>391</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55"/>
      <c r="B507" s="156"/>
      <c r="C507" s="197" t="s">
        <v>838</v>
      </c>
      <c r="D507" s="183"/>
      <c r="E507" s="184"/>
      <c r="F507" s="157"/>
      <c r="G507" s="157"/>
      <c r="H507" s="157"/>
      <c r="I507" s="157"/>
      <c r="J507" s="157"/>
      <c r="K507" s="157"/>
      <c r="L507" s="157"/>
      <c r="M507" s="157"/>
      <c r="N507" s="157"/>
      <c r="O507" s="157"/>
      <c r="P507" s="157"/>
      <c r="Q507" s="157"/>
      <c r="R507" s="157"/>
      <c r="S507" s="157"/>
      <c r="T507" s="157"/>
      <c r="U507" s="157"/>
      <c r="V507" s="157"/>
      <c r="W507" s="157"/>
      <c r="X507" s="157"/>
      <c r="Y507" s="148"/>
      <c r="Z507" s="148"/>
      <c r="AA507" s="148"/>
      <c r="AB507" s="148"/>
      <c r="AC507" s="148"/>
      <c r="AD507" s="148"/>
      <c r="AE507" s="148"/>
      <c r="AF507" s="148"/>
      <c r="AG507" s="148" t="s">
        <v>393</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1" x14ac:dyDescent="0.2">
      <c r="A508" s="155"/>
      <c r="B508" s="156"/>
      <c r="C508" s="197" t="s">
        <v>839</v>
      </c>
      <c r="D508" s="183"/>
      <c r="E508" s="184">
        <v>5</v>
      </c>
      <c r="F508" s="157"/>
      <c r="G508" s="157"/>
      <c r="H508" s="157"/>
      <c r="I508" s="157"/>
      <c r="J508" s="157"/>
      <c r="K508" s="157"/>
      <c r="L508" s="157"/>
      <c r="M508" s="157"/>
      <c r="N508" s="157"/>
      <c r="O508" s="157"/>
      <c r="P508" s="157"/>
      <c r="Q508" s="157"/>
      <c r="R508" s="157"/>
      <c r="S508" s="157"/>
      <c r="T508" s="157"/>
      <c r="U508" s="157"/>
      <c r="V508" s="157"/>
      <c r="W508" s="157"/>
      <c r="X508" s="157"/>
      <c r="Y508" s="148"/>
      <c r="Z508" s="148"/>
      <c r="AA508" s="148"/>
      <c r="AB508" s="148"/>
      <c r="AC508" s="148"/>
      <c r="AD508" s="148"/>
      <c r="AE508" s="148"/>
      <c r="AF508" s="148"/>
      <c r="AG508" s="148" t="s">
        <v>393</v>
      </c>
      <c r="AH508" s="148">
        <v>0</v>
      </c>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1" x14ac:dyDescent="0.2">
      <c r="A509" s="155"/>
      <c r="B509" s="156"/>
      <c r="C509" s="197" t="s">
        <v>718</v>
      </c>
      <c r="D509" s="183"/>
      <c r="E509" s="184">
        <v>6</v>
      </c>
      <c r="F509" s="157"/>
      <c r="G509" s="157"/>
      <c r="H509" s="157"/>
      <c r="I509" s="157"/>
      <c r="J509" s="157"/>
      <c r="K509" s="157"/>
      <c r="L509" s="157"/>
      <c r="M509" s="157"/>
      <c r="N509" s="157"/>
      <c r="O509" s="157"/>
      <c r="P509" s="157"/>
      <c r="Q509" s="157"/>
      <c r="R509" s="157"/>
      <c r="S509" s="157"/>
      <c r="T509" s="157"/>
      <c r="U509" s="157"/>
      <c r="V509" s="157"/>
      <c r="W509" s="157"/>
      <c r="X509" s="157"/>
      <c r="Y509" s="148"/>
      <c r="Z509" s="148"/>
      <c r="AA509" s="148"/>
      <c r="AB509" s="148"/>
      <c r="AC509" s="148"/>
      <c r="AD509" s="148"/>
      <c r="AE509" s="148"/>
      <c r="AF509" s="148"/>
      <c r="AG509" s="148" t="s">
        <v>393</v>
      </c>
      <c r="AH509" s="148">
        <v>0</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1" x14ac:dyDescent="0.2">
      <c r="A510" s="155"/>
      <c r="B510" s="156"/>
      <c r="C510" s="197" t="s">
        <v>840</v>
      </c>
      <c r="D510" s="183"/>
      <c r="E510" s="184">
        <v>3</v>
      </c>
      <c r="F510" s="157"/>
      <c r="G510" s="157"/>
      <c r="H510" s="157"/>
      <c r="I510" s="157"/>
      <c r="J510" s="157"/>
      <c r="K510" s="157"/>
      <c r="L510" s="157"/>
      <c r="M510" s="157"/>
      <c r="N510" s="157"/>
      <c r="O510" s="157"/>
      <c r="P510" s="157"/>
      <c r="Q510" s="157"/>
      <c r="R510" s="157"/>
      <c r="S510" s="157"/>
      <c r="T510" s="157"/>
      <c r="U510" s="157"/>
      <c r="V510" s="157"/>
      <c r="W510" s="157"/>
      <c r="X510" s="157"/>
      <c r="Y510" s="148"/>
      <c r="Z510" s="148"/>
      <c r="AA510" s="148"/>
      <c r="AB510" s="148"/>
      <c r="AC510" s="148"/>
      <c r="AD510" s="148"/>
      <c r="AE510" s="148"/>
      <c r="AF510" s="148"/>
      <c r="AG510" s="148" t="s">
        <v>393</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1" x14ac:dyDescent="0.2">
      <c r="A511" s="155"/>
      <c r="B511" s="156"/>
      <c r="C511" s="197" t="s">
        <v>841</v>
      </c>
      <c r="D511" s="183"/>
      <c r="E511" s="184">
        <v>9</v>
      </c>
      <c r="F511" s="157"/>
      <c r="G511" s="157"/>
      <c r="H511" s="157"/>
      <c r="I511" s="157"/>
      <c r="J511" s="157"/>
      <c r="K511" s="157"/>
      <c r="L511" s="157"/>
      <c r="M511" s="157"/>
      <c r="N511" s="157"/>
      <c r="O511" s="157"/>
      <c r="P511" s="157"/>
      <c r="Q511" s="157"/>
      <c r="R511" s="157"/>
      <c r="S511" s="157"/>
      <c r="T511" s="157"/>
      <c r="U511" s="157"/>
      <c r="V511" s="157"/>
      <c r="W511" s="157"/>
      <c r="X511" s="157"/>
      <c r="Y511" s="148"/>
      <c r="Z511" s="148"/>
      <c r="AA511" s="148"/>
      <c r="AB511" s="148"/>
      <c r="AC511" s="148"/>
      <c r="AD511" s="148"/>
      <c r="AE511" s="148"/>
      <c r="AF511" s="148"/>
      <c r="AG511" s="148" t="s">
        <v>393</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55"/>
      <c r="B512" s="156"/>
      <c r="C512" s="197" t="s">
        <v>842</v>
      </c>
      <c r="D512" s="183"/>
      <c r="E512" s="184">
        <v>1</v>
      </c>
      <c r="F512" s="157"/>
      <c r="G512" s="157"/>
      <c r="H512" s="157"/>
      <c r="I512" s="157"/>
      <c r="J512" s="157"/>
      <c r="K512" s="157"/>
      <c r="L512" s="157"/>
      <c r="M512" s="157"/>
      <c r="N512" s="157"/>
      <c r="O512" s="157"/>
      <c r="P512" s="157"/>
      <c r="Q512" s="157"/>
      <c r="R512" s="157"/>
      <c r="S512" s="157"/>
      <c r="T512" s="157"/>
      <c r="U512" s="157"/>
      <c r="V512" s="157"/>
      <c r="W512" s="157"/>
      <c r="X512" s="157"/>
      <c r="Y512" s="148"/>
      <c r="Z512" s="148"/>
      <c r="AA512" s="148"/>
      <c r="AB512" s="148"/>
      <c r="AC512" s="148"/>
      <c r="AD512" s="148"/>
      <c r="AE512" s="148"/>
      <c r="AF512" s="148"/>
      <c r="AG512" s="148" t="s">
        <v>393</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55"/>
      <c r="B513" s="156"/>
      <c r="C513" s="197" t="s">
        <v>736</v>
      </c>
      <c r="D513" s="183"/>
      <c r="E513" s="184">
        <v>3</v>
      </c>
      <c r="F513" s="157"/>
      <c r="G513" s="157"/>
      <c r="H513" s="157"/>
      <c r="I513" s="157"/>
      <c r="J513" s="157"/>
      <c r="K513" s="157"/>
      <c r="L513" s="157"/>
      <c r="M513" s="157"/>
      <c r="N513" s="157"/>
      <c r="O513" s="157"/>
      <c r="P513" s="157"/>
      <c r="Q513" s="157"/>
      <c r="R513" s="157"/>
      <c r="S513" s="157"/>
      <c r="T513" s="157"/>
      <c r="U513" s="157"/>
      <c r="V513" s="157"/>
      <c r="W513" s="157"/>
      <c r="X513" s="157"/>
      <c r="Y513" s="148"/>
      <c r="Z513" s="148"/>
      <c r="AA513" s="148"/>
      <c r="AB513" s="148"/>
      <c r="AC513" s="148"/>
      <c r="AD513" s="148"/>
      <c r="AE513" s="148"/>
      <c r="AF513" s="148"/>
      <c r="AG513" s="148" t="s">
        <v>393</v>
      </c>
      <c r="AH513" s="148">
        <v>0</v>
      </c>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55"/>
      <c r="B514" s="156"/>
      <c r="C514" s="197" t="s">
        <v>843</v>
      </c>
      <c r="D514" s="183"/>
      <c r="E514" s="184">
        <v>9</v>
      </c>
      <c r="F514" s="157"/>
      <c r="G514" s="157"/>
      <c r="H514" s="157"/>
      <c r="I514" s="157"/>
      <c r="J514" s="157"/>
      <c r="K514" s="157"/>
      <c r="L514" s="157"/>
      <c r="M514" s="157"/>
      <c r="N514" s="157"/>
      <c r="O514" s="157"/>
      <c r="P514" s="157"/>
      <c r="Q514" s="157"/>
      <c r="R514" s="157"/>
      <c r="S514" s="157"/>
      <c r="T514" s="157"/>
      <c r="U514" s="157"/>
      <c r="V514" s="157"/>
      <c r="W514" s="157"/>
      <c r="X514" s="157"/>
      <c r="Y514" s="148"/>
      <c r="Z514" s="148"/>
      <c r="AA514" s="148"/>
      <c r="AB514" s="148"/>
      <c r="AC514" s="148"/>
      <c r="AD514" s="148"/>
      <c r="AE514" s="148"/>
      <c r="AF514" s="148"/>
      <c r="AG514" s="148" t="s">
        <v>393</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1" x14ac:dyDescent="0.2">
      <c r="A515" s="155"/>
      <c r="B515" s="156"/>
      <c r="C515" s="197" t="s">
        <v>844</v>
      </c>
      <c r="D515" s="183"/>
      <c r="E515" s="184">
        <v>2</v>
      </c>
      <c r="F515" s="157"/>
      <c r="G515" s="157"/>
      <c r="H515" s="157"/>
      <c r="I515" s="157"/>
      <c r="J515" s="157"/>
      <c r="K515" s="157"/>
      <c r="L515" s="157"/>
      <c r="M515" s="157"/>
      <c r="N515" s="157"/>
      <c r="O515" s="157"/>
      <c r="P515" s="157"/>
      <c r="Q515" s="157"/>
      <c r="R515" s="157"/>
      <c r="S515" s="157"/>
      <c r="T515" s="157"/>
      <c r="U515" s="157"/>
      <c r="V515" s="157"/>
      <c r="W515" s="157"/>
      <c r="X515" s="157"/>
      <c r="Y515" s="148"/>
      <c r="Z515" s="148"/>
      <c r="AA515" s="148"/>
      <c r="AB515" s="148"/>
      <c r="AC515" s="148"/>
      <c r="AD515" s="148"/>
      <c r="AE515" s="148"/>
      <c r="AF515" s="148"/>
      <c r="AG515" s="148" t="s">
        <v>393</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1" x14ac:dyDescent="0.2">
      <c r="A516" s="155"/>
      <c r="B516" s="156"/>
      <c r="C516" s="197" t="s">
        <v>739</v>
      </c>
      <c r="D516" s="183"/>
      <c r="E516" s="184">
        <v>2</v>
      </c>
      <c r="F516" s="157"/>
      <c r="G516" s="157"/>
      <c r="H516" s="157"/>
      <c r="I516" s="157"/>
      <c r="J516" s="157"/>
      <c r="K516" s="157"/>
      <c r="L516" s="157"/>
      <c r="M516" s="157"/>
      <c r="N516" s="157"/>
      <c r="O516" s="157"/>
      <c r="P516" s="157"/>
      <c r="Q516" s="157"/>
      <c r="R516" s="157"/>
      <c r="S516" s="157"/>
      <c r="T516" s="157"/>
      <c r="U516" s="157"/>
      <c r="V516" s="157"/>
      <c r="W516" s="157"/>
      <c r="X516" s="157"/>
      <c r="Y516" s="148"/>
      <c r="Z516" s="148"/>
      <c r="AA516" s="148"/>
      <c r="AB516" s="148"/>
      <c r="AC516" s="148"/>
      <c r="AD516" s="148"/>
      <c r="AE516" s="148"/>
      <c r="AF516" s="148"/>
      <c r="AG516" s="148" t="s">
        <v>393</v>
      </c>
      <c r="AH516" s="148">
        <v>0</v>
      </c>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1" x14ac:dyDescent="0.2">
      <c r="A517" s="155"/>
      <c r="B517" s="156"/>
      <c r="C517" s="198" t="s">
        <v>599</v>
      </c>
      <c r="D517" s="185"/>
      <c r="E517" s="186">
        <v>40</v>
      </c>
      <c r="F517" s="157"/>
      <c r="G517" s="157"/>
      <c r="H517" s="157"/>
      <c r="I517" s="157"/>
      <c r="J517" s="157"/>
      <c r="K517" s="157"/>
      <c r="L517" s="157"/>
      <c r="M517" s="157"/>
      <c r="N517" s="157"/>
      <c r="O517" s="157"/>
      <c r="P517" s="157"/>
      <c r="Q517" s="157"/>
      <c r="R517" s="157"/>
      <c r="S517" s="157"/>
      <c r="T517" s="157"/>
      <c r="U517" s="157"/>
      <c r="V517" s="157"/>
      <c r="W517" s="157"/>
      <c r="X517" s="157"/>
      <c r="Y517" s="148"/>
      <c r="Z517" s="148"/>
      <c r="AA517" s="148"/>
      <c r="AB517" s="148"/>
      <c r="AC517" s="148"/>
      <c r="AD517" s="148"/>
      <c r="AE517" s="148"/>
      <c r="AF517" s="148"/>
      <c r="AG517" s="148" t="s">
        <v>393</v>
      </c>
      <c r="AH517" s="148">
        <v>1</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55"/>
      <c r="B518" s="156"/>
      <c r="C518" s="197" t="s">
        <v>845</v>
      </c>
      <c r="D518" s="183"/>
      <c r="E518" s="184"/>
      <c r="F518" s="157"/>
      <c r="G518" s="157"/>
      <c r="H518" s="157"/>
      <c r="I518" s="157"/>
      <c r="J518" s="157"/>
      <c r="K518" s="157"/>
      <c r="L518" s="157"/>
      <c r="M518" s="157"/>
      <c r="N518" s="157"/>
      <c r="O518" s="157"/>
      <c r="P518" s="157"/>
      <c r="Q518" s="157"/>
      <c r="R518" s="157"/>
      <c r="S518" s="157"/>
      <c r="T518" s="157"/>
      <c r="U518" s="157"/>
      <c r="V518" s="157"/>
      <c r="W518" s="157"/>
      <c r="X518" s="157"/>
      <c r="Y518" s="148"/>
      <c r="Z518" s="148"/>
      <c r="AA518" s="148"/>
      <c r="AB518" s="148"/>
      <c r="AC518" s="148"/>
      <c r="AD518" s="148"/>
      <c r="AE518" s="148"/>
      <c r="AF518" s="148"/>
      <c r="AG518" s="148" t="s">
        <v>393</v>
      </c>
      <c r="AH518" s="148">
        <v>0</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1" x14ac:dyDescent="0.2">
      <c r="A519" s="155"/>
      <c r="B519" s="156"/>
      <c r="C519" s="197" t="s">
        <v>819</v>
      </c>
      <c r="D519" s="183"/>
      <c r="E519" s="184">
        <v>1</v>
      </c>
      <c r="F519" s="157"/>
      <c r="G519" s="157"/>
      <c r="H519" s="157"/>
      <c r="I519" s="157"/>
      <c r="J519" s="157"/>
      <c r="K519" s="157"/>
      <c r="L519" s="157"/>
      <c r="M519" s="157"/>
      <c r="N519" s="157"/>
      <c r="O519" s="157"/>
      <c r="P519" s="157"/>
      <c r="Q519" s="157"/>
      <c r="R519" s="157"/>
      <c r="S519" s="157"/>
      <c r="T519" s="157"/>
      <c r="U519" s="157"/>
      <c r="V519" s="157"/>
      <c r="W519" s="157"/>
      <c r="X519" s="157"/>
      <c r="Y519" s="148"/>
      <c r="Z519" s="148"/>
      <c r="AA519" s="148"/>
      <c r="AB519" s="148"/>
      <c r="AC519" s="148"/>
      <c r="AD519" s="148"/>
      <c r="AE519" s="148"/>
      <c r="AF519" s="148"/>
      <c r="AG519" s="148" t="s">
        <v>393</v>
      </c>
      <c r="AH519" s="148">
        <v>0</v>
      </c>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1" x14ac:dyDescent="0.2">
      <c r="A520" s="155"/>
      <c r="B520" s="156"/>
      <c r="C520" s="197" t="s">
        <v>820</v>
      </c>
      <c r="D520" s="183"/>
      <c r="E520" s="184">
        <v>1</v>
      </c>
      <c r="F520" s="157"/>
      <c r="G520" s="157"/>
      <c r="H520" s="157"/>
      <c r="I520" s="157"/>
      <c r="J520" s="157"/>
      <c r="K520" s="157"/>
      <c r="L520" s="157"/>
      <c r="M520" s="157"/>
      <c r="N520" s="157"/>
      <c r="O520" s="157"/>
      <c r="P520" s="157"/>
      <c r="Q520" s="157"/>
      <c r="R520" s="157"/>
      <c r="S520" s="157"/>
      <c r="T520" s="157"/>
      <c r="U520" s="157"/>
      <c r="V520" s="157"/>
      <c r="W520" s="157"/>
      <c r="X520" s="157"/>
      <c r="Y520" s="148"/>
      <c r="Z520" s="148"/>
      <c r="AA520" s="148"/>
      <c r="AB520" s="148"/>
      <c r="AC520" s="148"/>
      <c r="AD520" s="148"/>
      <c r="AE520" s="148"/>
      <c r="AF520" s="148"/>
      <c r="AG520" s="148" t="s">
        <v>393</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55"/>
      <c r="B521" s="156"/>
      <c r="C521" s="197" t="s">
        <v>821</v>
      </c>
      <c r="D521" s="183"/>
      <c r="E521" s="184">
        <v>1</v>
      </c>
      <c r="F521" s="157"/>
      <c r="G521" s="157"/>
      <c r="H521" s="157"/>
      <c r="I521" s="157"/>
      <c r="J521" s="157"/>
      <c r="K521" s="157"/>
      <c r="L521" s="157"/>
      <c r="M521" s="157"/>
      <c r="N521" s="157"/>
      <c r="O521" s="157"/>
      <c r="P521" s="157"/>
      <c r="Q521" s="157"/>
      <c r="R521" s="157"/>
      <c r="S521" s="157"/>
      <c r="T521" s="157"/>
      <c r="U521" s="157"/>
      <c r="V521" s="157"/>
      <c r="W521" s="157"/>
      <c r="X521" s="157"/>
      <c r="Y521" s="148"/>
      <c r="Z521" s="148"/>
      <c r="AA521" s="148"/>
      <c r="AB521" s="148"/>
      <c r="AC521" s="148"/>
      <c r="AD521" s="148"/>
      <c r="AE521" s="148"/>
      <c r="AF521" s="148"/>
      <c r="AG521" s="148" t="s">
        <v>393</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1" x14ac:dyDescent="0.2">
      <c r="A522" s="155"/>
      <c r="B522" s="156"/>
      <c r="C522" s="198" t="s">
        <v>599</v>
      </c>
      <c r="D522" s="185"/>
      <c r="E522" s="186">
        <v>3</v>
      </c>
      <c r="F522" s="157"/>
      <c r="G522" s="157"/>
      <c r="H522" s="157"/>
      <c r="I522" s="157"/>
      <c r="J522" s="157"/>
      <c r="K522" s="157"/>
      <c r="L522" s="157"/>
      <c r="M522" s="157"/>
      <c r="N522" s="157"/>
      <c r="O522" s="157"/>
      <c r="P522" s="157"/>
      <c r="Q522" s="157"/>
      <c r="R522" s="157"/>
      <c r="S522" s="157"/>
      <c r="T522" s="157"/>
      <c r="U522" s="157"/>
      <c r="V522" s="157"/>
      <c r="W522" s="157"/>
      <c r="X522" s="157"/>
      <c r="Y522" s="148"/>
      <c r="Z522" s="148"/>
      <c r="AA522" s="148"/>
      <c r="AB522" s="148"/>
      <c r="AC522" s="148"/>
      <c r="AD522" s="148"/>
      <c r="AE522" s="148"/>
      <c r="AF522" s="148"/>
      <c r="AG522" s="148" t="s">
        <v>393</v>
      </c>
      <c r="AH522" s="148">
        <v>1</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1" x14ac:dyDescent="0.2">
      <c r="A523" s="165">
        <v>63</v>
      </c>
      <c r="B523" s="166" t="s">
        <v>846</v>
      </c>
      <c r="C523" s="175" t="s">
        <v>847</v>
      </c>
      <c r="D523" s="167" t="s">
        <v>727</v>
      </c>
      <c r="E523" s="168">
        <v>5</v>
      </c>
      <c r="F523" s="169">
        <v>382</v>
      </c>
      <c r="G523" s="170">
        <f>ROUND(E523*F523,2)</f>
        <v>1910</v>
      </c>
      <c r="H523" s="169">
        <v>0</v>
      </c>
      <c r="I523" s="170">
        <f>ROUND(E523*H523,2)</f>
        <v>0</v>
      </c>
      <c r="J523" s="169">
        <v>382</v>
      </c>
      <c r="K523" s="170">
        <f>ROUND(E523*J523,2)</f>
        <v>1910</v>
      </c>
      <c r="L523" s="170">
        <v>21</v>
      </c>
      <c r="M523" s="170">
        <f>G523*(1+L523/100)</f>
        <v>2311.1</v>
      </c>
      <c r="N523" s="170">
        <v>0</v>
      </c>
      <c r="O523" s="170">
        <f>ROUND(E523*N523,2)</f>
        <v>0</v>
      </c>
      <c r="P523" s="170">
        <v>0</v>
      </c>
      <c r="Q523" s="170">
        <f>ROUND(E523*P523,2)</f>
        <v>0</v>
      </c>
      <c r="R523" s="170" t="s">
        <v>732</v>
      </c>
      <c r="S523" s="170" t="s">
        <v>387</v>
      </c>
      <c r="T523" s="171" t="s">
        <v>322</v>
      </c>
      <c r="U523" s="157">
        <v>1.25</v>
      </c>
      <c r="V523" s="157">
        <f>ROUND(E523*U523,2)</f>
        <v>6.25</v>
      </c>
      <c r="W523" s="157"/>
      <c r="X523" s="157" t="s">
        <v>388</v>
      </c>
      <c r="Y523" s="148"/>
      <c r="Z523" s="148"/>
      <c r="AA523" s="148"/>
      <c r="AB523" s="148"/>
      <c r="AC523" s="148"/>
      <c r="AD523" s="148"/>
      <c r="AE523" s="148"/>
      <c r="AF523" s="148"/>
      <c r="AG523" s="148" t="s">
        <v>389</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1" x14ac:dyDescent="0.2">
      <c r="A524" s="155"/>
      <c r="B524" s="156"/>
      <c r="C524" s="197" t="s">
        <v>848</v>
      </c>
      <c r="D524" s="183"/>
      <c r="E524" s="184">
        <v>2</v>
      </c>
      <c r="F524" s="157"/>
      <c r="G524" s="157"/>
      <c r="H524" s="157"/>
      <c r="I524" s="157"/>
      <c r="J524" s="157"/>
      <c r="K524" s="157"/>
      <c r="L524" s="157"/>
      <c r="M524" s="157"/>
      <c r="N524" s="157"/>
      <c r="O524" s="157"/>
      <c r="P524" s="157"/>
      <c r="Q524" s="157"/>
      <c r="R524" s="157"/>
      <c r="S524" s="157"/>
      <c r="T524" s="157"/>
      <c r="U524" s="157"/>
      <c r="V524" s="157"/>
      <c r="W524" s="157"/>
      <c r="X524" s="157"/>
      <c r="Y524" s="148"/>
      <c r="Z524" s="148"/>
      <c r="AA524" s="148"/>
      <c r="AB524" s="148"/>
      <c r="AC524" s="148"/>
      <c r="AD524" s="148"/>
      <c r="AE524" s="148"/>
      <c r="AF524" s="148"/>
      <c r="AG524" s="148" t="s">
        <v>393</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1" x14ac:dyDescent="0.2">
      <c r="A525" s="155"/>
      <c r="B525" s="156"/>
      <c r="C525" s="197" t="s">
        <v>849</v>
      </c>
      <c r="D525" s="183"/>
      <c r="E525" s="184">
        <v>3</v>
      </c>
      <c r="F525" s="157"/>
      <c r="G525" s="157"/>
      <c r="H525" s="157"/>
      <c r="I525" s="157"/>
      <c r="J525" s="157"/>
      <c r="K525" s="157"/>
      <c r="L525" s="157"/>
      <c r="M525" s="157"/>
      <c r="N525" s="157"/>
      <c r="O525" s="157"/>
      <c r="P525" s="157"/>
      <c r="Q525" s="157"/>
      <c r="R525" s="157"/>
      <c r="S525" s="157"/>
      <c r="T525" s="157"/>
      <c r="U525" s="157"/>
      <c r="V525" s="157"/>
      <c r="W525" s="157"/>
      <c r="X525" s="157"/>
      <c r="Y525" s="148"/>
      <c r="Z525" s="148"/>
      <c r="AA525" s="148"/>
      <c r="AB525" s="148"/>
      <c r="AC525" s="148"/>
      <c r="AD525" s="148"/>
      <c r="AE525" s="148"/>
      <c r="AF525" s="148"/>
      <c r="AG525" s="148" t="s">
        <v>393</v>
      </c>
      <c r="AH525" s="148">
        <v>0</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65">
        <v>64</v>
      </c>
      <c r="B526" s="166" t="s">
        <v>850</v>
      </c>
      <c r="C526" s="175" t="s">
        <v>851</v>
      </c>
      <c r="D526" s="167" t="s">
        <v>727</v>
      </c>
      <c r="E526" s="168">
        <v>47</v>
      </c>
      <c r="F526" s="169">
        <v>540.79999999999995</v>
      </c>
      <c r="G526" s="170">
        <f>ROUND(E526*F526,2)</f>
        <v>25417.599999999999</v>
      </c>
      <c r="H526" s="169">
        <v>7</v>
      </c>
      <c r="I526" s="170">
        <f>ROUND(E526*H526,2)</f>
        <v>329</v>
      </c>
      <c r="J526" s="169">
        <v>533.79999999999995</v>
      </c>
      <c r="K526" s="170">
        <f>ROUND(E526*J526,2)</f>
        <v>25088.6</v>
      </c>
      <c r="L526" s="170">
        <v>21</v>
      </c>
      <c r="M526" s="170">
        <f>G526*(1+L526/100)</f>
        <v>30755.295999999998</v>
      </c>
      <c r="N526" s="170">
        <v>7.0200000000000002E-3</v>
      </c>
      <c r="O526" s="170">
        <f>ROUND(E526*N526,2)</f>
        <v>0.33</v>
      </c>
      <c r="P526" s="170">
        <v>0</v>
      </c>
      <c r="Q526" s="170">
        <f>ROUND(E526*P526,2)</f>
        <v>0</v>
      </c>
      <c r="R526" s="170" t="s">
        <v>732</v>
      </c>
      <c r="S526" s="170" t="s">
        <v>387</v>
      </c>
      <c r="T526" s="171" t="s">
        <v>322</v>
      </c>
      <c r="U526" s="157">
        <v>1.0900000000000001</v>
      </c>
      <c r="V526" s="157">
        <f>ROUND(E526*U526,2)</f>
        <v>51.23</v>
      </c>
      <c r="W526" s="157"/>
      <c r="X526" s="157" t="s">
        <v>388</v>
      </c>
      <c r="Y526" s="148"/>
      <c r="Z526" s="148"/>
      <c r="AA526" s="148"/>
      <c r="AB526" s="148"/>
      <c r="AC526" s="148"/>
      <c r="AD526" s="148"/>
      <c r="AE526" s="148"/>
      <c r="AF526" s="148"/>
      <c r="AG526" s="148" t="s">
        <v>389</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1" x14ac:dyDescent="0.2">
      <c r="A527" s="155"/>
      <c r="B527" s="156"/>
      <c r="C527" s="197" t="s">
        <v>852</v>
      </c>
      <c r="D527" s="183"/>
      <c r="E527" s="184"/>
      <c r="F527" s="157"/>
      <c r="G527" s="157"/>
      <c r="H527" s="157"/>
      <c r="I527" s="157"/>
      <c r="J527" s="157"/>
      <c r="K527" s="157"/>
      <c r="L527" s="157"/>
      <c r="M527" s="157"/>
      <c r="N527" s="157"/>
      <c r="O527" s="157"/>
      <c r="P527" s="157"/>
      <c r="Q527" s="157"/>
      <c r="R527" s="157"/>
      <c r="S527" s="157"/>
      <c r="T527" s="157"/>
      <c r="U527" s="157"/>
      <c r="V527" s="157"/>
      <c r="W527" s="157"/>
      <c r="X527" s="157"/>
      <c r="Y527" s="148"/>
      <c r="Z527" s="148"/>
      <c r="AA527" s="148"/>
      <c r="AB527" s="148"/>
      <c r="AC527" s="148"/>
      <c r="AD527" s="148"/>
      <c r="AE527" s="148"/>
      <c r="AF527" s="148"/>
      <c r="AG527" s="148" t="s">
        <v>393</v>
      </c>
      <c r="AH527" s="148">
        <v>0</v>
      </c>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1" x14ac:dyDescent="0.2">
      <c r="A528" s="155"/>
      <c r="B528" s="156"/>
      <c r="C528" s="197" t="s">
        <v>853</v>
      </c>
      <c r="D528" s="183"/>
      <c r="E528" s="184">
        <v>43</v>
      </c>
      <c r="F528" s="157"/>
      <c r="G528" s="157"/>
      <c r="H528" s="157"/>
      <c r="I528" s="157"/>
      <c r="J528" s="157"/>
      <c r="K528" s="157"/>
      <c r="L528" s="157"/>
      <c r="M528" s="157"/>
      <c r="N528" s="157"/>
      <c r="O528" s="157"/>
      <c r="P528" s="157"/>
      <c r="Q528" s="157"/>
      <c r="R528" s="157"/>
      <c r="S528" s="157"/>
      <c r="T528" s="157"/>
      <c r="U528" s="157"/>
      <c r="V528" s="157"/>
      <c r="W528" s="157"/>
      <c r="X528" s="157"/>
      <c r="Y528" s="148"/>
      <c r="Z528" s="148"/>
      <c r="AA528" s="148"/>
      <c r="AB528" s="148"/>
      <c r="AC528" s="148"/>
      <c r="AD528" s="148"/>
      <c r="AE528" s="148"/>
      <c r="AF528" s="148"/>
      <c r="AG528" s="148" t="s">
        <v>393</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1" x14ac:dyDescent="0.2">
      <c r="A529" s="155"/>
      <c r="B529" s="156"/>
      <c r="C529" s="197" t="s">
        <v>854</v>
      </c>
      <c r="D529" s="183"/>
      <c r="E529" s="184">
        <v>1</v>
      </c>
      <c r="F529" s="157"/>
      <c r="G529" s="157"/>
      <c r="H529" s="157"/>
      <c r="I529" s="157"/>
      <c r="J529" s="157"/>
      <c r="K529" s="157"/>
      <c r="L529" s="157"/>
      <c r="M529" s="157"/>
      <c r="N529" s="157"/>
      <c r="O529" s="157"/>
      <c r="P529" s="157"/>
      <c r="Q529" s="157"/>
      <c r="R529" s="157"/>
      <c r="S529" s="157"/>
      <c r="T529" s="157"/>
      <c r="U529" s="157"/>
      <c r="V529" s="157"/>
      <c r="W529" s="157"/>
      <c r="X529" s="157"/>
      <c r="Y529" s="148"/>
      <c r="Z529" s="148"/>
      <c r="AA529" s="148"/>
      <c r="AB529" s="148"/>
      <c r="AC529" s="148"/>
      <c r="AD529" s="148"/>
      <c r="AE529" s="148"/>
      <c r="AF529" s="148"/>
      <c r="AG529" s="148" t="s">
        <v>393</v>
      </c>
      <c r="AH529" s="148">
        <v>0</v>
      </c>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1" x14ac:dyDescent="0.2">
      <c r="A530" s="155"/>
      <c r="B530" s="156"/>
      <c r="C530" s="197" t="s">
        <v>855</v>
      </c>
      <c r="D530" s="183"/>
      <c r="E530" s="184">
        <v>3</v>
      </c>
      <c r="F530" s="157"/>
      <c r="G530" s="157"/>
      <c r="H530" s="157"/>
      <c r="I530" s="157"/>
      <c r="J530" s="157"/>
      <c r="K530" s="157"/>
      <c r="L530" s="157"/>
      <c r="M530" s="157"/>
      <c r="N530" s="157"/>
      <c r="O530" s="157"/>
      <c r="P530" s="157"/>
      <c r="Q530" s="157"/>
      <c r="R530" s="157"/>
      <c r="S530" s="157"/>
      <c r="T530" s="157"/>
      <c r="U530" s="157"/>
      <c r="V530" s="157"/>
      <c r="W530" s="157"/>
      <c r="X530" s="157"/>
      <c r="Y530" s="148"/>
      <c r="Z530" s="148"/>
      <c r="AA530" s="148"/>
      <c r="AB530" s="148"/>
      <c r="AC530" s="148"/>
      <c r="AD530" s="148"/>
      <c r="AE530" s="148"/>
      <c r="AF530" s="148"/>
      <c r="AG530" s="148" t="s">
        <v>393</v>
      </c>
      <c r="AH530" s="148">
        <v>0</v>
      </c>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1" x14ac:dyDescent="0.2">
      <c r="A531" s="165">
        <v>65</v>
      </c>
      <c r="B531" s="166" t="s">
        <v>856</v>
      </c>
      <c r="C531" s="175" t="s">
        <v>857</v>
      </c>
      <c r="D531" s="167" t="s">
        <v>443</v>
      </c>
      <c r="E531" s="168">
        <v>6.5773900000000003</v>
      </c>
      <c r="F531" s="169">
        <v>2124</v>
      </c>
      <c r="G531" s="170">
        <f>ROUND(E531*F531,2)</f>
        <v>13970.38</v>
      </c>
      <c r="H531" s="169">
        <v>1768</v>
      </c>
      <c r="I531" s="170">
        <f>ROUND(E531*H531,2)</f>
        <v>11628.83</v>
      </c>
      <c r="J531" s="169">
        <v>356</v>
      </c>
      <c r="K531" s="170">
        <f>ROUND(E531*J531,2)</f>
        <v>2341.5500000000002</v>
      </c>
      <c r="L531" s="170">
        <v>21</v>
      </c>
      <c r="M531" s="170">
        <f>G531*(1+L531/100)</f>
        <v>16904.159799999998</v>
      </c>
      <c r="N531" s="170">
        <v>2.5249999999999999</v>
      </c>
      <c r="O531" s="170">
        <f>ROUND(E531*N531,2)</f>
        <v>16.61</v>
      </c>
      <c r="P531" s="170">
        <v>0</v>
      </c>
      <c r="Q531" s="170">
        <f>ROUND(E531*P531,2)</f>
        <v>0</v>
      </c>
      <c r="R531" s="170" t="s">
        <v>732</v>
      </c>
      <c r="S531" s="170" t="s">
        <v>387</v>
      </c>
      <c r="T531" s="171" t="s">
        <v>322</v>
      </c>
      <c r="U531" s="157">
        <v>1.3</v>
      </c>
      <c r="V531" s="157">
        <f>ROUND(E531*U531,2)</f>
        <v>8.5500000000000007</v>
      </c>
      <c r="W531" s="157"/>
      <c r="X531" s="157" t="s">
        <v>388</v>
      </c>
      <c r="Y531" s="148"/>
      <c r="Z531" s="148"/>
      <c r="AA531" s="148"/>
      <c r="AB531" s="148"/>
      <c r="AC531" s="148"/>
      <c r="AD531" s="148"/>
      <c r="AE531" s="148"/>
      <c r="AF531" s="148"/>
      <c r="AG531" s="148" t="s">
        <v>389</v>
      </c>
      <c r="AH531" s="148"/>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1" x14ac:dyDescent="0.2">
      <c r="A532" s="155"/>
      <c r="B532" s="156"/>
      <c r="C532" s="273" t="s">
        <v>782</v>
      </c>
      <c r="D532" s="274"/>
      <c r="E532" s="274"/>
      <c r="F532" s="274"/>
      <c r="G532" s="274"/>
      <c r="H532" s="157"/>
      <c r="I532" s="157"/>
      <c r="J532" s="157"/>
      <c r="K532" s="157"/>
      <c r="L532" s="157"/>
      <c r="M532" s="157"/>
      <c r="N532" s="157"/>
      <c r="O532" s="157"/>
      <c r="P532" s="157"/>
      <c r="Q532" s="157"/>
      <c r="R532" s="157"/>
      <c r="S532" s="157"/>
      <c r="T532" s="157"/>
      <c r="U532" s="157"/>
      <c r="V532" s="157"/>
      <c r="W532" s="157"/>
      <c r="X532" s="157"/>
      <c r="Y532" s="148"/>
      <c r="Z532" s="148"/>
      <c r="AA532" s="148"/>
      <c r="AB532" s="148"/>
      <c r="AC532" s="148"/>
      <c r="AD532" s="148"/>
      <c r="AE532" s="148"/>
      <c r="AF532" s="148"/>
      <c r="AG532" s="148" t="s">
        <v>391</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1" x14ac:dyDescent="0.2">
      <c r="A533" s="155"/>
      <c r="B533" s="156"/>
      <c r="C533" s="197" t="s">
        <v>858</v>
      </c>
      <c r="D533" s="183"/>
      <c r="E533" s="184"/>
      <c r="F533" s="157"/>
      <c r="G533" s="157"/>
      <c r="H533" s="157"/>
      <c r="I533" s="157"/>
      <c r="J533" s="157"/>
      <c r="K533" s="157"/>
      <c r="L533" s="157"/>
      <c r="M533" s="157"/>
      <c r="N533" s="157"/>
      <c r="O533" s="157"/>
      <c r="P533" s="157"/>
      <c r="Q533" s="157"/>
      <c r="R533" s="157"/>
      <c r="S533" s="157"/>
      <c r="T533" s="157"/>
      <c r="U533" s="157"/>
      <c r="V533" s="157"/>
      <c r="W533" s="157"/>
      <c r="X533" s="157"/>
      <c r="Y533" s="148"/>
      <c r="Z533" s="148"/>
      <c r="AA533" s="148"/>
      <c r="AB533" s="148"/>
      <c r="AC533" s="148"/>
      <c r="AD533" s="148"/>
      <c r="AE533" s="148"/>
      <c r="AF533" s="148"/>
      <c r="AG533" s="148" t="s">
        <v>393</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55"/>
      <c r="B534" s="156"/>
      <c r="C534" s="197" t="s">
        <v>859</v>
      </c>
      <c r="D534" s="183"/>
      <c r="E534" s="184">
        <v>6.5773900000000003</v>
      </c>
      <c r="F534" s="157"/>
      <c r="G534" s="157"/>
      <c r="H534" s="157"/>
      <c r="I534" s="157"/>
      <c r="J534" s="157"/>
      <c r="K534" s="157"/>
      <c r="L534" s="157"/>
      <c r="M534" s="157"/>
      <c r="N534" s="157"/>
      <c r="O534" s="157"/>
      <c r="P534" s="157"/>
      <c r="Q534" s="157"/>
      <c r="R534" s="157"/>
      <c r="S534" s="157"/>
      <c r="T534" s="157"/>
      <c r="U534" s="157"/>
      <c r="V534" s="157"/>
      <c r="W534" s="157"/>
      <c r="X534" s="157"/>
      <c r="Y534" s="148"/>
      <c r="Z534" s="148"/>
      <c r="AA534" s="148"/>
      <c r="AB534" s="148"/>
      <c r="AC534" s="148"/>
      <c r="AD534" s="148"/>
      <c r="AE534" s="148"/>
      <c r="AF534" s="148"/>
      <c r="AG534" s="148" t="s">
        <v>393</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1" x14ac:dyDescent="0.2">
      <c r="A535" s="165">
        <v>66</v>
      </c>
      <c r="B535" s="166" t="s">
        <v>860</v>
      </c>
      <c r="C535" s="175" t="s">
        <v>861</v>
      </c>
      <c r="D535" s="167" t="s">
        <v>506</v>
      </c>
      <c r="E535" s="168">
        <v>19.8</v>
      </c>
      <c r="F535" s="169">
        <v>356.4</v>
      </c>
      <c r="G535" s="170">
        <f>ROUND(E535*F535,2)</f>
        <v>7056.72</v>
      </c>
      <c r="H535" s="169">
        <v>48.92</v>
      </c>
      <c r="I535" s="170">
        <f>ROUND(E535*H535,2)</f>
        <v>968.62</v>
      </c>
      <c r="J535" s="169">
        <v>307.48</v>
      </c>
      <c r="K535" s="170">
        <f>ROUND(E535*J535,2)</f>
        <v>6088.1</v>
      </c>
      <c r="L535" s="170">
        <v>21</v>
      </c>
      <c r="M535" s="170">
        <f>G535*(1+L535/100)</f>
        <v>8538.6311999999998</v>
      </c>
      <c r="N535" s="170">
        <v>4.1799999999999997E-3</v>
      </c>
      <c r="O535" s="170">
        <f>ROUND(E535*N535,2)</f>
        <v>0.08</v>
      </c>
      <c r="P535" s="170">
        <v>0</v>
      </c>
      <c r="Q535" s="170">
        <f>ROUND(E535*P535,2)</f>
        <v>0</v>
      </c>
      <c r="R535" s="170" t="s">
        <v>732</v>
      </c>
      <c r="S535" s="170" t="s">
        <v>387</v>
      </c>
      <c r="T535" s="171" t="s">
        <v>322</v>
      </c>
      <c r="U535" s="157">
        <v>0.96</v>
      </c>
      <c r="V535" s="157">
        <f>ROUND(E535*U535,2)</f>
        <v>19.010000000000002</v>
      </c>
      <c r="W535" s="157"/>
      <c r="X535" s="157" t="s">
        <v>388</v>
      </c>
      <c r="Y535" s="148"/>
      <c r="Z535" s="148"/>
      <c r="AA535" s="148"/>
      <c r="AB535" s="148"/>
      <c r="AC535" s="148"/>
      <c r="AD535" s="148"/>
      <c r="AE535" s="148"/>
      <c r="AF535" s="148"/>
      <c r="AG535" s="148" t="s">
        <v>389</v>
      </c>
      <c r="AH535" s="148"/>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1" x14ac:dyDescent="0.2">
      <c r="A536" s="155"/>
      <c r="B536" s="156"/>
      <c r="C536" s="197" t="s">
        <v>862</v>
      </c>
      <c r="D536" s="183"/>
      <c r="E536" s="184">
        <v>19.8</v>
      </c>
      <c r="F536" s="157"/>
      <c r="G536" s="157"/>
      <c r="H536" s="157"/>
      <c r="I536" s="157"/>
      <c r="J536" s="157"/>
      <c r="K536" s="157"/>
      <c r="L536" s="157"/>
      <c r="M536" s="157"/>
      <c r="N536" s="157"/>
      <c r="O536" s="157"/>
      <c r="P536" s="157"/>
      <c r="Q536" s="157"/>
      <c r="R536" s="157"/>
      <c r="S536" s="157"/>
      <c r="T536" s="157"/>
      <c r="U536" s="157"/>
      <c r="V536" s="157"/>
      <c r="W536" s="157"/>
      <c r="X536" s="157"/>
      <c r="Y536" s="148"/>
      <c r="Z536" s="148"/>
      <c r="AA536" s="148"/>
      <c r="AB536" s="148"/>
      <c r="AC536" s="148"/>
      <c r="AD536" s="148"/>
      <c r="AE536" s="148"/>
      <c r="AF536" s="148"/>
      <c r="AG536" s="148" t="s">
        <v>393</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65">
        <v>67</v>
      </c>
      <c r="B537" s="166" t="s">
        <v>863</v>
      </c>
      <c r="C537" s="175" t="s">
        <v>864</v>
      </c>
      <c r="D537" s="167" t="s">
        <v>727</v>
      </c>
      <c r="E537" s="168">
        <v>1</v>
      </c>
      <c r="F537" s="169">
        <v>1280</v>
      </c>
      <c r="G537" s="170">
        <f>ROUND(E537*F537,2)</f>
        <v>1280</v>
      </c>
      <c r="H537" s="169">
        <v>32</v>
      </c>
      <c r="I537" s="170">
        <f>ROUND(E537*H537,2)</f>
        <v>32</v>
      </c>
      <c r="J537" s="169">
        <v>1248</v>
      </c>
      <c r="K537" s="170">
        <f>ROUND(E537*J537,2)</f>
        <v>1248</v>
      </c>
      <c r="L537" s="170">
        <v>21</v>
      </c>
      <c r="M537" s="170">
        <f>G537*(1+L537/100)</f>
        <v>1548.8</v>
      </c>
      <c r="N537" s="170">
        <v>7.0000000000000001E-3</v>
      </c>
      <c r="O537" s="170">
        <f>ROUND(E537*N537,2)</f>
        <v>0.01</v>
      </c>
      <c r="P537" s="170">
        <v>0</v>
      </c>
      <c r="Q537" s="170">
        <f>ROUND(E537*P537,2)</f>
        <v>0</v>
      </c>
      <c r="R537" s="170"/>
      <c r="S537" s="170" t="s">
        <v>321</v>
      </c>
      <c r="T537" s="171" t="s">
        <v>322</v>
      </c>
      <c r="U537" s="157">
        <v>0.68</v>
      </c>
      <c r="V537" s="157">
        <f>ROUND(E537*U537,2)</f>
        <v>0.68</v>
      </c>
      <c r="W537" s="157"/>
      <c r="X537" s="157" t="s">
        <v>388</v>
      </c>
      <c r="Y537" s="148"/>
      <c r="Z537" s="148"/>
      <c r="AA537" s="148"/>
      <c r="AB537" s="148"/>
      <c r="AC537" s="148"/>
      <c r="AD537" s="148"/>
      <c r="AE537" s="148"/>
      <c r="AF537" s="148"/>
      <c r="AG537" s="148" t="s">
        <v>389</v>
      </c>
      <c r="AH537" s="148"/>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55"/>
      <c r="B538" s="156"/>
      <c r="C538" s="197" t="s">
        <v>865</v>
      </c>
      <c r="D538" s="183"/>
      <c r="E538" s="184">
        <v>1</v>
      </c>
      <c r="F538" s="157"/>
      <c r="G538" s="157"/>
      <c r="H538" s="157"/>
      <c r="I538" s="157"/>
      <c r="J538" s="157"/>
      <c r="K538" s="157"/>
      <c r="L538" s="157"/>
      <c r="M538" s="157"/>
      <c r="N538" s="157"/>
      <c r="O538" s="157"/>
      <c r="P538" s="157"/>
      <c r="Q538" s="157"/>
      <c r="R538" s="157"/>
      <c r="S538" s="157"/>
      <c r="T538" s="157"/>
      <c r="U538" s="157"/>
      <c r="V538" s="157"/>
      <c r="W538" s="157"/>
      <c r="X538" s="157"/>
      <c r="Y538" s="148"/>
      <c r="Z538" s="148"/>
      <c r="AA538" s="148"/>
      <c r="AB538" s="148"/>
      <c r="AC538" s="148"/>
      <c r="AD538" s="148"/>
      <c r="AE538" s="148"/>
      <c r="AF538" s="148"/>
      <c r="AG538" s="148" t="s">
        <v>393</v>
      </c>
      <c r="AH538" s="148">
        <v>0</v>
      </c>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1" x14ac:dyDescent="0.2">
      <c r="A539" s="165">
        <v>68</v>
      </c>
      <c r="B539" s="166" t="s">
        <v>866</v>
      </c>
      <c r="C539" s="175" t="s">
        <v>867</v>
      </c>
      <c r="D539" s="167" t="s">
        <v>727</v>
      </c>
      <c r="E539" s="168">
        <v>43</v>
      </c>
      <c r="F539" s="169">
        <v>1469.6</v>
      </c>
      <c r="G539" s="170">
        <f>ROUND(E539*F539,2)</f>
        <v>63192.800000000003</v>
      </c>
      <c r="H539" s="169">
        <v>0</v>
      </c>
      <c r="I539" s="170">
        <f>ROUND(E539*H539,2)</f>
        <v>0</v>
      </c>
      <c r="J539" s="169">
        <v>1469.6</v>
      </c>
      <c r="K539" s="170">
        <f>ROUND(E539*J539,2)</f>
        <v>63192.800000000003</v>
      </c>
      <c r="L539" s="170">
        <v>21</v>
      </c>
      <c r="M539" s="170">
        <f>G539*(1+L539/100)</f>
        <v>76463.288</v>
      </c>
      <c r="N539" s="170">
        <v>1.225E-2</v>
      </c>
      <c r="O539" s="170">
        <f>ROUND(E539*N539,2)</f>
        <v>0.53</v>
      </c>
      <c r="P539" s="170">
        <v>0</v>
      </c>
      <c r="Q539" s="170">
        <f>ROUND(E539*P539,2)</f>
        <v>0</v>
      </c>
      <c r="R539" s="170"/>
      <c r="S539" s="170" t="s">
        <v>321</v>
      </c>
      <c r="T539" s="171" t="s">
        <v>322</v>
      </c>
      <c r="U539" s="157">
        <v>2.4300000000000002</v>
      </c>
      <c r="V539" s="157">
        <f>ROUND(E539*U539,2)</f>
        <v>104.49</v>
      </c>
      <c r="W539" s="157"/>
      <c r="X539" s="157" t="s">
        <v>388</v>
      </c>
      <c r="Y539" s="148"/>
      <c r="Z539" s="148"/>
      <c r="AA539" s="148"/>
      <c r="AB539" s="148"/>
      <c r="AC539" s="148"/>
      <c r="AD539" s="148"/>
      <c r="AE539" s="148"/>
      <c r="AF539" s="148"/>
      <c r="AG539" s="148" t="s">
        <v>389</v>
      </c>
      <c r="AH539" s="148"/>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1" x14ac:dyDescent="0.2">
      <c r="A540" s="155"/>
      <c r="B540" s="156"/>
      <c r="C540" s="197" t="s">
        <v>868</v>
      </c>
      <c r="D540" s="183"/>
      <c r="E540" s="184"/>
      <c r="F540" s="157"/>
      <c r="G540" s="157"/>
      <c r="H540" s="157"/>
      <c r="I540" s="157"/>
      <c r="J540" s="157"/>
      <c r="K540" s="157"/>
      <c r="L540" s="157"/>
      <c r="M540" s="157"/>
      <c r="N540" s="157"/>
      <c r="O540" s="157"/>
      <c r="P540" s="157"/>
      <c r="Q540" s="157"/>
      <c r="R540" s="157"/>
      <c r="S540" s="157"/>
      <c r="T540" s="157"/>
      <c r="U540" s="157"/>
      <c r="V540" s="157"/>
      <c r="W540" s="157"/>
      <c r="X540" s="157"/>
      <c r="Y540" s="148"/>
      <c r="Z540" s="148"/>
      <c r="AA540" s="148"/>
      <c r="AB540" s="148"/>
      <c r="AC540" s="148"/>
      <c r="AD540" s="148"/>
      <c r="AE540" s="148"/>
      <c r="AF540" s="148"/>
      <c r="AG540" s="148" t="s">
        <v>393</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1" x14ac:dyDescent="0.2">
      <c r="A541" s="155"/>
      <c r="B541" s="156"/>
      <c r="C541" s="197" t="s">
        <v>717</v>
      </c>
      <c r="D541" s="183"/>
      <c r="E541" s="184">
        <v>6</v>
      </c>
      <c r="F541" s="157"/>
      <c r="G541" s="157"/>
      <c r="H541" s="157"/>
      <c r="I541" s="157"/>
      <c r="J541" s="157"/>
      <c r="K541" s="157"/>
      <c r="L541" s="157"/>
      <c r="M541" s="157"/>
      <c r="N541" s="157"/>
      <c r="O541" s="157"/>
      <c r="P541" s="157"/>
      <c r="Q541" s="157"/>
      <c r="R541" s="157"/>
      <c r="S541" s="157"/>
      <c r="T541" s="157"/>
      <c r="U541" s="157"/>
      <c r="V541" s="157"/>
      <c r="W541" s="157"/>
      <c r="X541" s="157"/>
      <c r="Y541" s="148"/>
      <c r="Z541" s="148"/>
      <c r="AA541" s="148"/>
      <c r="AB541" s="148"/>
      <c r="AC541" s="148"/>
      <c r="AD541" s="148"/>
      <c r="AE541" s="148"/>
      <c r="AF541" s="148"/>
      <c r="AG541" s="148" t="s">
        <v>393</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1" x14ac:dyDescent="0.2">
      <c r="A542" s="155"/>
      <c r="B542" s="156"/>
      <c r="C542" s="197" t="s">
        <v>718</v>
      </c>
      <c r="D542" s="183"/>
      <c r="E542" s="184">
        <v>6</v>
      </c>
      <c r="F542" s="157"/>
      <c r="G542" s="157"/>
      <c r="H542" s="157"/>
      <c r="I542" s="157"/>
      <c r="J542" s="157"/>
      <c r="K542" s="157"/>
      <c r="L542" s="157"/>
      <c r="M542" s="157"/>
      <c r="N542" s="157"/>
      <c r="O542" s="157"/>
      <c r="P542" s="157"/>
      <c r="Q542" s="157"/>
      <c r="R542" s="157"/>
      <c r="S542" s="157"/>
      <c r="T542" s="157"/>
      <c r="U542" s="157"/>
      <c r="V542" s="157"/>
      <c r="W542" s="157"/>
      <c r="X542" s="157"/>
      <c r="Y542" s="148"/>
      <c r="Z542" s="148"/>
      <c r="AA542" s="148"/>
      <c r="AB542" s="148"/>
      <c r="AC542" s="148"/>
      <c r="AD542" s="148"/>
      <c r="AE542" s="148"/>
      <c r="AF542" s="148"/>
      <c r="AG542" s="148" t="s">
        <v>393</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1" x14ac:dyDescent="0.2">
      <c r="A543" s="155"/>
      <c r="B543" s="156"/>
      <c r="C543" s="197" t="s">
        <v>840</v>
      </c>
      <c r="D543" s="183"/>
      <c r="E543" s="184">
        <v>3</v>
      </c>
      <c r="F543" s="157"/>
      <c r="G543" s="157"/>
      <c r="H543" s="157"/>
      <c r="I543" s="157"/>
      <c r="J543" s="157"/>
      <c r="K543" s="157"/>
      <c r="L543" s="157"/>
      <c r="M543" s="157"/>
      <c r="N543" s="157"/>
      <c r="O543" s="157"/>
      <c r="P543" s="157"/>
      <c r="Q543" s="157"/>
      <c r="R543" s="157"/>
      <c r="S543" s="157"/>
      <c r="T543" s="157"/>
      <c r="U543" s="157"/>
      <c r="V543" s="157"/>
      <c r="W543" s="157"/>
      <c r="X543" s="157"/>
      <c r="Y543" s="148"/>
      <c r="Z543" s="148"/>
      <c r="AA543" s="148"/>
      <c r="AB543" s="148"/>
      <c r="AC543" s="148"/>
      <c r="AD543" s="148"/>
      <c r="AE543" s="148"/>
      <c r="AF543" s="148"/>
      <c r="AG543" s="148" t="s">
        <v>393</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55"/>
      <c r="B544" s="156"/>
      <c r="C544" s="197" t="s">
        <v>869</v>
      </c>
      <c r="D544" s="183"/>
      <c r="E544" s="184">
        <v>10</v>
      </c>
      <c r="F544" s="157"/>
      <c r="G544" s="157"/>
      <c r="H544" s="157"/>
      <c r="I544" s="157"/>
      <c r="J544" s="157"/>
      <c r="K544" s="157"/>
      <c r="L544" s="157"/>
      <c r="M544" s="157"/>
      <c r="N544" s="157"/>
      <c r="O544" s="157"/>
      <c r="P544" s="157"/>
      <c r="Q544" s="157"/>
      <c r="R544" s="157"/>
      <c r="S544" s="157"/>
      <c r="T544" s="157"/>
      <c r="U544" s="157"/>
      <c r="V544" s="157"/>
      <c r="W544" s="157"/>
      <c r="X544" s="157"/>
      <c r="Y544" s="148"/>
      <c r="Z544" s="148"/>
      <c r="AA544" s="148"/>
      <c r="AB544" s="148"/>
      <c r="AC544" s="148"/>
      <c r="AD544" s="148"/>
      <c r="AE544" s="148"/>
      <c r="AF544" s="148"/>
      <c r="AG544" s="148" t="s">
        <v>393</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1" x14ac:dyDescent="0.2">
      <c r="A545" s="155"/>
      <c r="B545" s="156"/>
      <c r="C545" s="197" t="s">
        <v>842</v>
      </c>
      <c r="D545" s="183"/>
      <c r="E545" s="184">
        <v>1</v>
      </c>
      <c r="F545" s="157"/>
      <c r="G545" s="157"/>
      <c r="H545" s="157"/>
      <c r="I545" s="157"/>
      <c r="J545" s="157"/>
      <c r="K545" s="157"/>
      <c r="L545" s="157"/>
      <c r="M545" s="157"/>
      <c r="N545" s="157"/>
      <c r="O545" s="157"/>
      <c r="P545" s="157"/>
      <c r="Q545" s="157"/>
      <c r="R545" s="157"/>
      <c r="S545" s="157"/>
      <c r="T545" s="157"/>
      <c r="U545" s="157"/>
      <c r="V545" s="157"/>
      <c r="W545" s="157"/>
      <c r="X545" s="157"/>
      <c r="Y545" s="148"/>
      <c r="Z545" s="148"/>
      <c r="AA545" s="148"/>
      <c r="AB545" s="148"/>
      <c r="AC545" s="148"/>
      <c r="AD545" s="148"/>
      <c r="AE545" s="148"/>
      <c r="AF545" s="148"/>
      <c r="AG545" s="148" t="s">
        <v>393</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1" x14ac:dyDescent="0.2">
      <c r="A546" s="155"/>
      <c r="B546" s="156"/>
      <c r="C546" s="197" t="s">
        <v>736</v>
      </c>
      <c r="D546" s="183"/>
      <c r="E546" s="184">
        <v>3</v>
      </c>
      <c r="F546" s="157"/>
      <c r="G546" s="157"/>
      <c r="H546" s="157"/>
      <c r="I546" s="157"/>
      <c r="J546" s="157"/>
      <c r="K546" s="157"/>
      <c r="L546" s="157"/>
      <c r="M546" s="157"/>
      <c r="N546" s="157"/>
      <c r="O546" s="157"/>
      <c r="P546" s="157"/>
      <c r="Q546" s="157"/>
      <c r="R546" s="157"/>
      <c r="S546" s="157"/>
      <c r="T546" s="157"/>
      <c r="U546" s="157"/>
      <c r="V546" s="157"/>
      <c r="W546" s="157"/>
      <c r="X546" s="157"/>
      <c r="Y546" s="148"/>
      <c r="Z546" s="148"/>
      <c r="AA546" s="148"/>
      <c r="AB546" s="148"/>
      <c r="AC546" s="148"/>
      <c r="AD546" s="148"/>
      <c r="AE546" s="148"/>
      <c r="AF546" s="148"/>
      <c r="AG546" s="148" t="s">
        <v>393</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55"/>
      <c r="B547" s="156"/>
      <c r="C547" s="197" t="s">
        <v>843</v>
      </c>
      <c r="D547" s="183"/>
      <c r="E547" s="184">
        <v>9</v>
      </c>
      <c r="F547" s="157"/>
      <c r="G547" s="157"/>
      <c r="H547" s="157"/>
      <c r="I547" s="157"/>
      <c r="J547" s="157"/>
      <c r="K547" s="157"/>
      <c r="L547" s="157"/>
      <c r="M547" s="157"/>
      <c r="N547" s="157"/>
      <c r="O547" s="157"/>
      <c r="P547" s="157"/>
      <c r="Q547" s="157"/>
      <c r="R547" s="157"/>
      <c r="S547" s="157"/>
      <c r="T547" s="157"/>
      <c r="U547" s="157"/>
      <c r="V547" s="157"/>
      <c r="W547" s="157"/>
      <c r="X547" s="157"/>
      <c r="Y547" s="148"/>
      <c r="Z547" s="148"/>
      <c r="AA547" s="148"/>
      <c r="AB547" s="148"/>
      <c r="AC547" s="148"/>
      <c r="AD547" s="148"/>
      <c r="AE547" s="148"/>
      <c r="AF547" s="148"/>
      <c r="AG547" s="148" t="s">
        <v>393</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1" x14ac:dyDescent="0.2">
      <c r="A548" s="155"/>
      <c r="B548" s="156"/>
      <c r="C548" s="197" t="s">
        <v>829</v>
      </c>
      <c r="D548" s="183"/>
      <c r="E548" s="184">
        <v>3</v>
      </c>
      <c r="F548" s="157"/>
      <c r="G548" s="157"/>
      <c r="H548" s="157"/>
      <c r="I548" s="157"/>
      <c r="J548" s="157"/>
      <c r="K548" s="157"/>
      <c r="L548" s="157"/>
      <c r="M548" s="157"/>
      <c r="N548" s="157"/>
      <c r="O548" s="157"/>
      <c r="P548" s="157"/>
      <c r="Q548" s="157"/>
      <c r="R548" s="157"/>
      <c r="S548" s="157"/>
      <c r="T548" s="157"/>
      <c r="U548" s="157"/>
      <c r="V548" s="157"/>
      <c r="W548" s="157"/>
      <c r="X548" s="157"/>
      <c r="Y548" s="148"/>
      <c r="Z548" s="148"/>
      <c r="AA548" s="148"/>
      <c r="AB548" s="148"/>
      <c r="AC548" s="148"/>
      <c r="AD548" s="148"/>
      <c r="AE548" s="148"/>
      <c r="AF548" s="148"/>
      <c r="AG548" s="148" t="s">
        <v>393</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1" x14ac:dyDescent="0.2">
      <c r="A549" s="155"/>
      <c r="B549" s="156"/>
      <c r="C549" s="197" t="s">
        <v>739</v>
      </c>
      <c r="D549" s="183"/>
      <c r="E549" s="184">
        <v>2</v>
      </c>
      <c r="F549" s="157"/>
      <c r="G549" s="157"/>
      <c r="H549" s="157"/>
      <c r="I549" s="157"/>
      <c r="J549" s="157"/>
      <c r="K549" s="157"/>
      <c r="L549" s="157"/>
      <c r="M549" s="157"/>
      <c r="N549" s="157"/>
      <c r="O549" s="157"/>
      <c r="P549" s="157"/>
      <c r="Q549" s="157"/>
      <c r="R549" s="157"/>
      <c r="S549" s="157"/>
      <c r="T549" s="157"/>
      <c r="U549" s="157"/>
      <c r="V549" s="157"/>
      <c r="W549" s="157"/>
      <c r="X549" s="157"/>
      <c r="Y549" s="148"/>
      <c r="Z549" s="148"/>
      <c r="AA549" s="148"/>
      <c r="AB549" s="148"/>
      <c r="AC549" s="148"/>
      <c r="AD549" s="148"/>
      <c r="AE549" s="148"/>
      <c r="AF549" s="148"/>
      <c r="AG549" s="148" t="s">
        <v>393</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1" x14ac:dyDescent="0.2">
      <c r="A550" s="165">
        <v>69</v>
      </c>
      <c r="B550" s="166" t="s">
        <v>870</v>
      </c>
      <c r="C550" s="175" t="s">
        <v>871</v>
      </c>
      <c r="D550" s="167" t="s">
        <v>727</v>
      </c>
      <c r="E550" s="168">
        <v>1</v>
      </c>
      <c r="F550" s="169">
        <v>2400</v>
      </c>
      <c r="G550" s="170">
        <f>ROUND(E550*F550,2)</f>
        <v>2400</v>
      </c>
      <c r="H550" s="169">
        <v>0</v>
      </c>
      <c r="I550" s="170">
        <f>ROUND(E550*H550,2)</f>
        <v>0</v>
      </c>
      <c r="J550" s="169">
        <v>2400</v>
      </c>
      <c r="K550" s="170">
        <f>ROUND(E550*J550,2)</f>
        <v>2400</v>
      </c>
      <c r="L550" s="170">
        <v>21</v>
      </c>
      <c r="M550" s="170">
        <f>G550*(1+L550/100)</f>
        <v>2904</v>
      </c>
      <c r="N550" s="170">
        <v>0.01</v>
      </c>
      <c r="O550" s="170">
        <f>ROUND(E550*N550,2)</f>
        <v>0.01</v>
      </c>
      <c r="P550" s="170">
        <v>0</v>
      </c>
      <c r="Q550" s="170">
        <f>ROUND(E550*P550,2)</f>
        <v>0</v>
      </c>
      <c r="R550" s="170"/>
      <c r="S550" s="170" t="s">
        <v>321</v>
      </c>
      <c r="T550" s="171" t="s">
        <v>322</v>
      </c>
      <c r="U550" s="157">
        <v>0</v>
      </c>
      <c r="V550" s="157">
        <f>ROUND(E550*U550,2)</f>
        <v>0</v>
      </c>
      <c r="W550" s="157"/>
      <c r="X550" s="157" t="s">
        <v>388</v>
      </c>
      <c r="Y550" s="148"/>
      <c r="Z550" s="148"/>
      <c r="AA550" s="148"/>
      <c r="AB550" s="148"/>
      <c r="AC550" s="148"/>
      <c r="AD550" s="148"/>
      <c r="AE550" s="148"/>
      <c r="AF550" s="148"/>
      <c r="AG550" s="148" t="s">
        <v>389</v>
      </c>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1" x14ac:dyDescent="0.2">
      <c r="A551" s="155"/>
      <c r="B551" s="156"/>
      <c r="C551" s="197" t="s">
        <v>872</v>
      </c>
      <c r="D551" s="183"/>
      <c r="E551" s="184">
        <v>1</v>
      </c>
      <c r="F551" s="157"/>
      <c r="G551" s="157"/>
      <c r="H551" s="157"/>
      <c r="I551" s="157"/>
      <c r="J551" s="157"/>
      <c r="K551" s="157"/>
      <c r="L551" s="157"/>
      <c r="M551" s="157"/>
      <c r="N551" s="157"/>
      <c r="O551" s="157"/>
      <c r="P551" s="157"/>
      <c r="Q551" s="157"/>
      <c r="R551" s="157"/>
      <c r="S551" s="157"/>
      <c r="T551" s="157"/>
      <c r="U551" s="157"/>
      <c r="V551" s="157"/>
      <c r="W551" s="157"/>
      <c r="X551" s="157"/>
      <c r="Y551" s="148"/>
      <c r="Z551" s="148"/>
      <c r="AA551" s="148"/>
      <c r="AB551" s="148"/>
      <c r="AC551" s="148"/>
      <c r="AD551" s="148"/>
      <c r="AE551" s="148"/>
      <c r="AF551" s="148"/>
      <c r="AG551" s="148" t="s">
        <v>393</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1" x14ac:dyDescent="0.2">
      <c r="A552" s="165">
        <v>70</v>
      </c>
      <c r="B552" s="166" t="s">
        <v>873</v>
      </c>
      <c r="C552" s="175" t="s">
        <v>874</v>
      </c>
      <c r="D552" s="167" t="s">
        <v>727</v>
      </c>
      <c r="E552" s="168">
        <v>1293.922</v>
      </c>
      <c r="F552" s="169">
        <v>1000</v>
      </c>
      <c r="G552" s="170">
        <f>ROUND(E552*F552,2)</f>
        <v>1293922</v>
      </c>
      <c r="H552" s="169">
        <v>1000</v>
      </c>
      <c r="I552" s="170">
        <f>ROUND(E552*H552,2)</f>
        <v>1293922</v>
      </c>
      <c r="J552" s="169">
        <v>0</v>
      </c>
      <c r="K552" s="170">
        <f>ROUND(E552*J552,2)</f>
        <v>0</v>
      </c>
      <c r="L552" s="170">
        <v>21</v>
      </c>
      <c r="M552" s="170">
        <f>G552*(1+L552/100)</f>
        <v>1565645.6199999999</v>
      </c>
      <c r="N552" s="170">
        <v>7.3000000000000001E-3</v>
      </c>
      <c r="O552" s="170">
        <f>ROUND(E552*N552,2)</f>
        <v>9.4499999999999993</v>
      </c>
      <c r="P552" s="170">
        <v>0</v>
      </c>
      <c r="Q552" s="170">
        <f>ROUND(E552*P552,2)</f>
        <v>0</v>
      </c>
      <c r="R552" s="170"/>
      <c r="S552" s="170" t="s">
        <v>321</v>
      </c>
      <c r="T552" s="171" t="s">
        <v>322</v>
      </c>
      <c r="U552" s="157">
        <v>0</v>
      </c>
      <c r="V552" s="157">
        <f>ROUND(E552*U552,2)</f>
        <v>0</v>
      </c>
      <c r="W552" s="157"/>
      <c r="X552" s="157" t="s">
        <v>627</v>
      </c>
      <c r="Y552" s="148"/>
      <c r="Z552" s="148"/>
      <c r="AA552" s="148"/>
      <c r="AB552" s="148"/>
      <c r="AC552" s="148"/>
      <c r="AD552" s="148"/>
      <c r="AE552" s="148"/>
      <c r="AF552" s="148"/>
      <c r="AG552" s="148" t="s">
        <v>628</v>
      </c>
      <c r="AH552" s="148"/>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1" x14ac:dyDescent="0.2">
      <c r="A553" s="155"/>
      <c r="B553" s="156"/>
      <c r="C553" s="197" t="s">
        <v>875</v>
      </c>
      <c r="D553" s="183"/>
      <c r="E553" s="184">
        <v>1293.922</v>
      </c>
      <c r="F553" s="157"/>
      <c r="G553" s="157"/>
      <c r="H553" s="157"/>
      <c r="I553" s="157"/>
      <c r="J553" s="157"/>
      <c r="K553" s="157"/>
      <c r="L553" s="157"/>
      <c r="M553" s="157"/>
      <c r="N553" s="157"/>
      <c r="O553" s="157"/>
      <c r="P553" s="157"/>
      <c r="Q553" s="157"/>
      <c r="R553" s="157"/>
      <c r="S553" s="157"/>
      <c r="T553" s="157"/>
      <c r="U553" s="157"/>
      <c r="V553" s="157"/>
      <c r="W553" s="157"/>
      <c r="X553" s="157"/>
      <c r="Y553" s="148"/>
      <c r="Z553" s="148"/>
      <c r="AA553" s="148"/>
      <c r="AB553" s="148"/>
      <c r="AC553" s="148"/>
      <c r="AD553" s="148"/>
      <c r="AE553" s="148"/>
      <c r="AF553" s="148"/>
      <c r="AG553" s="148" t="s">
        <v>393</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1" x14ac:dyDescent="0.2">
      <c r="A554" s="165">
        <v>71</v>
      </c>
      <c r="B554" s="166" t="s">
        <v>876</v>
      </c>
      <c r="C554" s="175" t="s">
        <v>877</v>
      </c>
      <c r="D554" s="167" t="s">
        <v>727</v>
      </c>
      <c r="E554" s="168">
        <v>24.36</v>
      </c>
      <c r="F554" s="169">
        <v>50.4</v>
      </c>
      <c r="G554" s="170">
        <f>ROUND(E554*F554,2)</f>
        <v>1227.74</v>
      </c>
      <c r="H554" s="169">
        <v>50.4</v>
      </c>
      <c r="I554" s="170">
        <f>ROUND(E554*H554,2)</f>
        <v>1227.74</v>
      </c>
      <c r="J554" s="169">
        <v>0</v>
      </c>
      <c r="K554" s="170">
        <f>ROUND(E554*J554,2)</f>
        <v>0</v>
      </c>
      <c r="L554" s="170">
        <v>21</v>
      </c>
      <c r="M554" s="170">
        <f>G554*(1+L554/100)</f>
        <v>1485.5654</v>
      </c>
      <c r="N554" s="170">
        <v>2.9999999999999997E-4</v>
      </c>
      <c r="O554" s="170">
        <f>ROUND(E554*N554,2)</f>
        <v>0.01</v>
      </c>
      <c r="P554" s="170">
        <v>0</v>
      </c>
      <c r="Q554" s="170">
        <f>ROUND(E554*P554,2)</f>
        <v>0</v>
      </c>
      <c r="R554" s="170"/>
      <c r="S554" s="170" t="s">
        <v>321</v>
      </c>
      <c r="T554" s="171" t="s">
        <v>322</v>
      </c>
      <c r="U554" s="157">
        <v>0</v>
      </c>
      <c r="V554" s="157">
        <f>ROUND(E554*U554,2)</f>
        <v>0</v>
      </c>
      <c r="W554" s="157"/>
      <c r="X554" s="157" t="s">
        <v>627</v>
      </c>
      <c r="Y554" s="148"/>
      <c r="Z554" s="148"/>
      <c r="AA554" s="148"/>
      <c r="AB554" s="148"/>
      <c r="AC554" s="148"/>
      <c r="AD554" s="148"/>
      <c r="AE554" s="148"/>
      <c r="AF554" s="148"/>
      <c r="AG554" s="148" t="s">
        <v>628</v>
      </c>
      <c r="AH554" s="148"/>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1" x14ac:dyDescent="0.2">
      <c r="A555" s="155"/>
      <c r="B555" s="156"/>
      <c r="C555" s="197" t="s">
        <v>878</v>
      </c>
      <c r="D555" s="183"/>
      <c r="E555" s="184">
        <v>24.36</v>
      </c>
      <c r="F555" s="157"/>
      <c r="G555" s="157"/>
      <c r="H555" s="157"/>
      <c r="I555" s="157"/>
      <c r="J555" s="157"/>
      <c r="K555" s="157"/>
      <c r="L555" s="157"/>
      <c r="M555" s="157"/>
      <c r="N555" s="157"/>
      <c r="O555" s="157"/>
      <c r="P555" s="157"/>
      <c r="Q555" s="157"/>
      <c r="R555" s="157"/>
      <c r="S555" s="157"/>
      <c r="T555" s="157"/>
      <c r="U555" s="157"/>
      <c r="V555" s="157"/>
      <c r="W555" s="157"/>
      <c r="X555" s="157"/>
      <c r="Y555" s="148"/>
      <c r="Z555" s="148"/>
      <c r="AA555" s="148"/>
      <c r="AB555" s="148"/>
      <c r="AC555" s="148"/>
      <c r="AD555" s="148"/>
      <c r="AE555" s="148"/>
      <c r="AF555" s="148"/>
      <c r="AG555" s="148" t="s">
        <v>393</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1" x14ac:dyDescent="0.2">
      <c r="A556" s="165">
        <v>72</v>
      </c>
      <c r="B556" s="166" t="s">
        <v>879</v>
      </c>
      <c r="C556" s="175" t="s">
        <v>880</v>
      </c>
      <c r="D556" s="167" t="s">
        <v>727</v>
      </c>
      <c r="E556" s="168">
        <v>43.645000000000003</v>
      </c>
      <c r="F556" s="169">
        <v>1476.8</v>
      </c>
      <c r="G556" s="170">
        <f>ROUND(E556*F556,2)</f>
        <v>64454.94</v>
      </c>
      <c r="H556" s="169">
        <v>1476.8</v>
      </c>
      <c r="I556" s="170">
        <f>ROUND(E556*H556,2)</f>
        <v>64454.94</v>
      </c>
      <c r="J556" s="169">
        <v>0</v>
      </c>
      <c r="K556" s="170">
        <f>ROUND(E556*J556,2)</f>
        <v>0</v>
      </c>
      <c r="L556" s="170">
        <v>21</v>
      </c>
      <c r="M556" s="170">
        <f>G556*(1+L556/100)</f>
        <v>77990.477400000003</v>
      </c>
      <c r="N556" s="170">
        <v>5.0000000000000001E-3</v>
      </c>
      <c r="O556" s="170">
        <f>ROUND(E556*N556,2)</f>
        <v>0.22</v>
      </c>
      <c r="P556" s="170">
        <v>0</v>
      </c>
      <c r="Q556" s="170">
        <f>ROUND(E556*P556,2)</f>
        <v>0</v>
      </c>
      <c r="R556" s="170"/>
      <c r="S556" s="170" t="s">
        <v>321</v>
      </c>
      <c r="T556" s="171" t="s">
        <v>322</v>
      </c>
      <c r="U556" s="157">
        <v>0</v>
      </c>
      <c r="V556" s="157">
        <f>ROUND(E556*U556,2)</f>
        <v>0</v>
      </c>
      <c r="W556" s="157"/>
      <c r="X556" s="157" t="s">
        <v>627</v>
      </c>
      <c r="Y556" s="148"/>
      <c r="Z556" s="148"/>
      <c r="AA556" s="148"/>
      <c r="AB556" s="148"/>
      <c r="AC556" s="148"/>
      <c r="AD556" s="148"/>
      <c r="AE556" s="148"/>
      <c r="AF556" s="148"/>
      <c r="AG556" s="148" t="s">
        <v>628</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1" x14ac:dyDescent="0.2">
      <c r="A557" s="155"/>
      <c r="B557" s="156"/>
      <c r="C557" s="197" t="s">
        <v>881</v>
      </c>
      <c r="D557" s="183"/>
      <c r="E557" s="184">
        <v>43.645000000000003</v>
      </c>
      <c r="F557" s="157"/>
      <c r="G557" s="157"/>
      <c r="H557" s="157"/>
      <c r="I557" s="157"/>
      <c r="J557" s="157"/>
      <c r="K557" s="157"/>
      <c r="L557" s="157"/>
      <c r="M557" s="157"/>
      <c r="N557" s="157"/>
      <c r="O557" s="157"/>
      <c r="P557" s="157"/>
      <c r="Q557" s="157"/>
      <c r="R557" s="157"/>
      <c r="S557" s="157"/>
      <c r="T557" s="157"/>
      <c r="U557" s="157"/>
      <c r="V557" s="157"/>
      <c r="W557" s="157"/>
      <c r="X557" s="157"/>
      <c r="Y557" s="148"/>
      <c r="Z557" s="148"/>
      <c r="AA557" s="148"/>
      <c r="AB557" s="148"/>
      <c r="AC557" s="148"/>
      <c r="AD557" s="148"/>
      <c r="AE557" s="148"/>
      <c r="AF557" s="148"/>
      <c r="AG557" s="148" t="s">
        <v>393</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1" x14ac:dyDescent="0.2">
      <c r="A558" s="165">
        <v>73</v>
      </c>
      <c r="B558" s="166" t="s">
        <v>882</v>
      </c>
      <c r="C558" s="175" t="s">
        <v>883</v>
      </c>
      <c r="D558" s="167" t="s">
        <v>727</v>
      </c>
      <c r="E558" s="168">
        <v>6.09</v>
      </c>
      <c r="F558" s="169">
        <v>1612</v>
      </c>
      <c r="G558" s="170">
        <f>ROUND(E558*F558,2)</f>
        <v>9817.08</v>
      </c>
      <c r="H558" s="169">
        <v>1612</v>
      </c>
      <c r="I558" s="170">
        <f>ROUND(E558*H558,2)</f>
        <v>9817.08</v>
      </c>
      <c r="J558" s="169">
        <v>0</v>
      </c>
      <c r="K558" s="170">
        <f>ROUND(E558*J558,2)</f>
        <v>0</v>
      </c>
      <c r="L558" s="170">
        <v>21</v>
      </c>
      <c r="M558" s="170">
        <f>G558*(1+L558/100)</f>
        <v>11878.666799999999</v>
      </c>
      <c r="N558" s="170">
        <v>5.3E-3</v>
      </c>
      <c r="O558" s="170">
        <f>ROUND(E558*N558,2)</f>
        <v>0.03</v>
      </c>
      <c r="P558" s="170">
        <v>0</v>
      </c>
      <c r="Q558" s="170">
        <f>ROUND(E558*P558,2)</f>
        <v>0</v>
      </c>
      <c r="R558" s="170"/>
      <c r="S558" s="170" t="s">
        <v>321</v>
      </c>
      <c r="T558" s="171" t="s">
        <v>322</v>
      </c>
      <c r="U558" s="157">
        <v>0</v>
      </c>
      <c r="V558" s="157">
        <f>ROUND(E558*U558,2)</f>
        <v>0</v>
      </c>
      <c r="W558" s="157"/>
      <c r="X558" s="157" t="s">
        <v>627</v>
      </c>
      <c r="Y558" s="148"/>
      <c r="Z558" s="148"/>
      <c r="AA558" s="148"/>
      <c r="AB558" s="148"/>
      <c r="AC558" s="148"/>
      <c r="AD558" s="148"/>
      <c r="AE558" s="148"/>
      <c r="AF558" s="148"/>
      <c r="AG558" s="148" t="s">
        <v>628</v>
      </c>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1" x14ac:dyDescent="0.2">
      <c r="A559" s="155"/>
      <c r="B559" s="156"/>
      <c r="C559" s="197" t="s">
        <v>884</v>
      </c>
      <c r="D559" s="183"/>
      <c r="E559" s="184">
        <v>6.09</v>
      </c>
      <c r="F559" s="157"/>
      <c r="G559" s="157"/>
      <c r="H559" s="157"/>
      <c r="I559" s="157"/>
      <c r="J559" s="157"/>
      <c r="K559" s="157"/>
      <c r="L559" s="157"/>
      <c r="M559" s="157"/>
      <c r="N559" s="157"/>
      <c r="O559" s="157"/>
      <c r="P559" s="157"/>
      <c r="Q559" s="157"/>
      <c r="R559" s="157"/>
      <c r="S559" s="157"/>
      <c r="T559" s="157"/>
      <c r="U559" s="157"/>
      <c r="V559" s="157"/>
      <c r="W559" s="157"/>
      <c r="X559" s="157"/>
      <c r="Y559" s="148"/>
      <c r="Z559" s="148"/>
      <c r="AA559" s="148"/>
      <c r="AB559" s="148"/>
      <c r="AC559" s="148"/>
      <c r="AD559" s="148"/>
      <c r="AE559" s="148"/>
      <c r="AF559" s="148"/>
      <c r="AG559" s="148" t="s">
        <v>393</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ht="22.5" outlineLevel="1" x14ac:dyDescent="0.2">
      <c r="A560" s="187">
        <v>74</v>
      </c>
      <c r="B560" s="188" t="s">
        <v>885</v>
      </c>
      <c r="C560" s="199" t="s">
        <v>886</v>
      </c>
      <c r="D560" s="189" t="s">
        <v>727</v>
      </c>
      <c r="E560" s="190">
        <v>2</v>
      </c>
      <c r="F560" s="191">
        <v>4920</v>
      </c>
      <c r="G560" s="192">
        <f t="shared" ref="G560:G570" si="0">ROUND(E560*F560,2)</f>
        <v>9840</v>
      </c>
      <c r="H560" s="191">
        <v>4920</v>
      </c>
      <c r="I560" s="192">
        <f t="shared" ref="I560:I570" si="1">ROUND(E560*H560,2)</f>
        <v>9840</v>
      </c>
      <c r="J560" s="191">
        <v>0</v>
      </c>
      <c r="K560" s="192">
        <f t="shared" ref="K560:K570" si="2">ROUND(E560*J560,2)</f>
        <v>0</v>
      </c>
      <c r="L560" s="192">
        <v>21</v>
      </c>
      <c r="M560" s="192">
        <f t="shared" ref="M560:M570" si="3">G560*(1+L560/100)</f>
        <v>11906.4</v>
      </c>
      <c r="N560" s="192">
        <v>2.3699999999999999E-2</v>
      </c>
      <c r="O560" s="192">
        <f t="shared" ref="O560:O570" si="4">ROUND(E560*N560,2)</f>
        <v>0.05</v>
      </c>
      <c r="P560" s="192">
        <v>0</v>
      </c>
      <c r="Q560" s="192">
        <f t="shared" ref="Q560:Q570" si="5">ROUND(E560*P560,2)</f>
        <v>0</v>
      </c>
      <c r="R560" s="192" t="s">
        <v>626</v>
      </c>
      <c r="S560" s="192" t="s">
        <v>387</v>
      </c>
      <c r="T560" s="193" t="s">
        <v>322</v>
      </c>
      <c r="U560" s="157">
        <v>0</v>
      </c>
      <c r="V560" s="157">
        <f t="shared" ref="V560:V570" si="6">ROUND(E560*U560,2)</f>
        <v>0</v>
      </c>
      <c r="W560" s="157"/>
      <c r="X560" s="157" t="s">
        <v>627</v>
      </c>
      <c r="Y560" s="148"/>
      <c r="Z560" s="148"/>
      <c r="AA560" s="148"/>
      <c r="AB560" s="148"/>
      <c r="AC560" s="148"/>
      <c r="AD560" s="148"/>
      <c r="AE560" s="148"/>
      <c r="AF560" s="148"/>
      <c r="AG560" s="148" t="s">
        <v>628</v>
      </c>
      <c r="AH560" s="148"/>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ht="22.5" outlineLevel="1" x14ac:dyDescent="0.2">
      <c r="A561" s="187">
        <v>75</v>
      </c>
      <c r="B561" s="188" t="s">
        <v>887</v>
      </c>
      <c r="C561" s="199" t="s">
        <v>888</v>
      </c>
      <c r="D561" s="189" t="s">
        <v>727</v>
      </c>
      <c r="E561" s="190">
        <v>1</v>
      </c>
      <c r="F561" s="191">
        <v>4908</v>
      </c>
      <c r="G561" s="192">
        <f t="shared" si="0"/>
        <v>4908</v>
      </c>
      <c r="H561" s="191">
        <v>4908</v>
      </c>
      <c r="I561" s="192">
        <f t="shared" si="1"/>
        <v>4908</v>
      </c>
      <c r="J561" s="191">
        <v>0</v>
      </c>
      <c r="K561" s="192">
        <f t="shared" si="2"/>
        <v>0</v>
      </c>
      <c r="L561" s="192">
        <v>21</v>
      </c>
      <c r="M561" s="192">
        <f t="shared" si="3"/>
        <v>5938.6799999999994</v>
      </c>
      <c r="N561" s="192">
        <v>2.3699999999999999E-2</v>
      </c>
      <c r="O561" s="192">
        <f t="shared" si="4"/>
        <v>0.02</v>
      </c>
      <c r="P561" s="192">
        <v>0</v>
      </c>
      <c r="Q561" s="192">
        <f t="shared" si="5"/>
        <v>0</v>
      </c>
      <c r="R561" s="192" t="s">
        <v>626</v>
      </c>
      <c r="S561" s="192" t="s">
        <v>387</v>
      </c>
      <c r="T561" s="193" t="s">
        <v>322</v>
      </c>
      <c r="U561" s="157">
        <v>0</v>
      </c>
      <c r="V561" s="157">
        <f t="shared" si="6"/>
        <v>0</v>
      </c>
      <c r="W561" s="157"/>
      <c r="X561" s="157" t="s">
        <v>627</v>
      </c>
      <c r="Y561" s="148"/>
      <c r="Z561" s="148"/>
      <c r="AA561" s="148"/>
      <c r="AB561" s="148"/>
      <c r="AC561" s="148"/>
      <c r="AD561" s="148"/>
      <c r="AE561" s="148"/>
      <c r="AF561" s="148"/>
      <c r="AG561" s="148" t="s">
        <v>628</v>
      </c>
      <c r="AH561" s="148"/>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ht="22.5" outlineLevel="1" x14ac:dyDescent="0.2">
      <c r="A562" s="187">
        <v>76</v>
      </c>
      <c r="B562" s="188" t="s">
        <v>889</v>
      </c>
      <c r="C562" s="199" t="s">
        <v>890</v>
      </c>
      <c r="D562" s="189" t="s">
        <v>727</v>
      </c>
      <c r="E562" s="190">
        <v>1</v>
      </c>
      <c r="F562" s="191">
        <v>4948</v>
      </c>
      <c r="G562" s="192">
        <f t="shared" si="0"/>
        <v>4948</v>
      </c>
      <c r="H562" s="191">
        <v>4948</v>
      </c>
      <c r="I562" s="192">
        <f t="shared" si="1"/>
        <v>4948</v>
      </c>
      <c r="J562" s="191">
        <v>0</v>
      </c>
      <c r="K562" s="192">
        <f t="shared" si="2"/>
        <v>0</v>
      </c>
      <c r="L562" s="192">
        <v>21</v>
      </c>
      <c r="M562" s="192">
        <f t="shared" si="3"/>
        <v>5987.08</v>
      </c>
      <c r="N562" s="192">
        <v>2.3699999999999999E-2</v>
      </c>
      <c r="O562" s="192">
        <f t="shared" si="4"/>
        <v>0.02</v>
      </c>
      <c r="P562" s="192">
        <v>0</v>
      </c>
      <c r="Q562" s="192">
        <f t="shared" si="5"/>
        <v>0</v>
      </c>
      <c r="R562" s="192" t="s">
        <v>626</v>
      </c>
      <c r="S562" s="192" t="s">
        <v>387</v>
      </c>
      <c r="T562" s="193" t="s">
        <v>322</v>
      </c>
      <c r="U562" s="157">
        <v>0</v>
      </c>
      <c r="V562" s="157">
        <f t="shared" si="6"/>
        <v>0</v>
      </c>
      <c r="W562" s="157"/>
      <c r="X562" s="157" t="s">
        <v>627</v>
      </c>
      <c r="Y562" s="148"/>
      <c r="Z562" s="148"/>
      <c r="AA562" s="148"/>
      <c r="AB562" s="148"/>
      <c r="AC562" s="148"/>
      <c r="AD562" s="148"/>
      <c r="AE562" s="148"/>
      <c r="AF562" s="148"/>
      <c r="AG562" s="148" t="s">
        <v>628</v>
      </c>
      <c r="AH562" s="148"/>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ht="22.5" outlineLevel="1" x14ac:dyDescent="0.2">
      <c r="A563" s="187">
        <v>77</v>
      </c>
      <c r="B563" s="188" t="s">
        <v>891</v>
      </c>
      <c r="C563" s="199" t="s">
        <v>892</v>
      </c>
      <c r="D563" s="189" t="s">
        <v>727</v>
      </c>
      <c r="E563" s="190">
        <v>1</v>
      </c>
      <c r="F563" s="191">
        <v>4956</v>
      </c>
      <c r="G563" s="192">
        <f t="shared" si="0"/>
        <v>4956</v>
      </c>
      <c r="H563" s="191">
        <v>4956</v>
      </c>
      <c r="I563" s="192">
        <f t="shared" si="1"/>
        <v>4956</v>
      </c>
      <c r="J563" s="191">
        <v>0</v>
      </c>
      <c r="K563" s="192">
        <f t="shared" si="2"/>
        <v>0</v>
      </c>
      <c r="L563" s="192">
        <v>21</v>
      </c>
      <c r="M563" s="192">
        <f t="shared" si="3"/>
        <v>5996.76</v>
      </c>
      <c r="N563" s="192">
        <v>2.3699999999999999E-2</v>
      </c>
      <c r="O563" s="192">
        <f t="shared" si="4"/>
        <v>0.02</v>
      </c>
      <c r="P563" s="192">
        <v>0</v>
      </c>
      <c r="Q563" s="192">
        <f t="shared" si="5"/>
        <v>0</v>
      </c>
      <c r="R563" s="192" t="s">
        <v>626</v>
      </c>
      <c r="S563" s="192" t="s">
        <v>387</v>
      </c>
      <c r="T563" s="193" t="s">
        <v>322</v>
      </c>
      <c r="U563" s="157">
        <v>0</v>
      </c>
      <c r="V563" s="157">
        <f t="shared" si="6"/>
        <v>0</v>
      </c>
      <c r="W563" s="157"/>
      <c r="X563" s="157" t="s">
        <v>627</v>
      </c>
      <c r="Y563" s="148"/>
      <c r="Z563" s="148"/>
      <c r="AA563" s="148"/>
      <c r="AB563" s="148"/>
      <c r="AC563" s="148"/>
      <c r="AD563" s="148"/>
      <c r="AE563" s="148"/>
      <c r="AF563" s="148"/>
      <c r="AG563" s="148" t="s">
        <v>628</v>
      </c>
      <c r="AH563" s="148"/>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1" x14ac:dyDescent="0.2">
      <c r="A564" s="187">
        <v>78</v>
      </c>
      <c r="B564" s="188" t="s">
        <v>893</v>
      </c>
      <c r="C564" s="199" t="s">
        <v>894</v>
      </c>
      <c r="D564" s="189" t="s">
        <v>727</v>
      </c>
      <c r="E564" s="190">
        <v>1</v>
      </c>
      <c r="F564" s="191">
        <v>1481.6</v>
      </c>
      <c r="G564" s="192">
        <f t="shared" si="0"/>
        <v>1481.6</v>
      </c>
      <c r="H564" s="191">
        <v>1481.6</v>
      </c>
      <c r="I564" s="192">
        <f t="shared" si="1"/>
        <v>1481.6</v>
      </c>
      <c r="J564" s="191">
        <v>0</v>
      </c>
      <c r="K564" s="192">
        <f t="shared" si="2"/>
        <v>0</v>
      </c>
      <c r="L564" s="192">
        <v>21</v>
      </c>
      <c r="M564" s="192">
        <f t="shared" si="3"/>
        <v>1792.7359999999999</v>
      </c>
      <c r="N564" s="192">
        <v>1.3100000000000001E-2</v>
      </c>
      <c r="O564" s="192">
        <f t="shared" si="4"/>
        <v>0.01</v>
      </c>
      <c r="P564" s="192">
        <v>0</v>
      </c>
      <c r="Q564" s="192">
        <f t="shared" si="5"/>
        <v>0</v>
      </c>
      <c r="R564" s="192" t="s">
        <v>626</v>
      </c>
      <c r="S564" s="192" t="s">
        <v>387</v>
      </c>
      <c r="T564" s="193" t="s">
        <v>322</v>
      </c>
      <c r="U564" s="157">
        <v>0</v>
      </c>
      <c r="V564" s="157">
        <f t="shared" si="6"/>
        <v>0</v>
      </c>
      <c r="W564" s="157"/>
      <c r="X564" s="157" t="s">
        <v>627</v>
      </c>
      <c r="Y564" s="148"/>
      <c r="Z564" s="148"/>
      <c r="AA564" s="148"/>
      <c r="AB564" s="148"/>
      <c r="AC564" s="148"/>
      <c r="AD564" s="148"/>
      <c r="AE564" s="148"/>
      <c r="AF564" s="148"/>
      <c r="AG564" s="148" t="s">
        <v>628</v>
      </c>
      <c r="AH564" s="148"/>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1" x14ac:dyDescent="0.2">
      <c r="A565" s="187">
        <v>79</v>
      </c>
      <c r="B565" s="188" t="s">
        <v>895</v>
      </c>
      <c r="C565" s="199" t="s">
        <v>896</v>
      </c>
      <c r="D565" s="189" t="s">
        <v>727</v>
      </c>
      <c r="E565" s="190">
        <v>4</v>
      </c>
      <c r="F565" s="191">
        <v>2924</v>
      </c>
      <c r="G565" s="192">
        <f t="shared" si="0"/>
        <v>11696</v>
      </c>
      <c r="H565" s="191">
        <v>2924</v>
      </c>
      <c r="I565" s="192">
        <f t="shared" si="1"/>
        <v>11696</v>
      </c>
      <c r="J565" s="191">
        <v>0</v>
      </c>
      <c r="K565" s="192">
        <f t="shared" si="2"/>
        <v>0</v>
      </c>
      <c r="L565" s="192">
        <v>21</v>
      </c>
      <c r="M565" s="192">
        <f t="shared" si="3"/>
        <v>14152.16</v>
      </c>
      <c r="N565" s="192">
        <v>2.6200000000000001E-2</v>
      </c>
      <c r="O565" s="192">
        <f t="shared" si="4"/>
        <v>0.1</v>
      </c>
      <c r="P565" s="192">
        <v>0</v>
      </c>
      <c r="Q565" s="192">
        <f t="shared" si="5"/>
        <v>0</v>
      </c>
      <c r="R565" s="192" t="s">
        <v>626</v>
      </c>
      <c r="S565" s="192" t="s">
        <v>387</v>
      </c>
      <c r="T565" s="193" t="s">
        <v>322</v>
      </c>
      <c r="U565" s="157">
        <v>0</v>
      </c>
      <c r="V565" s="157">
        <f t="shared" si="6"/>
        <v>0</v>
      </c>
      <c r="W565" s="157"/>
      <c r="X565" s="157" t="s">
        <v>627</v>
      </c>
      <c r="Y565" s="148"/>
      <c r="Z565" s="148"/>
      <c r="AA565" s="148"/>
      <c r="AB565" s="148"/>
      <c r="AC565" s="148"/>
      <c r="AD565" s="148"/>
      <c r="AE565" s="148"/>
      <c r="AF565" s="148"/>
      <c r="AG565" s="148" t="s">
        <v>628</v>
      </c>
      <c r="AH565" s="148"/>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ht="22.5" outlineLevel="1" x14ac:dyDescent="0.2">
      <c r="A566" s="187">
        <v>80</v>
      </c>
      <c r="B566" s="188" t="s">
        <v>897</v>
      </c>
      <c r="C566" s="199" t="s">
        <v>898</v>
      </c>
      <c r="D566" s="189" t="s">
        <v>727</v>
      </c>
      <c r="E566" s="190">
        <v>5</v>
      </c>
      <c r="F566" s="191">
        <v>2224</v>
      </c>
      <c r="G566" s="192">
        <f t="shared" si="0"/>
        <v>11120</v>
      </c>
      <c r="H566" s="191">
        <v>2224</v>
      </c>
      <c r="I566" s="192">
        <f t="shared" si="1"/>
        <v>11120</v>
      </c>
      <c r="J566" s="191">
        <v>0</v>
      </c>
      <c r="K566" s="192">
        <f t="shared" si="2"/>
        <v>0</v>
      </c>
      <c r="L566" s="192">
        <v>21</v>
      </c>
      <c r="M566" s="192">
        <f t="shared" si="3"/>
        <v>13455.199999999999</v>
      </c>
      <c r="N566" s="192">
        <v>1.2E-2</v>
      </c>
      <c r="O566" s="192">
        <f t="shared" si="4"/>
        <v>0.06</v>
      </c>
      <c r="P566" s="192">
        <v>0</v>
      </c>
      <c r="Q566" s="192">
        <f t="shared" si="5"/>
        <v>0</v>
      </c>
      <c r="R566" s="192" t="s">
        <v>626</v>
      </c>
      <c r="S566" s="192" t="s">
        <v>387</v>
      </c>
      <c r="T566" s="193" t="s">
        <v>322</v>
      </c>
      <c r="U566" s="157">
        <v>0</v>
      </c>
      <c r="V566" s="157">
        <f t="shared" si="6"/>
        <v>0</v>
      </c>
      <c r="W566" s="157"/>
      <c r="X566" s="157" t="s">
        <v>627</v>
      </c>
      <c r="Y566" s="148"/>
      <c r="Z566" s="148"/>
      <c r="AA566" s="148"/>
      <c r="AB566" s="148"/>
      <c r="AC566" s="148"/>
      <c r="AD566" s="148"/>
      <c r="AE566" s="148"/>
      <c r="AF566" s="148"/>
      <c r="AG566" s="148" t="s">
        <v>628</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ht="22.5" outlineLevel="1" x14ac:dyDescent="0.2">
      <c r="A567" s="187">
        <v>81</v>
      </c>
      <c r="B567" s="188" t="s">
        <v>899</v>
      </c>
      <c r="C567" s="199" t="s">
        <v>900</v>
      </c>
      <c r="D567" s="189" t="s">
        <v>727</v>
      </c>
      <c r="E567" s="190">
        <v>14</v>
      </c>
      <c r="F567" s="191">
        <v>3460</v>
      </c>
      <c r="G567" s="192">
        <f t="shared" si="0"/>
        <v>48440</v>
      </c>
      <c r="H567" s="191">
        <v>3460</v>
      </c>
      <c r="I567" s="192">
        <f t="shared" si="1"/>
        <v>48440</v>
      </c>
      <c r="J567" s="191">
        <v>0</v>
      </c>
      <c r="K567" s="192">
        <f t="shared" si="2"/>
        <v>0</v>
      </c>
      <c r="L567" s="192">
        <v>21</v>
      </c>
      <c r="M567" s="192">
        <f t="shared" si="3"/>
        <v>58612.4</v>
      </c>
      <c r="N567" s="192">
        <v>6.25E-2</v>
      </c>
      <c r="O567" s="192">
        <f t="shared" si="4"/>
        <v>0.88</v>
      </c>
      <c r="P567" s="192">
        <v>0</v>
      </c>
      <c r="Q567" s="192">
        <f t="shared" si="5"/>
        <v>0</v>
      </c>
      <c r="R567" s="192"/>
      <c r="S567" s="192" t="s">
        <v>321</v>
      </c>
      <c r="T567" s="193" t="s">
        <v>322</v>
      </c>
      <c r="U567" s="157">
        <v>0</v>
      </c>
      <c r="V567" s="157">
        <f t="shared" si="6"/>
        <v>0</v>
      </c>
      <c r="W567" s="157"/>
      <c r="X567" s="157" t="s">
        <v>627</v>
      </c>
      <c r="Y567" s="148"/>
      <c r="Z567" s="148"/>
      <c r="AA567" s="148"/>
      <c r="AB567" s="148"/>
      <c r="AC567" s="148"/>
      <c r="AD567" s="148"/>
      <c r="AE567" s="148"/>
      <c r="AF567" s="148"/>
      <c r="AG567" s="148" t="s">
        <v>628</v>
      </c>
      <c r="AH567" s="148"/>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ht="22.5" outlineLevel="1" x14ac:dyDescent="0.2">
      <c r="A568" s="187">
        <v>82</v>
      </c>
      <c r="B568" s="188" t="s">
        <v>901</v>
      </c>
      <c r="C568" s="199" t="s">
        <v>902</v>
      </c>
      <c r="D568" s="189" t="s">
        <v>727</v>
      </c>
      <c r="E568" s="190">
        <v>29</v>
      </c>
      <c r="F568" s="191">
        <v>3460</v>
      </c>
      <c r="G568" s="192">
        <f t="shared" si="0"/>
        <v>100340</v>
      </c>
      <c r="H568" s="191">
        <v>3460</v>
      </c>
      <c r="I568" s="192">
        <f t="shared" si="1"/>
        <v>100340</v>
      </c>
      <c r="J568" s="191">
        <v>0</v>
      </c>
      <c r="K568" s="192">
        <f t="shared" si="2"/>
        <v>0</v>
      </c>
      <c r="L568" s="192">
        <v>21</v>
      </c>
      <c r="M568" s="192">
        <f t="shared" si="3"/>
        <v>121411.4</v>
      </c>
      <c r="N568" s="192">
        <v>6.25E-2</v>
      </c>
      <c r="O568" s="192">
        <f t="shared" si="4"/>
        <v>1.81</v>
      </c>
      <c r="P568" s="192">
        <v>0</v>
      </c>
      <c r="Q568" s="192">
        <f t="shared" si="5"/>
        <v>0</v>
      </c>
      <c r="R568" s="192"/>
      <c r="S568" s="192" t="s">
        <v>321</v>
      </c>
      <c r="T568" s="193" t="s">
        <v>322</v>
      </c>
      <c r="U568" s="157">
        <v>0</v>
      </c>
      <c r="V568" s="157">
        <f t="shared" si="6"/>
        <v>0</v>
      </c>
      <c r="W568" s="157"/>
      <c r="X568" s="157" t="s">
        <v>627</v>
      </c>
      <c r="Y568" s="148"/>
      <c r="Z568" s="148"/>
      <c r="AA568" s="148"/>
      <c r="AB568" s="148"/>
      <c r="AC568" s="148"/>
      <c r="AD568" s="148"/>
      <c r="AE568" s="148"/>
      <c r="AF568" s="148"/>
      <c r="AG568" s="148" t="s">
        <v>628</v>
      </c>
      <c r="AH568" s="148"/>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1" x14ac:dyDescent="0.2">
      <c r="A569" s="187">
        <v>83</v>
      </c>
      <c r="B569" s="188" t="s">
        <v>903</v>
      </c>
      <c r="C569" s="199" t="s">
        <v>904</v>
      </c>
      <c r="D569" s="189" t="s">
        <v>727</v>
      </c>
      <c r="E569" s="190">
        <v>4</v>
      </c>
      <c r="F569" s="191">
        <v>2968</v>
      </c>
      <c r="G569" s="192">
        <f t="shared" si="0"/>
        <v>11872</v>
      </c>
      <c r="H569" s="191">
        <v>2968</v>
      </c>
      <c r="I569" s="192">
        <f t="shared" si="1"/>
        <v>11872</v>
      </c>
      <c r="J569" s="191">
        <v>0</v>
      </c>
      <c r="K569" s="192">
        <f t="shared" si="2"/>
        <v>0</v>
      </c>
      <c r="L569" s="192">
        <v>21</v>
      </c>
      <c r="M569" s="192">
        <f t="shared" si="3"/>
        <v>14365.119999999999</v>
      </c>
      <c r="N569" s="192">
        <v>8.7999999999999995E-2</v>
      </c>
      <c r="O569" s="192">
        <f t="shared" si="4"/>
        <v>0.35</v>
      </c>
      <c r="P569" s="192">
        <v>0</v>
      </c>
      <c r="Q569" s="192">
        <f t="shared" si="5"/>
        <v>0</v>
      </c>
      <c r="R569" s="192" t="s">
        <v>626</v>
      </c>
      <c r="S569" s="192" t="s">
        <v>387</v>
      </c>
      <c r="T569" s="193" t="s">
        <v>322</v>
      </c>
      <c r="U569" s="157">
        <v>0</v>
      </c>
      <c r="V569" s="157">
        <f t="shared" si="6"/>
        <v>0</v>
      </c>
      <c r="W569" s="157"/>
      <c r="X569" s="157" t="s">
        <v>627</v>
      </c>
      <c r="Y569" s="148"/>
      <c r="Z569" s="148"/>
      <c r="AA569" s="148"/>
      <c r="AB569" s="148"/>
      <c r="AC569" s="148"/>
      <c r="AD569" s="148"/>
      <c r="AE569" s="148"/>
      <c r="AF569" s="148"/>
      <c r="AG569" s="148" t="s">
        <v>628</v>
      </c>
      <c r="AH569" s="148"/>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ht="22.5" outlineLevel="1" x14ac:dyDescent="0.2">
      <c r="A570" s="165">
        <v>84</v>
      </c>
      <c r="B570" s="166" t="s">
        <v>905</v>
      </c>
      <c r="C570" s="175" t="s">
        <v>906</v>
      </c>
      <c r="D570" s="167" t="s">
        <v>727</v>
      </c>
      <c r="E570" s="168">
        <v>3.03</v>
      </c>
      <c r="F570" s="169">
        <v>3564</v>
      </c>
      <c r="G570" s="170">
        <f t="shared" si="0"/>
        <v>10798.92</v>
      </c>
      <c r="H570" s="169">
        <v>3564</v>
      </c>
      <c r="I570" s="170">
        <f t="shared" si="1"/>
        <v>10798.92</v>
      </c>
      <c r="J570" s="169">
        <v>0</v>
      </c>
      <c r="K570" s="170">
        <f t="shared" si="2"/>
        <v>0</v>
      </c>
      <c r="L570" s="170">
        <v>21</v>
      </c>
      <c r="M570" s="170">
        <f t="shared" si="3"/>
        <v>13066.6932</v>
      </c>
      <c r="N570" s="170">
        <v>0.92</v>
      </c>
      <c r="O570" s="170">
        <f t="shared" si="4"/>
        <v>2.79</v>
      </c>
      <c r="P570" s="170">
        <v>0</v>
      </c>
      <c r="Q570" s="170">
        <f t="shared" si="5"/>
        <v>0</v>
      </c>
      <c r="R570" s="170" t="s">
        <v>626</v>
      </c>
      <c r="S570" s="170" t="s">
        <v>387</v>
      </c>
      <c r="T570" s="171" t="s">
        <v>322</v>
      </c>
      <c r="U570" s="157">
        <v>0</v>
      </c>
      <c r="V570" s="157">
        <f t="shared" si="6"/>
        <v>0</v>
      </c>
      <c r="W570" s="157"/>
      <c r="X570" s="157" t="s">
        <v>627</v>
      </c>
      <c r="Y570" s="148"/>
      <c r="Z570" s="148"/>
      <c r="AA570" s="148"/>
      <c r="AB570" s="148"/>
      <c r="AC570" s="148"/>
      <c r="AD570" s="148"/>
      <c r="AE570" s="148"/>
      <c r="AF570" s="148"/>
      <c r="AG570" s="148" t="s">
        <v>628</v>
      </c>
      <c r="AH570" s="148"/>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1" x14ac:dyDescent="0.2">
      <c r="A571" s="155"/>
      <c r="B571" s="156"/>
      <c r="C571" s="197" t="s">
        <v>907</v>
      </c>
      <c r="D571" s="183"/>
      <c r="E571" s="184">
        <v>3.03</v>
      </c>
      <c r="F571" s="157"/>
      <c r="G571" s="157"/>
      <c r="H571" s="157"/>
      <c r="I571" s="157"/>
      <c r="J571" s="157"/>
      <c r="K571" s="157"/>
      <c r="L571" s="157"/>
      <c r="M571" s="157"/>
      <c r="N571" s="157"/>
      <c r="O571" s="157"/>
      <c r="P571" s="157"/>
      <c r="Q571" s="157"/>
      <c r="R571" s="157"/>
      <c r="S571" s="157"/>
      <c r="T571" s="157"/>
      <c r="U571" s="157"/>
      <c r="V571" s="157"/>
      <c r="W571" s="157"/>
      <c r="X571" s="157"/>
      <c r="Y571" s="148"/>
      <c r="Z571" s="148"/>
      <c r="AA571" s="148"/>
      <c r="AB571" s="148"/>
      <c r="AC571" s="148"/>
      <c r="AD571" s="148"/>
      <c r="AE571" s="148"/>
      <c r="AF571" s="148"/>
      <c r="AG571" s="148" t="s">
        <v>393</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ht="22.5" outlineLevel="1" x14ac:dyDescent="0.2">
      <c r="A572" s="165">
        <v>85</v>
      </c>
      <c r="B572" s="166" t="s">
        <v>908</v>
      </c>
      <c r="C572" s="175" t="s">
        <v>909</v>
      </c>
      <c r="D572" s="167" t="s">
        <v>727</v>
      </c>
      <c r="E572" s="168">
        <v>43.43</v>
      </c>
      <c r="F572" s="169">
        <v>1676</v>
      </c>
      <c r="G572" s="170">
        <f>ROUND(E572*F572,2)</f>
        <v>72788.679999999993</v>
      </c>
      <c r="H572" s="169">
        <v>1676</v>
      </c>
      <c r="I572" s="170">
        <f>ROUND(E572*H572,2)</f>
        <v>72788.679999999993</v>
      </c>
      <c r="J572" s="169">
        <v>0</v>
      </c>
      <c r="K572" s="170">
        <f>ROUND(E572*J572,2)</f>
        <v>0</v>
      </c>
      <c r="L572" s="170">
        <v>21</v>
      </c>
      <c r="M572" s="170">
        <f>G572*(1+L572/100)</f>
        <v>88074.30279999999</v>
      </c>
      <c r="N572" s="170">
        <v>0.58499999999999996</v>
      </c>
      <c r="O572" s="170">
        <f>ROUND(E572*N572,2)</f>
        <v>25.41</v>
      </c>
      <c r="P572" s="170">
        <v>0</v>
      </c>
      <c r="Q572" s="170">
        <f>ROUND(E572*P572,2)</f>
        <v>0</v>
      </c>
      <c r="R572" s="170" t="s">
        <v>626</v>
      </c>
      <c r="S572" s="170" t="s">
        <v>387</v>
      </c>
      <c r="T572" s="171" t="s">
        <v>322</v>
      </c>
      <c r="U572" s="157">
        <v>0</v>
      </c>
      <c r="V572" s="157">
        <f>ROUND(E572*U572,2)</f>
        <v>0</v>
      </c>
      <c r="W572" s="157"/>
      <c r="X572" s="157" t="s">
        <v>627</v>
      </c>
      <c r="Y572" s="148"/>
      <c r="Z572" s="148"/>
      <c r="AA572" s="148"/>
      <c r="AB572" s="148"/>
      <c r="AC572" s="148"/>
      <c r="AD572" s="148"/>
      <c r="AE572" s="148"/>
      <c r="AF572" s="148"/>
      <c r="AG572" s="148" t="s">
        <v>628</v>
      </c>
      <c r="AH572" s="148"/>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1" x14ac:dyDescent="0.2">
      <c r="A573" s="155"/>
      <c r="B573" s="156"/>
      <c r="C573" s="197" t="s">
        <v>910</v>
      </c>
      <c r="D573" s="183"/>
      <c r="E573" s="184">
        <v>43.43</v>
      </c>
      <c r="F573" s="157"/>
      <c r="G573" s="157"/>
      <c r="H573" s="157"/>
      <c r="I573" s="157"/>
      <c r="J573" s="157"/>
      <c r="K573" s="157"/>
      <c r="L573" s="157"/>
      <c r="M573" s="157"/>
      <c r="N573" s="157"/>
      <c r="O573" s="157"/>
      <c r="P573" s="157"/>
      <c r="Q573" s="157"/>
      <c r="R573" s="157"/>
      <c r="S573" s="157"/>
      <c r="T573" s="157"/>
      <c r="U573" s="157"/>
      <c r="V573" s="157"/>
      <c r="W573" s="157"/>
      <c r="X573" s="157"/>
      <c r="Y573" s="148"/>
      <c r="Z573" s="148"/>
      <c r="AA573" s="148"/>
      <c r="AB573" s="148"/>
      <c r="AC573" s="148"/>
      <c r="AD573" s="148"/>
      <c r="AE573" s="148"/>
      <c r="AF573" s="148"/>
      <c r="AG573" s="148" t="s">
        <v>393</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ht="22.5" outlineLevel="1" x14ac:dyDescent="0.2">
      <c r="A574" s="165">
        <v>86</v>
      </c>
      <c r="B574" s="166" t="s">
        <v>911</v>
      </c>
      <c r="C574" s="175" t="s">
        <v>912</v>
      </c>
      <c r="D574" s="167" t="s">
        <v>727</v>
      </c>
      <c r="E574" s="168">
        <v>24.24</v>
      </c>
      <c r="F574" s="169">
        <v>877.6</v>
      </c>
      <c r="G574" s="170">
        <f>ROUND(E574*F574,2)</f>
        <v>21273.02</v>
      </c>
      <c r="H574" s="169">
        <v>877.6</v>
      </c>
      <c r="I574" s="170">
        <f>ROUND(E574*H574,2)</f>
        <v>21273.02</v>
      </c>
      <c r="J574" s="169">
        <v>0</v>
      </c>
      <c r="K574" s="170">
        <f>ROUND(E574*J574,2)</f>
        <v>0</v>
      </c>
      <c r="L574" s="170">
        <v>21</v>
      </c>
      <c r="M574" s="170">
        <f>G574*(1+L574/100)</f>
        <v>25740.354200000002</v>
      </c>
      <c r="N574" s="170">
        <v>0.25</v>
      </c>
      <c r="O574" s="170">
        <f>ROUND(E574*N574,2)</f>
        <v>6.06</v>
      </c>
      <c r="P574" s="170">
        <v>0</v>
      </c>
      <c r="Q574" s="170">
        <f>ROUND(E574*P574,2)</f>
        <v>0</v>
      </c>
      <c r="R574" s="170" t="s">
        <v>626</v>
      </c>
      <c r="S574" s="170" t="s">
        <v>387</v>
      </c>
      <c r="T574" s="171" t="s">
        <v>322</v>
      </c>
      <c r="U574" s="157">
        <v>0</v>
      </c>
      <c r="V574" s="157">
        <f>ROUND(E574*U574,2)</f>
        <v>0</v>
      </c>
      <c r="W574" s="157"/>
      <c r="X574" s="157" t="s">
        <v>627</v>
      </c>
      <c r="Y574" s="148"/>
      <c r="Z574" s="148"/>
      <c r="AA574" s="148"/>
      <c r="AB574" s="148"/>
      <c r="AC574" s="148"/>
      <c r="AD574" s="148"/>
      <c r="AE574" s="148"/>
      <c r="AF574" s="148"/>
      <c r="AG574" s="148" t="s">
        <v>628</v>
      </c>
      <c r="AH574" s="148"/>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1" x14ac:dyDescent="0.2">
      <c r="A575" s="155"/>
      <c r="B575" s="156"/>
      <c r="C575" s="197" t="s">
        <v>913</v>
      </c>
      <c r="D575" s="183"/>
      <c r="E575" s="184">
        <v>24.24</v>
      </c>
      <c r="F575" s="157"/>
      <c r="G575" s="157"/>
      <c r="H575" s="157"/>
      <c r="I575" s="157"/>
      <c r="J575" s="157"/>
      <c r="K575" s="157"/>
      <c r="L575" s="157"/>
      <c r="M575" s="157"/>
      <c r="N575" s="157"/>
      <c r="O575" s="157"/>
      <c r="P575" s="157"/>
      <c r="Q575" s="157"/>
      <c r="R575" s="157"/>
      <c r="S575" s="157"/>
      <c r="T575" s="157"/>
      <c r="U575" s="157"/>
      <c r="V575" s="157"/>
      <c r="W575" s="157"/>
      <c r="X575" s="157"/>
      <c r="Y575" s="148"/>
      <c r="Z575" s="148"/>
      <c r="AA575" s="148"/>
      <c r="AB575" s="148"/>
      <c r="AC575" s="148"/>
      <c r="AD575" s="148"/>
      <c r="AE575" s="148"/>
      <c r="AF575" s="148"/>
      <c r="AG575" s="148" t="s">
        <v>393</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ht="22.5" outlineLevel="1" x14ac:dyDescent="0.2">
      <c r="A576" s="165">
        <v>87</v>
      </c>
      <c r="B576" s="166" t="s">
        <v>914</v>
      </c>
      <c r="C576" s="175" t="s">
        <v>915</v>
      </c>
      <c r="D576" s="167" t="s">
        <v>727</v>
      </c>
      <c r="E576" s="168">
        <v>15.15</v>
      </c>
      <c r="F576" s="169">
        <v>1312.8</v>
      </c>
      <c r="G576" s="170">
        <f>ROUND(E576*F576,2)</f>
        <v>19888.919999999998</v>
      </c>
      <c r="H576" s="169">
        <v>1312.8</v>
      </c>
      <c r="I576" s="170">
        <f>ROUND(E576*H576,2)</f>
        <v>19888.919999999998</v>
      </c>
      <c r="J576" s="169">
        <v>0</v>
      </c>
      <c r="K576" s="170">
        <f>ROUND(E576*J576,2)</f>
        <v>0</v>
      </c>
      <c r="L576" s="170">
        <v>21</v>
      </c>
      <c r="M576" s="170">
        <f>G576*(1+L576/100)</f>
        <v>24065.593199999996</v>
      </c>
      <c r="N576" s="170">
        <v>0.5</v>
      </c>
      <c r="O576" s="170">
        <f>ROUND(E576*N576,2)</f>
        <v>7.58</v>
      </c>
      <c r="P576" s="170">
        <v>0</v>
      </c>
      <c r="Q576" s="170">
        <f>ROUND(E576*P576,2)</f>
        <v>0</v>
      </c>
      <c r="R576" s="170" t="s">
        <v>626</v>
      </c>
      <c r="S576" s="170" t="s">
        <v>387</v>
      </c>
      <c r="T576" s="171" t="s">
        <v>322</v>
      </c>
      <c r="U576" s="157">
        <v>0</v>
      </c>
      <c r="V576" s="157">
        <f>ROUND(E576*U576,2)</f>
        <v>0</v>
      </c>
      <c r="W576" s="157"/>
      <c r="X576" s="157" t="s">
        <v>627</v>
      </c>
      <c r="Y576" s="148"/>
      <c r="Z576" s="148"/>
      <c r="AA576" s="148"/>
      <c r="AB576" s="148"/>
      <c r="AC576" s="148"/>
      <c r="AD576" s="148"/>
      <c r="AE576" s="148"/>
      <c r="AF576" s="148"/>
      <c r="AG576" s="148" t="s">
        <v>628</v>
      </c>
      <c r="AH576" s="148"/>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1" x14ac:dyDescent="0.2">
      <c r="A577" s="155"/>
      <c r="B577" s="156"/>
      <c r="C577" s="197" t="s">
        <v>916</v>
      </c>
      <c r="D577" s="183"/>
      <c r="E577" s="184">
        <v>15.15</v>
      </c>
      <c r="F577" s="157"/>
      <c r="G577" s="157"/>
      <c r="H577" s="157"/>
      <c r="I577" s="157"/>
      <c r="J577" s="157"/>
      <c r="K577" s="157"/>
      <c r="L577" s="157"/>
      <c r="M577" s="157"/>
      <c r="N577" s="157"/>
      <c r="O577" s="157"/>
      <c r="P577" s="157"/>
      <c r="Q577" s="157"/>
      <c r="R577" s="157"/>
      <c r="S577" s="157"/>
      <c r="T577" s="157"/>
      <c r="U577" s="157"/>
      <c r="V577" s="157"/>
      <c r="W577" s="157"/>
      <c r="X577" s="157"/>
      <c r="Y577" s="148"/>
      <c r="Z577" s="148"/>
      <c r="AA577" s="148"/>
      <c r="AB577" s="148"/>
      <c r="AC577" s="148"/>
      <c r="AD577" s="148"/>
      <c r="AE577" s="148"/>
      <c r="AF577" s="148"/>
      <c r="AG577" s="148" t="s">
        <v>393</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ht="22.5" outlineLevel="1" x14ac:dyDescent="0.2">
      <c r="A578" s="165">
        <v>88</v>
      </c>
      <c r="B578" s="166" t="s">
        <v>917</v>
      </c>
      <c r="C578" s="175" t="s">
        <v>918</v>
      </c>
      <c r="D578" s="167" t="s">
        <v>727</v>
      </c>
      <c r="E578" s="168">
        <v>23.23</v>
      </c>
      <c r="F578" s="169">
        <v>2280</v>
      </c>
      <c r="G578" s="170">
        <f>ROUND(E578*F578,2)</f>
        <v>52964.4</v>
      </c>
      <c r="H578" s="169">
        <v>2280</v>
      </c>
      <c r="I578" s="170">
        <f>ROUND(E578*H578,2)</f>
        <v>52964.4</v>
      </c>
      <c r="J578" s="169">
        <v>0</v>
      </c>
      <c r="K578" s="170">
        <f>ROUND(E578*J578,2)</f>
        <v>0</v>
      </c>
      <c r="L578" s="170">
        <v>21</v>
      </c>
      <c r="M578" s="170">
        <f>G578*(1+L578/100)</f>
        <v>64086.923999999999</v>
      </c>
      <c r="N578" s="170">
        <v>1</v>
      </c>
      <c r="O578" s="170">
        <f>ROUND(E578*N578,2)</f>
        <v>23.23</v>
      </c>
      <c r="P578" s="170">
        <v>0</v>
      </c>
      <c r="Q578" s="170">
        <f>ROUND(E578*P578,2)</f>
        <v>0</v>
      </c>
      <c r="R578" s="170" t="s">
        <v>626</v>
      </c>
      <c r="S578" s="170" t="s">
        <v>387</v>
      </c>
      <c r="T578" s="171" t="s">
        <v>322</v>
      </c>
      <c r="U578" s="157">
        <v>0</v>
      </c>
      <c r="V578" s="157">
        <f>ROUND(E578*U578,2)</f>
        <v>0</v>
      </c>
      <c r="W578" s="157"/>
      <c r="X578" s="157" t="s">
        <v>627</v>
      </c>
      <c r="Y578" s="148"/>
      <c r="Z578" s="148"/>
      <c r="AA578" s="148"/>
      <c r="AB578" s="148"/>
      <c r="AC578" s="148"/>
      <c r="AD578" s="148"/>
      <c r="AE578" s="148"/>
      <c r="AF578" s="148"/>
      <c r="AG578" s="148" t="s">
        <v>628</v>
      </c>
      <c r="AH578" s="148"/>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1" x14ac:dyDescent="0.2">
      <c r="A579" s="155"/>
      <c r="B579" s="156"/>
      <c r="C579" s="197" t="s">
        <v>919</v>
      </c>
      <c r="D579" s="183"/>
      <c r="E579" s="184">
        <v>23.23</v>
      </c>
      <c r="F579" s="157"/>
      <c r="G579" s="157"/>
      <c r="H579" s="157"/>
      <c r="I579" s="157"/>
      <c r="J579" s="157"/>
      <c r="K579" s="157"/>
      <c r="L579" s="157"/>
      <c r="M579" s="157"/>
      <c r="N579" s="157"/>
      <c r="O579" s="157"/>
      <c r="P579" s="157"/>
      <c r="Q579" s="157"/>
      <c r="R579" s="157"/>
      <c r="S579" s="157"/>
      <c r="T579" s="157"/>
      <c r="U579" s="157"/>
      <c r="V579" s="157"/>
      <c r="W579" s="157"/>
      <c r="X579" s="157"/>
      <c r="Y579" s="148"/>
      <c r="Z579" s="148"/>
      <c r="AA579" s="148"/>
      <c r="AB579" s="148"/>
      <c r="AC579" s="148"/>
      <c r="AD579" s="148"/>
      <c r="AE579" s="148"/>
      <c r="AF579" s="148"/>
      <c r="AG579" s="148" t="s">
        <v>393</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ht="22.5" outlineLevel="1" x14ac:dyDescent="0.2">
      <c r="A580" s="165">
        <v>89</v>
      </c>
      <c r="B580" s="166" t="s">
        <v>920</v>
      </c>
      <c r="C580" s="175" t="s">
        <v>921</v>
      </c>
      <c r="D580" s="167" t="s">
        <v>727</v>
      </c>
      <c r="E580" s="168">
        <v>2.02</v>
      </c>
      <c r="F580" s="169">
        <v>6812</v>
      </c>
      <c r="G580" s="170">
        <f>ROUND(E580*F580,2)</f>
        <v>13760.24</v>
      </c>
      <c r="H580" s="169">
        <v>6812</v>
      </c>
      <c r="I580" s="170">
        <f>ROUND(E580*H580,2)</f>
        <v>13760.24</v>
      </c>
      <c r="J580" s="169">
        <v>0</v>
      </c>
      <c r="K580" s="170">
        <f>ROUND(E580*J580,2)</f>
        <v>0</v>
      </c>
      <c r="L580" s="170">
        <v>21</v>
      </c>
      <c r="M580" s="170">
        <f>G580*(1+L580/100)</f>
        <v>16649.8904</v>
      </c>
      <c r="N580" s="170">
        <v>1.87</v>
      </c>
      <c r="O580" s="170">
        <f>ROUND(E580*N580,2)</f>
        <v>3.78</v>
      </c>
      <c r="P580" s="170">
        <v>0</v>
      </c>
      <c r="Q580" s="170">
        <f>ROUND(E580*P580,2)</f>
        <v>0</v>
      </c>
      <c r="R580" s="170" t="s">
        <v>626</v>
      </c>
      <c r="S580" s="170" t="s">
        <v>387</v>
      </c>
      <c r="T580" s="171" t="s">
        <v>322</v>
      </c>
      <c r="U580" s="157">
        <v>0</v>
      </c>
      <c r="V580" s="157">
        <f>ROUND(E580*U580,2)</f>
        <v>0</v>
      </c>
      <c r="W580" s="157"/>
      <c r="X580" s="157" t="s">
        <v>627</v>
      </c>
      <c r="Y580" s="148"/>
      <c r="Z580" s="148"/>
      <c r="AA580" s="148"/>
      <c r="AB580" s="148"/>
      <c r="AC580" s="148"/>
      <c r="AD580" s="148"/>
      <c r="AE580" s="148"/>
      <c r="AF580" s="148"/>
      <c r="AG580" s="148" t="s">
        <v>628</v>
      </c>
      <c r="AH580" s="148"/>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1" x14ac:dyDescent="0.2">
      <c r="A581" s="155"/>
      <c r="B581" s="156"/>
      <c r="C581" s="197" t="s">
        <v>922</v>
      </c>
      <c r="D581" s="183"/>
      <c r="E581" s="184">
        <v>2.02</v>
      </c>
      <c r="F581" s="157"/>
      <c r="G581" s="157"/>
      <c r="H581" s="157"/>
      <c r="I581" s="157"/>
      <c r="J581" s="157"/>
      <c r="K581" s="157"/>
      <c r="L581" s="157"/>
      <c r="M581" s="157"/>
      <c r="N581" s="157"/>
      <c r="O581" s="157"/>
      <c r="P581" s="157"/>
      <c r="Q581" s="157"/>
      <c r="R581" s="157"/>
      <c r="S581" s="157"/>
      <c r="T581" s="157"/>
      <c r="U581" s="157"/>
      <c r="V581" s="157"/>
      <c r="W581" s="157"/>
      <c r="X581" s="157"/>
      <c r="Y581" s="148"/>
      <c r="Z581" s="148"/>
      <c r="AA581" s="148"/>
      <c r="AB581" s="148"/>
      <c r="AC581" s="148"/>
      <c r="AD581" s="148"/>
      <c r="AE581" s="148"/>
      <c r="AF581" s="148"/>
      <c r="AG581" s="148" t="s">
        <v>393</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ht="22.5" outlineLevel="1" x14ac:dyDescent="0.2">
      <c r="A582" s="165">
        <v>90</v>
      </c>
      <c r="B582" s="166" t="s">
        <v>923</v>
      </c>
      <c r="C582" s="175" t="s">
        <v>924</v>
      </c>
      <c r="D582" s="167" t="s">
        <v>727</v>
      </c>
      <c r="E582" s="168">
        <v>1.01</v>
      </c>
      <c r="F582" s="169">
        <v>7320</v>
      </c>
      <c r="G582" s="170">
        <f>ROUND(E582*F582,2)</f>
        <v>7393.2</v>
      </c>
      <c r="H582" s="169">
        <v>7320</v>
      </c>
      <c r="I582" s="170">
        <f>ROUND(E582*H582,2)</f>
        <v>7393.2</v>
      </c>
      <c r="J582" s="169">
        <v>0</v>
      </c>
      <c r="K582" s="170">
        <f>ROUND(E582*J582,2)</f>
        <v>0</v>
      </c>
      <c r="L582" s="170">
        <v>21</v>
      </c>
      <c r="M582" s="170">
        <f>G582*(1+L582/100)</f>
        <v>8945.771999999999</v>
      </c>
      <c r="N582" s="170">
        <v>2.1</v>
      </c>
      <c r="O582" s="170">
        <f>ROUND(E582*N582,2)</f>
        <v>2.12</v>
      </c>
      <c r="P582" s="170">
        <v>0</v>
      </c>
      <c r="Q582" s="170">
        <f>ROUND(E582*P582,2)</f>
        <v>0</v>
      </c>
      <c r="R582" s="170" t="s">
        <v>626</v>
      </c>
      <c r="S582" s="170" t="s">
        <v>387</v>
      </c>
      <c r="T582" s="171" t="s">
        <v>322</v>
      </c>
      <c r="U582" s="157">
        <v>0</v>
      </c>
      <c r="V582" s="157">
        <f>ROUND(E582*U582,2)</f>
        <v>0</v>
      </c>
      <c r="W582" s="157"/>
      <c r="X582" s="157" t="s">
        <v>627</v>
      </c>
      <c r="Y582" s="148"/>
      <c r="Z582" s="148"/>
      <c r="AA582" s="148"/>
      <c r="AB582" s="148"/>
      <c r="AC582" s="148"/>
      <c r="AD582" s="148"/>
      <c r="AE582" s="148"/>
      <c r="AF582" s="148"/>
      <c r="AG582" s="148" t="s">
        <v>628</v>
      </c>
      <c r="AH582" s="148"/>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1" x14ac:dyDescent="0.2">
      <c r="A583" s="155"/>
      <c r="B583" s="156"/>
      <c r="C583" s="197" t="s">
        <v>925</v>
      </c>
      <c r="D583" s="183"/>
      <c r="E583" s="184">
        <v>1.01</v>
      </c>
      <c r="F583" s="157"/>
      <c r="G583" s="157"/>
      <c r="H583" s="157"/>
      <c r="I583" s="157"/>
      <c r="J583" s="157"/>
      <c r="K583" s="157"/>
      <c r="L583" s="157"/>
      <c r="M583" s="157"/>
      <c r="N583" s="157"/>
      <c r="O583" s="157"/>
      <c r="P583" s="157"/>
      <c r="Q583" s="157"/>
      <c r="R583" s="157"/>
      <c r="S583" s="157"/>
      <c r="T583" s="157"/>
      <c r="U583" s="157"/>
      <c r="V583" s="157"/>
      <c r="W583" s="157"/>
      <c r="X583" s="157"/>
      <c r="Y583" s="148"/>
      <c r="Z583" s="148"/>
      <c r="AA583" s="148"/>
      <c r="AB583" s="148"/>
      <c r="AC583" s="148"/>
      <c r="AD583" s="148"/>
      <c r="AE583" s="148"/>
      <c r="AF583" s="148"/>
      <c r="AG583" s="148" t="s">
        <v>393</v>
      </c>
      <c r="AH583" s="148">
        <v>0</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1" x14ac:dyDescent="0.2">
      <c r="A584" s="165">
        <v>91</v>
      </c>
      <c r="B584" s="166" t="s">
        <v>926</v>
      </c>
      <c r="C584" s="175" t="s">
        <v>927</v>
      </c>
      <c r="D584" s="167" t="s">
        <v>727</v>
      </c>
      <c r="E584" s="168">
        <v>37.369999999999997</v>
      </c>
      <c r="F584" s="169">
        <v>7016.01</v>
      </c>
      <c r="G584" s="170">
        <f>ROUND(E584*F584,2)</f>
        <v>262188.28999999998</v>
      </c>
      <c r="H584" s="169">
        <v>7016.01</v>
      </c>
      <c r="I584" s="170">
        <f>ROUND(E584*H584,2)</f>
        <v>262188.28999999998</v>
      </c>
      <c r="J584" s="169">
        <v>0</v>
      </c>
      <c r="K584" s="170">
        <f>ROUND(E584*J584,2)</f>
        <v>0</v>
      </c>
      <c r="L584" s="170">
        <v>21</v>
      </c>
      <c r="M584" s="170">
        <f>G584*(1+L584/100)</f>
        <v>317247.83089999994</v>
      </c>
      <c r="N584" s="170">
        <v>2.1</v>
      </c>
      <c r="O584" s="170">
        <f>ROUND(E584*N584,2)</f>
        <v>78.48</v>
      </c>
      <c r="P584" s="170">
        <v>0</v>
      </c>
      <c r="Q584" s="170">
        <f>ROUND(E584*P584,2)</f>
        <v>0</v>
      </c>
      <c r="R584" s="170"/>
      <c r="S584" s="170" t="s">
        <v>321</v>
      </c>
      <c r="T584" s="171" t="s">
        <v>322</v>
      </c>
      <c r="U584" s="157">
        <v>0</v>
      </c>
      <c r="V584" s="157">
        <f>ROUND(E584*U584,2)</f>
        <v>0</v>
      </c>
      <c r="W584" s="157"/>
      <c r="X584" s="157" t="s">
        <v>627</v>
      </c>
      <c r="Y584" s="148"/>
      <c r="Z584" s="148"/>
      <c r="AA584" s="148"/>
      <c r="AB584" s="148"/>
      <c r="AC584" s="148"/>
      <c r="AD584" s="148"/>
      <c r="AE584" s="148"/>
      <c r="AF584" s="148"/>
      <c r="AG584" s="148" t="s">
        <v>628</v>
      </c>
      <c r="AH584" s="148"/>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1" x14ac:dyDescent="0.2">
      <c r="A585" s="155"/>
      <c r="B585" s="156"/>
      <c r="C585" s="197" t="s">
        <v>928</v>
      </c>
      <c r="D585" s="183"/>
      <c r="E585" s="184">
        <v>37.369999999999997</v>
      </c>
      <c r="F585" s="157"/>
      <c r="G585" s="157"/>
      <c r="H585" s="157"/>
      <c r="I585" s="157"/>
      <c r="J585" s="157"/>
      <c r="K585" s="157"/>
      <c r="L585" s="157"/>
      <c r="M585" s="157"/>
      <c r="N585" s="157"/>
      <c r="O585" s="157"/>
      <c r="P585" s="157"/>
      <c r="Q585" s="157"/>
      <c r="R585" s="157"/>
      <c r="S585" s="157"/>
      <c r="T585" s="157"/>
      <c r="U585" s="157"/>
      <c r="V585" s="157"/>
      <c r="W585" s="157"/>
      <c r="X585" s="157"/>
      <c r="Y585" s="148"/>
      <c r="Z585" s="148"/>
      <c r="AA585" s="148"/>
      <c r="AB585" s="148"/>
      <c r="AC585" s="148"/>
      <c r="AD585" s="148"/>
      <c r="AE585" s="148"/>
      <c r="AF585" s="148"/>
      <c r="AG585" s="148" t="s">
        <v>393</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ht="22.5" outlineLevel="1" x14ac:dyDescent="0.2">
      <c r="A586" s="165">
        <v>92</v>
      </c>
      <c r="B586" s="166" t="s">
        <v>929</v>
      </c>
      <c r="C586" s="175" t="s">
        <v>930</v>
      </c>
      <c r="D586" s="167" t="s">
        <v>727</v>
      </c>
      <c r="E586" s="168">
        <v>105</v>
      </c>
      <c r="F586" s="169">
        <v>263.58</v>
      </c>
      <c r="G586" s="170">
        <f>ROUND(E586*F586,2)</f>
        <v>27675.9</v>
      </c>
      <c r="H586" s="169">
        <v>263.58</v>
      </c>
      <c r="I586" s="170">
        <f>ROUND(E586*H586,2)</f>
        <v>27675.9</v>
      </c>
      <c r="J586" s="169">
        <v>0</v>
      </c>
      <c r="K586" s="170">
        <f>ROUND(E586*J586,2)</f>
        <v>0</v>
      </c>
      <c r="L586" s="170">
        <v>21</v>
      </c>
      <c r="M586" s="170">
        <f>G586*(1+L586/100)</f>
        <v>33487.839</v>
      </c>
      <c r="N586" s="170">
        <v>2E-3</v>
      </c>
      <c r="O586" s="170">
        <f>ROUND(E586*N586,2)</f>
        <v>0.21</v>
      </c>
      <c r="P586" s="170">
        <v>0</v>
      </c>
      <c r="Q586" s="170">
        <f>ROUND(E586*P586,2)</f>
        <v>0</v>
      </c>
      <c r="R586" s="170" t="s">
        <v>626</v>
      </c>
      <c r="S586" s="170" t="s">
        <v>387</v>
      </c>
      <c r="T586" s="171" t="s">
        <v>322</v>
      </c>
      <c r="U586" s="157">
        <v>0</v>
      </c>
      <c r="V586" s="157">
        <f>ROUND(E586*U586,2)</f>
        <v>0</v>
      </c>
      <c r="W586" s="157"/>
      <c r="X586" s="157" t="s">
        <v>627</v>
      </c>
      <c r="Y586" s="148"/>
      <c r="Z586" s="148"/>
      <c r="AA586" s="148"/>
      <c r="AB586" s="148"/>
      <c r="AC586" s="148"/>
      <c r="AD586" s="148"/>
      <c r="AE586" s="148"/>
      <c r="AF586" s="148"/>
      <c r="AG586" s="148" t="s">
        <v>628</v>
      </c>
      <c r="AH586" s="148"/>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1" x14ac:dyDescent="0.2">
      <c r="A587" s="155"/>
      <c r="B587" s="156"/>
      <c r="C587" s="197" t="s">
        <v>931</v>
      </c>
      <c r="D587" s="183"/>
      <c r="E587" s="184"/>
      <c r="F587" s="157"/>
      <c r="G587" s="157"/>
      <c r="H587" s="157"/>
      <c r="I587" s="157"/>
      <c r="J587" s="157"/>
      <c r="K587" s="157"/>
      <c r="L587" s="157"/>
      <c r="M587" s="157"/>
      <c r="N587" s="157"/>
      <c r="O587" s="157"/>
      <c r="P587" s="157"/>
      <c r="Q587" s="157"/>
      <c r="R587" s="157"/>
      <c r="S587" s="157"/>
      <c r="T587" s="157"/>
      <c r="U587" s="157"/>
      <c r="V587" s="157"/>
      <c r="W587" s="157"/>
      <c r="X587" s="157"/>
      <c r="Y587" s="148"/>
      <c r="Z587" s="148"/>
      <c r="AA587" s="148"/>
      <c r="AB587" s="148"/>
      <c r="AC587" s="148"/>
      <c r="AD587" s="148"/>
      <c r="AE587" s="148"/>
      <c r="AF587" s="148"/>
      <c r="AG587" s="148" t="s">
        <v>393</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1" x14ac:dyDescent="0.2">
      <c r="A588" s="155"/>
      <c r="B588" s="156"/>
      <c r="C588" s="197" t="s">
        <v>932</v>
      </c>
      <c r="D588" s="183"/>
      <c r="E588" s="184">
        <v>40</v>
      </c>
      <c r="F588" s="157"/>
      <c r="G588" s="157"/>
      <c r="H588" s="157"/>
      <c r="I588" s="157"/>
      <c r="J588" s="157"/>
      <c r="K588" s="157"/>
      <c r="L588" s="157"/>
      <c r="M588" s="157"/>
      <c r="N588" s="157"/>
      <c r="O588" s="157"/>
      <c r="P588" s="157"/>
      <c r="Q588" s="157"/>
      <c r="R588" s="157"/>
      <c r="S588" s="157"/>
      <c r="T588" s="157"/>
      <c r="U588" s="157"/>
      <c r="V588" s="157"/>
      <c r="W588" s="157"/>
      <c r="X588" s="157"/>
      <c r="Y588" s="148"/>
      <c r="Z588" s="148"/>
      <c r="AA588" s="148"/>
      <c r="AB588" s="148"/>
      <c r="AC588" s="148"/>
      <c r="AD588" s="148"/>
      <c r="AE588" s="148"/>
      <c r="AF588" s="148"/>
      <c r="AG588" s="148" t="s">
        <v>393</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1" x14ac:dyDescent="0.2">
      <c r="A589" s="155"/>
      <c r="B589" s="156"/>
      <c r="C589" s="197" t="s">
        <v>933</v>
      </c>
      <c r="D589" s="183"/>
      <c r="E589" s="184">
        <v>62</v>
      </c>
      <c r="F589" s="157"/>
      <c r="G589" s="157"/>
      <c r="H589" s="157"/>
      <c r="I589" s="157"/>
      <c r="J589" s="157"/>
      <c r="K589" s="157"/>
      <c r="L589" s="157"/>
      <c r="M589" s="157"/>
      <c r="N589" s="157"/>
      <c r="O589" s="157"/>
      <c r="P589" s="157"/>
      <c r="Q589" s="157"/>
      <c r="R589" s="157"/>
      <c r="S589" s="157"/>
      <c r="T589" s="157"/>
      <c r="U589" s="157"/>
      <c r="V589" s="157"/>
      <c r="W589" s="157"/>
      <c r="X589" s="157"/>
      <c r="Y589" s="148"/>
      <c r="Z589" s="148"/>
      <c r="AA589" s="148"/>
      <c r="AB589" s="148"/>
      <c r="AC589" s="148"/>
      <c r="AD589" s="148"/>
      <c r="AE589" s="148"/>
      <c r="AF589" s="148"/>
      <c r="AG589" s="148" t="s">
        <v>393</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1" x14ac:dyDescent="0.2">
      <c r="A590" s="155"/>
      <c r="B590" s="156"/>
      <c r="C590" s="197" t="s">
        <v>934</v>
      </c>
      <c r="D590" s="183"/>
      <c r="E590" s="184">
        <v>3</v>
      </c>
      <c r="F590" s="157"/>
      <c r="G590" s="157"/>
      <c r="H590" s="157"/>
      <c r="I590" s="157"/>
      <c r="J590" s="157"/>
      <c r="K590" s="157"/>
      <c r="L590" s="157"/>
      <c r="M590" s="157"/>
      <c r="N590" s="157"/>
      <c r="O590" s="157"/>
      <c r="P590" s="157"/>
      <c r="Q590" s="157"/>
      <c r="R590" s="157"/>
      <c r="S590" s="157"/>
      <c r="T590" s="157"/>
      <c r="U590" s="157"/>
      <c r="V590" s="157"/>
      <c r="W590" s="157"/>
      <c r="X590" s="157"/>
      <c r="Y590" s="148"/>
      <c r="Z590" s="148"/>
      <c r="AA590" s="148"/>
      <c r="AB590" s="148"/>
      <c r="AC590" s="148"/>
      <c r="AD590" s="148"/>
      <c r="AE590" s="148"/>
      <c r="AF590" s="148"/>
      <c r="AG590" s="148" t="s">
        <v>393</v>
      </c>
      <c r="AH590" s="148">
        <v>0</v>
      </c>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ht="22.5" outlineLevel="1" x14ac:dyDescent="0.2">
      <c r="A591" s="165">
        <v>93</v>
      </c>
      <c r="B591" s="166" t="s">
        <v>935</v>
      </c>
      <c r="C591" s="175" t="s">
        <v>936</v>
      </c>
      <c r="D591" s="167" t="s">
        <v>727</v>
      </c>
      <c r="E591" s="168">
        <v>3</v>
      </c>
      <c r="F591" s="169">
        <v>397.6</v>
      </c>
      <c r="G591" s="170">
        <f>ROUND(E591*F591,2)</f>
        <v>1192.8</v>
      </c>
      <c r="H591" s="169">
        <v>397.6</v>
      </c>
      <c r="I591" s="170">
        <f>ROUND(E591*H591,2)</f>
        <v>1192.8</v>
      </c>
      <c r="J591" s="169">
        <v>0</v>
      </c>
      <c r="K591" s="170">
        <f>ROUND(E591*J591,2)</f>
        <v>0</v>
      </c>
      <c r="L591" s="170">
        <v>21</v>
      </c>
      <c r="M591" s="170">
        <f>G591*(1+L591/100)</f>
        <v>1443.288</v>
      </c>
      <c r="N591" s="170">
        <v>4.0000000000000001E-3</v>
      </c>
      <c r="O591" s="170">
        <f>ROUND(E591*N591,2)</f>
        <v>0.01</v>
      </c>
      <c r="P591" s="170">
        <v>0</v>
      </c>
      <c r="Q591" s="170">
        <f>ROUND(E591*P591,2)</f>
        <v>0</v>
      </c>
      <c r="R591" s="170" t="s">
        <v>626</v>
      </c>
      <c r="S591" s="170" t="s">
        <v>387</v>
      </c>
      <c r="T591" s="171" t="s">
        <v>322</v>
      </c>
      <c r="U591" s="157">
        <v>0</v>
      </c>
      <c r="V591" s="157">
        <f>ROUND(E591*U591,2)</f>
        <v>0</v>
      </c>
      <c r="W591" s="157"/>
      <c r="X591" s="157" t="s">
        <v>627</v>
      </c>
      <c r="Y591" s="148"/>
      <c r="Z591" s="148"/>
      <c r="AA591" s="148"/>
      <c r="AB591" s="148"/>
      <c r="AC591" s="148"/>
      <c r="AD591" s="148"/>
      <c r="AE591" s="148"/>
      <c r="AF591" s="148"/>
      <c r="AG591" s="148" t="s">
        <v>628</v>
      </c>
      <c r="AH591" s="148"/>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1" x14ac:dyDescent="0.2">
      <c r="A592" s="155"/>
      <c r="B592" s="156"/>
      <c r="C592" s="197" t="s">
        <v>931</v>
      </c>
      <c r="D592" s="183"/>
      <c r="E592" s="184"/>
      <c r="F592" s="157"/>
      <c r="G592" s="157"/>
      <c r="H592" s="157"/>
      <c r="I592" s="157"/>
      <c r="J592" s="157"/>
      <c r="K592" s="157"/>
      <c r="L592" s="157"/>
      <c r="M592" s="157"/>
      <c r="N592" s="157"/>
      <c r="O592" s="157"/>
      <c r="P592" s="157"/>
      <c r="Q592" s="157"/>
      <c r="R592" s="157"/>
      <c r="S592" s="157"/>
      <c r="T592" s="157"/>
      <c r="U592" s="157"/>
      <c r="V592" s="157"/>
      <c r="W592" s="157"/>
      <c r="X592" s="157"/>
      <c r="Y592" s="148"/>
      <c r="Z592" s="148"/>
      <c r="AA592" s="148"/>
      <c r="AB592" s="148"/>
      <c r="AC592" s="148"/>
      <c r="AD592" s="148"/>
      <c r="AE592" s="148"/>
      <c r="AF592" s="148"/>
      <c r="AG592" s="148" t="s">
        <v>393</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1" x14ac:dyDescent="0.2">
      <c r="A593" s="155"/>
      <c r="B593" s="156"/>
      <c r="C593" s="197" t="s">
        <v>937</v>
      </c>
      <c r="D593" s="183"/>
      <c r="E593" s="184">
        <v>3</v>
      </c>
      <c r="F593" s="157"/>
      <c r="G593" s="157"/>
      <c r="H593" s="157"/>
      <c r="I593" s="157"/>
      <c r="J593" s="157"/>
      <c r="K593" s="157"/>
      <c r="L593" s="157"/>
      <c r="M593" s="157"/>
      <c r="N593" s="157"/>
      <c r="O593" s="157"/>
      <c r="P593" s="157"/>
      <c r="Q593" s="157"/>
      <c r="R593" s="157"/>
      <c r="S593" s="157"/>
      <c r="T593" s="157"/>
      <c r="U593" s="157"/>
      <c r="V593" s="157"/>
      <c r="W593" s="157"/>
      <c r="X593" s="157"/>
      <c r="Y593" s="148"/>
      <c r="Z593" s="148"/>
      <c r="AA593" s="148"/>
      <c r="AB593" s="148"/>
      <c r="AC593" s="148"/>
      <c r="AD593" s="148"/>
      <c r="AE593" s="148"/>
      <c r="AF593" s="148"/>
      <c r="AG593" s="148" t="s">
        <v>393</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ht="22.5" outlineLevel="1" x14ac:dyDescent="0.2">
      <c r="A594" s="165">
        <v>94</v>
      </c>
      <c r="B594" s="166" t="s">
        <v>938</v>
      </c>
      <c r="C594" s="175" t="s">
        <v>939</v>
      </c>
      <c r="D594" s="167" t="s">
        <v>727</v>
      </c>
      <c r="E594" s="168">
        <v>3.03</v>
      </c>
      <c r="F594" s="169">
        <v>18655.98</v>
      </c>
      <c r="G594" s="170">
        <f>ROUND(E594*F594,2)</f>
        <v>56527.62</v>
      </c>
      <c r="H594" s="169">
        <v>18655.98</v>
      </c>
      <c r="I594" s="170">
        <f>ROUND(E594*H594,2)</f>
        <v>56527.62</v>
      </c>
      <c r="J594" s="169">
        <v>0</v>
      </c>
      <c r="K594" s="170">
        <f>ROUND(E594*J594,2)</f>
        <v>0</v>
      </c>
      <c r="L594" s="170">
        <v>21</v>
      </c>
      <c r="M594" s="170">
        <f>G594*(1+L594/100)</f>
        <v>68398.420200000008</v>
      </c>
      <c r="N594" s="170">
        <v>5.75</v>
      </c>
      <c r="O594" s="170">
        <f>ROUND(E594*N594,2)</f>
        <v>17.420000000000002</v>
      </c>
      <c r="P594" s="170">
        <v>0</v>
      </c>
      <c r="Q594" s="170">
        <f>ROUND(E594*P594,2)</f>
        <v>0</v>
      </c>
      <c r="R594" s="170" t="s">
        <v>626</v>
      </c>
      <c r="S594" s="170" t="s">
        <v>387</v>
      </c>
      <c r="T594" s="171" t="s">
        <v>322</v>
      </c>
      <c r="U594" s="157">
        <v>0</v>
      </c>
      <c r="V594" s="157">
        <f>ROUND(E594*U594,2)</f>
        <v>0</v>
      </c>
      <c r="W594" s="157"/>
      <c r="X594" s="157" t="s">
        <v>627</v>
      </c>
      <c r="Y594" s="148"/>
      <c r="Z594" s="148"/>
      <c r="AA594" s="148"/>
      <c r="AB594" s="148"/>
      <c r="AC594" s="148"/>
      <c r="AD594" s="148"/>
      <c r="AE594" s="148"/>
      <c r="AF594" s="148"/>
      <c r="AG594" s="148" t="s">
        <v>628</v>
      </c>
      <c r="AH594" s="148"/>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1" x14ac:dyDescent="0.2">
      <c r="A595" s="155"/>
      <c r="B595" s="156"/>
      <c r="C595" s="197" t="s">
        <v>940</v>
      </c>
      <c r="D595" s="183"/>
      <c r="E595" s="184">
        <v>3.03</v>
      </c>
      <c r="F595" s="157"/>
      <c r="G595" s="157"/>
      <c r="H595" s="157"/>
      <c r="I595" s="157"/>
      <c r="J595" s="157"/>
      <c r="K595" s="157"/>
      <c r="L595" s="157"/>
      <c r="M595" s="157"/>
      <c r="N595" s="157"/>
      <c r="O595" s="157"/>
      <c r="P595" s="157"/>
      <c r="Q595" s="157"/>
      <c r="R595" s="157"/>
      <c r="S595" s="157"/>
      <c r="T595" s="157"/>
      <c r="U595" s="157"/>
      <c r="V595" s="157"/>
      <c r="W595" s="157"/>
      <c r="X595" s="157"/>
      <c r="Y595" s="148"/>
      <c r="Z595" s="148"/>
      <c r="AA595" s="148"/>
      <c r="AB595" s="148"/>
      <c r="AC595" s="148"/>
      <c r="AD595" s="148"/>
      <c r="AE595" s="148"/>
      <c r="AF595" s="148"/>
      <c r="AG595" s="148" t="s">
        <v>393</v>
      </c>
      <c r="AH595" s="148">
        <v>0</v>
      </c>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x14ac:dyDescent="0.2">
      <c r="A596" s="159" t="s">
        <v>316</v>
      </c>
      <c r="B596" s="160" t="s">
        <v>238</v>
      </c>
      <c r="C596" s="174" t="s">
        <v>239</v>
      </c>
      <c r="D596" s="161"/>
      <c r="E596" s="162"/>
      <c r="F596" s="163"/>
      <c r="G596" s="163">
        <f>SUMIF(AG597:AG603,"&lt;&gt;NOR",G597:G603)</f>
        <v>93217.74</v>
      </c>
      <c r="H596" s="163"/>
      <c r="I596" s="163">
        <f>SUM(I597:I603)</f>
        <v>0</v>
      </c>
      <c r="J596" s="163"/>
      <c r="K596" s="163">
        <f>SUM(K597:K603)</f>
        <v>93217.74</v>
      </c>
      <c r="L596" s="163"/>
      <c r="M596" s="163">
        <f>SUM(M597:M603)</f>
        <v>112793.4654</v>
      </c>
      <c r="N596" s="163"/>
      <c r="O596" s="163">
        <f>SUM(O597:O603)</f>
        <v>0</v>
      </c>
      <c r="P596" s="163"/>
      <c r="Q596" s="163">
        <f>SUM(Q597:Q603)</f>
        <v>0</v>
      </c>
      <c r="R596" s="163"/>
      <c r="S596" s="163"/>
      <c r="T596" s="164"/>
      <c r="U596" s="158"/>
      <c r="V596" s="158">
        <f>SUM(V597:V603)</f>
        <v>187.41</v>
      </c>
      <c r="W596" s="158"/>
      <c r="X596" s="158"/>
      <c r="AG596" t="s">
        <v>317</v>
      </c>
    </row>
    <row r="597" spans="1:60" ht="22.5" outlineLevel="1" x14ac:dyDescent="0.2">
      <c r="A597" s="165">
        <v>95</v>
      </c>
      <c r="B597" s="166" t="s">
        <v>941</v>
      </c>
      <c r="C597" s="175" t="s">
        <v>942</v>
      </c>
      <c r="D597" s="167" t="s">
        <v>649</v>
      </c>
      <c r="E597" s="168">
        <v>886.10015999999996</v>
      </c>
      <c r="F597" s="169">
        <v>105.2</v>
      </c>
      <c r="G597" s="170">
        <f>ROUND(E597*F597,2)</f>
        <v>93217.74</v>
      </c>
      <c r="H597" s="169">
        <v>0</v>
      </c>
      <c r="I597" s="170">
        <f>ROUND(E597*H597,2)</f>
        <v>0</v>
      </c>
      <c r="J597" s="169">
        <v>105.2</v>
      </c>
      <c r="K597" s="170">
        <f>ROUND(E597*J597,2)</f>
        <v>93217.74</v>
      </c>
      <c r="L597" s="170">
        <v>21</v>
      </c>
      <c r="M597" s="170">
        <f>G597*(1+L597/100)</f>
        <v>112793.4654</v>
      </c>
      <c r="N597" s="170">
        <v>0</v>
      </c>
      <c r="O597" s="170">
        <f>ROUND(E597*N597,2)</f>
        <v>0</v>
      </c>
      <c r="P597" s="170">
        <v>0</v>
      </c>
      <c r="Q597" s="170">
        <f>ROUND(E597*P597,2)</f>
        <v>0</v>
      </c>
      <c r="R597" s="170" t="s">
        <v>732</v>
      </c>
      <c r="S597" s="170" t="s">
        <v>387</v>
      </c>
      <c r="T597" s="171" t="s">
        <v>322</v>
      </c>
      <c r="U597" s="157">
        <v>0.21149999999999999</v>
      </c>
      <c r="V597" s="157">
        <f>ROUND(E597*U597,2)</f>
        <v>187.41</v>
      </c>
      <c r="W597" s="157"/>
      <c r="X597" s="157" t="s">
        <v>943</v>
      </c>
      <c r="Y597" s="148"/>
      <c r="Z597" s="148"/>
      <c r="AA597" s="148"/>
      <c r="AB597" s="148"/>
      <c r="AC597" s="148"/>
      <c r="AD597" s="148"/>
      <c r="AE597" s="148"/>
      <c r="AF597" s="148"/>
      <c r="AG597" s="148" t="s">
        <v>944</v>
      </c>
      <c r="AH597" s="148"/>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1" x14ac:dyDescent="0.2">
      <c r="A598" s="155"/>
      <c r="B598" s="156"/>
      <c r="C598" s="273" t="s">
        <v>945</v>
      </c>
      <c r="D598" s="274"/>
      <c r="E598" s="274"/>
      <c r="F598" s="274"/>
      <c r="G598" s="274"/>
      <c r="H598" s="157"/>
      <c r="I598" s="157"/>
      <c r="J598" s="157"/>
      <c r="K598" s="157"/>
      <c r="L598" s="157"/>
      <c r="M598" s="157"/>
      <c r="N598" s="157"/>
      <c r="O598" s="157"/>
      <c r="P598" s="157"/>
      <c r="Q598" s="157"/>
      <c r="R598" s="157"/>
      <c r="S598" s="157"/>
      <c r="T598" s="157"/>
      <c r="U598" s="157"/>
      <c r="V598" s="157"/>
      <c r="W598" s="157"/>
      <c r="X598" s="157"/>
      <c r="Y598" s="148"/>
      <c r="Z598" s="148"/>
      <c r="AA598" s="148"/>
      <c r="AB598" s="148"/>
      <c r="AC598" s="148"/>
      <c r="AD598" s="148"/>
      <c r="AE598" s="148"/>
      <c r="AF598" s="148"/>
      <c r="AG598" s="148" t="s">
        <v>391</v>
      </c>
      <c r="AH598" s="148"/>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1" x14ac:dyDescent="0.2">
      <c r="A599" s="155"/>
      <c r="B599" s="156"/>
      <c r="C599" s="261" t="s">
        <v>946</v>
      </c>
      <c r="D599" s="262"/>
      <c r="E599" s="262"/>
      <c r="F599" s="262"/>
      <c r="G599" s="262"/>
      <c r="H599" s="157"/>
      <c r="I599" s="157"/>
      <c r="J599" s="157"/>
      <c r="K599" s="157"/>
      <c r="L599" s="157"/>
      <c r="M599" s="157"/>
      <c r="N599" s="157"/>
      <c r="O599" s="157"/>
      <c r="P599" s="157"/>
      <c r="Q599" s="157"/>
      <c r="R599" s="157"/>
      <c r="S599" s="157"/>
      <c r="T599" s="157"/>
      <c r="U599" s="157"/>
      <c r="V599" s="157"/>
      <c r="W599" s="157"/>
      <c r="X599" s="157"/>
      <c r="Y599" s="148"/>
      <c r="Z599" s="148"/>
      <c r="AA599" s="148"/>
      <c r="AB599" s="148"/>
      <c r="AC599" s="148"/>
      <c r="AD599" s="148"/>
      <c r="AE599" s="148"/>
      <c r="AF599" s="148"/>
      <c r="AG599" s="148" t="s">
        <v>326</v>
      </c>
      <c r="AH599" s="148"/>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1" x14ac:dyDescent="0.2">
      <c r="A600" s="155"/>
      <c r="B600" s="156"/>
      <c r="C600" s="197" t="s">
        <v>947</v>
      </c>
      <c r="D600" s="183"/>
      <c r="E600" s="184"/>
      <c r="F600" s="157"/>
      <c r="G600" s="157"/>
      <c r="H600" s="157"/>
      <c r="I600" s="157"/>
      <c r="J600" s="157"/>
      <c r="K600" s="157"/>
      <c r="L600" s="157"/>
      <c r="M600" s="157"/>
      <c r="N600" s="157"/>
      <c r="O600" s="157"/>
      <c r="P600" s="157"/>
      <c r="Q600" s="157"/>
      <c r="R600" s="157"/>
      <c r="S600" s="157"/>
      <c r="T600" s="157"/>
      <c r="U600" s="157"/>
      <c r="V600" s="157"/>
      <c r="W600" s="157"/>
      <c r="X600" s="157"/>
      <c r="Y600" s="148"/>
      <c r="Z600" s="148"/>
      <c r="AA600" s="148"/>
      <c r="AB600" s="148"/>
      <c r="AC600" s="148"/>
      <c r="AD600" s="148"/>
      <c r="AE600" s="148"/>
      <c r="AF600" s="148"/>
      <c r="AG600" s="148" t="s">
        <v>393</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ht="22.5" outlineLevel="1" x14ac:dyDescent="0.2">
      <c r="A601" s="155"/>
      <c r="B601" s="156"/>
      <c r="C601" s="197" t="s">
        <v>948</v>
      </c>
      <c r="D601" s="183"/>
      <c r="E601" s="184"/>
      <c r="F601" s="157"/>
      <c r="G601" s="157"/>
      <c r="H601" s="157"/>
      <c r="I601" s="157"/>
      <c r="J601" s="157"/>
      <c r="K601" s="157"/>
      <c r="L601" s="157"/>
      <c r="M601" s="157"/>
      <c r="N601" s="157"/>
      <c r="O601" s="157"/>
      <c r="P601" s="157"/>
      <c r="Q601" s="157"/>
      <c r="R601" s="157"/>
      <c r="S601" s="157"/>
      <c r="T601" s="157"/>
      <c r="U601" s="157"/>
      <c r="V601" s="157"/>
      <c r="W601" s="157"/>
      <c r="X601" s="157"/>
      <c r="Y601" s="148"/>
      <c r="Z601" s="148"/>
      <c r="AA601" s="148"/>
      <c r="AB601" s="148"/>
      <c r="AC601" s="148"/>
      <c r="AD601" s="148"/>
      <c r="AE601" s="148"/>
      <c r="AF601" s="148"/>
      <c r="AG601" s="148" t="s">
        <v>393</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1" x14ac:dyDescent="0.2">
      <c r="A602" s="155"/>
      <c r="B602" s="156"/>
      <c r="C602" s="197" t="s">
        <v>949</v>
      </c>
      <c r="D602" s="183"/>
      <c r="E602" s="184"/>
      <c r="F602" s="157"/>
      <c r="G602" s="157"/>
      <c r="H602" s="157"/>
      <c r="I602" s="157"/>
      <c r="J602" s="157"/>
      <c r="K602" s="157"/>
      <c r="L602" s="157"/>
      <c r="M602" s="157"/>
      <c r="N602" s="157"/>
      <c r="O602" s="157"/>
      <c r="P602" s="157"/>
      <c r="Q602" s="157"/>
      <c r="R602" s="157"/>
      <c r="S602" s="157"/>
      <c r="T602" s="157"/>
      <c r="U602" s="157"/>
      <c r="V602" s="157"/>
      <c r="W602" s="157"/>
      <c r="X602" s="157"/>
      <c r="Y602" s="148"/>
      <c r="Z602" s="148"/>
      <c r="AA602" s="148"/>
      <c r="AB602" s="148"/>
      <c r="AC602" s="148"/>
      <c r="AD602" s="148"/>
      <c r="AE602" s="148"/>
      <c r="AF602" s="148"/>
      <c r="AG602" s="148" t="s">
        <v>393</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55"/>
      <c r="B603" s="156"/>
      <c r="C603" s="197" t="s">
        <v>950</v>
      </c>
      <c r="D603" s="183"/>
      <c r="E603" s="184">
        <v>886.10015999999996</v>
      </c>
      <c r="F603" s="157"/>
      <c r="G603" s="157"/>
      <c r="H603" s="157"/>
      <c r="I603" s="157"/>
      <c r="J603" s="157"/>
      <c r="K603" s="157"/>
      <c r="L603" s="157"/>
      <c r="M603" s="157"/>
      <c r="N603" s="157"/>
      <c r="O603" s="157"/>
      <c r="P603" s="157"/>
      <c r="Q603" s="157"/>
      <c r="R603" s="157"/>
      <c r="S603" s="157"/>
      <c r="T603" s="157"/>
      <c r="U603" s="157"/>
      <c r="V603" s="157"/>
      <c r="W603" s="157"/>
      <c r="X603" s="157"/>
      <c r="Y603" s="148"/>
      <c r="Z603" s="148"/>
      <c r="AA603" s="148"/>
      <c r="AB603" s="148"/>
      <c r="AC603" s="148"/>
      <c r="AD603" s="148"/>
      <c r="AE603" s="148"/>
      <c r="AF603" s="148"/>
      <c r="AG603" s="148" t="s">
        <v>393</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x14ac:dyDescent="0.2">
      <c r="A604" s="159" t="s">
        <v>316</v>
      </c>
      <c r="B604" s="160" t="s">
        <v>283</v>
      </c>
      <c r="C604" s="174" t="s">
        <v>284</v>
      </c>
      <c r="D604" s="161"/>
      <c r="E604" s="162"/>
      <c r="F604" s="163"/>
      <c r="G604" s="163">
        <f>SUMIF(AG605:AG617,"&lt;&gt;NOR",G605:G617)</f>
        <v>22156.799999999999</v>
      </c>
      <c r="H604" s="163"/>
      <c r="I604" s="163">
        <f>SUM(I605:I617)</f>
        <v>18305.759999999998</v>
      </c>
      <c r="J604" s="163"/>
      <c r="K604" s="163">
        <f>SUM(K605:K617)</f>
        <v>3851.04</v>
      </c>
      <c r="L604" s="163"/>
      <c r="M604" s="163">
        <f>SUM(M605:M617)</f>
        <v>26809.727999999999</v>
      </c>
      <c r="N604" s="163"/>
      <c r="O604" s="163">
        <f>SUM(O605:O617)</f>
        <v>2.23</v>
      </c>
      <c r="P604" s="163"/>
      <c r="Q604" s="163">
        <f>SUM(Q605:Q617)</f>
        <v>0</v>
      </c>
      <c r="R604" s="163"/>
      <c r="S604" s="163"/>
      <c r="T604" s="164"/>
      <c r="U604" s="158"/>
      <c r="V604" s="158">
        <f>SUM(V605:V617)</f>
        <v>12.6</v>
      </c>
      <c r="W604" s="158"/>
      <c r="X604" s="158"/>
      <c r="AG604" t="s">
        <v>317</v>
      </c>
    </row>
    <row r="605" spans="1:60" outlineLevel="1" x14ac:dyDescent="0.2">
      <c r="A605" s="165">
        <v>96</v>
      </c>
      <c r="B605" s="166" t="s">
        <v>951</v>
      </c>
      <c r="C605" s="175" t="s">
        <v>952</v>
      </c>
      <c r="D605" s="167" t="s">
        <v>420</v>
      </c>
      <c r="E605" s="168">
        <v>24</v>
      </c>
      <c r="F605" s="169">
        <v>923.2</v>
      </c>
      <c r="G605" s="170">
        <f>ROUND(E605*F605,2)</f>
        <v>22156.799999999999</v>
      </c>
      <c r="H605" s="169">
        <v>762.74</v>
      </c>
      <c r="I605" s="170">
        <f>ROUND(E605*H605,2)</f>
        <v>18305.759999999998</v>
      </c>
      <c r="J605" s="169">
        <v>160.46</v>
      </c>
      <c r="K605" s="170">
        <f>ROUND(E605*J605,2)</f>
        <v>3851.04</v>
      </c>
      <c r="L605" s="170">
        <v>21</v>
      </c>
      <c r="M605" s="170">
        <f>G605*(1+L605/100)</f>
        <v>26809.727999999999</v>
      </c>
      <c r="N605" s="170">
        <v>9.2999999999999999E-2</v>
      </c>
      <c r="O605" s="170">
        <f>ROUND(E605*N605,2)</f>
        <v>2.23</v>
      </c>
      <c r="P605" s="170">
        <v>0</v>
      </c>
      <c r="Q605" s="170">
        <f>ROUND(E605*P605,2)</f>
        <v>0</v>
      </c>
      <c r="R605" s="170"/>
      <c r="S605" s="170" t="s">
        <v>387</v>
      </c>
      <c r="T605" s="171" t="s">
        <v>322</v>
      </c>
      <c r="U605" s="157">
        <v>0.52500000000000002</v>
      </c>
      <c r="V605" s="157">
        <f>ROUND(E605*U605,2)</f>
        <v>12.6</v>
      </c>
      <c r="W605" s="157"/>
      <c r="X605" s="157" t="s">
        <v>388</v>
      </c>
      <c r="Y605" s="148"/>
      <c r="Z605" s="148"/>
      <c r="AA605" s="148"/>
      <c r="AB605" s="148"/>
      <c r="AC605" s="148"/>
      <c r="AD605" s="148"/>
      <c r="AE605" s="148"/>
      <c r="AF605" s="148"/>
      <c r="AG605" s="148" t="s">
        <v>953</v>
      </c>
      <c r="AH605" s="148"/>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1" x14ac:dyDescent="0.2">
      <c r="A606" s="155"/>
      <c r="B606" s="156"/>
      <c r="C606" s="197" t="s">
        <v>422</v>
      </c>
      <c r="D606" s="183"/>
      <c r="E606" s="184"/>
      <c r="F606" s="157"/>
      <c r="G606" s="157"/>
      <c r="H606" s="157"/>
      <c r="I606" s="157"/>
      <c r="J606" s="157"/>
      <c r="K606" s="157"/>
      <c r="L606" s="157"/>
      <c r="M606" s="157"/>
      <c r="N606" s="157"/>
      <c r="O606" s="157"/>
      <c r="P606" s="157"/>
      <c r="Q606" s="157"/>
      <c r="R606" s="157"/>
      <c r="S606" s="157"/>
      <c r="T606" s="157"/>
      <c r="U606" s="157"/>
      <c r="V606" s="157"/>
      <c r="W606" s="157"/>
      <c r="X606" s="157"/>
      <c r="Y606" s="148"/>
      <c r="Z606" s="148"/>
      <c r="AA606" s="148"/>
      <c r="AB606" s="148"/>
      <c r="AC606" s="148"/>
      <c r="AD606" s="148"/>
      <c r="AE606" s="148"/>
      <c r="AF606" s="148"/>
      <c r="AG606" s="148" t="s">
        <v>393</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55"/>
      <c r="B607" s="156"/>
      <c r="C607" s="197" t="s">
        <v>954</v>
      </c>
      <c r="D607" s="183"/>
      <c r="E607" s="184">
        <v>4</v>
      </c>
      <c r="F607" s="157"/>
      <c r="G607" s="157"/>
      <c r="H607" s="157"/>
      <c r="I607" s="157"/>
      <c r="J607" s="157"/>
      <c r="K607" s="157"/>
      <c r="L607" s="157"/>
      <c r="M607" s="157"/>
      <c r="N607" s="157"/>
      <c r="O607" s="157"/>
      <c r="P607" s="157"/>
      <c r="Q607" s="157"/>
      <c r="R607" s="157"/>
      <c r="S607" s="157"/>
      <c r="T607" s="157"/>
      <c r="U607" s="157"/>
      <c r="V607" s="157"/>
      <c r="W607" s="157"/>
      <c r="X607" s="157"/>
      <c r="Y607" s="148"/>
      <c r="Z607" s="148"/>
      <c r="AA607" s="148"/>
      <c r="AB607" s="148"/>
      <c r="AC607" s="148"/>
      <c r="AD607" s="148"/>
      <c r="AE607" s="148"/>
      <c r="AF607" s="148"/>
      <c r="AG607" s="148" t="s">
        <v>393</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1" x14ac:dyDescent="0.2">
      <c r="A608" s="155"/>
      <c r="B608" s="156"/>
      <c r="C608" s="197" t="s">
        <v>425</v>
      </c>
      <c r="D608" s="183"/>
      <c r="E608" s="184"/>
      <c r="F608" s="157"/>
      <c r="G608" s="157"/>
      <c r="H608" s="157"/>
      <c r="I608" s="157"/>
      <c r="J608" s="157"/>
      <c r="K608" s="157"/>
      <c r="L608" s="157"/>
      <c r="M608" s="157"/>
      <c r="N608" s="157"/>
      <c r="O608" s="157"/>
      <c r="P608" s="157"/>
      <c r="Q608" s="157"/>
      <c r="R608" s="157"/>
      <c r="S608" s="157"/>
      <c r="T608" s="157"/>
      <c r="U608" s="157"/>
      <c r="V608" s="157"/>
      <c r="W608" s="157"/>
      <c r="X608" s="157"/>
      <c r="Y608" s="148"/>
      <c r="Z608" s="148"/>
      <c r="AA608" s="148"/>
      <c r="AB608" s="148"/>
      <c r="AC608" s="148"/>
      <c r="AD608" s="148"/>
      <c r="AE608" s="148"/>
      <c r="AF608" s="148"/>
      <c r="AG608" s="148" t="s">
        <v>393</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55"/>
      <c r="B609" s="156"/>
      <c r="C609" s="197" t="s">
        <v>955</v>
      </c>
      <c r="D609" s="183"/>
      <c r="E609" s="184">
        <v>4</v>
      </c>
      <c r="F609" s="157"/>
      <c r="G609" s="157"/>
      <c r="H609" s="157"/>
      <c r="I609" s="157"/>
      <c r="J609" s="157"/>
      <c r="K609" s="157"/>
      <c r="L609" s="157"/>
      <c r="M609" s="157"/>
      <c r="N609" s="157"/>
      <c r="O609" s="157"/>
      <c r="P609" s="157"/>
      <c r="Q609" s="157"/>
      <c r="R609" s="157"/>
      <c r="S609" s="157"/>
      <c r="T609" s="157"/>
      <c r="U609" s="157"/>
      <c r="V609" s="157"/>
      <c r="W609" s="157"/>
      <c r="X609" s="157"/>
      <c r="Y609" s="148"/>
      <c r="Z609" s="148"/>
      <c r="AA609" s="148"/>
      <c r="AB609" s="148"/>
      <c r="AC609" s="148"/>
      <c r="AD609" s="148"/>
      <c r="AE609" s="148"/>
      <c r="AF609" s="148"/>
      <c r="AG609" s="148" t="s">
        <v>393</v>
      </c>
      <c r="AH609" s="148">
        <v>0</v>
      </c>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1" x14ac:dyDescent="0.2">
      <c r="A610" s="155"/>
      <c r="B610" s="156"/>
      <c r="C610" s="197" t="s">
        <v>426</v>
      </c>
      <c r="D610" s="183"/>
      <c r="E610" s="184"/>
      <c r="F610" s="157"/>
      <c r="G610" s="157"/>
      <c r="H610" s="157"/>
      <c r="I610" s="157"/>
      <c r="J610" s="157"/>
      <c r="K610" s="157"/>
      <c r="L610" s="157"/>
      <c r="M610" s="157"/>
      <c r="N610" s="157"/>
      <c r="O610" s="157"/>
      <c r="P610" s="157"/>
      <c r="Q610" s="157"/>
      <c r="R610" s="157"/>
      <c r="S610" s="157"/>
      <c r="T610" s="157"/>
      <c r="U610" s="157"/>
      <c r="V610" s="157"/>
      <c r="W610" s="157"/>
      <c r="X610" s="157"/>
      <c r="Y610" s="148"/>
      <c r="Z610" s="148"/>
      <c r="AA610" s="148"/>
      <c r="AB610" s="148"/>
      <c r="AC610" s="148"/>
      <c r="AD610" s="148"/>
      <c r="AE610" s="148"/>
      <c r="AF610" s="148"/>
      <c r="AG610" s="148" t="s">
        <v>393</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55"/>
      <c r="B611" s="156"/>
      <c r="C611" s="197" t="s">
        <v>955</v>
      </c>
      <c r="D611" s="183"/>
      <c r="E611" s="184">
        <v>4</v>
      </c>
      <c r="F611" s="157"/>
      <c r="G611" s="157"/>
      <c r="H611" s="157"/>
      <c r="I611" s="157"/>
      <c r="J611" s="157"/>
      <c r="K611" s="157"/>
      <c r="L611" s="157"/>
      <c r="M611" s="157"/>
      <c r="N611" s="157"/>
      <c r="O611" s="157"/>
      <c r="P611" s="157"/>
      <c r="Q611" s="157"/>
      <c r="R611" s="157"/>
      <c r="S611" s="157"/>
      <c r="T611" s="157"/>
      <c r="U611" s="157"/>
      <c r="V611" s="157"/>
      <c r="W611" s="157"/>
      <c r="X611" s="157"/>
      <c r="Y611" s="148"/>
      <c r="Z611" s="148"/>
      <c r="AA611" s="148"/>
      <c r="AB611" s="148"/>
      <c r="AC611" s="148"/>
      <c r="AD611" s="148"/>
      <c r="AE611" s="148"/>
      <c r="AF611" s="148"/>
      <c r="AG611" s="148" t="s">
        <v>393</v>
      </c>
      <c r="AH611" s="148">
        <v>0</v>
      </c>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1" x14ac:dyDescent="0.2">
      <c r="A612" s="155"/>
      <c r="B612" s="156"/>
      <c r="C612" s="197" t="s">
        <v>438</v>
      </c>
      <c r="D612" s="183"/>
      <c r="E612" s="184"/>
      <c r="F612" s="157"/>
      <c r="G612" s="157"/>
      <c r="H612" s="157"/>
      <c r="I612" s="157"/>
      <c r="J612" s="157"/>
      <c r="K612" s="157"/>
      <c r="L612" s="157"/>
      <c r="M612" s="157"/>
      <c r="N612" s="157"/>
      <c r="O612" s="157"/>
      <c r="P612" s="157"/>
      <c r="Q612" s="157"/>
      <c r="R612" s="157"/>
      <c r="S612" s="157"/>
      <c r="T612" s="157"/>
      <c r="U612" s="157"/>
      <c r="V612" s="157"/>
      <c r="W612" s="157"/>
      <c r="X612" s="157"/>
      <c r="Y612" s="148"/>
      <c r="Z612" s="148"/>
      <c r="AA612" s="148"/>
      <c r="AB612" s="148"/>
      <c r="AC612" s="148"/>
      <c r="AD612" s="148"/>
      <c r="AE612" s="148"/>
      <c r="AF612" s="148"/>
      <c r="AG612" s="148" t="s">
        <v>393</v>
      </c>
      <c r="AH612" s="148">
        <v>0</v>
      </c>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1" x14ac:dyDescent="0.2">
      <c r="A613" s="155"/>
      <c r="B613" s="156"/>
      <c r="C613" s="197" t="s">
        <v>955</v>
      </c>
      <c r="D613" s="183"/>
      <c r="E613" s="184">
        <v>4</v>
      </c>
      <c r="F613" s="157"/>
      <c r="G613" s="157"/>
      <c r="H613" s="157"/>
      <c r="I613" s="157"/>
      <c r="J613" s="157"/>
      <c r="K613" s="157"/>
      <c r="L613" s="157"/>
      <c r="M613" s="157"/>
      <c r="N613" s="157"/>
      <c r="O613" s="157"/>
      <c r="P613" s="157"/>
      <c r="Q613" s="157"/>
      <c r="R613" s="157"/>
      <c r="S613" s="157"/>
      <c r="T613" s="157"/>
      <c r="U613" s="157"/>
      <c r="V613" s="157"/>
      <c r="W613" s="157"/>
      <c r="X613" s="157"/>
      <c r="Y613" s="148"/>
      <c r="Z613" s="148"/>
      <c r="AA613" s="148"/>
      <c r="AB613" s="148"/>
      <c r="AC613" s="148"/>
      <c r="AD613" s="148"/>
      <c r="AE613" s="148"/>
      <c r="AF613" s="148"/>
      <c r="AG613" s="148" t="s">
        <v>393</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1" x14ac:dyDescent="0.2">
      <c r="A614" s="155"/>
      <c r="B614" s="156"/>
      <c r="C614" s="197" t="s">
        <v>439</v>
      </c>
      <c r="D614" s="183"/>
      <c r="E614" s="184"/>
      <c r="F614" s="157"/>
      <c r="G614" s="157"/>
      <c r="H614" s="157"/>
      <c r="I614" s="157"/>
      <c r="J614" s="157"/>
      <c r="K614" s="157"/>
      <c r="L614" s="157"/>
      <c r="M614" s="157"/>
      <c r="N614" s="157"/>
      <c r="O614" s="157"/>
      <c r="P614" s="157"/>
      <c r="Q614" s="157"/>
      <c r="R614" s="157"/>
      <c r="S614" s="157"/>
      <c r="T614" s="157"/>
      <c r="U614" s="157"/>
      <c r="V614" s="157"/>
      <c r="W614" s="157"/>
      <c r="X614" s="157"/>
      <c r="Y614" s="148"/>
      <c r="Z614" s="148"/>
      <c r="AA614" s="148"/>
      <c r="AB614" s="148"/>
      <c r="AC614" s="148"/>
      <c r="AD614" s="148"/>
      <c r="AE614" s="148"/>
      <c r="AF614" s="148"/>
      <c r="AG614" s="148" t="s">
        <v>393</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55"/>
      <c r="B615" s="156"/>
      <c r="C615" s="197" t="s">
        <v>954</v>
      </c>
      <c r="D615" s="183"/>
      <c r="E615" s="184">
        <v>4</v>
      </c>
      <c r="F615" s="157"/>
      <c r="G615" s="157"/>
      <c r="H615" s="157"/>
      <c r="I615" s="157"/>
      <c r="J615" s="157"/>
      <c r="K615" s="157"/>
      <c r="L615" s="157"/>
      <c r="M615" s="157"/>
      <c r="N615" s="157"/>
      <c r="O615" s="157"/>
      <c r="P615" s="157"/>
      <c r="Q615" s="157"/>
      <c r="R615" s="157"/>
      <c r="S615" s="157"/>
      <c r="T615" s="157"/>
      <c r="U615" s="157"/>
      <c r="V615" s="157"/>
      <c r="W615" s="157"/>
      <c r="X615" s="157"/>
      <c r="Y615" s="148"/>
      <c r="Z615" s="148"/>
      <c r="AA615" s="148"/>
      <c r="AB615" s="148"/>
      <c r="AC615" s="148"/>
      <c r="AD615" s="148"/>
      <c r="AE615" s="148"/>
      <c r="AF615" s="148"/>
      <c r="AG615" s="148" t="s">
        <v>393</v>
      </c>
      <c r="AH615" s="148">
        <v>0</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1" x14ac:dyDescent="0.2">
      <c r="A616" s="155"/>
      <c r="B616" s="156"/>
      <c r="C616" s="197" t="s">
        <v>432</v>
      </c>
      <c r="D616" s="183"/>
      <c r="E616" s="184"/>
      <c r="F616" s="157"/>
      <c r="G616" s="157"/>
      <c r="H616" s="157"/>
      <c r="I616" s="157"/>
      <c r="J616" s="157"/>
      <c r="K616" s="157"/>
      <c r="L616" s="157"/>
      <c r="M616" s="157"/>
      <c r="N616" s="157"/>
      <c r="O616" s="157"/>
      <c r="P616" s="157"/>
      <c r="Q616" s="157"/>
      <c r="R616" s="157"/>
      <c r="S616" s="157"/>
      <c r="T616" s="157"/>
      <c r="U616" s="157"/>
      <c r="V616" s="157"/>
      <c r="W616" s="157"/>
      <c r="X616" s="157"/>
      <c r="Y616" s="148"/>
      <c r="Z616" s="148"/>
      <c r="AA616" s="148"/>
      <c r="AB616" s="148"/>
      <c r="AC616" s="148"/>
      <c r="AD616" s="148"/>
      <c r="AE616" s="148"/>
      <c r="AF616" s="148"/>
      <c r="AG616" s="148" t="s">
        <v>393</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1" x14ac:dyDescent="0.2">
      <c r="A617" s="155"/>
      <c r="B617" s="156"/>
      <c r="C617" s="197" t="s">
        <v>956</v>
      </c>
      <c r="D617" s="183"/>
      <c r="E617" s="184">
        <v>4</v>
      </c>
      <c r="F617" s="157"/>
      <c r="G617" s="157"/>
      <c r="H617" s="157"/>
      <c r="I617" s="157"/>
      <c r="J617" s="157"/>
      <c r="K617" s="157"/>
      <c r="L617" s="157"/>
      <c r="M617" s="157"/>
      <c r="N617" s="157"/>
      <c r="O617" s="157"/>
      <c r="P617" s="157"/>
      <c r="Q617" s="157"/>
      <c r="R617" s="157"/>
      <c r="S617" s="157"/>
      <c r="T617" s="157"/>
      <c r="U617" s="157"/>
      <c r="V617" s="157"/>
      <c r="W617" s="157"/>
      <c r="X617" s="157"/>
      <c r="Y617" s="148"/>
      <c r="Z617" s="148"/>
      <c r="AA617" s="148"/>
      <c r="AB617" s="148"/>
      <c r="AC617" s="148"/>
      <c r="AD617" s="148"/>
      <c r="AE617" s="148"/>
      <c r="AF617" s="148"/>
      <c r="AG617" s="148" t="s">
        <v>393</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x14ac:dyDescent="0.2">
      <c r="A618" s="3"/>
      <c r="B618" s="4"/>
      <c r="C618" s="176"/>
      <c r="D618" s="6"/>
      <c r="E618" s="3"/>
      <c r="F618" s="3"/>
      <c r="G618" s="3"/>
      <c r="H618" s="3"/>
      <c r="I618" s="3"/>
      <c r="J618" s="3"/>
      <c r="K618" s="3"/>
      <c r="L618" s="3"/>
      <c r="M618" s="3"/>
      <c r="N618" s="3"/>
      <c r="O618" s="3"/>
      <c r="P618" s="3"/>
      <c r="Q618" s="3"/>
      <c r="R618" s="3"/>
      <c r="S618" s="3"/>
      <c r="T618" s="3"/>
      <c r="U618" s="3"/>
      <c r="V618" s="3"/>
      <c r="W618" s="3"/>
      <c r="X618" s="3"/>
      <c r="AE618">
        <v>15</v>
      </c>
      <c r="AF618">
        <v>21</v>
      </c>
      <c r="AG618" t="s">
        <v>303</v>
      </c>
    </row>
    <row r="619" spans="1:60" x14ac:dyDescent="0.2">
      <c r="A619" s="151"/>
      <c r="B619" s="152" t="s">
        <v>29</v>
      </c>
      <c r="C619" s="177"/>
      <c r="D619" s="153"/>
      <c r="E619" s="154"/>
      <c r="F619" s="154"/>
      <c r="G619" s="173">
        <f>G8+G304+G325+G349+G394+G398+G425+G446+G596+G604</f>
        <v>11533880.540000001</v>
      </c>
      <c r="H619" s="3"/>
      <c r="I619" s="3"/>
      <c r="J619" s="3"/>
      <c r="K619" s="3"/>
      <c r="L619" s="3"/>
      <c r="M619" s="3"/>
      <c r="N619" s="3"/>
      <c r="O619" s="3"/>
      <c r="P619" s="3"/>
      <c r="Q619" s="3"/>
      <c r="R619" s="3"/>
      <c r="S619" s="3"/>
      <c r="T619" s="3"/>
      <c r="U619" s="3"/>
      <c r="V619" s="3"/>
      <c r="W619" s="3"/>
      <c r="X619" s="3"/>
      <c r="AE619">
        <f>SUMIF(L7:L617,AE618,G7:G617)</f>
        <v>0</v>
      </c>
      <c r="AF619">
        <f>SUMIF(L7:L617,AF618,G7:G617)</f>
        <v>11533880.539999999</v>
      </c>
      <c r="AG619" t="s">
        <v>378</v>
      </c>
    </row>
    <row r="620" spans="1:60" x14ac:dyDescent="0.2">
      <c r="A620" s="272" t="s">
        <v>957</v>
      </c>
      <c r="B620" s="272"/>
      <c r="C620" s="176"/>
      <c r="D620" s="6"/>
      <c r="E620" s="3"/>
      <c r="F620" s="3"/>
      <c r="G620" s="3"/>
      <c r="H620" s="3"/>
      <c r="I620" s="3"/>
      <c r="J620" s="3"/>
      <c r="K620" s="3"/>
      <c r="L620" s="3"/>
      <c r="M620" s="3"/>
      <c r="N620" s="3"/>
      <c r="O620" s="3"/>
      <c r="P620" s="3"/>
      <c r="Q620" s="3"/>
      <c r="R620" s="3"/>
      <c r="S620" s="3"/>
      <c r="T620" s="3"/>
      <c r="U620" s="3"/>
      <c r="V620" s="3"/>
      <c r="W620" s="3"/>
      <c r="X620" s="3"/>
    </row>
    <row r="621" spans="1:60" x14ac:dyDescent="0.2">
      <c r="A621" s="3"/>
      <c r="B621" s="4" t="s">
        <v>958</v>
      </c>
      <c r="C621" s="176" t="s">
        <v>959</v>
      </c>
      <c r="D621" s="6"/>
      <c r="E621" s="3"/>
      <c r="F621" s="3"/>
      <c r="G621" s="3"/>
      <c r="H621" s="3"/>
      <c r="I621" s="3"/>
      <c r="J621" s="3"/>
      <c r="K621" s="3"/>
      <c r="L621" s="3"/>
      <c r="M621" s="3"/>
      <c r="N621" s="3"/>
      <c r="O621" s="3"/>
      <c r="P621" s="3"/>
      <c r="Q621" s="3"/>
      <c r="R621" s="3"/>
      <c r="S621" s="3"/>
      <c r="T621" s="3"/>
      <c r="U621" s="3"/>
      <c r="V621" s="3"/>
      <c r="W621" s="3"/>
      <c r="X621" s="3"/>
      <c r="AG621" t="s">
        <v>960</v>
      </c>
    </row>
    <row r="622" spans="1:60" x14ac:dyDescent="0.2">
      <c r="A622" s="3"/>
      <c r="B622" s="4" t="s">
        <v>961</v>
      </c>
      <c r="C622" s="176" t="s">
        <v>962</v>
      </c>
      <c r="D622" s="6"/>
      <c r="E622" s="3"/>
      <c r="F622" s="3"/>
      <c r="G622" s="3"/>
      <c r="H622" s="3"/>
      <c r="I622" s="3"/>
      <c r="J622" s="3"/>
      <c r="K622" s="3"/>
      <c r="L622" s="3"/>
      <c r="M622" s="3"/>
      <c r="N622" s="3"/>
      <c r="O622" s="3"/>
      <c r="P622" s="3"/>
      <c r="Q622" s="3"/>
      <c r="R622" s="3"/>
      <c r="S622" s="3"/>
      <c r="T622" s="3"/>
      <c r="U622" s="3"/>
      <c r="V622" s="3"/>
      <c r="W622" s="3"/>
      <c r="X622" s="3"/>
      <c r="AG622" t="s">
        <v>963</v>
      </c>
    </row>
    <row r="623" spans="1:60" x14ac:dyDescent="0.2">
      <c r="A623" s="3"/>
      <c r="B623" s="4"/>
      <c r="C623" s="176" t="s">
        <v>405</v>
      </c>
      <c r="D623" s="6"/>
      <c r="E623" s="3"/>
      <c r="F623" s="3"/>
      <c r="G623" s="3"/>
      <c r="H623" s="3"/>
      <c r="I623" s="3"/>
      <c r="J623" s="3"/>
      <c r="K623" s="3"/>
      <c r="L623" s="3"/>
      <c r="M623" s="3"/>
      <c r="N623" s="3"/>
      <c r="O623" s="3"/>
      <c r="P623" s="3"/>
      <c r="Q623" s="3"/>
      <c r="R623" s="3"/>
      <c r="S623" s="3"/>
      <c r="T623" s="3"/>
      <c r="U623" s="3"/>
      <c r="V623" s="3"/>
      <c r="W623" s="3"/>
      <c r="X623" s="3"/>
      <c r="AG623" t="s">
        <v>964</v>
      </c>
    </row>
    <row r="624" spans="1:60" x14ac:dyDescent="0.2">
      <c r="A624" s="3"/>
      <c r="B624" s="4"/>
      <c r="C624" s="176"/>
      <c r="D624" s="6"/>
      <c r="E624" s="3"/>
      <c r="F624" s="3"/>
      <c r="G624" s="3"/>
      <c r="H624" s="3"/>
      <c r="I624" s="3"/>
      <c r="J624" s="3"/>
      <c r="K624" s="3"/>
      <c r="L624" s="3"/>
      <c r="M624" s="3"/>
      <c r="N624" s="3"/>
      <c r="O624" s="3"/>
      <c r="P624" s="3"/>
      <c r="Q624" s="3"/>
      <c r="R624" s="3"/>
      <c r="S624" s="3"/>
      <c r="T624" s="3"/>
      <c r="U624" s="3"/>
      <c r="V624" s="3"/>
      <c r="W624" s="3"/>
      <c r="X624" s="3"/>
    </row>
    <row r="625" spans="3:33" x14ac:dyDescent="0.2">
      <c r="C625" s="178"/>
      <c r="D625" s="10"/>
      <c r="AG625" t="s">
        <v>379</v>
      </c>
    </row>
    <row r="626" spans="3:33" x14ac:dyDescent="0.2">
      <c r="D626" s="10"/>
    </row>
    <row r="627" spans="3:33" x14ac:dyDescent="0.2">
      <c r="D627" s="10"/>
    </row>
    <row r="628" spans="3:33" x14ac:dyDescent="0.2">
      <c r="D628" s="10"/>
    </row>
    <row r="629" spans="3:33" x14ac:dyDescent="0.2">
      <c r="D629" s="10"/>
    </row>
    <row r="630" spans="3:33" x14ac:dyDescent="0.2">
      <c r="D630" s="10"/>
    </row>
    <row r="631" spans="3:33" x14ac:dyDescent="0.2">
      <c r="D631" s="10"/>
    </row>
    <row r="632" spans="3:33" x14ac:dyDescent="0.2">
      <c r="D632" s="10"/>
    </row>
    <row r="633" spans="3:33" x14ac:dyDescent="0.2">
      <c r="D633" s="10"/>
    </row>
    <row r="634" spans="3:33" x14ac:dyDescent="0.2">
      <c r="D634" s="10"/>
    </row>
    <row r="635" spans="3:33" x14ac:dyDescent="0.2">
      <c r="D635" s="10"/>
    </row>
    <row r="636" spans="3:33" x14ac:dyDescent="0.2">
      <c r="D636" s="10"/>
    </row>
    <row r="637" spans="3:33" x14ac:dyDescent="0.2">
      <c r="D637" s="10"/>
    </row>
    <row r="638" spans="3:33" x14ac:dyDescent="0.2">
      <c r="D638" s="10"/>
    </row>
    <row r="639" spans="3:33" x14ac:dyDescent="0.2">
      <c r="D639" s="10"/>
    </row>
    <row r="640" spans="3:33"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iz8HetRf9N4lLW1J6684UytGAjleZobaPUyCMUNRKKegulF05zM7ZzLOlaMVCxlVzv+sQe4pJS00KYKnr+eJw==" saltValue="bWkLp8rpeWKyIfrjxyULuw==" spinCount="100000" sheet="1"/>
  <mergeCells count="45">
    <mergeCell ref="C497:G497"/>
    <mergeCell ref="C506:G506"/>
    <mergeCell ref="C532:G532"/>
    <mergeCell ref="C598:G598"/>
    <mergeCell ref="C599:G599"/>
    <mergeCell ref="C351:G351"/>
    <mergeCell ref="C372:G372"/>
    <mergeCell ref="C484:G484"/>
    <mergeCell ref="C384:G384"/>
    <mergeCell ref="C385:G385"/>
    <mergeCell ref="C386:G386"/>
    <mergeCell ref="C396:G396"/>
    <mergeCell ref="C427:G427"/>
    <mergeCell ref="C442:G442"/>
    <mergeCell ref="C448:G448"/>
    <mergeCell ref="C462:G462"/>
    <mergeCell ref="C467:G467"/>
    <mergeCell ref="C471:G471"/>
    <mergeCell ref="C474:G474"/>
    <mergeCell ref="C251:G251"/>
    <mergeCell ref="C260:G260"/>
    <mergeCell ref="C261:G261"/>
    <mergeCell ref="C283:G283"/>
    <mergeCell ref="C333:G333"/>
    <mergeCell ref="A1:G1"/>
    <mergeCell ref="C2:G2"/>
    <mergeCell ref="C3:G3"/>
    <mergeCell ref="C4:G4"/>
    <mergeCell ref="C90:G90"/>
    <mergeCell ref="A620:B620"/>
    <mergeCell ref="C10:G10"/>
    <mergeCell ref="C36:G36"/>
    <mergeCell ref="C45:G45"/>
    <mergeCell ref="C66:G66"/>
    <mergeCell ref="C80:G80"/>
    <mergeCell ref="C183:G183"/>
    <mergeCell ref="C94:G94"/>
    <mergeCell ref="C136:G136"/>
    <mergeCell ref="C139:G139"/>
    <mergeCell ref="C144:G144"/>
    <mergeCell ref="C383:G383"/>
    <mergeCell ref="C198:G198"/>
    <mergeCell ref="C215:G215"/>
    <mergeCell ref="C244:G244"/>
    <mergeCell ref="C248:G24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63</v>
      </c>
      <c r="C3" s="264" t="s">
        <v>64</v>
      </c>
      <c r="D3" s="265"/>
      <c r="E3" s="265"/>
      <c r="F3" s="265"/>
      <c r="G3" s="266"/>
      <c r="AC3" s="122" t="s">
        <v>382</v>
      </c>
      <c r="AG3" t="s">
        <v>293</v>
      </c>
    </row>
    <row r="4" spans="1:60" ht="24.95" customHeight="1" x14ac:dyDescent="0.2">
      <c r="A4" s="141" t="s">
        <v>9</v>
      </c>
      <c r="B4" s="142" t="s">
        <v>65</v>
      </c>
      <c r="C4" s="267" t="s">
        <v>66</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204</v>
      </c>
      <c r="C8" s="174" t="s">
        <v>205</v>
      </c>
      <c r="D8" s="161"/>
      <c r="E8" s="162"/>
      <c r="F8" s="163"/>
      <c r="G8" s="163">
        <f>SUMIF(AG9:AG288,"&lt;&gt;NOR",G9:G288)</f>
        <v>11655465.84</v>
      </c>
      <c r="H8" s="163"/>
      <c r="I8" s="163">
        <f>SUM(I9:I288)</f>
        <v>3088232.11</v>
      </c>
      <c r="J8" s="163"/>
      <c r="K8" s="163">
        <f>SUM(K9:K288)</f>
        <v>8567233.7400000002</v>
      </c>
      <c r="L8" s="163"/>
      <c r="M8" s="163">
        <f>SUM(M9:M288)</f>
        <v>14103113.6664</v>
      </c>
      <c r="N8" s="163"/>
      <c r="O8" s="163">
        <f>SUM(O9:O288)</f>
        <v>19.7</v>
      </c>
      <c r="P8" s="163"/>
      <c r="Q8" s="163">
        <f>SUM(Q9:Q288)</f>
        <v>0</v>
      </c>
      <c r="R8" s="163"/>
      <c r="S8" s="163"/>
      <c r="T8" s="164"/>
      <c r="U8" s="158"/>
      <c r="V8" s="158">
        <f>SUM(V9:V288)</f>
        <v>12351.59</v>
      </c>
      <c r="W8" s="158"/>
      <c r="X8" s="158"/>
      <c r="AG8" t="s">
        <v>317</v>
      </c>
    </row>
    <row r="9" spans="1:60" ht="22.5" outlineLevel="1" x14ac:dyDescent="0.2">
      <c r="A9" s="165">
        <v>1</v>
      </c>
      <c r="B9" s="166" t="s">
        <v>383</v>
      </c>
      <c r="C9" s="175" t="s">
        <v>384</v>
      </c>
      <c r="D9" s="167" t="s">
        <v>385</v>
      </c>
      <c r="E9" s="168">
        <v>1596</v>
      </c>
      <c r="F9" s="169">
        <v>78.8</v>
      </c>
      <c r="G9" s="170">
        <f>ROUND(E9*F9,2)</f>
        <v>125764.8</v>
      </c>
      <c r="H9" s="169">
        <v>0</v>
      </c>
      <c r="I9" s="170">
        <f>ROUND(E9*H9,2)</f>
        <v>0</v>
      </c>
      <c r="J9" s="169">
        <v>78.8</v>
      </c>
      <c r="K9" s="170">
        <f>ROUND(E9*J9,2)</f>
        <v>125764.8</v>
      </c>
      <c r="L9" s="170">
        <v>21</v>
      </c>
      <c r="M9" s="170">
        <f>G9*(1+L9/100)</f>
        <v>152175.408</v>
      </c>
      <c r="N9" s="170">
        <v>0</v>
      </c>
      <c r="O9" s="170">
        <f>ROUND(E9*N9,2)</f>
        <v>0</v>
      </c>
      <c r="P9" s="170">
        <v>0</v>
      </c>
      <c r="Q9" s="170">
        <f>ROUND(E9*P9,2)</f>
        <v>0</v>
      </c>
      <c r="R9" s="170" t="s">
        <v>386</v>
      </c>
      <c r="S9" s="170" t="s">
        <v>387</v>
      </c>
      <c r="T9" s="171" t="s">
        <v>322</v>
      </c>
      <c r="U9" s="157">
        <v>0.2</v>
      </c>
      <c r="V9" s="157">
        <f>ROUND(E9*U9,2)</f>
        <v>319.2</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55"/>
      <c r="B10" s="156"/>
      <c r="C10" s="273" t="s">
        <v>965</v>
      </c>
      <c r="D10" s="274"/>
      <c r="E10" s="274"/>
      <c r="F10" s="274"/>
      <c r="G10" s="274"/>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391</v>
      </c>
      <c r="AH10" s="148"/>
      <c r="AI10" s="148"/>
      <c r="AJ10" s="148"/>
      <c r="AK10" s="148"/>
      <c r="AL10" s="148"/>
      <c r="AM10" s="148"/>
      <c r="AN10" s="148"/>
      <c r="AO10" s="148"/>
      <c r="AP10" s="148"/>
      <c r="AQ10" s="148"/>
      <c r="AR10" s="148"/>
      <c r="AS10" s="148"/>
      <c r="AT10" s="148"/>
      <c r="AU10" s="148"/>
      <c r="AV10" s="148"/>
      <c r="AW10" s="148"/>
      <c r="AX10" s="148"/>
      <c r="AY10" s="148"/>
      <c r="AZ10" s="148"/>
      <c r="BA10" s="172" t="str">
        <f>C10</f>
        <v>na vzdálenost (výšku) od hladiny vody v jímce po výšku roviny proložené osou nejvyššího bodu výtlačného potrubí, odpadní potrubí v délce do 20 m,</v>
      </c>
      <c r="BB10" s="148"/>
      <c r="BC10" s="148"/>
      <c r="BD10" s="148"/>
      <c r="BE10" s="148"/>
      <c r="BF10" s="148"/>
      <c r="BG10" s="148"/>
      <c r="BH10" s="148"/>
    </row>
    <row r="11" spans="1:60" outlineLevel="1" x14ac:dyDescent="0.2">
      <c r="A11" s="155"/>
      <c r="B11" s="156"/>
      <c r="C11" s="197" t="s">
        <v>966</v>
      </c>
      <c r="D11" s="183"/>
      <c r="E11" s="184"/>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393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94" t="s">
        <v>392</v>
      </c>
      <c r="D12" s="179"/>
      <c r="E12" s="180"/>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393</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5" t="s">
        <v>967</v>
      </c>
      <c r="D13" s="179"/>
      <c r="E13" s="180">
        <v>1002</v>
      </c>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393</v>
      </c>
      <c r="AH13" s="148">
        <v>2</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95" t="s">
        <v>968</v>
      </c>
      <c r="D14" s="179"/>
      <c r="E14" s="180">
        <v>10</v>
      </c>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393</v>
      </c>
      <c r="AH14" s="148">
        <v>2</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95" t="s">
        <v>969</v>
      </c>
      <c r="D15" s="179"/>
      <c r="E15" s="180">
        <v>40</v>
      </c>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393</v>
      </c>
      <c r="AH15" s="148">
        <v>2</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95" t="s">
        <v>970</v>
      </c>
      <c r="D16" s="179"/>
      <c r="E16" s="180">
        <v>90</v>
      </c>
      <c r="F16" s="157"/>
      <c r="G16" s="157"/>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393</v>
      </c>
      <c r="AH16" s="148">
        <v>2</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95" t="s">
        <v>971</v>
      </c>
      <c r="D17" s="179"/>
      <c r="E17" s="180">
        <v>10</v>
      </c>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393</v>
      </c>
      <c r="AH17" s="148">
        <v>2</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96" t="s">
        <v>403</v>
      </c>
      <c r="D18" s="181"/>
      <c r="E18" s="182">
        <v>1152</v>
      </c>
      <c r="F18" s="157"/>
      <c r="G18" s="157"/>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393</v>
      </c>
      <c r="AH18" s="148">
        <v>3</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94" t="s">
        <v>404</v>
      </c>
      <c r="D19" s="179"/>
      <c r="E19" s="180"/>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393</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97" t="s">
        <v>407</v>
      </c>
      <c r="D20" s="183"/>
      <c r="E20" s="184"/>
      <c r="F20" s="157"/>
      <c r="G20" s="157"/>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393</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94" t="s">
        <v>392</v>
      </c>
      <c r="D21" s="179"/>
      <c r="E21" s="180"/>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393</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95" t="s">
        <v>972</v>
      </c>
      <c r="D22" s="179"/>
      <c r="E22" s="180">
        <v>38.4</v>
      </c>
      <c r="F22" s="157"/>
      <c r="G22" s="157"/>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393</v>
      </c>
      <c r="AH22" s="148">
        <v>2</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95" t="s">
        <v>973</v>
      </c>
      <c r="D23" s="179"/>
      <c r="E23" s="180"/>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393</v>
      </c>
      <c r="AH23" s="148">
        <v>2</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94" t="s">
        <v>404</v>
      </c>
      <c r="D24" s="179"/>
      <c r="E24" s="180"/>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393</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97" t="s">
        <v>405</v>
      </c>
      <c r="D25" s="183"/>
      <c r="E25" s="184"/>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393</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94" t="s">
        <v>392</v>
      </c>
      <c r="D26" s="179"/>
      <c r="E26" s="180"/>
      <c r="F26" s="157"/>
      <c r="G26" s="15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393</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95" t="s">
        <v>410</v>
      </c>
      <c r="D27" s="179"/>
      <c r="E27" s="180">
        <v>5.76</v>
      </c>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393</v>
      </c>
      <c r="AH27" s="148">
        <v>2</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94" t="s">
        <v>404</v>
      </c>
      <c r="D28" s="179"/>
      <c r="E28" s="180"/>
      <c r="F28" s="157"/>
      <c r="G28" s="15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393</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97" t="s">
        <v>974</v>
      </c>
      <c r="D29" s="183"/>
      <c r="E29" s="184">
        <v>1596</v>
      </c>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393</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22.5" outlineLevel="1" x14ac:dyDescent="0.2">
      <c r="A30" s="165">
        <v>2</v>
      </c>
      <c r="B30" s="166" t="s">
        <v>412</v>
      </c>
      <c r="C30" s="175" t="s">
        <v>413</v>
      </c>
      <c r="D30" s="167" t="s">
        <v>414</v>
      </c>
      <c r="E30" s="168">
        <v>266</v>
      </c>
      <c r="F30" s="169">
        <v>39.840000000000003</v>
      </c>
      <c r="G30" s="170">
        <f>ROUND(E30*F30,2)</f>
        <v>10597.44</v>
      </c>
      <c r="H30" s="169">
        <v>0</v>
      </c>
      <c r="I30" s="170">
        <f>ROUND(E30*H30,2)</f>
        <v>0</v>
      </c>
      <c r="J30" s="169">
        <v>39.840000000000003</v>
      </c>
      <c r="K30" s="170">
        <f>ROUND(E30*J30,2)</f>
        <v>10597.44</v>
      </c>
      <c r="L30" s="170">
        <v>21</v>
      </c>
      <c r="M30" s="170">
        <f>G30*(1+L30/100)</f>
        <v>12822.902400000001</v>
      </c>
      <c r="N30" s="170">
        <v>0</v>
      </c>
      <c r="O30" s="170">
        <f>ROUND(E30*N30,2)</f>
        <v>0</v>
      </c>
      <c r="P30" s="170">
        <v>0</v>
      </c>
      <c r="Q30" s="170">
        <f>ROUND(E30*P30,2)</f>
        <v>0</v>
      </c>
      <c r="R30" s="170" t="s">
        <v>386</v>
      </c>
      <c r="S30" s="170" t="s">
        <v>387</v>
      </c>
      <c r="T30" s="171" t="s">
        <v>322</v>
      </c>
      <c r="U30" s="157">
        <v>0</v>
      </c>
      <c r="V30" s="157">
        <f>ROUND(E30*U30,2)</f>
        <v>0</v>
      </c>
      <c r="W30" s="157"/>
      <c r="X30" s="157" t="s">
        <v>388</v>
      </c>
      <c r="Y30" s="148"/>
      <c r="Z30" s="148"/>
      <c r="AA30" s="148"/>
      <c r="AB30" s="148"/>
      <c r="AC30" s="148"/>
      <c r="AD30" s="148"/>
      <c r="AE30" s="148"/>
      <c r="AF30" s="148"/>
      <c r="AG30" s="148" t="s">
        <v>389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1" x14ac:dyDescent="0.2">
      <c r="A31" s="155"/>
      <c r="B31" s="156"/>
      <c r="C31" s="273" t="s">
        <v>975</v>
      </c>
      <c r="D31" s="274"/>
      <c r="E31" s="274"/>
      <c r="F31" s="274"/>
      <c r="G31" s="274"/>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391</v>
      </c>
      <c r="AH31" s="148"/>
      <c r="AI31" s="148"/>
      <c r="AJ31" s="148"/>
      <c r="AK31" s="148"/>
      <c r="AL31" s="148"/>
      <c r="AM31" s="148"/>
      <c r="AN31" s="148"/>
      <c r="AO31" s="148"/>
      <c r="AP31" s="148"/>
      <c r="AQ31" s="148"/>
      <c r="AR31" s="148"/>
      <c r="AS31" s="148"/>
      <c r="AT31" s="148"/>
      <c r="AU31" s="148"/>
      <c r="AV31" s="148"/>
      <c r="AW31" s="148"/>
      <c r="AX31" s="148"/>
      <c r="AY31" s="148"/>
      <c r="AZ31" s="148"/>
      <c r="BA31" s="172" t="str">
        <f>C31</f>
        <v>na vzdálenost (výšku) od hladiny vody v jímce po výšku roviny proložené osou nejvyššího bodu výtlačného potrubí, včetně sacího a výtlačného potrubí, příp. odpadní žlaby a lešení pod čerpadlo a pod potrubí nebo pod odpadní žlaby,</v>
      </c>
      <c r="BB31" s="148"/>
      <c r="BC31" s="148"/>
      <c r="BD31" s="148"/>
      <c r="BE31" s="148"/>
      <c r="BF31" s="148"/>
      <c r="BG31" s="148"/>
      <c r="BH31" s="148"/>
    </row>
    <row r="32" spans="1:60" outlineLevel="1" x14ac:dyDescent="0.2">
      <c r="A32" s="155"/>
      <c r="B32" s="156"/>
      <c r="C32" s="197" t="s">
        <v>976</v>
      </c>
      <c r="D32" s="183"/>
      <c r="E32" s="184"/>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393</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97" t="s">
        <v>407</v>
      </c>
      <c r="D33" s="183"/>
      <c r="E33" s="184"/>
      <c r="F33" s="157"/>
      <c r="G33" s="157"/>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393</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94" t="s">
        <v>392</v>
      </c>
      <c r="D34" s="179"/>
      <c r="E34" s="180"/>
      <c r="F34" s="157"/>
      <c r="G34" s="157"/>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393</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95" t="s">
        <v>972</v>
      </c>
      <c r="D35" s="179"/>
      <c r="E35" s="180">
        <v>38.4</v>
      </c>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393</v>
      </c>
      <c r="AH35" s="148">
        <v>2</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95" t="s">
        <v>973</v>
      </c>
      <c r="D36" s="179"/>
      <c r="E36" s="180"/>
      <c r="F36" s="157"/>
      <c r="G36" s="157"/>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393</v>
      </c>
      <c r="AH36" s="148">
        <v>2</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94" t="s">
        <v>404</v>
      </c>
      <c r="D37" s="179"/>
      <c r="E37" s="180"/>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393</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97" t="s">
        <v>977</v>
      </c>
      <c r="D38" s="183"/>
      <c r="E38" s="184">
        <v>266</v>
      </c>
      <c r="F38" s="157"/>
      <c r="G38" s="157"/>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393</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22.5" outlineLevel="1" x14ac:dyDescent="0.2">
      <c r="A39" s="165">
        <v>3</v>
      </c>
      <c r="B39" s="166" t="s">
        <v>978</v>
      </c>
      <c r="C39" s="175" t="s">
        <v>979</v>
      </c>
      <c r="D39" s="167" t="s">
        <v>420</v>
      </c>
      <c r="E39" s="168">
        <v>9.9</v>
      </c>
      <c r="F39" s="169">
        <v>367.2</v>
      </c>
      <c r="G39" s="170">
        <f>ROUND(E39*F39,2)</f>
        <v>3635.28</v>
      </c>
      <c r="H39" s="169">
        <v>102.5</v>
      </c>
      <c r="I39" s="170">
        <f>ROUND(E39*H39,2)</f>
        <v>1014.75</v>
      </c>
      <c r="J39" s="169">
        <v>264.7</v>
      </c>
      <c r="K39" s="170">
        <f>ROUND(E39*J39,2)</f>
        <v>2620.5300000000002</v>
      </c>
      <c r="L39" s="170">
        <v>21</v>
      </c>
      <c r="M39" s="170">
        <f>G39*(1+L39/100)</f>
        <v>4398.6887999999999</v>
      </c>
      <c r="N39" s="170">
        <v>1.0699999999999999E-2</v>
      </c>
      <c r="O39" s="170">
        <f>ROUND(E39*N39,2)</f>
        <v>0.11</v>
      </c>
      <c r="P39" s="170">
        <v>0</v>
      </c>
      <c r="Q39" s="170">
        <f>ROUND(E39*P39,2)</f>
        <v>0</v>
      </c>
      <c r="R39" s="170" t="s">
        <v>386</v>
      </c>
      <c r="S39" s="170" t="s">
        <v>387</v>
      </c>
      <c r="T39" s="171" t="s">
        <v>322</v>
      </c>
      <c r="U39" s="157">
        <v>0.90800000000000003</v>
      </c>
      <c r="V39" s="157">
        <f>ROUND(E39*U39,2)</f>
        <v>8.99</v>
      </c>
      <c r="W39" s="157"/>
      <c r="X39" s="157" t="s">
        <v>388</v>
      </c>
      <c r="Y39" s="148"/>
      <c r="Z39" s="148"/>
      <c r="AA39" s="148"/>
      <c r="AB39" s="148"/>
      <c r="AC39" s="148"/>
      <c r="AD39" s="148"/>
      <c r="AE39" s="148"/>
      <c r="AF39" s="148"/>
      <c r="AG39" s="148" t="s">
        <v>389</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2.5" outlineLevel="1" x14ac:dyDescent="0.2">
      <c r="A40" s="155"/>
      <c r="B40" s="156"/>
      <c r="C40" s="273" t="s">
        <v>421</v>
      </c>
      <c r="D40" s="274"/>
      <c r="E40" s="274"/>
      <c r="F40" s="274"/>
      <c r="G40" s="274"/>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391</v>
      </c>
      <c r="AH40" s="148"/>
      <c r="AI40" s="148"/>
      <c r="AJ40" s="148"/>
      <c r="AK40" s="148"/>
      <c r="AL40" s="148"/>
      <c r="AM40" s="148"/>
      <c r="AN40" s="148"/>
      <c r="AO40" s="148"/>
      <c r="AP40" s="148"/>
      <c r="AQ40" s="148"/>
      <c r="AR40" s="148"/>
      <c r="AS40" s="148"/>
      <c r="AT40" s="148"/>
      <c r="AU40" s="148"/>
      <c r="AV40" s="148"/>
      <c r="AW40" s="148"/>
      <c r="AX40" s="148"/>
      <c r="AY40" s="148"/>
      <c r="AZ40" s="148"/>
      <c r="BA40" s="172" t="str">
        <f>C40</f>
        <v>ve výkopišti ve stavu a poloze, ve kterých byla na začátku zemních prací, a to podepřením, vzepřením nebo vyvěšením, případně s ochranným bedněním, se zřízením a odstraněním zajišťovací konstrukce a včetně opotřebení použitých materiálů,</v>
      </c>
      <c r="BB40" s="148"/>
      <c r="BC40" s="148"/>
      <c r="BD40" s="148"/>
      <c r="BE40" s="148"/>
      <c r="BF40" s="148"/>
      <c r="BG40" s="148"/>
      <c r="BH40" s="148"/>
    </row>
    <row r="41" spans="1:60" outlineLevel="1" x14ac:dyDescent="0.2">
      <c r="A41" s="155"/>
      <c r="B41" s="156"/>
      <c r="C41" s="197" t="s">
        <v>980</v>
      </c>
      <c r="D41" s="183"/>
      <c r="E41" s="184">
        <v>4.4000000000000004</v>
      </c>
      <c r="F41" s="157"/>
      <c r="G41" s="157"/>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393</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97" t="s">
        <v>981</v>
      </c>
      <c r="D42" s="183"/>
      <c r="E42" s="184">
        <v>5.5</v>
      </c>
      <c r="F42" s="157"/>
      <c r="G42" s="157"/>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393</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65">
        <v>4</v>
      </c>
      <c r="B43" s="166" t="s">
        <v>982</v>
      </c>
      <c r="C43" s="175" t="s">
        <v>983</v>
      </c>
      <c r="D43" s="167" t="s">
        <v>443</v>
      </c>
      <c r="E43" s="168">
        <v>6912.2250000000004</v>
      </c>
      <c r="F43" s="169">
        <v>65.599999999999994</v>
      </c>
      <c r="G43" s="170">
        <f>ROUND(E43*F43,2)</f>
        <v>453441.96</v>
      </c>
      <c r="H43" s="169">
        <v>0</v>
      </c>
      <c r="I43" s="170">
        <f>ROUND(E43*H43,2)</f>
        <v>0</v>
      </c>
      <c r="J43" s="169">
        <v>65.599999999999994</v>
      </c>
      <c r="K43" s="170">
        <f>ROUND(E43*J43,2)</f>
        <v>453441.96</v>
      </c>
      <c r="L43" s="170">
        <v>21</v>
      </c>
      <c r="M43" s="170">
        <f>G43*(1+L43/100)</f>
        <v>548664.77159999998</v>
      </c>
      <c r="N43" s="170">
        <v>0</v>
      </c>
      <c r="O43" s="170">
        <f>ROUND(E43*N43,2)</f>
        <v>0</v>
      </c>
      <c r="P43" s="170">
        <v>0</v>
      </c>
      <c r="Q43" s="170">
        <f>ROUND(E43*P43,2)</f>
        <v>0</v>
      </c>
      <c r="R43" s="170" t="s">
        <v>386</v>
      </c>
      <c r="S43" s="170" t="s">
        <v>387</v>
      </c>
      <c r="T43" s="171" t="s">
        <v>322</v>
      </c>
      <c r="U43" s="157">
        <v>0.01</v>
      </c>
      <c r="V43" s="157">
        <f>ROUND(E43*U43,2)</f>
        <v>69.12</v>
      </c>
      <c r="W43" s="157"/>
      <c r="X43" s="157" t="s">
        <v>388</v>
      </c>
      <c r="Y43" s="148"/>
      <c r="Z43" s="148"/>
      <c r="AA43" s="148"/>
      <c r="AB43" s="148"/>
      <c r="AC43" s="148"/>
      <c r="AD43" s="148"/>
      <c r="AE43" s="148"/>
      <c r="AF43" s="148"/>
      <c r="AG43" s="148" t="s">
        <v>389</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273" t="s">
        <v>984</v>
      </c>
      <c r="D44" s="274"/>
      <c r="E44" s="274"/>
      <c r="F44" s="274"/>
      <c r="G44" s="274"/>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391</v>
      </c>
      <c r="AH44" s="148"/>
      <c r="AI44" s="148"/>
      <c r="AJ44" s="148"/>
      <c r="AK44" s="148"/>
      <c r="AL44" s="148"/>
      <c r="AM44" s="148"/>
      <c r="AN44" s="148"/>
      <c r="AO44" s="148"/>
      <c r="AP44" s="148"/>
      <c r="AQ44" s="148"/>
      <c r="AR44" s="148"/>
      <c r="AS44" s="148"/>
      <c r="AT44" s="148"/>
      <c r="AU44" s="148"/>
      <c r="AV44" s="148"/>
      <c r="AW44" s="148"/>
      <c r="AX44" s="148"/>
      <c r="AY44" s="148"/>
      <c r="AZ44" s="148"/>
      <c r="BA44" s="172" t="str">
        <f>C44</f>
        <v>nebo lesní půdy, s vodorovným přemístěním na hromady v místě upotřebení nebo na dočasné či trvalé skládky se složením</v>
      </c>
      <c r="BB44" s="148"/>
      <c r="BC44" s="148"/>
      <c r="BD44" s="148"/>
      <c r="BE44" s="148"/>
      <c r="BF44" s="148"/>
      <c r="BG44" s="148"/>
      <c r="BH44" s="148"/>
    </row>
    <row r="45" spans="1:60" outlineLevel="1" x14ac:dyDescent="0.2">
      <c r="A45" s="155"/>
      <c r="B45" s="156"/>
      <c r="C45" s="197" t="s">
        <v>985</v>
      </c>
      <c r="D45" s="183"/>
      <c r="E45" s="184"/>
      <c r="F45" s="157"/>
      <c r="G45" s="157"/>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393</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97" t="s">
        <v>986</v>
      </c>
      <c r="D46" s="183"/>
      <c r="E46" s="184">
        <v>4924.8</v>
      </c>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393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97" t="s">
        <v>987</v>
      </c>
      <c r="D47" s="183"/>
      <c r="E47" s="184"/>
      <c r="F47" s="157"/>
      <c r="G47" s="157"/>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393</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97" t="s">
        <v>988</v>
      </c>
      <c r="D48" s="183"/>
      <c r="E48" s="184">
        <v>27.225000000000001</v>
      </c>
      <c r="F48" s="157"/>
      <c r="G48" s="157"/>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393</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97" t="s">
        <v>989</v>
      </c>
      <c r="D49" s="183"/>
      <c r="E49" s="184"/>
      <c r="F49" s="157"/>
      <c r="G49" s="157"/>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393</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97" t="s">
        <v>990</v>
      </c>
      <c r="D50" s="183"/>
      <c r="E50" s="184">
        <v>127.5</v>
      </c>
      <c r="F50" s="157"/>
      <c r="G50" s="157"/>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393</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97" t="s">
        <v>991</v>
      </c>
      <c r="D51" s="183"/>
      <c r="E51" s="184"/>
      <c r="F51" s="157"/>
      <c r="G51" s="157"/>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393</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97" t="s">
        <v>992</v>
      </c>
      <c r="D52" s="183"/>
      <c r="E52" s="184">
        <v>1017.9</v>
      </c>
      <c r="F52" s="157"/>
      <c r="G52" s="157"/>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393</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97" t="s">
        <v>993</v>
      </c>
      <c r="D53" s="183"/>
      <c r="E53" s="184"/>
      <c r="F53" s="157"/>
      <c r="G53" s="157"/>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393</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97" t="s">
        <v>994</v>
      </c>
      <c r="D54" s="183"/>
      <c r="E54" s="184">
        <v>814.8</v>
      </c>
      <c r="F54" s="157"/>
      <c r="G54" s="157"/>
      <c r="H54" s="157"/>
      <c r="I54" s="157"/>
      <c r="J54" s="157"/>
      <c r="K54" s="157"/>
      <c r="L54" s="157"/>
      <c r="M54" s="157"/>
      <c r="N54" s="157"/>
      <c r="O54" s="157"/>
      <c r="P54" s="157"/>
      <c r="Q54" s="157"/>
      <c r="R54" s="157"/>
      <c r="S54" s="157"/>
      <c r="T54" s="157"/>
      <c r="U54" s="157"/>
      <c r="V54" s="157"/>
      <c r="W54" s="157"/>
      <c r="X54" s="157"/>
      <c r="Y54" s="148"/>
      <c r="Z54" s="148"/>
      <c r="AA54" s="148"/>
      <c r="AB54" s="148"/>
      <c r="AC54" s="148"/>
      <c r="AD54" s="148"/>
      <c r="AE54" s="148"/>
      <c r="AF54" s="148"/>
      <c r="AG54" s="148" t="s">
        <v>393</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65">
        <v>5</v>
      </c>
      <c r="B55" s="166" t="s">
        <v>995</v>
      </c>
      <c r="C55" s="175" t="s">
        <v>996</v>
      </c>
      <c r="D55" s="167" t="s">
        <v>443</v>
      </c>
      <c r="E55" s="168">
        <v>43.472000000000001</v>
      </c>
      <c r="F55" s="169">
        <v>519.20000000000005</v>
      </c>
      <c r="G55" s="170">
        <f>ROUND(E55*F55,2)</f>
        <v>22570.66</v>
      </c>
      <c r="H55" s="169">
        <v>0</v>
      </c>
      <c r="I55" s="170">
        <f>ROUND(E55*H55,2)</f>
        <v>0</v>
      </c>
      <c r="J55" s="169">
        <v>519.20000000000005</v>
      </c>
      <c r="K55" s="170">
        <f>ROUND(E55*J55,2)</f>
        <v>22570.66</v>
      </c>
      <c r="L55" s="170">
        <v>21</v>
      </c>
      <c r="M55" s="170">
        <f>G55*(1+L55/100)</f>
        <v>27310.498599999999</v>
      </c>
      <c r="N55" s="170">
        <v>0</v>
      </c>
      <c r="O55" s="170">
        <f>ROUND(E55*N55,2)</f>
        <v>0</v>
      </c>
      <c r="P55" s="170">
        <v>0</v>
      </c>
      <c r="Q55" s="170">
        <f>ROUND(E55*P55,2)</f>
        <v>0</v>
      </c>
      <c r="R55" s="170" t="s">
        <v>386</v>
      </c>
      <c r="S55" s="170" t="s">
        <v>387</v>
      </c>
      <c r="T55" s="171" t="s">
        <v>322</v>
      </c>
      <c r="U55" s="157">
        <v>1.76</v>
      </c>
      <c r="V55" s="157">
        <f>ROUND(E55*U55,2)</f>
        <v>76.510000000000005</v>
      </c>
      <c r="W55" s="157"/>
      <c r="X55" s="157" t="s">
        <v>388</v>
      </c>
      <c r="Y55" s="148"/>
      <c r="Z55" s="148"/>
      <c r="AA55" s="148"/>
      <c r="AB55" s="148"/>
      <c r="AC55" s="148"/>
      <c r="AD55" s="148"/>
      <c r="AE55" s="148"/>
      <c r="AF55" s="148"/>
      <c r="AG55" s="148" t="s">
        <v>389</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273" t="s">
        <v>997</v>
      </c>
      <c r="D56" s="274"/>
      <c r="E56" s="274"/>
      <c r="F56" s="274"/>
      <c r="G56" s="274"/>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391</v>
      </c>
      <c r="AH56" s="148"/>
      <c r="AI56" s="148"/>
      <c r="AJ56" s="148"/>
      <c r="AK56" s="148"/>
      <c r="AL56" s="148"/>
      <c r="AM56" s="148"/>
      <c r="AN56" s="148"/>
      <c r="AO56" s="148"/>
      <c r="AP56" s="148"/>
      <c r="AQ56" s="148"/>
      <c r="AR56" s="148"/>
      <c r="AS56" s="148"/>
      <c r="AT56" s="148"/>
      <c r="AU56" s="148"/>
      <c r="AV56" s="148"/>
      <c r="AW56" s="148"/>
      <c r="AX56" s="148"/>
      <c r="AY56" s="148"/>
      <c r="AZ56" s="148"/>
      <c r="BA56" s="172" t="str">
        <f>C56</f>
        <v>Příplatek k cenám hloubených vykopávek za ztížení vykopávky v blízkosti podzemního vedení nebo výbušnin pro jakoukoliv třídu horniny.</v>
      </c>
      <c r="BB56" s="148"/>
      <c r="BC56" s="148"/>
      <c r="BD56" s="148"/>
      <c r="BE56" s="148"/>
      <c r="BF56" s="148"/>
      <c r="BG56" s="148"/>
      <c r="BH56" s="148"/>
    </row>
    <row r="57" spans="1:60" outlineLevel="1" x14ac:dyDescent="0.2">
      <c r="A57" s="155"/>
      <c r="B57" s="156"/>
      <c r="C57" s="197" t="s">
        <v>998</v>
      </c>
      <c r="D57" s="183"/>
      <c r="E57" s="184">
        <v>19.422000000000001</v>
      </c>
      <c r="F57" s="157"/>
      <c r="G57" s="157"/>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393</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97" t="s">
        <v>999</v>
      </c>
      <c r="D58" s="183"/>
      <c r="E58" s="184">
        <v>24.05</v>
      </c>
      <c r="F58" s="157"/>
      <c r="G58" s="157"/>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393</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65">
        <v>6</v>
      </c>
      <c r="B59" s="166" t="s">
        <v>453</v>
      </c>
      <c r="C59" s="175" t="s">
        <v>454</v>
      </c>
      <c r="D59" s="167" t="s">
        <v>443</v>
      </c>
      <c r="E59" s="168">
        <v>363.44684999999998</v>
      </c>
      <c r="F59" s="169">
        <v>66.72</v>
      </c>
      <c r="G59" s="170">
        <f>ROUND(E59*F59,2)</f>
        <v>24249.17</v>
      </c>
      <c r="H59" s="169">
        <v>0</v>
      </c>
      <c r="I59" s="170">
        <f>ROUND(E59*H59,2)</f>
        <v>0</v>
      </c>
      <c r="J59" s="169">
        <v>66.72</v>
      </c>
      <c r="K59" s="170">
        <f>ROUND(E59*J59,2)</f>
        <v>24249.17</v>
      </c>
      <c r="L59" s="170">
        <v>21</v>
      </c>
      <c r="M59" s="170">
        <f>G59*(1+L59/100)</f>
        <v>29341.495699999996</v>
      </c>
      <c r="N59" s="170">
        <v>0</v>
      </c>
      <c r="O59" s="170">
        <f>ROUND(E59*N59,2)</f>
        <v>0</v>
      </c>
      <c r="P59" s="170">
        <v>0</v>
      </c>
      <c r="Q59" s="170">
        <f>ROUND(E59*P59,2)</f>
        <v>0</v>
      </c>
      <c r="R59" s="170" t="s">
        <v>386</v>
      </c>
      <c r="S59" s="170" t="s">
        <v>387</v>
      </c>
      <c r="T59" s="171" t="s">
        <v>322</v>
      </c>
      <c r="U59" s="157">
        <v>0.1</v>
      </c>
      <c r="V59" s="157">
        <f>ROUND(E59*U59,2)</f>
        <v>36.340000000000003</v>
      </c>
      <c r="W59" s="157"/>
      <c r="X59" s="157" t="s">
        <v>388</v>
      </c>
      <c r="Y59" s="148"/>
      <c r="Z59" s="148"/>
      <c r="AA59" s="148"/>
      <c r="AB59" s="148"/>
      <c r="AC59" s="148"/>
      <c r="AD59" s="148"/>
      <c r="AE59" s="148"/>
      <c r="AF59" s="148"/>
      <c r="AG59" s="148" t="s">
        <v>389</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ht="33.75" outlineLevel="1" x14ac:dyDescent="0.2">
      <c r="A60" s="155"/>
      <c r="B60" s="156"/>
      <c r="C60" s="273" t="s">
        <v>455</v>
      </c>
      <c r="D60" s="274"/>
      <c r="E60" s="274"/>
      <c r="F60" s="274"/>
      <c r="G60" s="274"/>
      <c r="H60" s="157"/>
      <c r="I60" s="157"/>
      <c r="J60" s="157"/>
      <c r="K60" s="157"/>
      <c r="L60" s="157"/>
      <c r="M60" s="157"/>
      <c r="N60" s="157"/>
      <c r="O60" s="157"/>
      <c r="P60" s="157"/>
      <c r="Q60" s="157"/>
      <c r="R60" s="157"/>
      <c r="S60" s="157"/>
      <c r="T60" s="157"/>
      <c r="U60" s="157"/>
      <c r="V60" s="157"/>
      <c r="W60" s="157"/>
      <c r="X60" s="157"/>
      <c r="Y60" s="148"/>
      <c r="Z60" s="148"/>
      <c r="AA60" s="148"/>
      <c r="AB60" s="148"/>
      <c r="AC60" s="148"/>
      <c r="AD60" s="148"/>
      <c r="AE60" s="148"/>
      <c r="AF60" s="148"/>
      <c r="AG60" s="148" t="s">
        <v>391</v>
      </c>
      <c r="AH60" s="148"/>
      <c r="AI60" s="148"/>
      <c r="AJ60" s="148"/>
      <c r="AK60" s="148"/>
      <c r="AL60" s="148"/>
      <c r="AM60" s="148"/>
      <c r="AN60" s="148"/>
      <c r="AO60" s="148"/>
      <c r="AP60" s="148"/>
      <c r="AQ60" s="148"/>
      <c r="AR60" s="148"/>
      <c r="AS60" s="148"/>
      <c r="AT60" s="148"/>
      <c r="AU60" s="148"/>
      <c r="AV60" s="148"/>
      <c r="AW60" s="148"/>
      <c r="AX60" s="148"/>
      <c r="AY60" s="148"/>
      <c r="AZ60" s="148"/>
      <c r="BA60" s="172" t="str">
        <f>C60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0" s="148"/>
      <c r="BC60" s="148"/>
      <c r="BD60" s="148"/>
      <c r="BE60" s="148"/>
      <c r="BF60" s="148"/>
      <c r="BG60" s="148"/>
      <c r="BH60" s="148"/>
    </row>
    <row r="61" spans="1:60" outlineLevel="1" x14ac:dyDescent="0.2">
      <c r="A61" s="155"/>
      <c r="B61" s="156"/>
      <c r="C61" s="197" t="s">
        <v>456</v>
      </c>
      <c r="D61" s="183"/>
      <c r="E61" s="184"/>
      <c r="F61" s="157"/>
      <c r="G61" s="157"/>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393</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97" t="s">
        <v>1000</v>
      </c>
      <c r="D62" s="183"/>
      <c r="E62" s="184">
        <v>363.44684999999998</v>
      </c>
      <c r="F62" s="157"/>
      <c r="G62" s="157"/>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393</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65">
        <v>7</v>
      </c>
      <c r="B63" s="166" t="s">
        <v>497</v>
      </c>
      <c r="C63" s="175" t="s">
        <v>498</v>
      </c>
      <c r="D63" s="167" t="s">
        <v>443</v>
      </c>
      <c r="E63" s="168">
        <v>833.85091</v>
      </c>
      <c r="F63" s="169">
        <v>27.44</v>
      </c>
      <c r="G63" s="170">
        <f>ROUND(E63*F63,2)</f>
        <v>22880.87</v>
      </c>
      <c r="H63" s="169">
        <v>0</v>
      </c>
      <c r="I63" s="170">
        <f>ROUND(E63*H63,2)</f>
        <v>0</v>
      </c>
      <c r="J63" s="169">
        <v>27.44</v>
      </c>
      <c r="K63" s="170">
        <f>ROUND(E63*J63,2)</f>
        <v>22880.87</v>
      </c>
      <c r="L63" s="170">
        <v>21</v>
      </c>
      <c r="M63" s="170">
        <f>G63*(1+L63/100)</f>
        <v>27685.852699999999</v>
      </c>
      <c r="N63" s="170">
        <v>0</v>
      </c>
      <c r="O63" s="170">
        <f>ROUND(E63*N63,2)</f>
        <v>0</v>
      </c>
      <c r="P63" s="170">
        <v>0</v>
      </c>
      <c r="Q63" s="170">
        <f>ROUND(E63*P63,2)</f>
        <v>0</v>
      </c>
      <c r="R63" s="170" t="s">
        <v>386</v>
      </c>
      <c r="S63" s="170" t="s">
        <v>387</v>
      </c>
      <c r="T63" s="171" t="s">
        <v>322</v>
      </c>
      <c r="U63" s="157">
        <v>0.08</v>
      </c>
      <c r="V63" s="157">
        <f>ROUND(E63*U63,2)</f>
        <v>66.709999999999994</v>
      </c>
      <c r="W63" s="157"/>
      <c r="X63" s="157" t="s">
        <v>388</v>
      </c>
      <c r="Y63" s="148"/>
      <c r="Z63" s="148"/>
      <c r="AA63" s="148"/>
      <c r="AB63" s="148"/>
      <c r="AC63" s="148"/>
      <c r="AD63" s="148"/>
      <c r="AE63" s="148"/>
      <c r="AF63" s="148"/>
      <c r="AG63" s="148" t="s">
        <v>389</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ht="33.75" outlineLevel="1" x14ac:dyDescent="0.2">
      <c r="A64" s="155"/>
      <c r="B64" s="156"/>
      <c r="C64" s="273" t="s">
        <v>455</v>
      </c>
      <c r="D64" s="274"/>
      <c r="E64" s="274"/>
      <c r="F64" s="274"/>
      <c r="G64" s="274"/>
      <c r="H64" s="157"/>
      <c r="I64" s="157"/>
      <c r="J64" s="157"/>
      <c r="K64" s="157"/>
      <c r="L64" s="157"/>
      <c r="M64" s="157"/>
      <c r="N64" s="157"/>
      <c r="O64" s="157"/>
      <c r="P64" s="157"/>
      <c r="Q64" s="157"/>
      <c r="R64" s="157"/>
      <c r="S64" s="157"/>
      <c r="T64" s="157"/>
      <c r="U64" s="157"/>
      <c r="V64" s="157"/>
      <c r="W64" s="157"/>
      <c r="X64" s="157"/>
      <c r="Y64" s="148"/>
      <c r="Z64" s="148"/>
      <c r="AA64" s="148"/>
      <c r="AB64" s="148"/>
      <c r="AC64" s="148"/>
      <c r="AD64" s="148"/>
      <c r="AE64" s="148"/>
      <c r="AF64" s="148"/>
      <c r="AG64" s="148" t="s">
        <v>391</v>
      </c>
      <c r="AH64" s="148"/>
      <c r="AI64" s="148"/>
      <c r="AJ64" s="148"/>
      <c r="AK64" s="148"/>
      <c r="AL64" s="148"/>
      <c r="AM64" s="148"/>
      <c r="AN64" s="148"/>
      <c r="AO64" s="148"/>
      <c r="AP64" s="148"/>
      <c r="AQ64" s="148"/>
      <c r="AR64" s="148"/>
      <c r="AS64" s="148"/>
      <c r="AT64" s="148"/>
      <c r="AU64" s="148"/>
      <c r="AV64" s="148"/>
      <c r="AW64" s="148"/>
      <c r="AX64" s="148"/>
      <c r="AY64" s="148"/>
      <c r="AZ64" s="148"/>
      <c r="BA64" s="172" t="str">
        <f>C64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4" s="148"/>
      <c r="BC64" s="148"/>
      <c r="BD64" s="148"/>
      <c r="BE64" s="148"/>
      <c r="BF64" s="148"/>
      <c r="BG64" s="148"/>
      <c r="BH64" s="148"/>
    </row>
    <row r="65" spans="1:60" outlineLevel="1" x14ac:dyDescent="0.2">
      <c r="A65" s="155"/>
      <c r="B65" s="156"/>
      <c r="C65" s="197" t="s">
        <v>1001</v>
      </c>
      <c r="D65" s="183"/>
      <c r="E65" s="184">
        <v>833.85091</v>
      </c>
      <c r="F65" s="157"/>
      <c r="G65" s="157"/>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393</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65">
        <v>8</v>
      </c>
      <c r="B66" s="166" t="s">
        <v>458</v>
      </c>
      <c r="C66" s="175" t="s">
        <v>459</v>
      </c>
      <c r="D66" s="167" t="s">
        <v>443</v>
      </c>
      <c r="E66" s="168">
        <v>3790.2313899999999</v>
      </c>
      <c r="F66" s="169">
        <v>82</v>
      </c>
      <c r="G66" s="170">
        <f>ROUND(E66*F66,2)</f>
        <v>310798.96999999997</v>
      </c>
      <c r="H66" s="169">
        <v>0</v>
      </c>
      <c r="I66" s="170">
        <f>ROUND(E66*H66,2)</f>
        <v>0</v>
      </c>
      <c r="J66" s="169">
        <v>82</v>
      </c>
      <c r="K66" s="170">
        <f>ROUND(E66*J66,2)</f>
        <v>310798.96999999997</v>
      </c>
      <c r="L66" s="170">
        <v>21</v>
      </c>
      <c r="M66" s="170">
        <f>G66*(1+L66/100)</f>
        <v>376066.75369999994</v>
      </c>
      <c r="N66" s="170">
        <v>0</v>
      </c>
      <c r="O66" s="170">
        <f>ROUND(E66*N66,2)</f>
        <v>0</v>
      </c>
      <c r="P66" s="170">
        <v>0</v>
      </c>
      <c r="Q66" s="170">
        <f>ROUND(E66*P66,2)</f>
        <v>0</v>
      </c>
      <c r="R66" s="170" t="s">
        <v>386</v>
      </c>
      <c r="S66" s="170" t="s">
        <v>387</v>
      </c>
      <c r="T66" s="171" t="s">
        <v>322</v>
      </c>
      <c r="U66" s="157">
        <v>0.12</v>
      </c>
      <c r="V66" s="157">
        <f>ROUND(E66*U66,2)</f>
        <v>454.83</v>
      </c>
      <c r="W66" s="157"/>
      <c r="X66" s="157" t="s">
        <v>388</v>
      </c>
      <c r="Y66" s="148"/>
      <c r="Z66" s="148"/>
      <c r="AA66" s="148"/>
      <c r="AB66" s="148"/>
      <c r="AC66" s="148"/>
      <c r="AD66" s="148"/>
      <c r="AE66" s="148"/>
      <c r="AF66" s="148"/>
      <c r="AG66" s="148" t="s">
        <v>389</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33.75" outlineLevel="1" x14ac:dyDescent="0.2">
      <c r="A67" s="155"/>
      <c r="B67" s="156"/>
      <c r="C67" s="273" t="s">
        <v>455</v>
      </c>
      <c r="D67" s="274"/>
      <c r="E67" s="274"/>
      <c r="F67" s="274"/>
      <c r="G67" s="274"/>
      <c r="H67" s="157"/>
      <c r="I67" s="157"/>
      <c r="J67" s="157"/>
      <c r="K67" s="157"/>
      <c r="L67" s="157"/>
      <c r="M67" s="157"/>
      <c r="N67" s="157"/>
      <c r="O67" s="157"/>
      <c r="P67" s="157"/>
      <c r="Q67" s="157"/>
      <c r="R67" s="157"/>
      <c r="S67" s="157"/>
      <c r="T67" s="157"/>
      <c r="U67" s="157"/>
      <c r="V67" s="157"/>
      <c r="W67" s="157"/>
      <c r="X67" s="157"/>
      <c r="Y67" s="148"/>
      <c r="Z67" s="148"/>
      <c r="AA67" s="148"/>
      <c r="AB67" s="148"/>
      <c r="AC67" s="148"/>
      <c r="AD67" s="148"/>
      <c r="AE67" s="148"/>
      <c r="AF67" s="148"/>
      <c r="AG67" s="148" t="s">
        <v>391</v>
      </c>
      <c r="AH67" s="148"/>
      <c r="AI67" s="148"/>
      <c r="AJ67" s="148"/>
      <c r="AK67" s="148"/>
      <c r="AL67" s="148"/>
      <c r="AM67" s="148"/>
      <c r="AN67" s="148"/>
      <c r="AO67" s="148"/>
      <c r="AP67" s="148"/>
      <c r="AQ67" s="148"/>
      <c r="AR67" s="148"/>
      <c r="AS67" s="148"/>
      <c r="AT67" s="148"/>
      <c r="AU67" s="148"/>
      <c r="AV67" s="148"/>
      <c r="AW67" s="148"/>
      <c r="AX67" s="148"/>
      <c r="AY67" s="148"/>
      <c r="AZ67" s="148"/>
      <c r="BA67" s="172" t="str">
        <f>C67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7" s="148"/>
      <c r="BC67" s="148"/>
      <c r="BD67" s="148"/>
      <c r="BE67" s="148"/>
      <c r="BF67" s="148"/>
      <c r="BG67" s="148"/>
      <c r="BH67" s="148"/>
    </row>
    <row r="68" spans="1:60" outlineLevel="1" x14ac:dyDescent="0.2">
      <c r="A68" s="155"/>
      <c r="B68" s="156"/>
      <c r="C68" s="194" t="s">
        <v>392</v>
      </c>
      <c r="D68" s="179"/>
      <c r="E68" s="180"/>
      <c r="F68" s="157"/>
      <c r="G68" s="157"/>
      <c r="H68" s="157"/>
      <c r="I68" s="157"/>
      <c r="J68" s="157"/>
      <c r="K68" s="157"/>
      <c r="L68" s="157"/>
      <c r="M68" s="157"/>
      <c r="N68" s="157"/>
      <c r="O68" s="157"/>
      <c r="P68" s="157"/>
      <c r="Q68" s="157"/>
      <c r="R68" s="157"/>
      <c r="S68" s="157"/>
      <c r="T68" s="157"/>
      <c r="U68" s="157"/>
      <c r="V68" s="157"/>
      <c r="W68" s="157"/>
      <c r="X68" s="157"/>
      <c r="Y68" s="148"/>
      <c r="Z68" s="148"/>
      <c r="AA68" s="148"/>
      <c r="AB68" s="148"/>
      <c r="AC68" s="148"/>
      <c r="AD68" s="148"/>
      <c r="AE68" s="148"/>
      <c r="AF68" s="148"/>
      <c r="AG68" s="148" t="s">
        <v>393</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95" t="s">
        <v>1002</v>
      </c>
      <c r="D69" s="179"/>
      <c r="E69" s="180"/>
      <c r="F69" s="157"/>
      <c r="G69" s="15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393</v>
      </c>
      <c r="AH69" s="148">
        <v>2</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95" t="s">
        <v>1003</v>
      </c>
      <c r="D70" s="179"/>
      <c r="E70" s="180">
        <v>3364.0376000000001</v>
      </c>
      <c r="F70" s="157"/>
      <c r="G70" s="157"/>
      <c r="H70" s="157"/>
      <c r="I70" s="157"/>
      <c r="J70" s="157"/>
      <c r="K70" s="157"/>
      <c r="L70" s="157"/>
      <c r="M70" s="157"/>
      <c r="N70" s="157"/>
      <c r="O70" s="157"/>
      <c r="P70" s="157"/>
      <c r="Q70" s="157"/>
      <c r="R70" s="157"/>
      <c r="S70" s="157"/>
      <c r="T70" s="157"/>
      <c r="U70" s="157"/>
      <c r="V70" s="157"/>
      <c r="W70" s="157"/>
      <c r="X70" s="157"/>
      <c r="Y70" s="148"/>
      <c r="Z70" s="148"/>
      <c r="AA70" s="148"/>
      <c r="AB70" s="148"/>
      <c r="AC70" s="148"/>
      <c r="AD70" s="148"/>
      <c r="AE70" s="148"/>
      <c r="AF70" s="148"/>
      <c r="AG70" s="148" t="s">
        <v>393</v>
      </c>
      <c r="AH70" s="148">
        <v>2</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ht="22.5" outlineLevel="1" x14ac:dyDescent="0.2">
      <c r="A71" s="155"/>
      <c r="B71" s="156"/>
      <c r="C71" s="195" t="s">
        <v>1004</v>
      </c>
      <c r="D71" s="179"/>
      <c r="E71" s="180">
        <v>123.291</v>
      </c>
      <c r="F71" s="157"/>
      <c r="G71" s="157"/>
      <c r="H71" s="157"/>
      <c r="I71" s="157"/>
      <c r="J71" s="157"/>
      <c r="K71" s="157"/>
      <c r="L71" s="157"/>
      <c r="M71" s="157"/>
      <c r="N71" s="157"/>
      <c r="O71" s="157"/>
      <c r="P71" s="157"/>
      <c r="Q71" s="157"/>
      <c r="R71" s="157"/>
      <c r="S71" s="157"/>
      <c r="T71" s="157"/>
      <c r="U71" s="157"/>
      <c r="V71" s="157"/>
      <c r="W71" s="157"/>
      <c r="X71" s="157"/>
      <c r="Y71" s="148"/>
      <c r="Z71" s="148"/>
      <c r="AA71" s="148"/>
      <c r="AB71" s="148"/>
      <c r="AC71" s="148"/>
      <c r="AD71" s="148"/>
      <c r="AE71" s="148"/>
      <c r="AF71" s="148"/>
      <c r="AG71" s="148" t="s">
        <v>393</v>
      </c>
      <c r="AH71" s="148">
        <v>2</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95" t="s">
        <v>491</v>
      </c>
      <c r="D72" s="179"/>
      <c r="E72" s="180"/>
      <c r="F72" s="157"/>
      <c r="G72" s="157"/>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393</v>
      </c>
      <c r="AH72" s="148">
        <v>2</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95" t="s">
        <v>1005</v>
      </c>
      <c r="D73" s="179"/>
      <c r="E73" s="180">
        <v>-106.04</v>
      </c>
      <c r="F73" s="157"/>
      <c r="G73" s="157"/>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393</v>
      </c>
      <c r="AH73" s="148">
        <v>2</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95" t="s">
        <v>1006</v>
      </c>
      <c r="D74" s="179"/>
      <c r="E74" s="180">
        <v>-361.15199999999999</v>
      </c>
      <c r="F74" s="157"/>
      <c r="G74" s="157"/>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393</v>
      </c>
      <c r="AH74" s="148">
        <v>2</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95" t="s">
        <v>1007</v>
      </c>
      <c r="D75" s="179"/>
      <c r="E75" s="180">
        <v>-13.68</v>
      </c>
      <c r="F75" s="157"/>
      <c r="G75" s="157"/>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393</v>
      </c>
      <c r="AH75" s="148">
        <v>2</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95" t="s">
        <v>1008</v>
      </c>
      <c r="D76" s="179"/>
      <c r="E76" s="180">
        <v>-3.42</v>
      </c>
      <c r="F76" s="157"/>
      <c r="G76" s="157"/>
      <c r="H76" s="157"/>
      <c r="I76" s="157"/>
      <c r="J76" s="157"/>
      <c r="K76" s="157"/>
      <c r="L76" s="157"/>
      <c r="M76" s="157"/>
      <c r="N76" s="157"/>
      <c r="O76" s="157"/>
      <c r="P76" s="157"/>
      <c r="Q76" s="157"/>
      <c r="R76" s="157"/>
      <c r="S76" s="157"/>
      <c r="T76" s="157"/>
      <c r="U76" s="157"/>
      <c r="V76" s="157"/>
      <c r="W76" s="157"/>
      <c r="X76" s="157"/>
      <c r="Y76" s="148"/>
      <c r="Z76" s="148"/>
      <c r="AA76" s="148"/>
      <c r="AB76" s="148"/>
      <c r="AC76" s="148"/>
      <c r="AD76" s="148"/>
      <c r="AE76" s="148"/>
      <c r="AF76" s="148"/>
      <c r="AG76" s="148" t="s">
        <v>393</v>
      </c>
      <c r="AH76" s="148">
        <v>2</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96" t="s">
        <v>403</v>
      </c>
      <c r="D77" s="181"/>
      <c r="E77" s="182">
        <v>3003.0365999999999</v>
      </c>
      <c r="F77" s="157"/>
      <c r="G77" s="157"/>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393</v>
      </c>
      <c r="AH77" s="148">
        <v>3</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95" t="s">
        <v>1009</v>
      </c>
      <c r="D78" s="179"/>
      <c r="E78" s="180"/>
      <c r="F78" s="157"/>
      <c r="G78" s="157"/>
      <c r="H78" s="157"/>
      <c r="I78" s="157"/>
      <c r="J78" s="157"/>
      <c r="K78" s="157"/>
      <c r="L78" s="157"/>
      <c r="M78" s="157"/>
      <c r="N78" s="157"/>
      <c r="O78" s="157"/>
      <c r="P78" s="157"/>
      <c r="Q78" s="157"/>
      <c r="R78" s="157"/>
      <c r="S78" s="157"/>
      <c r="T78" s="157"/>
      <c r="U78" s="157"/>
      <c r="V78" s="157"/>
      <c r="W78" s="157"/>
      <c r="X78" s="157"/>
      <c r="Y78" s="148"/>
      <c r="Z78" s="148"/>
      <c r="AA78" s="148"/>
      <c r="AB78" s="148"/>
      <c r="AC78" s="148"/>
      <c r="AD78" s="148"/>
      <c r="AE78" s="148"/>
      <c r="AF78" s="148"/>
      <c r="AG78" s="148" t="s">
        <v>393</v>
      </c>
      <c r="AH78" s="148">
        <v>2</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95" t="s">
        <v>1010</v>
      </c>
      <c r="D79" s="179"/>
      <c r="E79" s="180">
        <v>586.49800000000005</v>
      </c>
      <c r="F79" s="157"/>
      <c r="G79" s="157"/>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393</v>
      </c>
      <c r="AH79" s="148">
        <v>2</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95" t="s">
        <v>1011</v>
      </c>
      <c r="D80" s="179"/>
      <c r="E80" s="180">
        <v>26.390999999999998</v>
      </c>
      <c r="F80" s="157"/>
      <c r="G80" s="157"/>
      <c r="H80" s="157"/>
      <c r="I80" s="157"/>
      <c r="J80" s="157"/>
      <c r="K80" s="157"/>
      <c r="L80" s="157"/>
      <c r="M80" s="157"/>
      <c r="N80" s="157"/>
      <c r="O80" s="157"/>
      <c r="P80" s="157"/>
      <c r="Q80" s="157"/>
      <c r="R80" s="157"/>
      <c r="S80" s="157"/>
      <c r="T80" s="157"/>
      <c r="U80" s="157"/>
      <c r="V80" s="157"/>
      <c r="W80" s="157"/>
      <c r="X80" s="157"/>
      <c r="Y80" s="148"/>
      <c r="Z80" s="148"/>
      <c r="AA80" s="148"/>
      <c r="AB80" s="148"/>
      <c r="AC80" s="148"/>
      <c r="AD80" s="148"/>
      <c r="AE80" s="148"/>
      <c r="AF80" s="148"/>
      <c r="AG80" s="148" t="s">
        <v>393</v>
      </c>
      <c r="AH80" s="148">
        <v>2</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95" t="s">
        <v>491</v>
      </c>
      <c r="D81" s="179"/>
      <c r="E81" s="180"/>
      <c r="F81" s="157"/>
      <c r="G81" s="157"/>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393</v>
      </c>
      <c r="AH81" s="148">
        <v>2</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95" t="s">
        <v>1012</v>
      </c>
      <c r="D82" s="179"/>
      <c r="E82" s="180">
        <v>-5.4450000000000003</v>
      </c>
      <c r="F82" s="157"/>
      <c r="G82" s="157"/>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393</v>
      </c>
      <c r="AH82" s="148">
        <v>2</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95" t="s">
        <v>1013</v>
      </c>
      <c r="D83" s="179"/>
      <c r="E83" s="180">
        <v>-116.325</v>
      </c>
      <c r="F83" s="157"/>
      <c r="G83" s="157"/>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393</v>
      </c>
      <c r="AH83" s="148">
        <v>2</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95" t="s">
        <v>1014</v>
      </c>
      <c r="D84" s="179"/>
      <c r="E84" s="180">
        <v>-2.5649999999999999</v>
      </c>
      <c r="F84" s="157"/>
      <c r="G84" s="157"/>
      <c r="H84" s="157"/>
      <c r="I84" s="157"/>
      <c r="J84" s="157"/>
      <c r="K84" s="157"/>
      <c r="L84" s="157"/>
      <c r="M84" s="157"/>
      <c r="N84" s="157"/>
      <c r="O84" s="157"/>
      <c r="P84" s="157"/>
      <c r="Q84" s="157"/>
      <c r="R84" s="157"/>
      <c r="S84" s="157"/>
      <c r="T84" s="157"/>
      <c r="U84" s="157"/>
      <c r="V84" s="157"/>
      <c r="W84" s="157"/>
      <c r="X84" s="157"/>
      <c r="Y84" s="148"/>
      <c r="Z84" s="148"/>
      <c r="AA84" s="148"/>
      <c r="AB84" s="148"/>
      <c r="AC84" s="148"/>
      <c r="AD84" s="148"/>
      <c r="AE84" s="148"/>
      <c r="AF84" s="148"/>
      <c r="AG84" s="148" t="s">
        <v>393</v>
      </c>
      <c r="AH84" s="148">
        <v>2</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95" t="s">
        <v>1015</v>
      </c>
      <c r="D85" s="179"/>
      <c r="E85" s="180">
        <v>-1.71</v>
      </c>
      <c r="F85" s="157"/>
      <c r="G85" s="157"/>
      <c r="H85" s="157"/>
      <c r="I85" s="157"/>
      <c r="J85" s="157"/>
      <c r="K85" s="157"/>
      <c r="L85" s="157"/>
      <c r="M85" s="157"/>
      <c r="N85" s="157"/>
      <c r="O85" s="157"/>
      <c r="P85" s="157"/>
      <c r="Q85" s="157"/>
      <c r="R85" s="157"/>
      <c r="S85" s="157"/>
      <c r="T85" s="157"/>
      <c r="U85" s="157"/>
      <c r="V85" s="157"/>
      <c r="W85" s="157"/>
      <c r="X85" s="157"/>
      <c r="Y85" s="148"/>
      <c r="Z85" s="148"/>
      <c r="AA85" s="148"/>
      <c r="AB85" s="148"/>
      <c r="AC85" s="148"/>
      <c r="AD85" s="148"/>
      <c r="AE85" s="148"/>
      <c r="AF85" s="148"/>
      <c r="AG85" s="148" t="s">
        <v>393</v>
      </c>
      <c r="AH85" s="148">
        <v>2</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96" t="s">
        <v>403</v>
      </c>
      <c r="D86" s="181"/>
      <c r="E86" s="182">
        <v>486.84399999999999</v>
      </c>
      <c r="F86" s="157"/>
      <c r="G86" s="157"/>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393</v>
      </c>
      <c r="AH86" s="148">
        <v>3</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95" t="s">
        <v>1016</v>
      </c>
      <c r="D87" s="179"/>
      <c r="E87" s="180">
        <v>422.47699999999998</v>
      </c>
      <c r="F87" s="157"/>
      <c r="G87" s="157"/>
      <c r="H87" s="157"/>
      <c r="I87" s="157"/>
      <c r="J87" s="157"/>
      <c r="K87" s="157"/>
      <c r="L87" s="157"/>
      <c r="M87" s="157"/>
      <c r="N87" s="157"/>
      <c r="O87" s="157"/>
      <c r="P87" s="157"/>
      <c r="Q87" s="157"/>
      <c r="R87" s="157"/>
      <c r="S87" s="157"/>
      <c r="T87" s="157"/>
      <c r="U87" s="157"/>
      <c r="V87" s="157"/>
      <c r="W87" s="157"/>
      <c r="X87" s="157"/>
      <c r="Y87" s="148"/>
      <c r="Z87" s="148"/>
      <c r="AA87" s="148"/>
      <c r="AB87" s="148"/>
      <c r="AC87" s="148"/>
      <c r="AD87" s="148"/>
      <c r="AE87" s="148"/>
      <c r="AF87" s="148"/>
      <c r="AG87" s="148" t="s">
        <v>393</v>
      </c>
      <c r="AH87" s="148">
        <v>2</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95" t="s">
        <v>1017</v>
      </c>
      <c r="D88" s="179"/>
      <c r="E88" s="180">
        <v>13.11</v>
      </c>
      <c r="F88" s="157"/>
      <c r="G88" s="157"/>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393</v>
      </c>
      <c r="AH88" s="148">
        <v>2</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95" t="s">
        <v>491</v>
      </c>
      <c r="D89" s="179"/>
      <c r="E89" s="180"/>
      <c r="F89" s="157"/>
      <c r="G89" s="157"/>
      <c r="H89" s="157"/>
      <c r="I89" s="157"/>
      <c r="J89" s="157"/>
      <c r="K89" s="157"/>
      <c r="L89" s="157"/>
      <c r="M89" s="157"/>
      <c r="N89" s="157"/>
      <c r="O89" s="157"/>
      <c r="P89" s="157"/>
      <c r="Q89" s="157"/>
      <c r="R89" s="157"/>
      <c r="S89" s="157"/>
      <c r="T89" s="157"/>
      <c r="U89" s="157"/>
      <c r="V89" s="157"/>
      <c r="W89" s="157"/>
      <c r="X89" s="157"/>
      <c r="Y89" s="148"/>
      <c r="Z89" s="148"/>
      <c r="AA89" s="148"/>
      <c r="AB89" s="148"/>
      <c r="AC89" s="148"/>
      <c r="AD89" s="148"/>
      <c r="AE89" s="148"/>
      <c r="AF89" s="148"/>
      <c r="AG89" s="148" t="s">
        <v>393</v>
      </c>
      <c r="AH89" s="148">
        <v>2</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195" t="s">
        <v>1018</v>
      </c>
      <c r="D90" s="179"/>
      <c r="E90" s="180">
        <v>-14.025</v>
      </c>
      <c r="F90" s="157"/>
      <c r="G90" s="157"/>
      <c r="H90" s="157"/>
      <c r="I90" s="157"/>
      <c r="J90" s="157"/>
      <c r="K90" s="157"/>
      <c r="L90" s="157"/>
      <c r="M90" s="157"/>
      <c r="N90" s="157"/>
      <c r="O90" s="157"/>
      <c r="P90" s="157"/>
      <c r="Q90" s="157"/>
      <c r="R90" s="157"/>
      <c r="S90" s="157"/>
      <c r="T90" s="157"/>
      <c r="U90" s="157"/>
      <c r="V90" s="157"/>
      <c r="W90" s="157"/>
      <c r="X90" s="157"/>
      <c r="Y90" s="148"/>
      <c r="Z90" s="148"/>
      <c r="AA90" s="148"/>
      <c r="AB90" s="148"/>
      <c r="AC90" s="148"/>
      <c r="AD90" s="148"/>
      <c r="AE90" s="148"/>
      <c r="AF90" s="148"/>
      <c r="AG90" s="148" t="s">
        <v>393</v>
      </c>
      <c r="AH90" s="148">
        <v>2</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195" t="s">
        <v>1019</v>
      </c>
      <c r="D91" s="179"/>
      <c r="E91" s="180">
        <v>-34.43</v>
      </c>
      <c r="F91" s="157"/>
      <c r="G91" s="157"/>
      <c r="H91" s="157"/>
      <c r="I91" s="157"/>
      <c r="J91" s="157"/>
      <c r="K91" s="157"/>
      <c r="L91" s="157"/>
      <c r="M91" s="157"/>
      <c r="N91" s="157"/>
      <c r="O91" s="157"/>
      <c r="P91" s="157"/>
      <c r="Q91" s="157"/>
      <c r="R91" s="157"/>
      <c r="S91" s="157"/>
      <c r="T91" s="157"/>
      <c r="U91" s="157"/>
      <c r="V91" s="157"/>
      <c r="W91" s="157"/>
      <c r="X91" s="157"/>
      <c r="Y91" s="148"/>
      <c r="Z91" s="148"/>
      <c r="AA91" s="148"/>
      <c r="AB91" s="148"/>
      <c r="AC91" s="148"/>
      <c r="AD91" s="148"/>
      <c r="AE91" s="148"/>
      <c r="AF91" s="148"/>
      <c r="AG91" s="148" t="s">
        <v>393</v>
      </c>
      <c r="AH91" s="148">
        <v>2</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95" t="s">
        <v>1020</v>
      </c>
      <c r="D92" s="179"/>
      <c r="E92" s="180">
        <v>-1.1399999999999999</v>
      </c>
      <c r="F92" s="157"/>
      <c r="G92" s="157"/>
      <c r="H92" s="157"/>
      <c r="I92" s="157"/>
      <c r="J92" s="157"/>
      <c r="K92" s="157"/>
      <c r="L92" s="157"/>
      <c r="M92" s="157"/>
      <c r="N92" s="157"/>
      <c r="O92" s="157"/>
      <c r="P92" s="157"/>
      <c r="Q92" s="157"/>
      <c r="R92" s="157"/>
      <c r="S92" s="157"/>
      <c r="T92" s="157"/>
      <c r="U92" s="157"/>
      <c r="V92" s="157"/>
      <c r="W92" s="157"/>
      <c r="X92" s="157"/>
      <c r="Y92" s="148"/>
      <c r="Z92" s="148"/>
      <c r="AA92" s="148"/>
      <c r="AB92" s="148"/>
      <c r="AC92" s="148"/>
      <c r="AD92" s="148"/>
      <c r="AE92" s="148"/>
      <c r="AF92" s="148"/>
      <c r="AG92" s="148" t="s">
        <v>393</v>
      </c>
      <c r="AH92" s="148">
        <v>2</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95" t="s">
        <v>1021</v>
      </c>
      <c r="D93" s="179"/>
      <c r="E93" s="180"/>
      <c r="F93" s="157"/>
      <c r="G93" s="157"/>
      <c r="H93" s="157"/>
      <c r="I93" s="157"/>
      <c r="J93" s="157"/>
      <c r="K93" s="157"/>
      <c r="L93" s="157"/>
      <c r="M93" s="157"/>
      <c r="N93" s="157"/>
      <c r="O93" s="157"/>
      <c r="P93" s="157"/>
      <c r="Q93" s="157"/>
      <c r="R93" s="157"/>
      <c r="S93" s="157"/>
      <c r="T93" s="157"/>
      <c r="U93" s="157"/>
      <c r="V93" s="157"/>
      <c r="W93" s="157"/>
      <c r="X93" s="157"/>
      <c r="Y93" s="148"/>
      <c r="Z93" s="148"/>
      <c r="AA93" s="148"/>
      <c r="AB93" s="148"/>
      <c r="AC93" s="148"/>
      <c r="AD93" s="148"/>
      <c r="AE93" s="148"/>
      <c r="AF93" s="148"/>
      <c r="AG93" s="148" t="s">
        <v>393</v>
      </c>
      <c r="AH93" s="148">
        <v>2</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96" t="s">
        <v>403</v>
      </c>
      <c r="D94" s="181"/>
      <c r="E94" s="182">
        <v>385.99200000000002</v>
      </c>
      <c r="F94" s="157"/>
      <c r="G94" s="157"/>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393</v>
      </c>
      <c r="AH94" s="148">
        <v>3</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95" t="s">
        <v>1022</v>
      </c>
      <c r="D95" s="179"/>
      <c r="E95" s="180">
        <v>768.85379999999998</v>
      </c>
      <c r="F95" s="157"/>
      <c r="G95" s="157"/>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393</v>
      </c>
      <c r="AH95" s="148">
        <v>2</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95" t="s">
        <v>1023</v>
      </c>
      <c r="D96" s="179"/>
      <c r="E96" s="180">
        <v>24.795000000000002</v>
      </c>
      <c r="F96" s="157"/>
      <c r="G96" s="157"/>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393</v>
      </c>
      <c r="AH96" s="148">
        <v>2</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95" t="s">
        <v>491</v>
      </c>
      <c r="D97" s="179"/>
      <c r="E97" s="180"/>
      <c r="F97" s="157"/>
      <c r="G97" s="157"/>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393</v>
      </c>
      <c r="AH97" s="148">
        <v>2</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95" t="s">
        <v>1024</v>
      </c>
      <c r="D98" s="179"/>
      <c r="E98" s="180">
        <v>-111.96899999999999</v>
      </c>
      <c r="F98" s="157"/>
      <c r="G98" s="157"/>
      <c r="H98" s="157"/>
      <c r="I98" s="157"/>
      <c r="J98" s="157"/>
      <c r="K98" s="157"/>
      <c r="L98" s="157"/>
      <c r="M98" s="157"/>
      <c r="N98" s="157"/>
      <c r="O98" s="157"/>
      <c r="P98" s="157"/>
      <c r="Q98" s="157"/>
      <c r="R98" s="157"/>
      <c r="S98" s="157"/>
      <c r="T98" s="157"/>
      <c r="U98" s="157"/>
      <c r="V98" s="157"/>
      <c r="W98" s="157"/>
      <c r="X98" s="157"/>
      <c r="Y98" s="148"/>
      <c r="Z98" s="148"/>
      <c r="AA98" s="148"/>
      <c r="AB98" s="148"/>
      <c r="AC98" s="148"/>
      <c r="AD98" s="148"/>
      <c r="AE98" s="148"/>
      <c r="AF98" s="148"/>
      <c r="AG98" s="148" t="s">
        <v>393</v>
      </c>
      <c r="AH98" s="148">
        <v>2</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95" t="s">
        <v>1025</v>
      </c>
      <c r="D99" s="179"/>
      <c r="E99" s="180">
        <v>-3.42</v>
      </c>
      <c r="F99" s="157"/>
      <c r="G99" s="157"/>
      <c r="H99" s="157"/>
      <c r="I99" s="157"/>
      <c r="J99" s="157"/>
      <c r="K99" s="157"/>
      <c r="L99" s="157"/>
      <c r="M99" s="157"/>
      <c r="N99" s="157"/>
      <c r="O99" s="157"/>
      <c r="P99" s="157"/>
      <c r="Q99" s="157"/>
      <c r="R99" s="157"/>
      <c r="S99" s="157"/>
      <c r="T99" s="157"/>
      <c r="U99" s="157"/>
      <c r="V99" s="157"/>
      <c r="W99" s="157"/>
      <c r="X99" s="157"/>
      <c r="Y99" s="148"/>
      <c r="Z99" s="148"/>
      <c r="AA99" s="148"/>
      <c r="AB99" s="148"/>
      <c r="AC99" s="148"/>
      <c r="AD99" s="148"/>
      <c r="AE99" s="148"/>
      <c r="AF99" s="148"/>
      <c r="AG99" s="148" t="s">
        <v>393</v>
      </c>
      <c r="AH99" s="148">
        <v>2</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95" t="s">
        <v>1025</v>
      </c>
      <c r="D100" s="179"/>
      <c r="E100" s="180">
        <v>-3.42</v>
      </c>
      <c r="F100" s="157"/>
      <c r="G100" s="157"/>
      <c r="H100" s="157"/>
      <c r="I100" s="157"/>
      <c r="J100" s="157"/>
      <c r="K100" s="157"/>
      <c r="L100" s="157"/>
      <c r="M100" s="157"/>
      <c r="N100" s="157"/>
      <c r="O100" s="157"/>
      <c r="P100" s="157"/>
      <c r="Q100" s="157"/>
      <c r="R100" s="157"/>
      <c r="S100" s="157"/>
      <c r="T100" s="157"/>
      <c r="U100" s="157"/>
      <c r="V100" s="157"/>
      <c r="W100" s="157"/>
      <c r="X100" s="157"/>
      <c r="Y100" s="148"/>
      <c r="Z100" s="148"/>
      <c r="AA100" s="148"/>
      <c r="AB100" s="148"/>
      <c r="AC100" s="148"/>
      <c r="AD100" s="148"/>
      <c r="AE100" s="148"/>
      <c r="AF100" s="148"/>
      <c r="AG100" s="148" t="s">
        <v>393</v>
      </c>
      <c r="AH100" s="148">
        <v>2</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96" t="s">
        <v>403</v>
      </c>
      <c r="D101" s="181"/>
      <c r="E101" s="182">
        <v>674.83979999999997</v>
      </c>
      <c r="F101" s="157"/>
      <c r="G101" s="157"/>
      <c r="H101" s="157"/>
      <c r="I101" s="157"/>
      <c r="J101" s="157"/>
      <c r="K101" s="157"/>
      <c r="L101" s="157"/>
      <c r="M101" s="157"/>
      <c r="N101" s="157"/>
      <c r="O101" s="157"/>
      <c r="P101" s="157"/>
      <c r="Q101" s="157"/>
      <c r="R101" s="157"/>
      <c r="S101" s="157"/>
      <c r="T101" s="157"/>
      <c r="U101" s="157"/>
      <c r="V101" s="157"/>
      <c r="W101" s="157"/>
      <c r="X101" s="157"/>
      <c r="Y101" s="148"/>
      <c r="Z101" s="148"/>
      <c r="AA101" s="148"/>
      <c r="AB101" s="148"/>
      <c r="AC101" s="148"/>
      <c r="AD101" s="148"/>
      <c r="AE101" s="148"/>
      <c r="AF101" s="148"/>
      <c r="AG101" s="148" t="s">
        <v>393</v>
      </c>
      <c r="AH101" s="148">
        <v>3</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55"/>
      <c r="B102" s="156"/>
      <c r="C102" s="195" t="s">
        <v>1026</v>
      </c>
      <c r="D102" s="179"/>
      <c r="E102" s="180">
        <v>701.47439999999995</v>
      </c>
      <c r="F102" s="157"/>
      <c r="G102" s="157"/>
      <c r="H102" s="157"/>
      <c r="I102" s="157"/>
      <c r="J102" s="157"/>
      <c r="K102" s="157"/>
      <c r="L102" s="157"/>
      <c r="M102" s="157"/>
      <c r="N102" s="157"/>
      <c r="O102" s="157"/>
      <c r="P102" s="157"/>
      <c r="Q102" s="157"/>
      <c r="R102" s="157"/>
      <c r="S102" s="157"/>
      <c r="T102" s="157"/>
      <c r="U102" s="157"/>
      <c r="V102" s="157"/>
      <c r="W102" s="157"/>
      <c r="X102" s="157"/>
      <c r="Y102" s="148"/>
      <c r="Z102" s="148"/>
      <c r="AA102" s="148"/>
      <c r="AB102" s="148"/>
      <c r="AC102" s="148"/>
      <c r="AD102" s="148"/>
      <c r="AE102" s="148"/>
      <c r="AF102" s="148"/>
      <c r="AG102" s="148" t="s">
        <v>393</v>
      </c>
      <c r="AH102" s="148">
        <v>2</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95" t="s">
        <v>1027</v>
      </c>
      <c r="D103" s="179"/>
      <c r="E103" s="180">
        <v>25.934999999999999</v>
      </c>
      <c r="F103" s="157"/>
      <c r="G103" s="157"/>
      <c r="H103" s="157"/>
      <c r="I103" s="157"/>
      <c r="J103" s="157"/>
      <c r="K103" s="157"/>
      <c r="L103" s="157"/>
      <c r="M103" s="157"/>
      <c r="N103" s="157"/>
      <c r="O103" s="157"/>
      <c r="P103" s="157"/>
      <c r="Q103" s="157"/>
      <c r="R103" s="157"/>
      <c r="S103" s="157"/>
      <c r="T103" s="157"/>
      <c r="U103" s="157"/>
      <c r="V103" s="157"/>
      <c r="W103" s="157"/>
      <c r="X103" s="157"/>
      <c r="Y103" s="148"/>
      <c r="Z103" s="148"/>
      <c r="AA103" s="148"/>
      <c r="AB103" s="148"/>
      <c r="AC103" s="148"/>
      <c r="AD103" s="148"/>
      <c r="AE103" s="148"/>
      <c r="AF103" s="148"/>
      <c r="AG103" s="148" t="s">
        <v>393</v>
      </c>
      <c r="AH103" s="148">
        <v>2</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95" t="s">
        <v>1028</v>
      </c>
      <c r="D104" s="179"/>
      <c r="E104" s="180">
        <v>11.186</v>
      </c>
      <c r="F104" s="157"/>
      <c r="G104" s="157"/>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393</v>
      </c>
      <c r="AH104" s="148">
        <v>2</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95" t="s">
        <v>491</v>
      </c>
      <c r="D105" s="179"/>
      <c r="E105" s="180"/>
      <c r="F105" s="157"/>
      <c r="G105" s="157"/>
      <c r="H105" s="157"/>
      <c r="I105" s="157"/>
      <c r="J105" s="157"/>
      <c r="K105" s="157"/>
      <c r="L105" s="157"/>
      <c r="M105" s="157"/>
      <c r="N105" s="157"/>
      <c r="O105" s="157"/>
      <c r="P105" s="157"/>
      <c r="Q105" s="157"/>
      <c r="R105" s="157"/>
      <c r="S105" s="157"/>
      <c r="T105" s="157"/>
      <c r="U105" s="157"/>
      <c r="V105" s="157"/>
      <c r="W105" s="157"/>
      <c r="X105" s="157"/>
      <c r="Y105" s="148"/>
      <c r="Z105" s="148"/>
      <c r="AA105" s="148"/>
      <c r="AB105" s="148"/>
      <c r="AC105" s="148"/>
      <c r="AD105" s="148"/>
      <c r="AE105" s="148"/>
      <c r="AF105" s="148"/>
      <c r="AG105" s="148" t="s">
        <v>393</v>
      </c>
      <c r="AH105" s="148">
        <v>2</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95" t="s">
        <v>1029</v>
      </c>
      <c r="D106" s="179"/>
      <c r="E106" s="180">
        <v>-89.628</v>
      </c>
      <c r="F106" s="157"/>
      <c r="G106" s="157"/>
      <c r="H106" s="157"/>
      <c r="I106" s="157"/>
      <c r="J106" s="157"/>
      <c r="K106" s="157"/>
      <c r="L106" s="157"/>
      <c r="M106" s="157"/>
      <c r="N106" s="157"/>
      <c r="O106" s="157"/>
      <c r="P106" s="157"/>
      <c r="Q106" s="157"/>
      <c r="R106" s="157"/>
      <c r="S106" s="157"/>
      <c r="T106" s="157"/>
      <c r="U106" s="157"/>
      <c r="V106" s="157"/>
      <c r="W106" s="157"/>
      <c r="X106" s="157"/>
      <c r="Y106" s="148"/>
      <c r="Z106" s="148"/>
      <c r="AA106" s="148"/>
      <c r="AB106" s="148"/>
      <c r="AC106" s="148"/>
      <c r="AD106" s="148"/>
      <c r="AE106" s="148"/>
      <c r="AF106" s="148"/>
      <c r="AG106" s="148" t="s">
        <v>393</v>
      </c>
      <c r="AH106" s="148">
        <v>2</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95" t="s">
        <v>1030</v>
      </c>
      <c r="D107" s="179"/>
      <c r="E107" s="180">
        <v>-3.52</v>
      </c>
      <c r="F107" s="157"/>
      <c r="G107" s="157"/>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393</v>
      </c>
      <c r="AH107" s="148">
        <v>2</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95" t="s">
        <v>1015</v>
      </c>
      <c r="D108" s="179"/>
      <c r="E108" s="180">
        <v>-1.71</v>
      </c>
      <c r="F108" s="157"/>
      <c r="G108" s="157"/>
      <c r="H108" s="157"/>
      <c r="I108" s="157"/>
      <c r="J108" s="157"/>
      <c r="K108" s="157"/>
      <c r="L108" s="157"/>
      <c r="M108" s="157"/>
      <c r="N108" s="157"/>
      <c r="O108" s="157"/>
      <c r="P108" s="157"/>
      <c r="Q108" s="157"/>
      <c r="R108" s="157"/>
      <c r="S108" s="157"/>
      <c r="T108" s="157"/>
      <c r="U108" s="157"/>
      <c r="V108" s="157"/>
      <c r="W108" s="157"/>
      <c r="X108" s="157"/>
      <c r="Y108" s="148"/>
      <c r="Z108" s="148"/>
      <c r="AA108" s="148"/>
      <c r="AB108" s="148"/>
      <c r="AC108" s="148"/>
      <c r="AD108" s="148"/>
      <c r="AE108" s="148"/>
      <c r="AF108" s="148"/>
      <c r="AG108" s="148" t="s">
        <v>393</v>
      </c>
      <c r="AH108" s="148">
        <v>2</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95" t="s">
        <v>1031</v>
      </c>
      <c r="D109" s="179"/>
      <c r="E109" s="180">
        <v>-2.3519999999999999</v>
      </c>
      <c r="F109" s="157"/>
      <c r="G109" s="157"/>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393</v>
      </c>
      <c r="AH109" s="148">
        <v>2</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96" t="s">
        <v>403</v>
      </c>
      <c r="D110" s="181"/>
      <c r="E110" s="182">
        <v>641.3854</v>
      </c>
      <c r="F110" s="157"/>
      <c r="G110" s="157"/>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393</v>
      </c>
      <c r="AH110" s="148">
        <v>3</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95" t="s">
        <v>1032</v>
      </c>
      <c r="D111" s="179"/>
      <c r="E111" s="180">
        <v>3003.0365999999999</v>
      </c>
      <c r="F111" s="157"/>
      <c r="G111" s="157"/>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393</v>
      </c>
      <c r="AH111" s="148">
        <v>2</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95" t="s">
        <v>1033</v>
      </c>
      <c r="D112" s="179"/>
      <c r="E112" s="180">
        <v>486.84399999999999</v>
      </c>
      <c r="F112" s="157"/>
      <c r="G112" s="157"/>
      <c r="H112" s="157"/>
      <c r="I112" s="157"/>
      <c r="J112" s="157"/>
      <c r="K112" s="157"/>
      <c r="L112" s="157"/>
      <c r="M112" s="157"/>
      <c r="N112" s="157"/>
      <c r="O112" s="157"/>
      <c r="P112" s="157"/>
      <c r="Q112" s="157"/>
      <c r="R112" s="157"/>
      <c r="S112" s="157"/>
      <c r="T112" s="157"/>
      <c r="U112" s="157"/>
      <c r="V112" s="157"/>
      <c r="W112" s="157"/>
      <c r="X112" s="157"/>
      <c r="Y112" s="148"/>
      <c r="Z112" s="148"/>
      <c r="AA112" s="148"/>
      <c r="AB112" s="148"/>
      <c r="AC112" s="148"/>
      <c r="AD112" s="148"/>
      <c r="AE112" s="148"/>
      <c r="AF112" s="148"/>
      <c r="AG112" s="148" t="s">
        <v>393</v>
      </c>
      <c r="AH112" s="148">
        <v>2</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95" t="s">
        <v>1034</v>
      </c>
      <c r="D113" s="179"/>
      <c r="E113" s="180">
        <v>385.99200000000002</v>
      </c>
      <c r="F113" s="157"/>
      <c r="G113" s="15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393</v>
      </c>
      <c r="AH113" s="148">
        <v>2</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95" t="s">
        <v>1035</v>
      </c>
      <c r="D114" s="179"/>
      <c r="E114" s="180">
        <v>674.83979999999997</v>
      </c>
      <c r="F114" s="157"/>
      <c r="G114" s="157"/>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393</v>
      </c>
      <c r="AH114" s="148">
        <v>2</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95" t="s">
        <v>1036</v>
      </c>
      <c r="D115" s="179"/>
      <c r="E115" s="180">
        <v>641.3854</v>
      </c>
      <c r="F115" s="157"/>
      <c r="G115" s="157"/>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393</v>
      </c>
      <c r="AH115" s="148">
        <v>2</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96" t="s">
        <v>403</v>
      </c>
      <c r="D116" s="181"/>
      <c r="E116" s="182">
        <v>5192.0977999999996</v>
      </c>
      <c r="F116" s="157"/>
      <c r="G116" s="157"/>
      <c r="H116" s="157"/>
      <c r="I116" s="157"/>
      <c r="J116" s="157"/>
      <c r="K116" s="157"/>
      <c r="L116" s="157"/>
      <c r="M116" s="157"/>
      <c r="N116" s="157"/>
      <c r="O116" s="157"/>
      <c r="P116" s="157"/>
      <c r="Q116" s="157"/>
      <c r="R116" s="157"/>
      <c r="S116" s="157"/>
      <c r="T116" s="157"/>
      <c r="U116" s="157"/>
      <c r="V116" s="157"/>
      <c r="W116" s="157"/>
      <c r="X116" s="157"/>
      <c r="Y116" s="148"/>
      <c r="Z116" s="148"/>
      <c r="AA116" s="148"/>
      <c r="AB116" s="148"/>
      <c r="AC116" s="148"/>
      <c r="AD116" s="148"/>
      <c r="AE116" s="148"/>
      <c r="AF116" s="148"/>
      <c r="AG116" s="148" t="s">
        <v>393</v>
      </c>
      <c r="AH116" s="148">
        <v>3</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94" t="s">
        <v>404</v>
      </c>
      <c r="D117" s="179"/>
      <c r="E117" s="180"/>
      <c r="F117" s="157"/>
      <c r="G117" s="157"/>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393</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97" t="s">
        <v>1037</v>
      </c>
      <c r="D118" s="183"/>
      <c r="E118" s="184">
        <v>3790.2313899999999</v>
      </c>
      <c r="F118" s="157"/>
      <c r="G118" s="157"/>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393</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65">
        <v>9</v>
      </c>
      <c r="B119" s="166" t="s">
        <v>500</v>
      </c>
      <c r="C119" s="175" t="s">
        <v>501</v>
      </c>
      <c r="D119" s="167" t="s">
        <v>443</v>
      </c>
      <c r="E119" s="168">
        <v>1038.41956</v>
      </c>
      <c r="F119" s="169">
        <v>221.2</v>
      </c>
      <c r="G119" s="170">
        <f>ROUND(E119*F119,2)</f>
        <v>229698.41</v>
      </c>
      <c r="H119" s="169">
        <v>0</v>
      </c>
      <c r="I119" s="170">
        <f>ROUND(E119*H119,2)</f>
        <v>0</v>
      </c>
      <c r="J119" s="169">
        <v>221.2</v>
      </c>
      <c r="K119" s="170">
        <f>ROUND(E119*J119,2)</f>
        <v>229698.41</v>
      </c>
      <c r="L119" s="170">
        <v>21</v>
      </c>
      <c r="M119" s="170">
        <f>G119*(1+L119/100)</f>
        <v>277935.07610000001</v>
      </c>
      <c r="N119" s="170">
        <v>0</v>
      </c>
      <c r="O119" s="170">
        <f>ROUND(E119*N119,2)</f>
        <v>0</v>
      </c>
      <c r="P119" s="170">
        <v>0</v>
      </c>
      <c r="Q119" s="170">
        <f>ROUND(E119*P119,2)</f>
        <v>0</v>
      </c>
      <c r="R119" s="170" t="s">
        <v>386</v>
      </c>
      <c r="S119" s="170" t="s">
        <v>387</v>
      </c>
      <c r="T119" s="171" t="s">
        <v>322</v>
      </c>
      <c r="U119" s="157">
        <v>0.25</v>
      </c>
      <c r="V119" s="157">
        <f>ROUND(E119*U119,2)</f>
        <v>259.60000000000002</v>
      </c>
      <c r="W119" s="157"/>
      <c r="X119" s="157" t="s">
        <v>388</v>
      </c>
      <c r="Y119" s="148"/>
      <c r="Z119" s="148"/>
      <c r="AA119" s="148"/>
      <c r="AB119" s="148"/>
      <c r="AC119" s="148"/>
      <c r="AD119" s="148"/>
      <c r="AE119" s="148"/>
      <c r="AF119" s="148"/>
      <c r="AG119" s="148" t="s">
        <v>389</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ht="33.75" outlineLevel="1" x14ac:dyDescent="0.2">
      <c r="A120" s="155"/>
      <c r="B120" s="156"/>
      <c r="C120" s="273" t="s">
        <v>455</v>
      </c>
      <c r="D120" s="274"/>
      <c r="E120" s="274"/>
      <c r="F120" s="274"/>
      <c r="G120" s="274"/>
      <c r="H120" s="157"/>
      <c r="I120" s="157"/>
      <c r="J120" s="157"/>
      <c r="K120" s="157"/>
      <c r="L120" s="157"/>
      <c r="M120" s="157"/>
      <c r="N120" s="157"/>
      <c r="O120" s="157"/>
      <c r="P120" s="157"/>
      <c r="Q120" s="157"/>
      <c r="R120" s="157"/>
      <c r="S120" s="157"/>
      <c r="T120" s="157"/>
      <c r="U120" s="157"/>
      <c r="V120" s="157"/>
      <c r="W120" s="157"/>
      <c r="X120" s="157"/>
      <c r="Y120" s="148"/>
      <c r="Z120" s="148"/>
      <c r="AA120" s="148"/>
      <c r="AB120" s="148"/>
      <c r="AC120" s="148"/>
      <c r="AD120" s="148"/>
      <c r="AE120" s="148"/>
      <c r="AF120" s="148"/>
      <c r="AG120" s="148" t="s">
        <v>391</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72" t="str">
        <f>C120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20" s="148"/>
      <c r="BC120" s="148"/>
      <c r="BD120" s="148"/>
      <c r="BE120" s="148"/>
      <c r="BF120" s="148"/>
      <c r="BG120" s="148"/>
      <c r="BH120" s="148"/>
    </row>
    <row r="121" spans="1:60" outlineLevel="1" x14ac:dyDescent="0.2">
      <c r="A121" s="155"/>
      <c r="B121" s="156"/>
      <c r="C121" s="197" t="s">
        <v>456</v>
      </c>
      <c r="D121" s="183"/>
      <c r="E121" s="184"/>
      <c r="F121" s="157"/>
      <c r="G121" s="157"/>
      <c r="H121" s="157"/>
      <c r="I121" s="157"/>
      <c r="J121" s="157"/>
      <c r="K121" s="157"/>
      <c r="L121" s="157"/>
      <c r="M121" s="157"/>
      <c r="N121" s="157"/>
      <c r="O121" s="157"/>
      <c r="P121" s="157"/>
      <c r="Q121" s="157"/>
      <c r="R121" s="157"/>
      <c r="S121" s="157"/>
      <c r="T121" s="157"/>
      <c r="U121" s="157"/>
      <c r="V121" s="157"/>
      <c r="W121" s="157"/>
      <c r="X121" s="157"/>
      <c r="Y121" s="148"/>
      <c r="Z121" s="148"/>
      <c r="AA121" s="148"/>
      <c r="AB121" s="148"/>
      <c r="AC121" s="148"/>
      <c r="AD121" s="148"/>
      <c r="AE121" s="148"/>
      <c r="AF121" s="148"/>
      <c r="AG121" s="148" t="s">
        <v>393</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97" t="s">
        <v>1038</v>
      </c>
      <c r="D122" s="183"/>
      <c r="E122" s="184">
        <v>1038.41956</v>
      </c>
      <c r="F122" s="157"/>
      <c r="G122" s="157"/>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393</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65">
        <v>10</v>
      </c>
      <c r="B123" s="166" t="s">
        <v>1039</v>
      </c>
      <c r="C123" s="175" t="s">
        <v>1040</v>
      </c>
      <c r="D123" s="167" t="s">
        <v>420</v>
      </c>
      <c r="E123" s="168">
        <v>25</v>
      </c>
      <c r="F123" s="169">
        <v>1396</v>
      </c>
      <c r="G123" s="170">
        <f>ROUND(E123*F123,2)</f>
        <v>34900</v>
      </c>
      <c r="H123" s="169">
        <v>18.11</v>
      </c>
      <c r="I123" s="170">
        <f>ROUND(E123*H123,2)</f>
        <v>452.75</v>
      </c>
      <c r="J123" s="169">
        <v>1377.89</v>
      </c>
      <c r="K123" s="170">
        <f>ROUND(E123*J123,2)</f>
        <v>34447.25</v>
      </c>
      <c r="L123" s="170">
        <v>21</v>
      </c>
      <c r="M123" s="170">
        <f>G123*(1+L123/100)</f>
        <v>42229</v>
      </c>
      <c r="N123" s="170">
        <v>1.4999999999999999E-4</v>
      </c>
      <c r="O123" s="170">
        <f>ROUND(E123*N123,2)</f>
        <v>0</v>
      </c>
      <c r="P123" s="170">
        <v>0</v>
      </c>
      <c r="Q123" s="170">
        <f>ROUND(E123*P123,2)</f>
        <v>0</v>
      </c>
      <c r="R123" s="170" t="s">
        <v>386</v>
      </c>
      <c r="S123" s="170" t="s">
        <v>387</v>
      </c>
      <c r="T123" s="171" t="s">
        <v>322</v>
      </c>
      <c r="U123" s="157">
        <v>1.5761099999999999</v>
      </c>
      <c r="V123" s="157">
        <f>ROUND(E123*U123,2)</f>
        <v>39.4</v>
      </c>
      <c r="W123" s="157"/>
      <c r="X123" s="157" t="s">
        <v>388</v>
      </c>
      <c r="Y123" s="148"/>
      <c r="Z123" s="148"/>
      <c r="AA123" s="148"/>
      <c r="AB123" s="148"/>
      <c r="AC123" s="148"/>
      <c r="AD123" s="148"/>
      <c r="AE123" s="148"/>
      <c r="AF123" s="148"/>
      <c r="AG123" s="148" t="s">
        <v>389</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ht="22.5" outlineLevel="1" x14ac:dyDescent="0.2">
      <c r="A124" s="155"/>
      <c r="B124" s="156"/>
      <c r="C124" s="273" t="s">
        <v>1041</v>
      </c>
      <c r="D124" s="274"/>
      <c r="E124" s="274"/>
      <c r="F124" s="274"/>
      <c r="G124" s="274"/>
      <c r="H124" s="157"/>
      <c r="I124" s="157"/>
      <c r="J124" s="157"/>
      <c r="K124" s="157"/>
      <c r="L124" s="157"/>
      <c r="M124" s="157"/>
      <c r="N124" s="157"/>
      <c r="O124" s="157"/>
      <c r="P124" s="157"/>
      <c r="Q124" s="157"/>
      <c r="R124" s="157"/>
      <c r="S124" s="157"/>
      <c r="T124" s="157"/>
      <c r="U124" s="157"/>
      <c r="V124" s="157"/>
      <c r="W124" s="157"/>
      <c r="X124" s="157"/>
      <c r="Y124" s="148"/>
      <c r="Z124" s="148"/>
      <c r="AA124" s="148"/>
      <c r="AB124" s="148"/>
      <c r="AC124" s="148"/>
      <c r="AD124" s="148"/>
      <c r="AE124" s="148"/>
      <c r="AF124" s="148"/>
      <c r="AG124" s="148" t="s">
        <v>391</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72" t="str">
        <f>C124</f>
        <v>Protlačování trub v hornině 1 - 4 s výjimkou tekoucího písku a hornin kašovité konzistence metodou ramování (zatloukání) ocelových trub s následným čistěním.</v>
      </c>
      <c r="BB124" s="148"/>
      <c r="BC124" s="148"/>
      <c r="BD124" s="148"/>
      <c r="BE124" s="148"/>
      <c r="BF124" s="148"/>
      <c r="BG124" s="148"/>
      <c r="BH124" s="148"/>
    </row>
    <row r="125" spans="1:60" ht="22.5" outlineLevel="1" x14ac:dyDescent="0.2">
      <c r="A125" s="155"/>
      <c r="B125" s="156"/>
      <c r="C125" s="275" t="s">
        <v>1042</v>
      </c>
      <c r="D125" s="276"/>
      <c r="E125" s="276"/>
      <c r="F125" s="276"/>
      <c r="G125" s="276"/>
      <c r="H125" s="157"/>
      <c r="I125" s="157"/>
      <c r="J125" s="157"/>
      <c r="K125" s="157"/>
      <c r="L125" s="157"/>
      <c r="M125" s="157"/>
      <c r="N125" s="157"/>
      <c r="O125" s="157"/>
      <c r="P125" s="157"/>
      <c r="Q125" s="157"/>
      <c r="R125" s="157"/>
      <c r="S125" s="157"/>
      <c r="T125" s="157"/>
      <c r="U125" s="157"/>
      <c r="V125" s="157"/>
      <c r="W125" s="157"/>
      <c r="X125" s="157"/>
      <c r="Y125" s="148"/>
      <c r="Z125" s="148"/>
      <c r="AA125" s="148"/>
      <c r="AB125" s="148"/>
      <c r="AC125" s="148"/>
      <c r="AD125" s="148"/>
      <c r="AE125" s="148"/>
      <c r="AF125" s="148"/>
      <c r="AG125" s="148" t="s">
        <v>391</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72" t="str">
        <f>C125</f>
        <v>Úprava čela potrubí pro protlačení, spojování potlačovaných trub, odstranění horniny z protlačovaných trub stlačeným vzduchem, vodorovné a svislé přemístění výkopku z protlačovaného potrubí a montážní jámy na přilehlé území.</v>
      </c>
      <c r="BB125" s="148"/>
      <c r="BC125" s="148"/>
      <c r="BD125" s="148"/>
      <c r="BE125" s="148"/>
      <c r="BF125" s="148"/>
      <c r="BG125" s="148"/>
      <c r="BH125" s="148"/>
    </row>
    <row r="126" spans="1:60" outlineLevel="1" x14ac:dyDescent="0.2">
      <c r="A126" s="155"/>
      <c r="B126" s="156"/>
      <c r="C126" s="197" t="s">
        <v>1043</v>
      </c>
      <c r="D126" s="183"/>
      <c r="E126" s="184">
        <v>25</v>
      </c>
      <c r="F126" s="157"/>
      <c r="G126" s="157"/>
      <c r="H126" s="157"/>
      <c r="I126" s="157"/>
      <c r="J126" s="157"/>
      <c r="K126" s="157"/>
      <c r="L126" s="157"/>
      <c r="M126" s="157"/>
      <c r="N126" s="157"/>
      <c r="O126" s="157"/>
      <c r="P126" s="157"/>
      <c r="Q126" s="157"/>
      <c r="R126" s="157"/>
      <c r="S126" s="157"/>
      <c r="T126" s="157"/>
      <c r="U126" s="157"/>
      <c r="V126" s="157"/>
      <c r="W126" s="157"/>
      <c r="X126" s="157"/>
      <c r="Y126" s="148"/>
      <c r="Z126" s="148"/>
      <c r="AA126" s="148"/>
      <c r="AB126" s="148"/>
      <c r="AC126" s="148"/>
      <c r="AD126" s="148"/>
      <c r="AE126" s="148"/>
      <c r="AF126" s="148"/>
      <c r="AG126" s="148" t="s">
        <v>393</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65">
        <v>11</v>
      </c>
      <c r="B127" s="166" t="s">
        <v>1044</v>
      </c>
      <c r="C127" s="175" t="s">
        <v>1045</v>
      </c>
      <c r="D127" s="167" t="s">
        <v>420</v>
      </c>
      <c r="E127" s="168">
        <v>59.5</v>
      </c>
      <c r="F127" s="169">
        <v>1848</v>
      </c>
      <c r="G127" s="170">
        <f>ROUND(E127*F127,2)</f>
        <v>109956</v>
      </c>
      <c r="H127" s="169">
        <v>22.89</v>
      </c>
      <c r="I127" s="170">
        <f>ROUND(E127*H127,2)</f>
        <v>1361.96</v>
      </c>
      <c r="J127" s="169">
        <v>1825.11</v>
      </c>
      <c r="K127" s="170">
        <f>ROUND(E127*J127,2)</f>
        <v>108594.05</v>
      </c>
      <c r="L127" s="170">
        <v>21</v>
      </c>
      <c r="M127" s="170">
        <f>G127*(1+L127/100)</f>
        <v>133046.76</v>
      </c>
      <c r="N127" s="170">
        <v>2.1000000000000001E-4</v>
      </c>
      <c r="O127" s="170">
        <f>ROUND(E127*N127,2)</f>
        <v>0.01</v>
      </c>
      <c r="P127" s="170">
        <v>0</v>
      </c>
      <c r="Q127" s="170">
        <f>ROUND(E127*P127,2)</f>
        <v>0</v>
      </c>
      <c r="R127" s="170" t="s">
        <v>386</v>
      </c>
      <c r="S127" s="170" t="s">
        <v>387</v>
      </c>
      <c r="T127" s="171" t="s">
        <v>322</v>
      </c>
      <c r="U127" s="157">
        <v>2.0165899999999999</v>
      </c>
      <c r="V127" s="157">
        <f>ROUND(E127*U127,2)</f>
        <v>119.99</v>
      </c>
      <c r="W127" s="157"/>
      <c r="X127" s="157" t="s">
        <v>388</v>
      </c>
      <c r="Y127" s="148"/>
      <c r="Z127" s="148"/>
      <c r="AA127" s="148"/>
      <c r="AB127" s="148"/>
      <c r="AC127" s="148"/>
      <c r="AD127" s="148"/>
      <c r="AE127" s="148"/>
      <c r="AF127" s="148"/>
      <c r="AG127" s="148" t="s">
        <v>389</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ht="22.5" outlineLevel="1" x14ac:dyDescent="0.2">
      <c r="A128" s="155"/>
      <c r="B128" s="156"/>
      <c r="C128" s="273" t="s">
        <v>1041</v>
      </c>
      <c r="D128" s="274"/>
      <c r="E128" s="274"/>
      <c r="F128" s="274"/>
      <c r="G128" s="274"/>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391</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72" t="str">
        <f>C128</f>
        <v>Protlačování trub v hornině 1 - 4 s výjimkou tekoucího písku a hornin kašovité konzistence metodou ramování (zatloukání) ocelových trub s následným čistěním.</v>
      </c>
      <c r="BB128" s="148"/>
      <c r="BC128" s="148"/>
      <c r="BD128" s="148"/>
      <c r="BE128" s="148"/>
      <c r="BF128" s="148"/>
      <c r="BG128" s="148"/>
      <c r="BH128" s="148"/>
    </row>
    <row r="129" spans="1:60" ht="22.5" outlineLevel="1" x14ac:dyDescent="0.2">
      <c r="A129" s="155"/>
      <c r="B129" s="156"/>
      <c r="C129" s="275" t="s">
        <v>1042</v>
      </c>
      <c r="D129" s="276"/>
      <c r="E129" s="276"/>
      <c r="F129" s="276"/>
      <c r="G129" s="276"/>
      <c r="H129" s="157"/>
      <c r="I129" s="157"/>
      <c r="J129" s="157"/>
      <c r="K129" s="157"/>
      <c r="L129" s="157"/>
      <c r="M129" s="157"/>
      <c r="N129" s="157"/>
      <c r="O129" s="157"/>
      <c r="P129" s="157"/>
      <c r="Q129" s="157"/>
      <c r="R129" s="157"/>
      <c r="S129" s="157"/>
      <c r="T129" s="157"/>
      <c r="U129" s="157"/>
      <c r="V129" s="157"/>
      <c r="W129" s="157"/>
      <c r="X129" s="157"/>
      <c r="Y129" s="148"/>
      <c r="Z129" s="148"/>
      <c r="AA129" s="148"/>
      <c r="AB129" s="148"/>
      <c r="AC129" s="148"/>
      <c r="AD129" s="148"/>
      <c r="AE129" s="148"/>
      <c r="AF129" s="148"/>
      <c r="AG129" s="148" t="s">
        <v>391</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72" t="str">
        <f>C129</f>
        <v>Úprava čela potrubí pro protlačení, spojování potlačovaných trub, odstranění horniny z protlačovaných trub stlačeným vzduchem, vodorovné a svislé přemístění výkopku z protlačovaného potrubí a montážní jámy na přilehlé území.</v>
      </c>
      <c r="BB129" s="148"/>
      <c r="BC129" s="148"/>
      <c r="BD129" s="148"/>
      <c r="BE129" s="148"/>
      <c r="BF129" s="148"/>
      <c r="BG129" s="148"/>
      <c r="BH129" s="148"/>
    </row>
    <row r="130" spans="1:60" outlineLevel="1" x14ac:dyDescent="0.2">
      <c r="A130" s="155"/>
      <c r="B130" s="156"/>
      <c r="C130" s="197" t="s">
        <v>1046</v>
      </c>
      <c r="D130" s="183"/>
      <c r="E130" s="184">
        <v>39.5</v>
      </c>
      <c r="F130" s="157"/>
      <c r="G130" s="157"/>
      <c r="H130" s="157"/>
      <c r="I130" s="157"/>
      <c r="J130" s="157"/>
      <c r="K130" s="157"/>
      <c r="L130" s="157"/>
      <c r="M130" s="157"/>
      <c r="N130" s="157"/>
      <c r="O130" s="157"/>
      <c r="P130" s="157"/>
      <c r="Q130" s="157"/>
      <c r="R130" s="157"/>
      <c r="S130" s="157"/>
      <c r="T130" s="157"/>
      <c r="U130" s="157"/>
      <c r="V130" s="157"/>
      <c r="W130" s="157"/>
      <c r="X130" s="157"/>
      <c r="Y130" s="148"/>
      <c r="Z130" s="148"/>
      <c r="AA130" s="148"/>
      <c r="AB130" s="148"/>
      <c r="AC130" s="148"/>
      <c r="AD130" s="148"/>
      <c r="AE130" s="148"/>
      <c r="AF130" s="148"/>
      <c r="AG130" s="148" t="s">
        <v>393</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97" t="s">
        <v>1047</v>
      </c>
      <c r="D131" s="183"/>
      <c r="E131" s="184">
        <v>20</v>
      </c>
      <c r="F131" s="157"/>
      <c r="G131" s="157"/>
      <c r="H131" s="157"/>
      <c r="I131" s="157"/>
      <c r="J131" s="157"/>
      <c r="K131" s="157"/>
      <c r="L131" s="157"/>
      <c r="M131" s="157"/>
      <c r="N131" s="157"/>
      <c r="O131" s="157"/>
      <c r="P131" s="157"/>
      <c r="Q131" s="157"/>
      <c r="R131" s="157"/>
      <c r="S131" s="157"/>
      <c r="T131" s="157"/>
      <c r="U131" s="157"/>
      <c r="V131" s="157"/>
      <c r="W131" s="157"/>
      <c r="X131" s="157"/>
      <c r="Y131" s="148"/>
      <c r="Z131" s="148"/>
      <c r="AA131" s="148"/>
      <c r="AB131" s="148"/>
      <c r="AC131" s="148"/>
      <c r="AD131" s="148"/>
      <c r="AE131" s="148"/>
      <c r="AF131" s="148"/>
      <c r="AG131" s="148" t="s">
        <v>393</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98" t="s">
        <v>599</v>
      </c>
      <c r="D132" s="185"/>
      <c r="E132" s="186">
        <v>59.5</v>
      </c>
      <c r="F132" s="157"/>
      <c r="G132" s="157"/>
      <c r="H132" s="157"/>
      <c r="I132" s="157"/>
      <c r="J132" s="157"/>
      <c r="K132" s="157"/>
      <c r="L132" s="157"/>
      <c r="M132" s="157"/>
      <c r="N132" s="157"/>
      <c r="O132" s="157"/>
      <c r="P132" s="157"/>
      <c r="Q132" s="157"/>
      <c r="R132" s="157"/>
      <c r="S132" s="157"/>
      <c r="T132" s="157"/>
      <c r="U132" s="157"/>
      <c r="V132" s="157"/>
      <c r="W132" s="157"/>
      <c r="X132" s="157"/>
      <c r="Y132" s="148"/>
      <c r="Z132" s="148"/>
      <c r="AA132" s="148"/>
      <c r="AB132" s="148"/>
      <c r="AC132" s="148"/>
      <c r="AD132" s="148"/>
      <c r="AE132" s="148"/>
      <c r="AF132" s="148"/>
      <c r="AG132" s="148" t="s">
        <v>393</v>
      </c>
      <c r="AH132" s="148">
        <v>1</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65">
        <v>12</v>
      </c>
      <c r="B133" s="166" t="s">
        <v>1048</v>
      </c>
      <c r="C133" s="175" t="s">
        <v>1049</v>
      </c>
      <c r="D133" s="167" t="s">
        <v>420</v>
      </c>
      <c r="E133" s="168">
        <v>91</v>
      </c>
      <c r="F133" s="169">
        <v>2320</v>
      </c>
      <c r="G133" s="170">
        <f>ROUND(E133*F133,2)</f>
        <v>211120</v>
      </c>
      <c r="H133" s="169">
        <v>35</v>
      </c>
      <c r="I133" s="170">
        <f>ROUND(E133*H133,2)</f>
        <v>3185</v>
      </c>
      <c r="J133" s="169">
        <v>2285</v>
      </c>
      <c r="K133" s="170">
        <f>ROUND(E133*J133,2)</f>
        <v>207935</v>
      </c>
      <c r="L133" s="170">
        <v>21</v>
      </c>
      <c r="M133" s="170">
        <f>G133*(1+L133/100)</f>
        <v>255455.19999999998</v>
      </c>
      <c r="N133" s="170">
        <v>3.3E-4</v>
      </c>
      <c r="O133" s="170">
        <f>ROUND(E133*N133,2)</f>
        <v>0.03</v>
      </c>
      <c r="P133" s="170">
        <v>0</v>
      </c>
      <c r="Q133" s="170">
        <f>ROUND(E133*P133,2)</f>
        <v>0</v>
      </c>
      <c r="R133" s="170" t="s">
        <v>386</v>
      </c>
      <c r="S133" s="170" t="s">
        <v>387</v>
      </c>
      <c r="T133" s="171" t="s">
        <v>322</v>
      </c>
      <c r="U133" s="157">
        <v>2.52</v>
      </c>
      <c r="V133" s="157">
        <f>ROUND(E133*U133,2)</f>
        <v>229.32</v>
      </c>
      <c r="W133" s="157"/>
      <c r="X133" s="157" t="s">
        <v>388</v>
      </c>
      <c r="Y133" s="148"/>
      <c r="Z133" s="148"/>
      <c r="AA133" s="148"/>
      <c r="AB133" s="148"/>
      <c r="AC133" s="148"/>
      <c r="AD133" s="148"/>
      <c r="AE133" s="148"/>
      <c r="AF133" s="148"/>
      <c r="AG133" s="148" t="s">
        <v>389</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ht="22.5" outlineLevel="1" x14ac:dyDescent="0.2">
      <c r="A134" s="155"/>
      <c r="B134" s="156"/>
      <c r="C134" s="273" t="s">
        <v>1041</v>
      </c>
      <c r="D134" s="274"/>
      <c r="E134" s="274"/>
      <c r="F134" s="274"/>
      <c r="G134" s="274"/>
      <c r="H134" s="157"/>
      <c r="I134" s="157"/>
      <c r="J134" s="157"/>
      <c r="K134" s="157"/>
      <c r="L134" s="157"/>
      <c r="M134" s="157"/>
      <c r="N134" s="157"/>
      <c r="O134" s="157"/>
      <c r="P134" s="157"/>
      <c r="Q134" s="157"/>
      <c r="R134" s="157"/>
      <c r="S134" s="157"/>
      <c r="T134" s="157"/>
      <c r="U134" s="157"/>
      <c r="V134" s="157"/>
      <c r="W134" s="157"/>
      <c r="X134" s="157"/>
      <c r="Y134" s="148"/>
      <c r="Z134" s="148"/>
      <c r="AA134" s="148"/>
      <c r="AB134" s="148"/>
      <c r="AC134" s="148"/>
      <c r="AD134" s="148"/>
      <c r="AE134" s="148"/>
      <c r="AF134" s="148"/>
      <c r="AG134" s="148" t="s">
        <v>391</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72" t="str">
        <f>C134</f>
        <v>Protlačování trub v hornině 1 - 4 s výjimkou tekoucího písku a hornin kašovité konzistence metodou ramování (zatloukání) ocelových trub s následným čistěním.</v>
      </c>
      <c r="BB134" s="148"/>
      <c r="BC134" s="148"/>
      <c r="BD134" s="148"/>
      <c r="BE134" s="148"/>
      <c r="BF134" s="148"/>
      <c r="BG134" s="148"/>
      <c r="BH134" s="148"/>
    </row>
    <row r="135" spans="1:60" ht="22.5" outlineLevel="1" x14ac:dyDescent="0.2">
      <c r="A135" s="155"/>
      <c r="B135" s="156"/>
      <c r="C135" s="275" t="s">
        <v>1042</v>
      </c>
      <c r="D135" s="276"/>
      <c r="E135" s="276"/>
      <c r="F135" s="276"/>
      <c r="G135" s="276"/>
      <c r="H135" s="157"/>
      <c r="I135" s="157"/>
      <c r="J135" s="157"/>
      <c r="K135" s="157"/>
      <c r="L135" s="157"/>
      <c r="M135" s="157"/>
      <c r="N135" s="157"/>
      <c r="O135" s="157"/>
      <c r="P135" s="157"/>
      <c r="Q135" s="157"/>
      <c r="R135" s="157"/>
      <c r="S135" s="157"/>
      <c r="T135" s="157"/>
      <c r="U135" s="157"/>
      <c r="V135" s="157"/>
      <c r="W135" s="157"/>
      <c r="X135" s="157"/>
      <c r="Y135" s="148"/>
      <c r="Z135" s="148"/>
      <c r="AA135" s="148"/>
      <c r="AB135" s="148"/>
      <c r="AC135" s="148"/>
      <c r="AD135" s="148"/>
      <c r="AE135" s="148"/>
      <c r="AF135" s="148"/>
      <c r="AG135" s="148" t="s">
        <v>391</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72" t="str">
        <f>C135</f>
        <v>Úprava čela potrubí pro protlačení, spojování potlačovaných trub, odstranění horniny z protlačovaných trub stlačeným vzduchem, vodorovné a svislé přemístění výkopku z protlačovaného potrubí a montážní jámy na přilehlé území.</v>
      </c>
      <c r="BB135" s="148"/>
      <c r="BC135" s="148"/>
      <c r="BD135" s="148"/>
      <c r="BE135" s="148"/>
      <c r="BF135" s="148"/>
      <c r="BG135" s="148"/>
      <c r="BH135" s="148"/>
    </row>
    <row r="136" spans="1:60" outlineLevel="1" x14ac:dyDescent="0.2">
      <c r="A136" s="155"/>
      <c r="B136" s="156"/>
      <c r="C136" s="197" t="s">
        <v>1050</v>
      </c>
      <c r="D136" s="183"/>
      <c r="E136" s="184">
        <v>91</v>
      </c>
      <c r="F136" s="157"/>
      <c r="G136" s="157"/>
      <c r="H136" s="157"/>
      <c r="I136" s="157"/>
      <c r="J136" s="157"/>
      <c r="K136" s="157"/>
      <c r="L136" s="157"/>
      <c r="M136" s="157"/>
      <c r="N136" s="157"/>
      <c r="O136" s="157"/>
      <c r="P136" s="157"/>
      <c r="Q136" s="157"/>
      <c r="R136" s="157"/>
      <c r="S136" s="157"/>
      <c r="T136" s="157"/>
      <c r="U136" s="157"/>
      <c r="V136" s="157"/>
      <c r="W136" s="157"/>
      <c r="X136" s="157"/>
      <c r="Y136" s="148"/>
      <c r="Z136" s="148"/>
      <c r="AA136" s="148"/>
      <c r="AB136" s="148"/>
      <c r="AC136" s="148"/>
      <c r="AD136" s="148"/>
      <c r="AE136" s="148"/>
      <c r="AF136" s="148"/>
      <c r="AG136" s="148" t="s">
        <v>393</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ht="22.5" outlineLevel="1" x14ac:dyDescent="0.2">
      <c r="A137" s="165">
        <v>13</v>
      </c>
      <c r="B137" s="166" t="s">
        <v>1051</v>
      </c>
      <c r="C137" s="175" t="s">
        <v>1052</v>
      </c>
      <c r="D137" s="167" t="s">
        <v>506</v>
      </c>
      <c r="E137" s="168">
        <v>5559.924</v>
      </c>
      <c r="F137" s="169">
        <v>97.2</v>
      </c>
      <c r="G137" s="170">
        <f>ROUND(E137*F137,2)</f>
        <v>540424.61</v>
      </c>
      <c r="H137" s="169">
        <v>9.02</v>
      </c>
      <c r="I137" s="170">
        <f>ROUND(E137*H137,2)</f>
        <v>50150.51</v>
      </c>
      <c r="J137" s="169">
        <v>88.18</v>
      </c>
      <c r="K137" s="170">
        <f>ROUND(E137*J137,2)</f>
        <v>490274.1</v>
      </c>
      <c r="L137" s="170">
        <v>21</v>
      </c>
      <c r="M137" s="170">
        <f>G137*(1+L137/100)</f>
        <v>653913.7781</v>
      </c>
      <c r="N137" s="170">
        <v>9.8999999999999999E-4</v>
      </c>
      <c r="O137" s="170">
        <f>ROUND(E137*N137,2)</f>
        <v>5.5</v>
      </c>
      <c r="P137" s="170">
        <v>0</v>
      </c>
      <c r="Q137" s="170">
        <f>ROUND(E137*P137,2)</f>
        <v>0</v>
      </c>
      <c r="R137" s="170" t="s">
        <v>386</v>
      </c>
      <c r="S137" s="170" t="s">
        <v>387</v>
      </c>
      <c r="T137" s="171" t="s">
        <v>322</v>
      </c>
      <c r="U137" s="157">
        <v>0.24</v>
      </c>
      <c r="V137" s="157">
        <f>ROUND(E137*U137,2)</f>
        <v>1334.38</v>
      </c>
      <c r="W137" s="157"/>
      <c r="X137" s="157" t="s">
        <v>388</v>
      </c>
      <c r="Y137" s="148"/>
      <c r="Z137" s="148"/>
      <c r="AA137" s="148"/>
      <c r="AB137" s="148"/>
      <c r="AC137" s="148"/>
      <c r="AD137" s="148"/>
      <c r="AE137" s="148"/>
      <c r="AF137" s="148"/>
      <c r="AG137" s="148" t="s">
        <v>389</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273" t="s">
        <v>1053</v>
      </c>
      <c r="D138" s="274"/>
      <c r="E138" s="274"/>
      <c r="F138" s="274"/>
      <c r="G138" s="274"/>
      <c r="H138" s="157"/>
      <c r="I138" s="157"/>
      <c r="J138" s="157"/>
      <c r="K138" s="157"/>
      <c r="L138" s="157"/>
      <c r="M138" s="157"/>
      <c r="N138" s="157"/>
      <c r="O138" s="157"/>
      <c r="P138" s="157"/>
      <c r="Q138" s="157"/>
      <c r="R138" s="157"/>
      <c r="S138" s="157"/>
      <c r="T138" s="157"/>
      <c r="U138" s="157"/>
      <c r="V138" s="157"/>
      <c r="W138" s="157"/>
      <c r="X138" s="157"/>
      <c r="Y138" s="148"/>
      <c r="Z138" s="148"/>
      <c r="AA138" s="148"/>
      <c r="AB138" s="148"/>
      <c r="AC138" s="148"/>
      <c r="AD138" s="148"/>
      <c r="AE138" s="148"/>
      <c r="AF138" s="148"/>
      <c r="AG138" s="148" t="s">
        <v>391</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97" t="s">
        <v>1054</v>
      </c>
      <c r="D139" s="183"/>
      <c r="E139" s="184"/>
      <c r="F139" s="157"/>
      <c r="G139" s="157"/>
      <c r="H139" s="157"/>
      <c r="I139" s="157"/>
      <c r="J139" s="157"/>
      <c r="K139" s="157"/>
      <c r="L139" s="157"/>
      <c r="M139" s="157"/>
      <c r="N139" s="157"/>
      <c r="O139" s="157"/>
      <c r="P139" s="157"/>
      <c r="Q139" s="157"/>
      <c r="R139" s="157"/>
      <c r="S139" s="157"/>
      <c r="T139" s="157"/>
      <c r="U139" s="157"/>
      <c r="V139" s="157"/>
      <c r="W139" s="157"/>
      <c r="X139" s="157"/>
      <c r="Y139" s="148"/>
      <c r="Z139" s="148"/>
      <c r="AA139" s="148"/>
      <c r="AB139" s="148"/>
      <c r="AC139" s="148"/>
      <c r="AD139" s="148"/>
      <c r="AE139" s="148"/>
      <c r="AF139" s="148"/>
      <c r="AG139" s="148" t="s">
        <v>393</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97" t="s">
        <v>1055</v>
      </c>
      <c r="D140" s="183"/>
      <c r="E140" s="184">
        <v>4657.5519999999997</v>
      </c>
      <c r="F140" s="157"/>
      <c r="G140" s="157"/>
      <c r="H140" s="157"/>
      <c r="I140" s="157"/>
      <c r="J140" s="157"/>
      <c r="K140" s="157"/>
      <c r="L140" s="157"/>
      <c r="M140" s="157"/>
      <c r="N140" s="157"/>
      <c r="O140" s="157"/>
      <c r="P140" s="157"/>
      <c r="Q140" s="157"/>
      <c r="R140" s="157"/>
      <c r="S140" s="157"/>
      <c r="T140" s="157"/>
      <c r="U140" s="157"/>
      <c r="V140" s="157"/>
      <c r="W140" s="157"/>
      <c r="X140" s="157"/>
      <c r="Y140" s="148"/>
      <c r="Z140" s="148"/>
      <c r="AA140" s="148"/>
      <c r="AB140" s="148"/>
      <c r="AC140" s="148"/>
      <c r="AD140" s="148"/>
      <c r="AE140" s="148"/>
      <c r="AF140" s="148"/>
      <c r="AG140" s="148" t="s">
        <v>393</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97" t="s">
        <v>1056</v>
      </c>
      <c r="D141" s="183"/>
      <c r="E141" s="184">
        <v>112.61199999999999</v>
      </c>
      <c r="F141" s="157"/>
      <c r="G141" s="157"/>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393</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97" t="s">
        <v>1057</v>
      </c>
      <c r="D142" s="183"/>
      <c r="E142" s="184"/>
      <c r="F142" s="157"/>
      <c r="G142" s="157"/>
      <c r="H142" s="157"/>
      <c r="I142" s="157"/>
      <c r="J142" s="157"/>
      <c r="K142" s="157"/>
      <c r="L142" s="157"/>
      <c r="M142" s="157"/>
      <c r="N142" s="157"/>
      <c r="O142" s="157"/>
      <c r="P142" s="157"/>
      <c r="Q142" s="157"/>
      <c r="R142" s="157"/>
      <c r="S142" s="157"/>
      <c r="T142" s="157"/>
      <c r="U142" s="157"/>
      <c r="V142" s="157"/>
      <c r="W142" s="157"/>
      <c r="X142" s="157"/>
      <c r="Y142" s="148"/>
      <c r="Z142" s="148"/>
      <c r="AA142" s="148"/>
      <c r="AB142" s="148"/>
      <c r="AC142" s="148"/>
      <c r="AD142" s="148"/>
      <c r="AE142" s="148"/>
      <c r="AF142" s="148"/>
      <c r="AG142" s="148" t="s">
        <v>393</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97" t="s">
        <v>1058</v>
      </c>
      <c r="D143" s="183"/>
      <c r="E143" s="184">
        <v>768.14</v>
      </c>
      <c r="F143" s="157"/>
      <c r="G143" s="157"/>
      <c r="H143" s="157"/>
      <c r="I143" s="157"/>
      <c r="J143" s="157"/>
      <c r="K143" s="157"/>
      <c r="L143" s="157"/>
      <c r="M143" s="157"/>
      <c r="N143" s="157"/>
      <c r="O143" s="157"/>
      <c r="P143" s="157"/>
      <c r="Q143" s="157"/>
      <c r="R143" s="157"/>
      <c r="S143" s="157"/>
      <c r="T143" s="157"/>
      <c r="U143" s="157"/>
      <c r="V143" s="157"/>
      <c r="W143" s="157"/>
      <c r="X143" s="157"/>
      <c r="Y143" s="148"/>
      <c r="Z143" s="148"/>
      <c r="AA143" s="148"/>
      <c r="AB143" s="148"/>
      <c r="AC143" s="148"/>
      <c r="AD143" s="148"/>
      <c r="AE143" s="148"/>
      <c r="AF143" s="148"/>
      <c r="AG143" s="148" t="s">
        <v>393</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97" t="s">
        <v>1059</v>
      </c>
      <c r="D144" s="183"/>
      <c r="E144" s="184">
        <v>21.62</v>
      </c>
      <c r="F144" s="157"/>
      <c r="G144" s="157"/>
      <c r="H144" s="157"/>
      <c r="I144" s="157"/>
      <c r="J144" s="157"/>
      <c r="K144" s="157"/>
      <c r="L144" s="157"/>
      <c r="M144" s="157"/>
      <c r="N144" s="157"/>
      <c r="O144" s="157"/>
      <c r="P144" s="157"/>
      <c r="Q144" s="157"/>
      <c r="R144" s="157"/>
      <c r="S144" s="157"/>
      <c r="T144" s="157"/>
      <c r="U144" s="157"/>
      <c r="V144" s="157"/>
      <c r="W144" s="157"/>
      <c r="X144" s="157"/>
      <c r="Y144" s="148"/>
      <c r="Z144" s="148"/>
      <c r="AA144" s="148"/>
      <c r="AB144" s="148"/>
      <c r="AC144" s="148"/>
      <c r="AD144" s="148"/>
      <c r="AE144" s="148"/>
      <c r="AF144" s="148"/>
      <c r="AG144" s="148" t="s">
        <v>393</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98" t="s">
        <v>599</v>
      </c>
      <c r="D145" s="185"/>
      <c r="E145" s="186">
        <v>5559.924</v>
      </c>
      <c r="F145" s="157"/>
      <c r="G145" s="157"/>
      <c r="H145" s="157"/>
      <c r="I145" s="157"/>
      <c r="J145" s="157"/>
      <c r="K145" s="157"/>
      <c r="L145" s="157"/>
      <c r="M145" s="157"/>
      <c r="N145" s="157"/>
      <c r="O145" s="157"/>
      <c r="P145" s="157"/>
      <c r="Q145" s="157"/>
      <c r="R145" s="157"/>
      <c r="S145" s="157"/>
      <c r="T145" s="157"/>
      <c r="U145" s="157"/>
      <c r="V145" s="157"/>
      <c r="W145" s="157"/>
      <c r="X145" s="157"/>
      <c r="Y145" s="148"/>
      <c r="Z145" s="148"/>
      <c r="AA145" s="148"/>
      <c r="AB145" s="148"/>
      <c r="AC145" s="148"/>
      <c r="AD145" s="148"/>
      <c r="AE145" s="148"/>
      <c r="AF145" s="148"/>
      <c r="AG145" s="148" t="s">
        <v>393</v>
      </c>
      <c r="AH145" s="148">
        <v>1</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ht="22.5" outlineLevel="1" x14ac:dyDescent="0.2">
      <c r="A146" s="165">
        <v>14</v>
      </c>
      <c r="B146" s="166" t="s">
        <v>1060</v>
      </c>
      <c r="C146" s="175" t="s">
        <v>1061</v>
      </c>
      <c r="D146" s="167" t="s">
        <v>506</v>
      </c>
      <c r="E146" s="168">
        <v>2456.4340000000002</v>
      </c>
      <c r="F146" s="169">
        <v>182.4</v>
      </c>
      <c r="G146" s="170">
        <f>ROUND(E146*F146,2)</f>
        <v>448053.56</v>
      </c>
      <c r="H146" s="169">
        <v>13.78</v>
      </c>
      <c r="I146" s="170">
        <f>ROUND(E146*H146,2)</f>
        <v>33849.660000000003</v>
      </c>
      <c r="J146" s="169">
        <v>168.62</v>
      </c>
      <c r="K146" s="170">
        <f>ROUND(E146*J146,2)</f>
        <v>414203.9</v>
      </c>
      <c r="L146" s="170">
        <v>21</v>
      </c>
      <c r="M146" s="170">
        <f>G146*(1+L146/100)</f>
        <v>542144.80759999994</v>
      </c>
      <c r="N146" s="170">
        <v>8.5999999999999998E-4</v>
      </c>
      <c r="O146" s="170">
        <f>ROUND(E146*N146,2)</f>
        <v>2.11</v>
      </c>
      <c r="P146" s="170">
        <v>0</v>
      </c>
      <c r="Q146" s="170">
        <f>ROUND(E146*P146,2)</f>
        <v>0</v>
      </c>
      <c r="R146" s="170" t="s">
        <v>386</v>
      </c>
      <c r="S146" s="170" t="s">
        <v>387</v>
      </c>
      <c r="T146" s="171" t="s">
        <v>322</v>
      </c>
      <c r="U146" s="157">
        <v>0.47899999999999998</v>
      </c>
      <c r="V146" s="157">
        <f>ROUND(E146*U146,2)</f>
        <v>1176.6300000000001</v>
      </c>
      <c r="W146" s="157"/>
      <c r="X146" s="157" t="s">
        <v>388</v>
      </c>
      <c r="Y146" s="148"/>
      <c r="Z146" s="148"/>
      <c r="AA146" s="148"/>
      <c r="AB146" s="148"/>
      <c r="AC146" s="148"/>
      <c r="AD146" s="148"/>
      <c r="AE146" s="148"/>
      <c r="AF146" s="148"/>
      <c r="AG146" s="148" t="s">
        <v>389</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273" t="s">
        <v>1053</v>
      </c>
      <c r="D147" s="274"/>
      <c r="E147" s="274"/>
      <c r="F147" s="274"/>
      <c r="G147" s="274"/>
      <c r="H147" s="157"/>
      <c r="I147" s="157"/>
      <c r="J147" s="157"/>
      <c r="K147" s="157"/>
      <c r="L147" s="157"/>
      <c r="M147" s="157"/>
      <c r="N147" s="157"/>
      <c r="O147" s="157"/>
      <c r="P147" s="157"/>
      <c r="Q147" s="157"/>
      <c r="R147" s="157"/>
      <c r="S147" s="157"/>
      <c r="T147" s="157"/>
      <c r="U147" s="157"/>
      <c r="V147" s="157"/>
      <c r="W147" s="157"/>
      <c r="X147" s="157"/>
      <c r="Y147" s="148"/>
      <c r="Z147" s="148"/>
      <c r="AA147" s="148"/>
      <c r="AB147" s="148"/>
      <c r="AC147" s="148"/>
      <c r="AD147" s="148"/>
      <c r="AE147" s="148"/>
      <c r="AF147" s="148"/>
      <c r="AG147" s="148" t="s">
        <v>391</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97" t="s">
        <v>1057</v>
      </c>
      <c r="D148" s="183"/>
      <c r="E148" s="184"/>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393</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97" t="s">
        <v>1062</v>
      </c>
      <c r="D149" s="183"/>
      <c r="E149" s="184">
        <v>396.44</v>
      </c>
      <c r="F149" s="157"/>
      <c r="G149" s="157"/>
      <c r="H149" s="157"/>
      <c r="I149" s="157"/>
      <c r="J149" s="157"/>
      <c r="K149" s="157"/>
      <c r="L149" s="157"/>
      <c r="M149" s="157"/>
      <c r="N149" s="157"/>
      <c r="O149" s="157"/>
      <c r="P149" s="157"/>
      <c r="Q149" s="157"/>
      <c r="R149" s="157"/>
      <c r="S149" s="157"/>
      <c r="T149" s="157"/>
      <c r="U149" s="157"/>
      <c r="V149" s="157"/>
      <c r="W149" s="157"/>
      <c r="X149" s="157"/>
      <c r="Y149" s="148"/>
      <c r="Z149" s="148"/>
      <c r="AA149" s="148"/>
      <c r="AB149" s="148"/>
      <c r="AC149" s="148"/>
      <c r="AD149" s="148"/>
      <c r="AE149" s="148"/>
      <c r="AF149" s="148"/>
      <c r="AG149" s="148" t="s">
        <v>393</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97" t="s">
        <v>1063</v>
      </c>
      <c r="D150" s="183"/>
      <c r="E150" s="184">
        <v>18.8</v>
      </c>
      <c r="F150" s="157"/>
      <c r="G150" s="157"/>
      <c r="H150" s="157"/>
      <c r="I150" s="157"/>
      <c r="J150" s="157"/>
      <c r="K150" s="157"/>
      <c r="L150" s="157"/>
      <c r="M150" s="157"/>
      <c r="N150" s="157"/>
      <c r="O150" s="157"/>
      <c r="P150" s="157"/>
      <c r="Q150" s="157"/>
      <c r="R150" s="157"/>
      <c r="S150" s="157"/>
      <c r="T150" s="157"/>
      <c r="U150" s="157"/>
      <c r="V150" s="157"/>
      <c r="W150" s="157"/>
      <c r="X150" s="157"/>
      <c r="Y150" s="148"/>
      <c r="Z150" s="148"/>
      <c r="AA150" s="148"/>
      <c r="AB150" s="148"/>
      <c r="AC150" s="148"/>
      <c r="AD150" s="148"/>
      <c r="AE150" s="148"/>
      <c r="AF150" s="148"/>
      <c r="AG150" s="148" t="s">
        <v>393</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97" t="s">
        <v>1064</v>
      </c>
      <c r="D151" s="183"/>
      <c r="E151" s="184">
        <v>1233.116</v>
      </c>
      <c r="F151" s="157"/>
      <c r="G151" s="157"/>
      <c r="H151" s="157"/>
      <c r="I151" s="157"/>
      <c r="J151" s="157"/>
      <c r="K151" s="157"/>
      <c r="L151" s="157"/>
      <c r="M151" s="157"/>
      <c r="N151" s="157"/>
      <c r="O151" s="157"/>
      <c r="P151" s="157"/>
      <c r="Q151" s="157"/>
      <c r="R151" s="157"/>
      <c r="S151" s="157"/>
      <c r="T151" s="157"/>
      <c r="U151" s="157"/>
      <c r="V151" s="157"/>
      <c r="W151" s="157"/>
      <c r="X151" s="157"/>
      <c r="Y151" s="148"/>
      <c r="Z151" s="148"/>
      <c r="AA151" s="148"/>
      <c r="AB151" s="148"/>
      <c r="AC151" s="148"/>
      <c r="AD151" s="148"/>
      <c r="AE151" s="148"/>
      <c r="AF151" s="148"/>
      <c r="AG151" s="148" t="s">
        <v>393</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97" t="s">
        <v>1065</v>
      </c>
      <c r="D152" s="183"/>
      <c r="E152" s="184">
        <v>40.89</v>
      </c>
      <c r="F152" s="157"/>
      <c r="G152" s="157"/>
      <c r="H152" s="157"/>
      <c r="I152" s="157"/>
      <c r="J152" s="157"/>
      <c r="K152" s="157"/>
      <c r="L152" s="157"/>
      <c r="M152" s="157"/>
      <c r="N152" s="157"/>
      <c r="O152" s="157"/>
      <c r="P152" s="157"/>
      <c r="Q152" s="157"/>
      <c r="R152" s="157"/>
      <c r="S152" s="157"/>
      <c r="T152" s="157"/>
      <c r="U152" s="157"/>
      <c r="V152" s="157"/>
      <c r="W152" s="157"/>
      <c r="X152" s="157"/>
      <c r="Y152" s="148"/>
      <c r="Z152" s="148"/>
      <c r="AA152" s="148"/>
      <c r="AB152" s="148"/>
      <c r="AC152" s="148"/>
      <c r="AD152" s="148"/>
      <c r="AE152" s="148"/>
      <c r="AF152" s="148"/>
      <c r="AG152" s="148" t="s">
        <v>393</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97" t="s">
        <v>1066</v>
      </c>
      <c r="D153" s="183"/>
      <c r="E153" s="184">
        <v>704.20799999999997</v>
      </c>
      <c r="F153" s="157"/>
      <c r="G153" s="157"/>
      <c r="H153" s="157"/>
      <c r="I153" s="157"/>
      <c r="J153" s="157"/>
      <c r="K153" s="157"/>
      <c r="L153" s="157"/>
      <c r="M153" s="157"/>
      <c r="N153" s="157"/>
      <c r="O153" s="157"/>
      <c r="P153" s="157"/>
      <c r="Q153" s="157"/>
      <c r="R153" s="157"/>
      <c r="S153" s="157"/>
      <c r="T153" s="157"/>
      <c r="U153" s="157"/>
      <c r="V153" s="157"/>
      <c r="W153" s="157"/>
      <c r="X153" s="157"/>
      <c r="Y153" s="148"/>
      <c r="Z153" s="148"/>
      <c r="AA153" s="148"/>
      <c r="AB153" s="148"/>
      <c r="AC153" s="148"/>
      <c r="AD153" s="148"/>
      <c r="AE153" s="148"/>
      <c r="AF153" s="148"/>
      <c r="AG153" s="148" t="s">
        <v>393</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97" t="s">
        <v>1067</v>
      </c>
      <c r="D154" s="183"/>
      <c r="E154" s="184">
        <v>42.77</v>
      </c>
      <c r="F154" s="157"/>
      <c r="G154" s="157"/>
      <c r="H154" s="157"/>
      <c r="I154" s="157"/>
      <c r="J154" s="157"/>
      <c r="K154" s="157"/>
      <c r="L154" s="157"/>
      <c r="M154" s="157"/>
      <c r="N154" s="157"/>
      <c r="O154" s="157"/>
      <c r="P154" s="157"/>
      <c r="Q154" s="157"/>
      <c r="R154" s="157"/>
      <c r="S154" s="157"/>
      <c r="T154" s="157"/>
      <c r="U154" s="157"/>
      <c r="V154" s="157"/>
      <c r="W154" s="157"/>
      <c r="X154" s="157"/>
      <c r="Y154" s="148"/>
      <c r="Z154" s="148"/>
      <c r="AA154" s="148"/>
      <c r="AB154" s="148"/>
      <c r="AC154" s="148"/>
      <c r="AD154" s="148"/>
      <c r="AE154" s="148"/>
      <c r="AF154" s="148"/>
      <c r="AG154" s="148" t="s">
        <v>393</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97" t="s">
        <v>1068</v>
      </c>
      <c r="D155" s="183"/>
      <c r="E155" s="184">
        <v>20.21</v>
      </c>
      <c r="F155" s="157"/>
      <c r="G155" s="157"/>
      <c r="H155" s="157"/>
      <c r="I155" s="157"/>
      <c r="J155" s="157"/>
      <c r="K155" s="157"/>
      <c r="L155" s="157"/>
      <c r="M155" s="157"/>
      <c r="N155" s="157"/>
      <c r="O155" s="157"/>
      <c r="P155" s="157"/>
      <c r="Q155" s="157"/>
      <c r="R155" s="157"/>
      <c r="S155" s="157"/>
      <c r="T155" s="157"/>
      <c r="U155" s="157"/>
      <c r="V155" s="157"/>
      <c r="W155" s="157"/>
      <c r="X155" s="157"/>
      <c r="Y155" s="148"/>
      <c r="Z155" s="148"/>
      <c r="AA155" s="148"/>
      <c r="AB155" s="148"/>
      <c r="AC155" s="148"/>
      <c r="AD155" s="148"/>
      <c r="AE155" s="148"/>
      <c r="AF155" s="148"/>
      <c r="AG155" s="148" t="s">
        <v>393</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98" t="s">
        <v>599</v>
      </c>
      <c r="D156" s="185"/>
      <c r="E156" s="186">
        <v>2456.4340000000002</v>
      </c>
      <c r="F156" s="157"/>
      <c r="G156" s="157"/>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393</v>
      </c>
      <c r="AH156" s="148">
        <v>1</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65">
        <v>15</v>
      </c>
      <c r="B157" s="166" t="s">
        <v>1069</v>
      </c>
      <c r="C157" s="175" t="s">
        <v>1070</v>
      </c>
      <c r="D157" s="167" t="s">
        <v>506</v>
      </c>
      <c r="E157" s="168">
        <v>1549.59</v>
      </c>
      <c r="F157" s="169">
        <v>197.2</v>
      </c>
      <c r="G157" s="170">
        <f>ROUND(E157*F157,2)</f>
        <v>305579.15000000002</v>
      </c>
      <c r="H157" s="169">
        <v>33.03</v>
      </c>
      <c r="I157" s="170">
        <f>ROUND(E157*H157,2)</f>
        <v>51182.96</v>
      </c>
      <c r="J157" s="169">
        <v>164.17</v>
      </c>
      <c r="K157" s="170">
        <f>ROUND(E157*J157,2)</f>
        <v>254396.19</v>
      </c>
      <c r="L157" s="170">
        <v>21</v>
      </c>
      <c r="M157" s="170">
        <f>G157*(1+L157/100)</f>
        <v>369750.77150000003</v>
      </c>
      <c r="N157" s="170">
        <v>1.99E-3</v>
      </c>
      <c r="O157" s="170">
        <f>ROUND(E157*N157,2)</f>
        <v>3.08</v>
      </c>
      <c r="P157" s="170">
        <v>0</v>
      </c>
      <c r="Q157" s="170">
        <f>ROUND(E157*P157,2)</f>
        <v>0</v>
      </c>
      <c r="R157" s="170" t="s">
        <v>386</v>
      </c>
      <c r="S157" s="170" t="s">
        <v>387</v>
      </c>
      <c r="T157" s="171" t="s">
        <v>322</v>
      </c>
      <c r="U157" s="157">
        <v>0.4</v>
      </c>
      <c r="V157" s="157">
        <f>ROUND(E157*U157,2)</f>
        <v>619.84</v>
      </c>
      <c r="W157" s="157"/>
      <c r="X157" s="157" t="s">
        <v>388</v>
      </c>
      <c r="Y157" s="148"/>
      <c r="Z157" s="148"/>
      <c r="AA157" s="148"/>
      <c r="AB157" s="148"/>
      <c r="AC157" s="148"/>
      <c r="AD157" s="148"/>
      <c r="AE157" s="148"/>
      <c r="AF157" s="148"/>
      <c r="AG157" s="148" t="s">
        <v>389</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273" t="s">
        <v>1053</v>
      </c>
      <c r="D158" s="274"/>
      <c r="E158" s="274"/>
      <c r="F158" s="274"/>
      <c r="G158" s="274"/>
      <c r="H158" s="157"/>
      <c r="I158" s="157"/>
      <c r="J158" s="157"/>
      <c r="K158" s="157"/>
      <c r="L158" s="157"/>
      <c r="M158" s="157"/>
      <c r="N158" s="157"/>
      <c r="O158" s="157"/>
      <c r="P158" s="157"/>
      <c r="Q158" s="157"/>
      <c r="R158" s="157"/>
      <c r="S158" s="157"/>
      <c r="T158" s="157"/>
      <c r="U158" s="157"/>
      <c r="V158" s="157"/>
      <c r="W158" s="157"/>
      <c r="X158" s="157"/>
      <c r="Y158" s="148"/>
      <c r="Z158" s="148"/>
      <c r="AA158" s="148"/>
      <c r="AB158" s="148"/>
      <c r="AC158" s="148"/>
      <c r="AD158" s="148"/>
      <c r="AE158" s="148"/>
      <c r="AF158" s="148"/>
      <c r="AG158" s="148" t="s">
        <v>391</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55"/>
      <c r="B159" s="156"/>
      <c r="C159" s="197" t="s">
        <v>1071</v>
      </c>
      <c r="D159" s="183"/>
      <c r="E159" s="184">
        <v>1458.88</v>
      </c>
      <c r="F159" s="157"/>
      <c r="G159" s="157"/>
      <c r="H159" s="157"/>
      <c r="I159" s="157"/>
      <c r="J159" s="157"/>
      <c r="K159" s="157"/>
      <c r="L159" s="157"/>
      <c r="M159" s="157"/>
      <c r="N159" s="157"/>
      <c r="O159" s="157"/>
      <c r="P159" s="157"/>
      <c r="Q159" s="157"/>
      <c r="R159" s="157"/>
      <c r="S159" s="157"/>
      <c r="T159" s="157"/>
      <c r="U159" s="157"/>
      <c r="V159" s="157"/>
      <c r="W159" s="157"/>
      <c r="X159" s="157"/>
      <c r="Y159" s="148"/>
      <c r="Z159" s="148"/>
      <c r="AA159" s="148"/>
      <c r="AB159" s="148"/>
      <c r="AC159" s="148"/>
      <c r="AD159" s="148"/>
      <c r="AE159" s="148"/>
      <c r="AF159" s="148"/>
      <c r="AG159" s="148" t="s">
        <v>393</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97" t="s">
        <v>1072</v>
      </c>
      <c r="D160" s="183"/>
      <c r="E160" s="184">
        <v>90.71</v>
      </c>
      <c r="F160" s="157"/>
      <c r="G160" s="157"/>
      <c r="H160" s="157"/>
      <c r="I160" s="157"/>
      <c r="J160" s="157"/>
      <c r="K160" s="157"/>
      <c r="L160" s="157"/>
      <c r="M160" s="157"/>
      <c r="N160" s="157"/>
      <c r="O160" s="157"/>
      <c r="P160" s="157"/>
      <c r="Q160" s="157"/>
      <c r="R160" s="157"/>
      <c r="S160" s="157"/>
      <c r="T160" s="157"/>
      <c r="U160" s="157"/>
      <c r="V160" s="157"/>
      <c r="W160" s="157"/>
      <c r="X160" s="157"/>
      <c r="Y160" s="148"/>
      <c r="Z160" s="148"/>
      <c r="AA160" s="148"/>
      <c r="AB160" s="148"/>
      <c r="AC160" s="148"/>
      <c r="AD160" s="148"/>
      <c r="AE160" s="148"/>
      <c r="AF160" s="148"/>
      <c r="AG160" s="148" t="s">
        <v>393</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65">
        <v>16</v>
      </c>
      <c r="B161" s="166" t="s">
        <v>1073</v>
      </c>
      <c r="C161" s="175" t="s">
        <v>1074</v>
      </c>
      <c r="D161" s="167" t="s">
        <v>506</v>
      </c>
      <c r="E161" s="168">
        <v>5559.924</v>
      </c>
      <c r="F161" s="169">
        <v>20.64</v>
      </c>
      <c r="G161" s="170">
        <f>ROUND(E161*F161,2)</f>
        <v>114756.83</v>
      </c>
      <c r="H161" s="169">
        <v>0</v>
      </c>
      <c r="I161" s="170">
        <f>ROUND(E161*H161,2)</f>
        <v>0</v>
      </c>
      <c r="J161" s="169">
        <v>20.64</v>
      </c>
      <c r="K161" s="170">
        <f>ROUND(E161*J161,2)</f>
        <v>114756.83</v>
      </c>
      <c r="L161" s="170">
        <v>21</v>
      </c>
      <c r="M161" s="170">
        <f>G161*(1+L161/100)</f>
        <v>138855.76430000001</v>
      </c>
      <c r="N161" s="170">
        <v>0</v>
      </c>
      <c r="O161" s="170">
        <f>ROUND(E161*N161,2)</f>
        <v>0</v>
      </c>
      <c r="P161" s="170">
        <v>0</v>
      </c>
      <c r="Q161" s="170">
        <f>ROUND(E161*P161,2)</f>
        <v>0</v>
      </c>
      <c r="R161" s="170" t="s">
        <v>386</v>
      </c>
      <c r="S161" s="170" t="s">
        <v>387</v>
      </c>
      <c r="T161" s="171" t="s">
        <v>322</v>
      </c>
      <c r="U161" s="157">
        <v>7.0000000000000007E-2</v>
      </c>
      <c r="V161" s="157">
        <f>ROUND(E161*U161,2)</f>
        <v>389.19</v>
      </c>
      <c r="W161" s="157"/>
      <c r="X161" s="157" t="s">
        <v>388</v>
      </c>
      <c r="Y161" s="148"/>
      <c r="Z161" s="148"/>
      <c r="AA161" s="148"/>
      <c r="AB161" s="148"/>
      <c r="AC161" s="148"/>
      <c r="AD161" s="148"/>
      <c r="AE161" s="148"/>
      <c r="AF161" s="148"/>
      <c r="AG161" s="148" t="s">
        <v>389</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273" t="s">
        <v>507</v>
      </c>
      <c r="D162" s="274"/>
      <c r="E162" s="274"/>
      <c r="F162" s="274"/>
      <c r="G162" s="274"/>
      <c r="H162" s="157"/>
      <c r="I162" s="157"/>
      <c r="J162" s="157"/>
      <c r="K162" s="157"/>
      <c r="L162" s="157"/>
      <c r="M162" s="157"/>
      <c r="N162" s="157"/>
      <c r="O162" s="157"/>
      <c r="P162" s="157"/>
      <c r="Q162" s="157"/>
      <c r="R162" s="157"/>
      <c r="S162" s="157"/>
      <c r="T162" s="157"/>
      <c r="U162" s="157"/>
      <c r="V162" s="157"/>
      <c r="W162" s="157"/>
      <c r="X162" s="157"/>
      <c r="Y162" s="148"/>
      <c r="Z162" s="148"/>
      <c r="AA162" s="148"/>
      <c r="AB162" s="148"/>
      <c r="AC162" s="148"/>
      <c r="AD162" s="148"/>
      <c r="AE162" s="148"/>
      <c r="AF162" s="148"/>
      <c r="AG162" s="148" t="s">
        <v>391</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97" t="s">
        <v>1054</v>
      </c>
      <c r="D163" s="183"/>
      <c r="E163" s="184"/>
      <c r="F163" s="157"/>
      <c r="G163" s="157"/>
      <c r="H163" s="157"/>
      <c r="I163" s="157"/>
      <c r="J163" s="157"/>
      <c r="K163" s="157"/>
      <c r="L163" s="157"/>
      <c r="M163" s="157"/>
      <c r="N163" s="157"/>
      <c r="O163" s="157"/>
      <c r="P163" s="157"/>
      <c r="Q163" s="157"/>
      <c r="R163" s="157"/>
      <c r="S163" s="157"/>
      <c r="T163" s="157"/>
      <c r="U163" s="157"/>
      <c r="V163" s="157"/>
      <c r="W163" s="157"/>
      <c r="X163" s="157"/>
      <c r="Y163" s="148"/>
      <c r="Z163" s="148"/>
      <c r="AA163" s="148"/>
      <c r="AB163" s="148"/>
      <c r="AC163" s="148"/>
      <c r="AD163" s="148"/>
      <c r="AE163" s="148"/>
      <c r="AF163" s="148"/>
      <c r="AG163" s="148" t="s">
        <v>393</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97" t="s">
        <v>1055</v>
      </c>
      <c r="D164" s="183"/>
      <c r="E164" s="184">
        <v>4657.5519999999997</v>
      </c>
      <c r="F164" s="157"/>
      <c r="G164" s="157"/>
      <c r="H164" s="157"/>
      <c r="I164" s="157"/>
      <c r="J164" s="157"/>
      <c r="K164" s="157"/>
      <c r="L164" s="157"/>
      <c r="M164" s="157"/>
      <c r="N164" s="157"/>
      <c r="O164" s="157"/>
      <c r="P164" s="157"/>
      <c r="Q164" s="157"/>
      <c r="R164" s="157"/>
      <c r="S164" s="157"/>
      <c r="T164" s="157"/>
      <c r="U164" s="157"/>
      <c r="V164" s="157"/>
      <c r="W164" s="157"/>
      <c r="X164" s="157"/>
      <c r="Y164" s="148"/>
      <c r="Z164" s="148"/>
      <c r="AA164" s="148"/>
      <c r="AB164" s="148"/>
      <c r="AC164" s="148"/>
      <c r="AD164" s="148"/>
      <c r="AE164" s="148"/>
      <c r="AF164" s="148"/>
      <c r="AG164" s="148" t="s">
        <v>393</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97" t="s">
        <v>1056</v>
      </c>
      <c r="D165" s="183"/>
      <c r="E165" s="184">
        <v>112.61199999999999</v>
      </c>
      <c r="F165" s="157"/>
      <c r="G165" s="157"/>
      <c r="H165" s="157"/>
      <c r="I165" s="157"/>
      <c r="J165" s="157"/>
      <c r="K165" s="157"/>
      <c r="L165" s="157"/>
      <c r="M165" s="157"/>
      <c r="N165" s="157"/>
      <c r="O165" s="157"/>
      <c r="P165" s="157"/>
      <c r="Q165" s="157"/>
      <c r="R165" s="157"/>
      <c r="S165" s="157"/>
      <c r="T165" s="157"/>
      <c r="U165" s="157"/>
      <c r="V165" s="157"/>
      <c r="W165" s="157"/>
      <c r="X165" s="157"/>
      <c r="Y165" s="148"/>
      <c r="Z165" s="148"/>
      <c r="AA165" s="148"/>
      <c r="AB165" s="148"/>
      <c r="AC165" s="148"/>
      <c r="AD165" s="148"/>
      <c r="AE165" s="148"/>
      <c r="AF165" s="148"/>
      <c r="AG165" s="148" t="s">
        <v>393</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97" t="s">
        <v>1057</v>
      </c>
      <c r="D166" s="183"/>
      <c r="E166" s="184"/>
      <c r="F166" s="157"/>
      <c r="G166" s="157"/>
      <c r="H166" s="157"/>
      <c r="I166" s="157"/>
      <c r="J166" s="157"/>
      <c r="K166" s="157"/>
      <c r="L166" s="157"/>
      <c r="M166" s="157"/>
      <c r="N166" s="157"/>
      <c r="O166" s="157"/>
      <c r="P166" s="157"/>
      <c r="Q166" s="157"/>
      <c r="R166" s="157"/>
      <c r="S166" s="157"/>
      <c r="T166" s="157"/>
      <c r="U166" s="157"/>
      <c r="V166" s="157"/>
      <c r="W166" s="157"/>
      <c r="X166" s="157"/>
      <c r="Y166" s="148"/>
      <c r="Z166" s="148"/>
      <c r="AA166" s="148"/>
      <c r="AB166" s="148"/>
      <c r="AC166" s="148"/>
      <c r="AD166" s="148"/>
      <c r="AE166" s="148"/>
      <c r="AF166" s="148"/>
      <c r="AG166" s="148" t="s">
        <v>393</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97" t="s">
        <v>1058</v>
      </c>
      <c r="D167" s="183"/>
      <c r="E167" s="184">
        <v>768.14</v>
      </c>
      <c r="F167" s="157"/>
      <c r="G167" s="157"/>
      <c r="H167" s="157"/>
      <c r="I167" s="157"/>
      <c r="J167" s="157"/>
      <c r="K167" s="157"/>
      <c r="L167" s="157"/>
      <c r="M167" s="157"/>
      <c r="N167" s="157"/>
      <c r="O167" s="157"/>
      <c r="P167" s="157"/>
      <c r="Q167" s="157"/>
      <c r="R167" s="157"/>
      <c r="S167" s="157"/>
      <c r="T167" s="157"/>
      <c r="U167" s="157"/>
      <c r="V167" s="157"/>
      <c r="W167" s="157"/>
      <c r="X167" s="157"/>
      <c r="Y167" s="148"/>
      <c r="Z167" s="148"/>
      <c r="AA167" s="148"/>
      <c r="AB167" s="148"/>
      <c r="AC167" s="148"/>
      <c r="AD167" s="148"/>
      <c r="AE167" s="148"/>
      <c r="AF167" s="148"/>
      <c r="AG167" s="148" t="s">
        <v>393</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97" t="s">
        <v>1059</v>
      </c>
      <c r="D168" s="183"/>
      <c r="E168" s="184">
        <v>21.62</v>
      </c>
      <c r="F168" s="157"/>
      <c r="G168" s="157"/>
      <c r="H168" s="157"/>
      <c r="I168" s="157"/>
      <c r="J168" s="157"/>
      <c r="K168" s="157"/>
      <c r="L168" s="157"/>
      <c r="M168" s="157"/>
      <c r="N168" s="157"/>
      <c r="O168" s="157"/>
      <c r="P168" s="157"/>
      <c r="Q168" s="157"/>
      <c r="R168" s="157"/>
      <c r="S168" s="157"/>
      <c r="T168" s="157"/>
      <c r="U168" s="157"/>
      <c r="V168" s="157"/>
      <c r="W168" s="157"/>
      <c r="X168" s="157"/>
      <c r="Y168" s="148"/>
      <c r="Z168" s="148"/>
      <c r="AA168" s="148"/>
      <c r="AB168" s="148"/>
      <c r="AC168" s="148"/>
      <c r="AD168" s="148"/>
      <c r="AE168" s="148"/>
      <c r="AF168" s="148"/>
      <c r="AG168" s="148" t="s">
        <v>393</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55"/>
      <c r="B169" s="156"/>
      <c r="C169" s="198" t="s">
        <v>599</v>
      </c>
      <c r="D169" s="185"/>
      <c r="E169" s="186">
        <v>5559.924</v>
      </c>
      <c r="F169" s="157"/>
      <c r="G169" s="157"/>
      <c r="H169" s="157"/>
      <c r="I169" s="157"/>
      <c r="J169" s="157"/>
      <c r="K169" s="157"/>
      <c r="L169" s="157"/>
      <c r="M169" s="157"/>
      <c r="N169" s="157"/>
      <c r="O169" s="157"/>
      <c r="P169" s="157"/>
      <c r="Q169" s="157"/>
      <c r="R169" s="157"/>
      <c r="S169" s="157"/>
      <c r="T169" s="157"/>
      <c r="U169" s="157"/>
      <c r="V169" s="157"/>
      <c r="W169" s="157"/>
      <c r="X169" s="157"/>
      <c r="Y169" s="148"/>
      <c r="Z169" s="148"/>
      <c r="AA169" s="148"/>
      <c r="AB169" s="148"/>
      <c r="AC169" s="148"/>
      <c r="AD169" s="148"/>
      <c r="AE169" s="148"/>
      <c r="AF169" s="148"/>
      <c r="AG169" s="148" t="s">
        <v>393</v>
      </c>
      <c r="AH169" s="148">
        <v>1</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65">
        <v>17</v>
      </c>
      <c r="B170" s="166" t="s">
        <v>504</v>
      </c>
      <c r="C170" s="175" t="s">
        <v>505</v>
      </c>
      <c r="D170" s="167" t="s">
        <v>506</v>
      </c>
      <c r="E170" s="168">
        <v>2456.4340000000002</v>
      </c>
      <c r="F170" s="169">
        <v>96.4</v>
      </c>
      <c r="G170" s="170">
        <f>ROUND(E170*F170,2)</f>
        <v>236800.24</v>
      </c>
      <c r="H170" s="169">
        <v>0</v>
      </c>
      <c r="I170" s="170">
        <f>ROUND(E170*H170,2)</f>
        <v>0</v>
      </c>
      <c r="J170" s="169">
        <v>96.4</v>
      </c>
      <c r="K170" s="170">
        <f>ROUND(E170*J170,2)</f>
        <v>236800.24</v>
      </c>
      <c r="L170" s="170">
        <v>21</v>
      </c>
      <c r="M170" s="170">
        <f>G170*(1+L170/100)</f>
        <v>286528.2904</v>
      </c>
      <c r="N170" s="170">
        <v>0</v>
      </c>
      <c r="O170" s="170">
        <f>ROUND(E170*N170,2)</f>
        <v>0</v>
      </c>
      <c r="P170" s="170">
        <v>0</v>
      </c>
      <c r="Q170" s="170">
        <f>ROUND(E170*P170,2)</f>
        <v>0</v>
      </c>
      <c r="R170" s="170" t="s">
        <v>386</v>
      </c>
      <c r="S170" s="170" t="s">
        <v>387</v>
      </c>
      <c r="T170" s="171" t="s">
        <v>322</v>
      </c>
      <c r="U170" s="157">
        <v>0.32700000000000001</v>
      </c>
      <c r="V170" s="157">
        <f>ROUND(E170*U170,2)</f>
        <v>803.25</v>
      </c>
      <c r="W170" s="157"/>
      <c r="X170" s="157" t="s">
        <v>388</v>
      </c>
      <c r="Y170" s="148"/>
      <c r="Z170" s="148"/>
      <c r="AA170" s="148"/>
      <c r="AB170" s="148"/>
      <c r="AC170" s="148"/>
      <c r="AD170" s="148"/>
      <c r="AE170" s="148"/>
      <c r="AF170" s="148"/>
      <c r="AG170" s="148" t="s">
        <v>389</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273" t="s">
        <v>507</v>
      </c>
      <c r="D171" s="274"/>
      <c r="E171" s="274"/>
      <c r="F171" s="274"/>
      <c r="G171" s="274"/>
      <c r="H171" s="157"/>
      <c r="I171" s="157"/>
      <c r="J171" s="157"/>
      <c r="K171" s="157"/>
      <c r="L171" s="157"/>
      <c r="M171" s="157"/>
      <c r="N171" s="157"/>
      <c r="O171" s="157"/>
      <c r="P171" s="157"/>
      <c r="Q171" s="157"/>
      <c r="R171" s="157"/>
      <c r="S171" s="157"/>
      <c r="T171" s="157"/>
      <c r="U171" s="157"/>
      <c r="V171" s="157"/>
      <c r="W171" s="157"/>
      <c r="X171" s="157"/>
      <c r="Y171" s="148"/>
      <c r="Z171" s="148"/>
      <c r="AA171" s="148"/>
      <c r="AB171" s="148"/>
      <c r="AC171" s="148"/>
      <c r="AD171" s="148"/>
      <c r="AE171" s="148"/>
      <c r="AF171" s="148"/>
      <c r="AG171" s="148" t="s">
        <v>391</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97" t="s">
        <v>1057</v>
      </c>
      <c r="D172" s="183"/>
      <c r="E172" s="184"/>
      <c r="F172" s="157"/>
      <c r="G172" s="157"/>
      <c r="H172" s="157"/>
      <c r="I172" s="157"/>
      <c r="J172" s="157"/>
      <c r="K172" s="157"/>
      <c r="L172" s="157"/>
      <c r="M172" s="157"/>
      <c r="N172" s="157"/>
      <c r="O172" s="157"/>
      <c r="P172" s="157"/>
      <c r="Q172" s="157"/>
      <c r="R172" s="157"/>
      <c r="S172" s="157"/>
      <c r="T172" s="157"/>
      <c r="U172" s="157"/>
      <c r="V172" s="157"/>
      <c r="W172" s="157"/>
      <c r="X172" s="157"/>
      <c r="Y172" s="148"/>
      <c r="Z172" s="148"/>
      <c r="AA172" s="148"/>
      <c r="AB172" s="148"/>
      <c r="AC172" s="148"/>
      <c r="AD172" s="148"/>
      <c r="AE172" s="148"/>
      <c r="AF172" s="148"/>
      <c r="AG172" s="148" t="s">
        <v>393</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97" t="s">
        <v>1062</v>
      </c>
      <c r="D173" s="183"/>
      <c r="E173" s="184">
        <v>396.44</v>
      </c>
      <c r="F173" s="157"/>
      <c r="G173" s="157"/>
      <c r="H173" s="157"/>
      <c r="I173" s="157"/>
      <c r="J173" s="157"/>
      <c r="K173" s="157"/>
      <c r="L173" s="157"/>
      <c r="M173" s="157"/>
      <c r="N173" s="157"/>
      <c r="O173" s="157"/>
      <c r="P173" s="157"/>
      <c r="Q173" s="157"/>
      <c r="R173" s="157"/>
      <c r="S173" s="157"/>
      <c r="T173" s="157"/>
      <c r="U173" s="157"/>
      <c r="V173" s="157"/>
      <c r="W173" s="157"/>
      <c r="X173" s="157"/>
      <c r="Y173" s="148"/>
      <c r="Z173" s="148"/>
      <c r="AA173" s="148"/>
      <c r="AB173" s="148"/>
      <c r="AC173" s="148"/>
      <c r="AD173" s="148"/>
      <c r="AE173" s="148"/>
      <c r="AF173" s="148"/>
      <c r="AG173" s="148" t="s">
        <v>393</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97" t="s">
        <v>1063</v>
      </c>
      <c r="D174" s="183"/>
      <c r="E174" s="184">
        <v>18.8</v>
      </c>
      <c r="F174" s="157"/>
      <c r="G174" s="157"/>
      <c r="H174" s="157"/>
      <c r="I174" s="157"/>
      <c r="J174" s="157"/>
      <c r="K174" s="157"/>
      <c r="L174" s="157"/>
      <c r="M174" s="157"/>
      <c r="N174" s="157"/>
      <c r="O174" s="157"/>
      <c r="P174" s="157"/>
      <c r="Q174" s="157"/>
      <c r="R174" s="157"/>
      <c r="S174" s="157"/>
      <c r="T174" s="157"/>
      <c r="U174" s="157"/>
      <c r="V174" s="157"/>
      <c r="W174" s="157"/>
      <c r="X174" s="157"/>
      <c r="Y174" s="148"/>
      <c r="Z174" s="148"/>
      <c r="AA174" s="148"/>
      <c r="AB174" s="148"/>
      <c r="AC174" s="148"/>
      <c r="AD174" s="148"/>
      <c r="AE174" s="148"/>
      <c r="AF174" s="148"/>
      <c r="AG174" s="148" t="s">
        <v>393</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97" t="s">
        <v>1064</v>
      </c>
      <c r="D175" s="183"/>
      <c r="E175" s="184">
        <v>1233.116</v>
      </c>
      <c r="F175" s="157"/>
      <c r="G175" s="157"/>
      <c r="H175" s="157"/>
      <c r="I175" s="157"/>
      <c r="J175" s="157"/>
      <c r="K175" s="157"/>
      <c r="L175" s="157"/>
      <c r="M175" s="157"/>
      <c r="N175" s="157"/>
      <c r="O175" s="157"/>
      <c r="P175" s="157"/>
      <c r="Q175" s="157"/>
      <c r="R175" s="157"/>
      <c r="S175" s="157"/>
      <c r="T175" s="157"/>
      <c r="U175" s="157"/>
      <c r="V175" s="157"/>
      <c r="W175" s="157"/>
      <c r="X175" s="157"/>
      <c r="Y175" s="148"/>
      <c r="Z175" s="148"/>
      <c r="AA175" s="148"/>
      <c r="AB175" s="148"/>
      <c r="AC175" s="148"/>
      <c r="AD175" s="148"/>
      <c r="AE175" s="148"/>
      <c r="AF175" s="148"/>
      <c r="AG175" s="148" t="s">
        <v>393</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97" t="s">
        <v>1065</v>
      </c>
      <c r="D176" s="183"/>
      <c r="E176" s="184">
        <v>40.89</v>
      </c>
      <c r="F176" s="157"/>
      <c r="G176" s="157"/>
      <c r="H176" s="157"/>
      <c r="I176" s="157"/>
      <c r="J176" s="157"/>
      <c r="K176" s="157"/>
      <c r="L176" s="157"/>
      <c r="M176" s="157"/>
      <c r="N176" s="157"/>
      <c r="O176" s="157"/>
      <c r="P176" s="157"/>
      <c r="Q176" s="157"/>
      <c r="R176" s="157"/>
      <c r="S176" s="157"/>
      <c r="T176" s="157"/>
      <c r="U176" s="157"/>
      <c r="V176" s="157"/>
      <c r="W176" s="157"/>
      <c r="X176" s="157"/>
      <c r="Y176" s="148"/>
      <c r="Z176" s="148"/>
      <c r="AA176" s="148"/>
      <c r="AB176" s="148"/>
      <c r="AC176" s="148"/>
      <c r="AD176" s="148"/>
      <c r="AE176" s="148"/>
      <c r="AF176" s="148"/>
      <c r="AG176" s="148" t="s">
        <v>393</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97" t="s">
        <v>1066</v>
      </c>
      <c r="D177" s="183"/>
      <c r="E177" s="184">
        <v>704.20799999999997</v>
      </c>
      <c r="F177" s="157"/>
      <c r="G177" s="157"/>
      <c r="H177" s="157"/>
      <c r="I177" s="157"/>
      <c r="J177" s="157"/>
      <c r="K177" s="157"/>
      <c r="L177" s="157"/>
      <c r="M177" s="157"/>
      <c r="N177" s="157"/>
      <c r="O177" s="157"/>
      <c r="P177" s="157"/>
      <c r="Q177" s="157"/>
      <c r="R177" s="157"/>
      <c r="S177" s="157"/>
      <c r="T177" s="157"/>
      <c r="U177" s="157"/>
      <c r="V177" s="157"/>
      <c r="W177" s="157"/>
      <c r="X177" s="157"/>
      <c r="Y177" s="148"/>
      <c r="Z177" s="148"/>
      <c r="AA177" s="148"/>
      <c r="AB177" s="148"/>
      <c r="AC177" s="148"/>
      <c r="AD177" s="148"/>
      <c r="AE177" s="148"/>
      <c r="AF177" s="148"/>
      <c r="AG177" s="148" t="s">
        <v>393</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97" t="s">
        <v>1067</v>
      </c>
      <c r="D178" s="183"/>
      <c r="E178" s="184">
        <v>42.77</v>
      </c>
      <c r="F178" s="157"/>
      <c r="G178" s="157"/>
      <c r="H178" s="157"/>
      <c r="I178" s="157"/>
      <c r="J178" s="157"/>
      <c r="K178" s="157"/>
      <c r="L178" s="157"/>
      <c r="M178" s="157"/>
      <c r="N178" s="157"/>
      <c r="O178" s="157"/>
      <c r="P178" s="157"/>
      <c r="Q178" s="157"/>
      <c r="R178" s="157"/>
      <c r="S178" s="157"/>
      <c r="T178" s="157"/>
      <c r="U178" s="157"/>
      <c r="V178" s="157"/>
      <c r="W178" s="157"/>
      <c r="X178" s="157"/>
      <c r="Y178" s="148"/>
      <c r="Z178" s="148"/>
      <c r="AA178" s="148"/>
      <c r="AB178" s="148"/>
      <c r="AC178" s="148"/>
      <c r="AD178" s="148"/>
      <c r="AE178" s="148"/>
      <c r="AF178" s="148"/>
      <c r="AG178" s="148" t="s">
        <v>393</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97" t="s">
        <v>1068</v>
      </c>
      <c r="D179" s="183"/>
      <c r="E179" s="184">
        <v>20.21</v>
      </c>
      <c r="F179" s="157"/>
      <c r="G179" s="157"/>
      <c r="H179" s="157"/>
      <c r="I179" s="157"/>
      <c r="J179" s="157"/>
      <c r="K179" s="157"/>
      <c r="L179" s="157"/>
      <c r="M179" s="157"/>
      <c r="N179" s="157"/>
      <c r="O179" s="157"/>
      <c r="P179" s="157"/>
      <c r="Q179" s="157"/>
      <c r="R179" s="157"/>
      <c r="S179" s="157"/>
      <c r="T179" s="157"/>
      <c r="U179" s="157"/>
      <c r="V179" s="157"/>
      <c r="W179" s="157"/>
      <c r="X179" s="157"/>
      <c r="Y179" s="148"/>
      <c r="Z179" s="148"/>
      <c r="AA179" s="148"/>
      <c r="AB179" s="148"/>
      <c r="AC179" s="148"/>
      <c r="AD179" s="148"/>
      <c r="AE179" s="148"/>
      <c r="AF179" s="148"/>
      <c r="AG179" s="148" t="s">
        <v>393</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98" t="s">
        <v>599</v>
      </c>
      <c r="D180" s="185"/>
      <c r="E180" s="186">
        <v>2456.4340000000002</v>
      </c>
      <c r="F180" s="157"/>
      <c r="G180" s="157"/>
      <c r="H180" s="157"/>
      <c r="I180" s="157"/>
      <c r="J180" s="157"/>
      <c r="K180" s="157"/>
      <c r="L180" s="157"/>
      <c r="M180" s="157"/>
      <c r="N180" s="157"/>
      <c r="O180" s="157"/>
      <c r="P180" s="157"/>
      <c r="Q180" s="157"/>
      <c r="R180" s="157"/>
      <c r="S180" s="157"/>
      <c r="T180" s="157"/>
      <c r="U180" s="157"/>
      <c r="V180" s="157"/>
      <c r="W180" s="157"/>
      <c r="X180" s="157"/>
      <c r="Y180" s="148"/>
      <c r="Z180" s="148"/>
      <c r="AA180" s="148"/>
      <c r="AB180" s="148"/>
      <c r="AC180" s="148"/>
      <c r="AD180" s="148"/>
      <c r="AE180" s="148"/>
      <c r="AF180" s="148"/>
      <c r="AG180" s="148" t="s">
        <v>393</v>
      </c>
      <c r="AH180" s="148">
        <v>1</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65">
        <v>18</v>
      </c>
      <c r="B181" s="166" t="s">
        <v>1075</v>
      </c>
      <c r="C181" s="175" t="s">
        <v>1076</v>
      </c>
      <c r="D181" s="167" t="s">
        <v>506</v>
      </c>
      <c r="E181" s="168">
        <v>1549.59</v>
      </c>
      <c r="F181" s="169">
        <v>61.2</v>
      </c>
      <c r="G181" s="170">
        <f>ROUND(E181*F181,2)</f>
        <v>94834.91</v>
      </c>
      <c r="H181" s="169">
        <v>0</v>
      </c>
      <c r="I181" s="170">
        <f>ROUND(E181*H181,2)</f>
        <v>0</v>
      </c>
      <c r="J181" s="169">
        <v>61.2</v>
      </c>
      <c r="K181" s="170">
        <f>ROUND(E181*J181,2)</f>
        <v>94834.91</v>
      </c>
      <c r="L181" s="170">
        <v>21</v>
      </c>
      <c r="M181" s="170">
        <f>G181*(1+L181/100)</f>
        <v>114750.2411</v>
      </c>
      <c r="N181" s="170">
        <v>0</v>
      </c>
      <c r="O181" s="170">
        <f>ROUND(E181*N181,2)</f>
        <v>0</v>
      </c>
      <c r="P181" s="170">
        <v>0</v>
      </c>
      <c r="Q181" s="170">
        <f>ROUND(E181*P181,2)</f>
        <v>0</v>
      </c>
      <c r="R181" s="170" t="s">
        <v>386</v>
      </c>
      <c r="S181" s="170" t="s">
        <v>387</v>
      </c>
      <c r="T181" s="171" t="s">
        <v>322</v>
      </c>
      <c r="U181" s="157">
        <v>0.17799999999999999</v>
      </c>
      <c r="V181" s="157">
        <f>ROUND(E181*U181,2)</f>
        <v>275.83</v>
      </c>
      <c r="W181" s="157"/>
      <c r="X181" s="157" t="s">
        <v>388</v>
      </c>
      <c r="Y181" s="148"/>
      <c r="Z181" s="148"/>
      <c r="AA181" s="148"/>
      <c r="AB181" s="148"/>
      <c r="AC181" s="148"/>
      <c r="AD181" s="148"/>
      <c r="AE181" s="148"/>
      <c r="AF181" s="148"/>
      <c r="AG181" s="148" t="s">
        <v>389</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273" t="s">
        <v>507</v>
      </c>
      <c r="D182" s="274"/>
      <c r="E182" s="274"/>
      <c r="F182" s="274"/>
      <c r="G182" s="274"/>
      <c r="H182" s="157"/>
      <c r="I182" s="157"/>
      <c r="J182" s="157"/>
      <c r="K182" s="157"/>
      <c r="L182" s="157"/>
      <c r="M182" s="157"/>
      <c r="N182" s="157"/>
      <c r="O182" s="157"/>
      <c r="P182" s="157"/>
      <c r="Q182" s="157"/>
      <c r="R182" s="157"/>
      <c r="S182" s="157"/>
      <c r="T182" s="157"/>
      <c r="U182" s="157"/>
      <c r="V182" s="157"/>
      <c r="W182" s="157"/>
      <c r="X182" s="157"/>
      <c r="Y182" s="148"/>
      <c r="Z182" s="148"/>
      <c r="AA182" s="148"/>
      <c r="AB182" s="148"/>
      <c r="AC182" s="148"/>
      <c r="AD182" s="148"/>
      <c r="AE182" s="148"/>
      <c r="AF182" s="148"/>
      <c r="AG182" s="148" t="s">
        <v>391</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97" t="s">
        <v>1071</v>
      </c>
      <c r="D183" s="183"/>
      <c r="E183" s="184">
        <v>1458.88</v>
      </c>
      <c r="F183" s="157"/>
      <c r="G183" s="157"/>
      <c r="H183" s="157"/>
      <c r="I183" s="157"/>
      <c r="J183" s="157"/>
      <c r="K183" s="157"/>
      <c r="L183" s="157"/>
      <c r="M183" s="157"/>
      <c r="N183" s="157"/>
      <c r="O183" s="157"/>
      <c r="P183" s="157"/>
      <c r="Q183" s="157"/>
      <c r="R183" s="157"/>
      <c r="S183" s="157"/>
      <c r="T183" s="157"/>
      <c r="U183" s="157"/>
      <c r="V183" s="157"/>
      <c r="W183" s="157"/>
      <c r="X183" s="157"/>
      <c r="Y183" s="148"/>
      <c r="Z183" s="148"/>
      <c r="AA183" s="148"/>
      <c r="AB183" s="148"/>
      <c r="AC183" s="148"/>
      <c r="AD183" s="148"/>
      <c r="AE183" s="148"/>
      <c r="AF183" s="148"/>
      <c r="AG183" s="148" t="s">
        <v>393</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97" t="s">
        <v>1072</v>
      </c>
      <c r="D184" s="183"/>
      <c r="E184" s="184">
        <v>90.71</v>
      </c>
      <c r="F184" s="157"/>
      <c r="G184" s="157"/>
      <c r="H184" s="157"/>
      <c r="I184" s="157"/>
      <c r="J184" s="157"/>
      <c r="K184" s="157"/>
      <c r="L184" s="157"/>
      <c r="M184" s="157"/>
      <c r="N184" s="157"/>
      <c r="O184" s="157"/>
      <c r="P184" s="157"/>
      <c r="Q184" s="157"/>
      <c r="R184" s="157"/>
      <c r="S184" s="157"/>
      <c r="T184" s="157"/>
      <c r="U184" s="157"/>
      <c r="V184" s="157"/>
      <c r="W184" s="157"/>
      <c r="X184" s="157"/>
      <c r="Y184" s="148"/>
      <c r="Z184" s="148"/>
      <c r="AA184" s="148"/>
      <c r="AB184" s="148"/>
      <c r="AC184" s="148"/>
      <c r="AD184" s="148"/>
      <c r="AE184" s="148"/>
      <c r="AF184" s="148"/>
      <c r="AG184" s="148" t="s">
        <v>393</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65">
        <v>19</v>
      </c>
      <c r="B185" s="166" t="s">
        <v>521</v>
      </c>
      <c r="C185" s="175" t="s">
        <v>522</v>
      </c>
      <c r="D185" s="167" t="s">
        <v>506</v>
      </c>
      <c r="E185" s="168">
        <v>1430.6420000000001</v>
      </c>
      <c r="F185" s="169">
        <v>166.4</v>
      </c>
      <c r="G185" s="170">
        <f>ROUND(E185*F185,2)</f>
        <v>238058.83</v>
      </c>
      <c r="H185" s="169">
        <v>29.1</v>
      </c>
      <c r="I185" s="170">
        <f>ROUND(E185*H185,2)</f>
        <v>41631.68</v>
      </c>
      <c r="J185" s="169">
        <v>137.30000000000001</v>
      </c>
      <c r="K185" s="170">
        <f>ROUND(E185*J185,2)</f>
        <v>196427.15</v>
      </c>
      <c r="L185" s="170">
        <v>21</v>
      </c>
      <c r="M185" s="170">
        <f>G185*(1+L185/100)</f>
        <v>288051.18429999996</v>
      </c>
      <c r="N185" s="170">
        <v>1.49E-3</v>
      </c>
      <c r="O185" s="170">
        <f>ROUND(E185*N185,2)</f>
        <v>2.13</v>
      </c>
      <c r="P185" s="170">
        <v>0</v>
      </c>
      <c r="Q185" s="170">
        <f>ROUND(E185*P185,2)</f>
        <v>0</v>
      </c>
      <c r="R185" s="170" t="s">
        <v>386</v>
      </c>
      <c r="S185" s="170" t="s">
        <v>387</v>
      </c>
      <c r="T185" s="171" t="s">
        <v>322</v>
      </c>
      <c r="U185" s="157">
        <v>0.32300000000000001</v>
      </c>
      <c r="V185" s="157">
        <f>ROUND(E185*U185,2)</f>
        <v>462.1</v>
      </c>
      <c r="W185" s="157"/>
      <c r="X185" s="157" t="s">
        <v>388</v>
      </c>
      <c r="Y185" s="148"/>
      <c r="Z185" s="148"/>
      <c r="AA185" s="148"/>
      <c r="AB185" s="148"/>
      <c r="AC185" s="148"/>
      <c r="AD185" s="148"/>
      <c r="AE185" s="148"/>
      <c r="AF185" s="148"/>
      <c r="AG185" s="148" t="s">
        <v>389</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97" t="s">
        <v>1057</v>
      </c>
      <c r="D186" s="183"/>
      <c r="E186" s="184"/>
      <c r="F186" s="157"/>
      <c r="G186" s="157"/>
      <c r="H186" s="157"/>
      <c r="I186" s="157"/>
      <c r="J186" s="157"/>
      <c r="K186" s="157"/>
      <c r="L186" s="157"/>
      <c r="M186" s="157"/>
      <c r="N186" s="157"/>
      <c r="O186" s="157"/>
      <c r="P186" s="157"/>
      <c r="Q186" s="157"/>
      <c r="R186" s="157"/>
      <c r="S186" s="157"/>
      <c r="T186" s="157"/>
      <c r="U186" s="157"/>
      <c r="V186" s="157"/>
      <c r="W186" s="157"/>
      <c r="X186" s="157"/>
      <c r="Y186" s="148"/>
      <c r="Z186" s="148"/>
      <c r="AA186" s="148"/>
      <c r="AB186" s="148"/>
      <c r="AC186" s="148"/>
      <c r="AD186" s="148"/>
      <c r="AE186" s="148"/>
      <c r="AF186" s="148"/>
      <c r="AG186" s="148" t="s">
        <v>393</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55"/>
      <c r="B187" s="156"/>
      <c r="C187" s="197" t="s">
        <v>1077</v>
      </c>
      <c r="D187" s="183"/>
      <c r="E187" s="184">
        <v>669.92</v>
      </c>
      <c r="F187" s="157"/>
      <c r="G187" s="157"/>
      <c r="H187" s="157"/>
      <c r="I187" s="157"/>
      <c r="J187" s="157"/>
      <c r="K187" s="157"/>
      <c r="L187" s="157"/>
      <c r="M187" s="157"/>
      <c r="N187" s="157"/>
      <c r="O187" s="157"/>
      <c r="P187" s="157"/>
      <c r="Q187" s="157"/>
      <c r="R187" s="157"/>
      <c r="S187" s="157"/>
      <c r="T187" s="157"/>
      <c r="U187" s="157"/>
      <c r="V187" s="157"/>
      <c r="W187" s="157"/>
      <c r="X187" s="157"/>
      <c r="Y187" s="148"/>
      <c r="Z187" s="148"/>
      <c r="AA187" s="148"/>
      <c r="AB187" s="148"/>
      <c r="AC187" s="148"/>
      <c r="AD187" s="148"/>
      <c r="AE187" s="148"/>
      <c r="AF187" s="148"/>
      <c r="AG187" s="148" t="s">
        <v>393</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97" t="s">
        <v>1078</v>
      </c>
      <c r="D188" s="183"/>
      <c r="E188" s="184">
        <v>24.722000000000001</v>
      </c>
      <c r="F188" s="157"/>
      <c r="G188" s="157"/>
      <c r="H188" s="157"/>
      <c r="I188" s="157"/>
      <c r="J188" s="157"/>
      <c r="K188" s="157"/>
      <c r="L188" s="157"/>
      <c r="M188" s="157"/>
      <c r="N188" s="157"/>
      <c r="O188" s="157"/>
      <c r="P188" s="157"/>
      <c r="Q188" s="157"/>
      <c r="R188" s="157"/>
      <c r="S188" s="157"/>
      <c r="T188" s="157"/>
      <c r="U188" s="157"/>
      <c r="V188" s="157"/>
      <c r="W188" s="157"/>
      <c r="X188" s="157"/>
      <c r="Y188" s="148"/>
      <c r="Z188" s="148"/>
      <c r="AA188" s="148"/>
      <c r="AB188" s="148"/>
      <c r="AC188" s="148"/>
      <c r="AD188" s="148"/>
      <c r="AE188" s="148"/>
      <c r="AF188" s="148"/>
      <c r="AG188" s="148" t="s">
        <v>393</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55"/>
      <c r="B189" s="156"/>
      <c r="C189" s="197" t="s">
        <v>1079</v>
      </c>
      <c r="D189" s="183"/>
      <c r="E189" s="184">
        <v>164.8</v>
      </c>
      <c r="F189" s="157"/>
      <c r="G189" s="157"/>
      <c r="H189" s="157"/>
      <c r="I189" s="157"/>
      <c r="J189" s="157"/>
      <c r="K189" s="157"/>
      <c r="L189" s="157"/>
      <c r="M189" s="157"/>
      <c r="N189" s="157"/>
      <c r="O189" s="157"/>
      <c r="P189" s="157"/>
      <c r="Q189" s="157"/>
      <c r="R189" s="157"/>
      <c r="S189" s="157"/>
      <c r="T189" s="157"/>
      <c r="U189" s="157"/>
      <c r="V189" s="157"/>
      <c r="W189" s="157"/>
      <c r="X189" s="157"/>
      <c r="Y189" s="148"/>
      <c r="Z189" s="148"/>
      <c r="AA189" s="148"/>
      <c r="AB189" s="148"/>
      <c r="AC189" s="148"/>
      <c r="AD189" s="148"/>
      <c r="AE189" s="148"/>
      <c r="AF189" s="148"/>
      <c r="AG189" s="148" t="s">
        <v>393</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97" t="s">
        <v>1080</v>
      </c>
      <c r="D190" s="183"/>
      <c r="E190" s="184">
        <v>571.20000000000005</v>
      </c>
      <c r="F190" s="157"/>
      <c r="G190" s="157"/>
      <c r="H190" s="157"/>
      <c r="I190" s="157"/>
      <c r="J190" s="157"/>
      <c r="K190" s="157"/>
      <c r="L190" s="157"/>
      <c r="M190" s="157"/>
      <c r="N190" s="157"/>
      <c r="O190" s="157"/>
      <c r="P190" s="157"/>
      <c r="Q190" s="157"/>
      <c r="R190" s="157"/>
      <c r="S190" s="157"/>
      <c r="T190" s="157"/>
      <c r="U190" s="157"/>
      <c r="V190" s="157"/>
      <c r="W190" s="157"/>
      <c r="X190" s="157"/>
      <c r="Y190" s="148"/>
      <c r="Z190" s="148"/>
      <c r="AA190" s="148"/>
      <c r="AB190" s="148"/>
      <c r="AC190" s="148"/>
      <c r="AD190" s="148"/>
      <c r="AE190" s="148"/>
      <c r="AF190" s="148"/>
      <c r="AG190" s="148" t="s">
        <v>393</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98" t="s">
        <v>599</v>
      </c>
      <c r="D191" s="185"/>
      <c r="E191" s="186">
        <v>1430.6420000000001</v>
      </c>
      <c r="F191" s="157"/>
      <c r="G191" s="157"/>
      <c r="H191" s="157"/>
      <c r="I191" s="157"/>
      <c r="J191" s="157"/>
      <c r="K191" s="157"/>
      <c r="L191" s="157"/>
      <c r="M191" s="157"/>
      <c r="N191" s="157"/>
      <c r="O191" s="157"/>
      <c r="P191" s="157"/>
      <c r="Q191" s="157"/>
      <c r="R191" s="157"/>
      <c r="S191" s="157"/>
      <c r="T191" s="157"/>
      <c r="U191" s="157"/>
      <c r="V191" s="157"/>
      <c r="W191" s="157"/>
      <c r="X191" s="157"/>
      <c r="Y191" s="148"/>
      <c r="Z191" s="148"/>
      <c r="AA191" s="148"/>
      <c r="AB191" s="148"/>
      <c r="AC191" s="148"/>
      <c r="AD191" s="148"/>
      <c r="AE191" s="148"/>
      <c r="AF191" s="148"/>
      <c r="AG191" s="148" t="s">
        <v>393</v>
      </c>
      <c r="AH191" s="148">
        <v>1</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65">
        <v>20</v>
      </c>
      <c r="B192" s="166" t="s">
        <v>536</v>
      </c>
      <c r="C192" s="175" t="s">
        <v>537</v>
      </c>
      <c r="D192" s="167" t="s">
        <v>506</v>
      </c>
      <c r="E192" s="168">
        <v>1430.6420000000001</v>
      </c>
      <c r="F192" s="169">
        <v>59.52</v>
      </c>
      <c r="G192" s="170">
        <f>ROUND(E192*F192,2)</f>
        <v>85151.81</v>
      </c>
      <c r="H192" s="169">
        <v>0</v>
      </c>
      <c r="I192" s="170">
        <f>ROUND(E192*H192,2)</f>
        <v>0</v>
      </c>
      <c r="J192" s="169">
        <v>59.52</v>
      </c>
      <c r="K192" s="170">
        <f>ROUND(E192*J192,2)</f>
        <v>85151.81</v>
      </c>
      <c r="L192" s="170">
        <v>21</v>
      </c>
      <c r="M192" s="170">
        <f>G192*(1+L192/100)</f>
        <v>103033.69009999999</v>
      </c>
      <c r="N192" s="170">
        <v>0</v>
      </c>
      <c r="O192" s="170">
        <f>ROUND(E192*N192,2)</f>
        <v>0</v>
      </c>
      <c r="P192" s="170">
        <v>0</v>
      </c>
      <c r="Q192" s="170">
        <f>ROUND(E192*P192,2)</f>
        <v>0</v>
      </c>
      <c r="R192" s="170" t="s">
        <v>386</v>
      </c>
      <c r="S192" s="170" t="s">
        <v>387</v>
      </c>
      <c r="T192" s="171" t="s">
        <v>322</v>
      </c>
      <c r="U192" s="157">
        <v>0.17100000000000001</v>
      </c>
      <c r="V192" s="157">
        <f>ROUND(E192*U192,2)</f>
        <v>244.64</v>
      </c>
      <c r="W192" s="157"/>
      <c r="X192" s="157" t="s">
        <v>388</v>
      </c>
      <c r="Y192" s="148"/>
      <c r="Z192" s="148"/>
      <c r="AA192" s="148"/>
      <c r="AB192" s="148"/>
      <c r="AC192" s="148"/>
      <c r="AD192" s="148"/>
      <c r="AE192" s="148"/>
      <c r="AF192" s="148"/>
      <c r="AG192" s="148" t="s">
        <v>389</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273" t="s">
        <v>538</v>
      </c>
      <c r="D193" s="274"/>
      <c r="E193" s="274"/>
      <c r="F193" s="274"/>
      <c r="G193" s="274"/>
      <c r="H193" s="157"/>
      <c r="I193" s="157"/>
      <c r="J193" s="157"/>
      <c r="K193" s="157"/>
      <c r="L193" s="157"/>
      <c r="M193" s="157"/>
      <c r="N193" s="157"/>
      <c r="O193" s="157"/>
      <c r="P193" s="157"/>
      <c r="Q193" s="157"/>
      <c r="R193" s="157"/>
      <c r="S193" s="157"/>
      <c r="T193" s="157"/>
      <c r="U193" s="157"/>
      <c r="V193" s="157"/>
      <c r="W193" s="157"/>
      <c r="X193" s="157"/>
      <c r="Y193" s="148"/>
      <c r="Z193" s="148"/>
      <c r="AA193" s="148"/>
      <c r="AB193" s="148"/>
      <c r="AC193" s="148"/>
      <c r="AD193" s="148"/>
      <c r="AE193" s="148"/>
      <c r="AF193" s="148"/>
      <c r="AG193" s="148" t="s">
        <v>391</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97" t="s">
        <v>1057</v>
      </c>
      <c r="D194" s="183"/>
      <c r="E194" s="184"/>
      <c r="F194" s="157"/>
      <c r="G194" s="157"/>
      <c r="H194" s="157"/>
      <c r="I194" s="157"/>
      <c r="J194" s="157"/>
      <c r="K194" s="157"/>
      <c r="L194" s="157"/>
      <c r="M194" s="157"/>
      <c r="N194" s="157"/>
      <c r="O194" s="157"/>
      <c r="P194" s="157"/>
      <c r="Q194" s="157"/>
      <c r="R194" s="157"/>
      <c r="S194" s="157"/>
      <c r="T194" s="157"/>
      <c r="U194" s="157"/>
      <c r="V194" s="157"/>
      <c r="W194" s="157"/>
      <c r="X194" s="157"/>
      <c r="Y194" s="148"/>
      <c r="Z194" s="148"/>
      <c r="AA194" s="148"/>
      <c r="AB194" s="148"/>
      <c r="AC194" s="148"/>
      <c r="AD194" s="148"/>
      <c r="AE194" s="148"/>
      <c r="AF194" s="148"/>
      <c r="AG194" s="148" t="s">
        <v>393</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197" t="s">
        <v>1077</v>
      </c>
      <c r="D195" s="183"/>
      <c r="E195" s="184">
        <v>669.92</v>
      </c>
      <c r="F195" s="157"/>
      <c r="G195" s="157"/>
      <c r="H195" s="157"/>
      <c r="I195" s="157"/>
      <c r="J195" s="157"/>
      <c r="K195" s="157"/>
      <c r="L195" s="157"/>
      <c r="M195" s="157"/>
      <c r="N195" s="157"/>
      <c r="O195" s="157"/>
      <c r="P195" s="157"/>
      <c r="Q195" s="157"/>
      <c r="R195" s="157"/>
      <c r="S195" s="157"/>
      <c r="T195" s="157"/>
      <c r="U195" s="157"/>
      <c r="V195" s="157"/>
      <c r="W195" s="157"/>
      <c r="X195" s="157"/>
      <c r="Y195" s="148"/>
      <c r="Z195" s="148"/>
      <c r="AA195" s="148"/>
      <c r="AB195" s="148"/>
      <c r="AC195" s="148"/>
      <c r="AD195" s="148"/>
      <c r="AE195" s="148"/>
      <c r="AF195" s="148"/>
      <c r="AG195" s="148" t="s">
        <v>393</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97" t="s">
        <v>1078</v>
      </c>
      <c r="D196" s="183"/>
      <c r="E196" s="184">
        <v>24.722000000000001</v>
      </c>
      <c r="F196" s="157"/>
      <c r="G196" s="157"/>
      <c r="H196" s="157"/>
      <c r="I196" s="157"/>
      <c r="J196" s="157"/>
      <c r="K196" s="157"/>
      <c r="L196" s="157"/>
      <c r="M196" s="157"/>
      <c r="N196" s="157"/>
      <c r="O196" s="157"/>
      <c r="P196" s="157"/>
      <c r="Q196" s="157"/>
      <c r="R196" s="157"/>
      <c r="S196" s="157"/>
      <c r="T196" s="157"/>
      <c r="U196" s="157"/>
      <c r="V196" s="157"/>
      <c r="W196" s="157"/>
      <c r="X196" s="157"/>
      <c r="Y196" s="148"/>
      <c r="Z196" s="148"/>
      <c r="AA196" s="148"/>
      <c r="AB196" s="148"/>
      <c r="AC196" s="148"/>
      <c r="AD196" s="148"/>
      <c r="AE196" s="148"/>
      <c r="AF196" s="148"/>
      <c r="AG196" s="148" t="s">
        <v>393</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97" t="s">
        <v>1079</v>
      </c>
      <c r="D197" s="183"/>
      <c r="E197" s="184">
        <v>164.8</v>
      </c>
      <c r="F197" s="157"/>
      <c r="G197" s="157"/>
      <c r="H197" s="157"/>
      <c r="I197" s="157"/>
      <c r="J197" s="157"/>
      <c r="K197" s="157"/>
      <c r="L197" s="157"/>
      <c r="M197" s="157"/>
      <c r="N197" s="157"/>
      <c r="O197" s="157"/>
      <c r="P197" s="157"/>
      <c r="Q197" s="157"/>
      <c r="R197" s="157"/>
      <c r="S197" s="157"/>
      <c r="T197" s="157"/>
      <c r="U197" s="157"/>
      <c r="V197" s="157"/>
      <c r="W197" s="157"/>
      <c r="X197" s="157"/>
      <c r="Y197" s="148"/>
      <c r="Z197" s="148"/>
      <c r="AA197" s="148"/>
      <c r="AB197" s="148"/>
      <c r="AC197" s="148"/>
      <c r="AD197" s="148"/>
      <c r="AE197" s="148"/>
      <c r="AF197" s="148"/>
      <c r="AG197" s="148" t="s">
        <v>393</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97" t="s">
        <v>1080</v>
      </c>
      <c r="D198" s="183"/>
      <c r="E198" s="184">
        <v>571.20000000000005</v>
      </c>
      <c r="F198" s="157"/>
      <c r="G198" s="157"/>
      <c r="H198" s="157"/>
      <c r="I198" s="157"/>
      <c r="J198" s="157"/>
      <c r="K198" s="157"/>
      <c r="L198" s="157"/>
      <c r="M198" s="157"/>
      <c r="N198" s="157"/>
      <c r="O198" s="157"/>
      <c r="P198" s="157"/>
      <c r="Q198" s="157"/>
      <c r="R198" s="157"/>
      <c r="S198" s="157"/>
      <c r="T198" s="157"/>
      <c r="U198" s="157"/>
      <c r="V198" s="157"/>
      <c r="W198" s="157"/>
      <c r="X198" s="157"/>
      <c r="Y198" s="148"/>
      <c r="Z198" s="148"/>
      <c r="AA198" s="148"/>
      <c r="AB198" s="148"/>
      <c r="AC198" s="148"/>
      <c r="AD198" s="148"/>
      <c r="AE198" s="148"/>
      <c r="AF198" s="148"/>
      <c r="AG198" s="148" t="s">
        <v>393</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198" t="s">
        <v>599</v>
      </c>
      <c r="D199" s="185"/>
      <c r="E199" s="186">
        <v>1430.6420000000001</v>
      </c>
      <c r="F199" s="157"/>
      <c r="G199" s="157"/>
      <c r="H199" s="157"/>
      <c r="I199" s="157"/>
      <c r="J199" s="157"/>
      <c r="K199" s="157"/>
      <c r="L199" s="157"/>
      <c r="M199" s="157"/>
      <c r="N199" s="157"/>
      <c r="O199" s="157"/>
      <c r="P199" s="157"/>
      <c r="Q199" s="157"/>
      <c r="R199" s="157"/>
      <c r="S199" s="157"/>
      <c r="T199" s="157"/>
      <c r="U199" s="157"/>
      <c r="V199" s="157"/>
      <c r="W199" s="157"/>
      <c r="X199" s="157"/>
      <c r="Y199" s="148"/>
      <c r="Z199" s="148"/>
      <c r="AA199" s="148"/>
      <c r="AB199" s="148"/>
      <c r="AC199" s="148"/>
      <c r="AD199" s="148"/>
      <c r="AE199" s="148"/>
      <c r="AF199" s="148"/>
      <c r="AG199" s="148" t="s">
        <v>393</v>
      </c>
      <c r="AH199" s="148">
        <v>1</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65">
        <v>21</v>
      </c>
      <c r="B200" s="166" t="s">
        <v>539</v>
      </c>
      <c r="C200" s="175" t="s">
        <v>540</v>
      </c>
      <c r="D200" s="167" t="s">
        <v>443</v>
      </c>
      <c r="E200" s="168">
        <v>2596.0488999999998</v>
      </c>
      <c r="F200" s="169">
        <v>94.4</v>
      </c>
      <c r="G200" s="170">
        <f>ROUND(E200*F200,2)</f>
        <v>245067.02</v>
      </c>
      <c r="H200" s="169">
        <v>0</v>
      </c>
      <c r="I200" s="170">
        <f>ROUND(E200*H200,2)</f>
        <v>0</v>
      </c>
      <c r="J200" s="169">
        <v>94.4</v>
      </c>
      <c r="K200" s="170">
        <f>ROUND(E200*J200,2)</f>
        <v>245067.02</v>
      </c>
      <c r="L200" s="170">
        <v>21</v>
      </c>
      <c r="M200" s="170">
        <f>G200*(1+L200/100)</f>
        <v>296531.09419999999</v>
      </c>
      <c r="N200" s="170">
        <v>0</v>
      </c>
      <c r="O200" s="170">
        <f>ROUND(E200*N200,2)</f>
        <v>0</v>
      </c>
      <c r="P200" s="170">
        <v>0</v>
      </c>
      <c r="Q200" s="170">
        <f>ROUND(E200*P200,2)</f>
        <v>0</v>
      </c>
      <c r="R200" s="170" t="s">
        <v>386</v>
      </c>
      <c r="S200" s="170" t="s">
        <v>387</v>
      </c>
      <c r="T200" s="171" t="s">
        <v>322</v>
      </c>
      <c r="U200" s="157">
        <v>0.35</v>
      </c>
      <c r="V200" s="157">
        <f>ROUND(E200*U200,2)</f>
        <v>908.62</v>
      </c>
      <c r="W200" s="157"/>
      <c r="X200" s="157" t="s">
        <v>388</v>
      </c>
      <c r="Y200" s="148"/>
      <c r="Z200" s="148"/>
      <c r="AA200" s="148"/>
      <c r="AB200" s="148"/>
      <c r="AC200" s="148"/>
      <c r="AD200" s="148"/>
      <c r="AE200" s="148"/>
      <c r="AF200" s="148"/>
      <c r="AG200" s="148" t="s">
        <v>389</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273" t="s">
        <v>541</v>
      </c>
      <c r="D201" s="274"/>
      <c r="E201" s="274"/>
      <c r="F201" s="274"/>
      <c r="G201" s="274"/>
      <c r="H201" s="157"/>
      <c r="I201" s="157"/>
      <c r="J201" s="157"/>
      <c r="K201" s="157"/>
      <c r="L201" s="157"/>
      <c r="M201" s="157"/>
      <c r="N201" s="157"/>
      <c r="O201" s="157"/>
      <c r="P201" s="157"/>
      <c r="Q201" s="157"/>
      <c r="R201" s="157"/>
      <c r="S201" s="157"/>
      <c r="T201" s="157"/>
      <c r="U201" s="157"/>
      <c r="V201" s="157"/>
      <c r="W201" s="157"/>
      <c r="X201" s="157"/>
      <c r="Y201" s="148"/>
      <c r="Z201" s="148"/>
      <c r="AA201" s="148"/>
      <c r="AB201" s="148"/>
      <c r="AC201" s="148"/>
      <c r="AD201" s="148"/>
      <c r="AE201" s="148"/>
      <c r="AF201" s="148"/>
      <c r="AG201" s="148" t="s">
        <v>391</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72" t="str">
        <f>C201</f>
        <v>bez naložení do dopravní nádoby, ale s vyprázdněním dopravní nádoby na hromadu nebo na dopravní prostředek,</v>
      </c>
      <c r="BB201" s="148"/>
      <c r="BC201" s="148"/>
      <c r="BD201" s="148"/>
      <c r="BE201" s="148"/>
      <c r="BF201" s="148"/>
      <c r="BG201" s="148"/>
      <c r="BH201" s="148"/>
    </row>
    <row r="202" spans="1:60" outlineLevel="1" x14ac:dyDescent="0.2">
      <c r="A202" s="155"/>
      <c r="B202" s="156"/>
      <c r="C202" s="197" t="s">
        <v>1081</v>
      </c>
      <c r="D202" s="183"/>
      <c r="E202" s="184">
        <v>2596.0488999999998</v>
      </c>
      <c r="F202" s="157"/>
      <c r="G202" s="157"/>
      <c r="H202" s="157"/>
      <c r="I202" s="157"/>
      <c r="J202" s="157"/>
      <c r="K202" s="157"/>
      <c r="L202" s="157"/>
      <c r="M202" s="157"/>
      <c r="N202" s="157"/>
      <c r="O202" s="157"/>
      <c r="P202" s="157"/>
      <c r="Q202" s="157"/>
      <c r="R202" s="157"/>
      <c r="S202" s="157"/>
      <c r="T202" s="157"/>
      <c r="U202" s="157"/>
      <c r="V202" s="157"/>
      <c r="W202" s="157"/>
      <c r="X202" s="157"/>
      <c r="Y202" s="148"/>
      <c r="Z202" s="148"/>
      <c r="AA202" s="148"/>
      <c r="AB202" s="148"/>
      <c r="AC202" s="148"/>
      <c r="AD202" s="148"/>
      <c r="AE202" s="148"/>
      <c r="AF202" s="148"/>
      <c r="AG202" s="148" t="s">
        <v>393</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65">
        <v>22</v>
      </c>
      <c r="B203" s="166" t="s">
        <v>567</v>
      </c>
      <c r="C203" s="175" t="s">
        <v>568</v>
      </c>
      <c r="D203" s="167" t="s">
        <v>443</v>
      </c>
      <c r="E203" s="168">
        <v>7950.6445599999997</v>
      </c>
      <c r="F203" s="169">
        <v>76.88</v>
      </c>
      <c r="G203" s="170">
        <f>ROUND(E203*F203,2)</f>
        <v>611245.55000000005</v>
      </c>
      <c r="H203" s="169">
        <v>0</v>
      </c>
      <c r="I203" s="170">
        <f>ROUND(E203*H203,2)</f>
        <v>0</v>
      </c>
      <c r="J203" s="169">
        <v>76.88</v>
      </c>
      <c r="K203" s="170">
        <f>ROUND(E203*J203,2)</f>
        <v>611245.55000000005</v>
      </c>
      <c r="L203" s="170">
        <v>21</v>
      </c>
      <c r="M203" s="170">
        <f>G203*(1+L203/100)</f>
        <v>739607.11550000007</v>
      </c>
      <c r="N203" s="170">
        <v>0</v>
      </c>
      <c r="O203" s="170">
        <f>ROUND(E203*N203,2)</f>
        <v>0</v>
      </c>
      <c r="P203" s="170">
        <v>0</v>
      </c>
      <c r="Q203" s="170">
        <f>ROUND(E203*P203,2)</f>
        <v>0</v>
      </c>
      <c r="R203" s="170" t="s">
        <v>386</v>
      </c>
      <c r="S203" s="170" t="s">
        <v>387</v>
      </c>
      <c r="T203" s="171" t="s">
        <v>322</v>
      </c>
      <c r="U203" s="157">
        <v>0.01</v>
      </c>
      <c r="V203" s="157">
        <f>ROUND(E203*U203,2)</f>
        <v>79.510000000000005</v>
      </c>
      <c r="W203" s="157"/>
      <c r="X203" s="157" t="s">
        <v>388</v>
      </c>
      <c r="Y203" s="148"/>
      <c r="Z203" s="148"/>
      <c r="AA203" s="148"/>
      <c r="AB203" s="148"/>
      <c r="AC203" s="148"/>
      <c r="AD203" s="148"/>
      <c r="AE203" s="148"/>
      <c r="AF203" s="148"/>
      <c r="AG203" s="148" t="s">
        <v>389</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273" t="s">
        <v>569</v>
      </c>
      <c r="D204" s="274"/>
      <c r="E204" s="274"/>
      <c r="F204" s="274"/>
      <c r="G204" s="274"/>
      <c r="H204" s="157"/>
      <c r="I204" s="157"/>
      <c r="J204" s="157"/>
      <c r="K204" s="157"/>
      <c r="L204" s="157"/>
      <c r="M204" s="157"/>
      <c r="N204" s="157"/>
      <c r="O204" s="157"/>
      <c r="P204" s="157"/>
      <c r="Q204" s="157"/>
      <c r="R204" s="157"/>
      <c r="S204" s="157"/>
      <c r="T204" s="157"/>
      <c r="U204" s="157"/>
      <c r="V204" s="157"/>
      <c r="W204" s="157"/>
      <c r="X204" s="157"/>
      <c r="Y204" s="148"/>
      <c r="Z204" s="148"/>
      <c r="AA204" s="148"/>
      <c r="AB204" s="148"/>
      <c r="AC204" s="148"/>
      <c r="AD204" s="148"/>
      <c r="AE204" s="148"/>
      <c r="AF204" s="148"/>
      <c r="AG204" s="148" t="s">
        <v>391</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55"/>
      <c r="B205" s="156"/>
      <c r="C205" s="197" t="s">
        <v>570</v>
      </c>
      <c r="D205" s="183"/>
      <c r="E205" s="184"/>
      <c r="F205" s="157"/>
      <c r="G205" s="157"/>
      <c r="H205" s="157"/>
      <c r="I205" s="157"/>
      <c r="J205" s="157"/>
      <c r="K205" s="157"/>
      <c r="L205" s="157"/>
      <c r="M205" s="157"/>
      <c r="N205" s="157"/>
      <c r="O205" s="157"/>
      <c r="P205" s="157"/>
      <c r="Q205" s="157"/>
      <c r="R205" s="157"/>
      <c r="S205" s="157"/>
      <c r="T205" s="157"/>
      <c r="U205" s="157"/>
      <c r="V205" s="157"/>
      <c r="W205" s="157"/>
      <c r="X205" s="157"/>
      <c r="Y205" s="148"/>
      <c r="Z205" s="148"/>
      <c r="AA205" s="148"/>
      <c r="AB205" s="148"/>
      <c r="AC205" s="148"/>
      <c r="AD205" s="148"/>
      <c r="AE205" s="148"/>
      <c r="AF205" s="148"/>
      <c r="AG205" s="148" t="s">
        <v>393</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97" t="s">
        <v>1082</v>
      </c>
      <c r="D206" s="183"/>
      <c r="E206" s="184">
        <v>1038.41956</v>
      </c>
      <c r="F206" s="157"/>
      <c r="G206" s="157"/>
      <c r="H206" s="157"/>
      <c r="I206" s="157"/>
      <c r="J206" s="157"/>
      <c r="K206" s="157"/>
      <c r="L206" s="157"/>
      <c r="M206" s="157"/>
      <c r="N206" s="157"/>
      <c r="O206" s="157"/>
      <c r="P206" s="157"/>
      <c r="Q206" s="157"/>
      <c r="R206" s="157"/>
      <c r="S206" s="157"/>
      <c r="T206" s="157"/>
      <c r="U206" s="157"/>
      <c r="V206" s="157"/>
      <c r="W206" s="157"/>
      <c r="X206" s="157"/>
      <c r="Y206" s="148"/>
      <c r="Z206" s="148"/>
      <c r="AA206" s="148"/>
      <c r="AB206" s="148"/>
      <c r="AC206" s="148"/>
      <c r="AD206" s="148"/>
      <c r="AE206" s="148"/>
      <c r="AF206" s="148"/>
      <c r="AG206" s="148" t="s">
        <v>393</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97" t="s">
        <v>1083</v>
      </c>
      <c r="D207" s="183"/>
      <c r="E207" s="184">
        <v>6912.2250000000004</v>
      </c>
      <c r="F207" s="157"/>
      <c r="G207" s="157"/>
      <c r="H207" s="157"/>
      <c r="I207" s="157"/>
      <c r="J207" s="157"/>
      <c r="K207" s="157"/>
      <c r="L207" s="157"/>
      <c r="M207" s="157"/>
      <c r="N207" s="157"/>
      <c r="O207" s="157"/>
      <c r="P207" s="157"/>
      <c r="Q207" s="157"/>
      <c r="R207" s="157"/>
      <c r="S207" s="157"/>
      <c r="T207" s="157"/>
      <c r="U207" s="157"/>
      <c r="V207" s="157"/>
      <c r="W207" s="157"/>
      <c r="X207" s="157"/>
      <c r="Y207" s="148"/>
      <c r="Z207" s="148"/>
      <c r="AA207" s="148"/>
      <c r="AB207" s="148"/>
      <c r="AC207" s="148"/>
      <c r="AD207" s="148"/>
      <c r="AE207" s="148"/>
      <c r="AF207" s="148"/>
      <c r="AG207" s="148" t="s">
        <v>393</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ht="22.5" outlineLevel="1" x14ac:dyDescent="0.2">
      <c r="A208" s="165">
        <v>23</v>
      </c>
      <c r="B208" s="166" t="s">
        <v>572</v>
      </c>
      <c r="C208" s="175" t="s">
        <v>573</v>
      </c>
      <c r="D208" s="167" t="s">
        <v>443</v>
      </c>
      <c r="E208" s="168">
        <v>4672.8880200000003</v>
      </c>
      <c r="F208" s="169">
        <v>211.2</v>
      </c>
      <c r="G208" s="170">
        <f>ROUND(E208*F208,2)</f>
        <v>986913.95</v>
      </c>
      <c r="H208" s="169">
        <v>0</v>
      </c>
      <c r="I208" s="170">
        <f>ROUND(E208*H208,2)</f>
        <v>0</v>
      </c>
      <c r="J208" s="169">
        <v>211.2</v>
      </c>
      <c r="K208" s="170">
        <f>ROUND(E208*J208,2)</f>
        <v>986913.95</v>
      </c>
      <c r="L208" s="170">
        <v>21</v>
      </c>
      <c r="M208" s="170">
        <f>G208*(1+L208/100)</f>
        <v>1194165.8794999998</v>
      </c>
      <c r="N208" s="170">
        <v>0</v>
      </c>
      <c r="O208" s="170">
        <f>ROUND(E208*N208,2)</f>
        <v>0</v>
      </c>
      <c r="P208" s="170">
        <v>0</v>
      </c>
      <c r="Q208" s="170">
        <f>ROUND(E208*P208,2)</f>
        <v>0</v>
      </c>
      <c r="R208" s="170" t="s">
        <v>386</v>
      </c>
      <c r="S208" s="170" t="s">
        <v>387</v>
      </c>
      <c r="T208" s="171" t="s">
        <v>322</v>
      </c>
      <c r="U208" s="157">
        <v>0.01</v>
      </c>
      <c r="V208" s="157">
        <f>ROUND(E208*U208,2)</f>
        <v>46.73</v>
      </c>
      <c r="W208" s="157"/>
      <c r="X208" s="157" t="s">
        <v>388</v>
      </c>
      <c r="Y208" s="148"/>
      <c r="Z208" s="148"/>
      <c r="AA208" s="148"/>
      <c r="AB208" s="148"/>
      <c r="AC208" s="148"/>
      <c r="AD208" s="148"/>
      <c r="AE208" s="148"/>
      <c r="AF208" s="148"/>
      <c r="AG208" s="148" t="s">
        <v>389</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55"/>
      <c r="B209" s="156"/>
      <c r="C209" s="273" t="s">
        <v>569</v>
      </c>
      <c r="D209" s="274"/>
      <c r="E209" s="274"/>
      <c r="F209" s="274"/>
      <c r="G209" s="274"/>
      <c r="H209" s="157"/>
      <c r="I209" s="157"/>
      <c r="J209" s="157"/>
      <c r="K209" s="157"/>
      <c r="L209" s="157"/>
      <c r="M209" s="157"/>
      <c r="N209" s="157"/>
      <c r="O209" s="157"/>
      <c r="P209" s="157"/>
      <c r="Q209" s="157"/>
      <c r="R209" s="157"/>
      <c r="S209" s="157"/>
      <c r="T209" s="157"/>
      <c r="U209" s="157"/>
      <c r="V209" s="157"/>
      <c r="W209" s="157"/>
      <c r="X209" s="157"/>
      <c r="Y209" s="148"/>
      <c r="Z209" s="148"/>
      <c r="AA209" s="148"/>
      <c r="AB209" s="148"/>
      <c r="AC209" s="148"/>
      <c r="AD209" s="148"/>
      <c r="AE209" s="148"/>
      <c r="AF209" s="148"/>
      <c r="AG209" s="148" t="s">
        <v>391</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97" t="s">
        <v>1084</v>
      </c>
      <c r="D210" s="183"/>
      <c r="E210" s="184">
        <v>4672.8880200000003</v>
      </c>
      <c r="F210" s="157"/>
      <c r="G210" s="157"/>
      <c r="H210" s="157"/>
      <c r="I210" s="157"/>
      <c r="J210" s="157"/>
      <c r="K210" s="157"/>
      <c r="L210" s="157"/>
      <c r="M210" s="157"/>
      <c r="N210" s="157"/>
      <c r="O210" s="157"/>
      <c r="P210" s="157"/>
      <c r="Q210" s="157"/>
      <c r="R210" s="157"/>
      <c r="S210" s="157"/>
      <c r="T210" s="157"/>
      <c r="U210" s="157"/>
      <c r="V210" s="157"/>
      <c r="W210" s="157"/>
      <c r="X210" s="157"/>
      <c r="Y210" s="148"/>
      <c r="Z210" s="148"/>
      <c r="AA210" s="148"/>
      <c r="AB210" s="148"/>
      <c r="AC210" s="148"/>
      <c r="AD210" s="148"/>
      <c r="AE210" s="148"/>
      <c r="AF210" s="148"/>
      <c r="AG210" s="148" t="s">
        <v>393</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ht="33.75" outlineLevel="1" x14ac:dyDescent="0.2">
      <c r="A211" s="165">
        <v>24</v>
      </c>
      <c r="B211" s="166" t="s">
        <v>575</v>
      </c>
      <c r="C211" s="175" t="s">
        <v>576</v>
      </c>
      <c r="D211" s="167" t="s">
        <v>443</v>
      </c>
      <c r="E211" s="168">
        <v>23364.4401</v>
      </c>
      <c r="F211" s="169">
        <v>16.64</v>
      </c>
      <c r="G211" s="170">
        <f>ROUND(E211*F211,2)</f>
        <v>388784.28</v>
      </c>
      <c r="H211" s="169">
        <v>0</v>
      </c>
      <c r="I211" s="170">
        <f>ROUND(E211*H211,2)</f>
        <v>0</v>
      </c>
      <c r="J211" s="169">
        <v>16.64</v>
      </c>
      <c r="K211" s="170">
        <f>ROUND(E211*J211,2)</f>
        <v>388784.28</v>
      </c>
      <c r="L211" s="170">
        <v>21</v>
      </c>
      <c r="M211" s="170">
        <f>G211*(1+L211/100)</f>
        <v>470428.97880000004</v>
      </c>
      <c r="N211" s="170">
        <v>0</v>
      </c>
      <c r="O211" s="170">
        <f>ROUND(E211*N211,2)</f>
        <v>0</v>
      </c>
      <c r="P211" s="170">
        <v>0</v>
      </c>
      <c r="Q211" s="170">
        <f>ROUND(E211*P211,2)</f>
        <v>0</v>
      </c>
      <c r="R211" s="170" t="s">
        <v>386</v>
      </c>
      <c r="S211" s="170" t="s">
        <v>387</v>
      </c>
      <c r="T211" s="171" t="s">
        <v>322</v>
      </c>
      <c r="U211" s="157">
        <v>0</v>
      </c>
      <c r="V211" s="157">
        <f>ROUND(E211*U211,2)</f>
        <v>0</v>
      </c>
      <c r="W211" s="157"/>
      <c r="X211" s="157" t="s">
        <v>388</v>
      </c>
      <c r="Y211" s="148"/>
      <c r="Z211" s="148"/>
      <c r="AA211" s="148"/>
      <c r="AB211" s="148"/>
      <c r="AC211" s="148"/>
      <c r="AD211" s="148"/>
      <c r="AE211" s="148"/>
      <c r="AF211" s="148"/>
      <c r="AG211" s="148" t="s">
        <v>389</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273" t="s">
        <v>569</v>
      </c>
      <c r="D212" s="274"/>
      <c r="E212" s="274"/>
      <c r="F212" s="274"/>
      <c r="G212" s="274"/>
      <c r="H212" s="157"/>
      <c r="I212" s="157"/>
      <c r="J212" s="157"/>
      <c r="K212" s="157"/>
      <c r="L212" s="157"/>
      <c r="M212" s="157"/>
      <c r="N212" s="157"/>
      <c r="O212" s="157"/>
      <c r="P212" s="157"/>
      <c r="Q212" s="157"/>
      <c r="R212" s="157"/>
      <c r="S212" s="157"/>
      <c r="T212" s="157"/>
      <c r="U212" s="157"/>
      <c r="V212" s="157"/>
      <c r="W212" s="157"/>
      <c r="X212" s="157"/>
      <c r="Y212" s="148"/>
      <c r="Z212" s="148"/>
      <c r="AA212" s="148"/>
      <c r="AB212" s="148"/>
      <c r="AC212" s="148"/>
      <c r="AD212" s="148"/>
      <c r="AE212" s="148"/>
      <c r="AF212" s="148"/>
      <c r="AG212" s="148" t="s">
        <v>391</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97" t="s">
        <v>1085</v>
      </c>
      <c r="D213" s="183"/>
      <c r="E213" s="184">
        <v>23364.4401</v>
      </c>
      <c r="F213" s="157"/>
      <c r="G213" s="157"/>
      <c r="H213" s="157"/>
      <c r="I213" s="157"/>
      <c r="J213" s="157"/>
      <c r="K213" s="157"/>
      <c r="L213" s="157"/>
      <c r="M213" s="157"/>
      <c r="N213" s="157"/>
      <c r="O213" s="157"/>
      <c r="P213" s="157"/>
      <c r="Q213" s="157"/>
      <c r="R213" s="157"/>
      <c r="S213" s="157"/>
      <c r="T213" s="157"/>
      <c r="U213" s="157"/>
      <c r="V213" s="157"/>
      <c r="W213" s="157"/>
      <c r="X213" s="157"/>
      <c r="Y213" s="148"/>
      <c r="Z213" s="148"/>
      <c r="AA213" s="148"/>
      <c r="AB213" s="148"/>
      <c r="AC213" s="148"/>
      <c r="AD213" s="148"/>
      <c r="AE213" s="148"/>
      <c r="AF213" s="148"/>
      <c r="AG213" s="148" t="s">
        <v>393</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ht="22.5" outlineLevel="1" x14ac:dyDescent="0.2">
      <c r="A214" s="165">
        <v>25</v>
      </c>
      <c r="B214" s="166" t="s">
        <v>578</v>
      </c>
      <c r="C214" s="175" t="s">
        <v>579</v>
      </c>
      <c r="D214" s="167" t="s">
        <v>443</v>
      </c>
      <c r="E214" s="168">
        <v>7431.4347799999996</v>
      </c>
      <c r="F214" s="169">
        <v>52.4</v>
      </c>
      <c r="G214" s="170">
        <f>ROUND(E214*F214,2)</f>
        <v>389407.18</v>
      </c>
      <c r="H214" s="169">
        <v>0</v>
      </c>
      <c r="I214" s="170">
        <f>ROUND(E214*H214,2)</f>
        <v>0</v>
      </c>
      <c r="J214" s="169">
        <v>52.4</v>
      </c>
      <c r="K214" s="170">
        <f>ROUND(E214*J214,2)</f>
        <v>389407.18</v>
      </c>
      <c r="L214" s="170">
        <v>21</v>
      </c>
      <c r="M214" s="170">
        <f>G214*(1+L214/100)</f>
        <v>471182.68779999996</v>
      </c>
      <c r="N214" s="170">
        <v>0</v>
      </c>
      <c r="O214" s="170">
        <f>ROUND(E214*N214,2)</f>
        <v>0</v>
      </c>
      <c r="P214" s="170">
        <v>0</v>
      </c>
      <c r="Q214" s="170">
        <f>ROUND(E214*P214,2)</f>
        <v>0</v>
      </c>
      <c r="R214" s="170" t="s">
        <v>386</v>
      </c>
      <c r="S214" s="170" t="s">
        <v>387</v>
      </c>
      <c r="T214" s="171" t="s">
        <v>322</v>
      </c>
      <c r="U214" s="157">
        <v>0.05</v>
      </c>
      <c r="V214" s="157">
        <f>ROUND(E214*U214,2)</f>
        <v>371.57</v>
      </c>
      <c r="W214" s="157"/>
      <c r="X214" s="157" t="s">
        <v>388</v>
      </c>
      <c r="Y214" s="148"/>
      <c r="Z214" s="148"/>
      <c r="AA214" s="148"/>
      <c r="AB214" s="148"/>
      <c r="AC214" s="148"/>
      <c r="AD214" s="148"/>
      <c r="AE214" s="148"/>
      <c r="AF214" s="148"/>
      <c r="AG214" s="148" t="s">
        <v>389</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97" t="s">
        <v>1086</v>
      </c>
      <c r="D215" s="183"/>
      <c r="E215" s="184">
        <v>519.20978000000002</v>
      </c>
      <c r="F215" s="157"/>
      <c r="G215" s="157"/>
      <c r="H215" s="157"/>
      <c r="I215" s="157"/>
      <c r="J215" s="157"/>
      <c r="K215" s="157"/>
      <c r="L215" s="157"/>
      <c r="M215" s="157"/>
      <c r="N215" s="157"/>
      <c r="O215" s="157"/>
      <c r="P215" s="157"/>
      <c r="Q215" s="157"/>
      <c r="R215" s="157"/>
      <c r="S215" s="157"/>
      <c r="T215" s="157"/>
      <c r="U215" s="157"/>
      <c r="V215" s="157"/>
      <c r="W215" s="157"/>
      <c r="X215" s="157"/>
      <c r="Y215" s="148"/>
      <c r="Z215" s="148"/>
      <c r="AA215" s="148"/>
      <c r="AB215" s="148"/>
      <c r="AC215" s="148"/>
      <c r="AD215" s="148"/>
      <c r="AE215" s="148"/>
      <c r="AF215" s="148"/>
      <c r="AG215" s="148" t="s">
        <v>393</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97" t="s">
        <v>1083</v>
      </c>
      <c r="D216" s="183"/>
      <c r="E216" s="184">
        <v>6912.2250000000004</v>
      </c>
      <c r="F216" s="157"/>
      <c r="G216" s="157"/>
      <c r="H216" s="157"/>
      <c r="I216" s="157"/>
      <c r="J216" s="157"/>
      <c r="K216" s="157"/>
      <c r="L216" s="157"/>
      <c r="M216" s="157"/>
      <c r="N216" s="157"/>
      <c r="O216" s="157"/>
      <c r="P216" s="157"/>
      <c r="Q216" s="157"/>
      <c r="R216" s="157"/>
      <c r="S216" s="157"/>
      <c r="T216" s="157"/>
      <c r="U216" s="157"/>
      <c r="V216" s="157"/>
      <c r="W216" s="157"/>
      <c r="X216" s="157"/>
      <c r="Y216" s="148"/>
      <c r="Z216" s="148"/>
      <c r="AA216" s="148"/>
      <c r="AB216" s="148"/>
      <c r="AC216" s="148"/>
      <c r="AD216" s="148"/>
      <c r="AE216" s="148"/>
      <c r="AF216" s="148"/>
      <c r="AG216" s="148" t="s">
        <v>393</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ht="22.5" outlineLevel="1" x14ac:dyDescent="0.2">
      <c r="A217" s="165">
        <v>26</v>
      </c>
      <c r="B217" s="166" t="s">
        <v>581</v>
      </c>
      <c r="C217" s="175" t="s">
        <v>582</v>
      </c>
      <c r="D217" s="167" t="s">
        <v>443</v>
      </c>
      <c r="E217" s="168">
        <v>7431.4347799999996</v>
      </c>
      <c r="F217" s="169">
        <v>12.72</v>
      </c>
      <c r="G217" s="170">
        <f>ROUND(E217*F217,2)</f>
        <v>94527.85</v>
      </c>
      <c r="H217" s="169">
        <v>0</v>
      </c>
      <c r="I217" s="170">
        <f>ROUND(E217*H217,2)</f>
        <v>0</v>
      </c>
      <c r="J217" s="169">
        <v>12.72</v>
      </c>
      <c r="K217" s="170">
        <f>ROUND(E217*J217,2)</f>
        <v>94527.85</v>
      </c>
      <c r="L217" s="170">
        <v>21</v>
      </c>
      <c r="M217" s="170">
        <f>G217*(1+L217/100)</f>
        <v>114378.6985</v>
      </c>
      <c r="N217" s="170">
        <v>0</v>
      </c>
      <c r="O217" s="170">
        <f>ROUND(E217*N217,2)</f>
        <v>0</v>
      </c>
      <c r="P217" s="170">
        <v>0</v>
      </c>
      <c r="Q217" s="170">
        <f>ROUND(E217*P217,2)</f>
        <v>0</v>
      </c>
      <c r="R217" s="170" t="s">
        <v>386</v>
      </c>
      <c r="S217" s="170" t="s">
        <v>387</v>
      </c>
      <c r="T217" s="171" t="s">
        <v>322</v>
      </c>
      <c r="U217" s="157">
        <v>0.01</v>
      </c>
      <c r="V217" s="157">
        <f>ROUND(E217*U217,2)</f>
        <v>74.31</v>
      </c>
      <c r="W217" s="157"/>
      <c r="X217" s="157" t="s">
        <v>388</v>
      </c>
      <c r="Y217" s="148"/>
      <c r="Z217" s="148"/>
      <c r="AA217" s="148"/>
      <c r="AB217" s="148"/>
      <c r="AC217" s="148"/>
      <c r="AD217" s="148"/>
      <c r="AE217" s="148"/>
      <c r="AF217" s="148"/>
      <c r="AG217" s="148" t="s">
        <v>389</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197" t="s">
        <v>1087</v>
      </c>
      <c r="D218" s="183"/>
      <c r="E218" s="184">
        <v>519.20978000000002</v>
      </c>
      <c r="F218" s="157"/>
      <c r="G218" s="157"/>
      <c r="H218" s="157"/>
      <c r="I218" s="157"/>
      <c r="J218" s="157"/>
      <c r="K218" s="157"/>
      <c r="L218" s="157"/>
      <c r="M218" s="157"/>
      <c r="N218" s="157"/>
      <c r="O218" s="157"/>
      <c r="P218" s="157"/>
      <c r="Q218" s="157"/>
      <c r="R218" s="157"/>
      <c r="S218" s="157"/>
      <c r="T218" s="157"/>
      <c r="U218" s="157"/>
      <c r="V218" s="157"/>
      <c r="W218" s="157"/>
      <c r="X218" s="157"/>
      <c r="Y218" s="148"/>
      <c r="Z218" s="148"/>
      <c r="AA218" s="148"/>
      <c r="AB218" s="148"/>
      <c r="AC218" s="148"/>
      <c r="AD218" s="148"/>
      <c r="AE218" s="148"/>
      <c r="AF218" s="148"/>
      <c r="AG218" s="148" t="s">
        <v>393</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97" t="s">
        <v>1088</v>
      </c>
      <c r="D219" s="183"/>
      <c r="E219" s="184">
        <v>6912.2250000000004</v>
      </c>
      <c r="F219" s="157"/>
      <c r="G219" s="157"/>
      <c r="H219" s="157"/>
      <c r="I219" s="157"/>
      <c r="J219" s="157"/>
      <c r="K219" s="157"/>
      <c r="L219" s="157"/>
      <c r="M219" s="157"/>
      <c r="N219" s="157"/>
      <c r="O219" s="157"/>
      <c r="P219" s="157"/>
      <c r="Q219" s="157"/>
      <c r="R219" s="157"/>
      <c r="S219" s="157"/>
      <c r="T219" s="157"/>
      <c r="U219" s="157"/>
      <c r="V219" s="157"/>
      <c r="W219" s="157"/>
      <c r="X219" s="157"/>
      <c r="Y219" s="148"/>
      <c r="Z219" s="148"/>
      <c r="AA219" s="148"/>
      <c r="AB219" s="148"/>
      <c r="AC219" s="148"/>
      <c r="AD219" s="148"/>
      <c r="AE219" s="148"/>
      <c r="AF219" s="148"/>
      <c r="AG219" s="148" t="s">
        <v>393</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ht="22.5" outlineLevel="1" x14ac:dyDescent="0.2">
      <c r="A220" s="165">
        <v>27</v>
      </c>
      <c r="B220" s="166" t="s">
        <v>1089</v>
      </c>
      <c r="C220" s="175" t="s">
        <v>1090</v>
      </c>
      <c r="D220" s="167" t="s">
        <v>443</v>
      </c>
      <c r="E220" s="168">
        <v>3669.24197</v>
      </c>
      <c r="F220" s="169">
        <v>93.2</v>
      </c>
      <c r="G220" s="170">
        <f>ROUND(E220*F220,2)</f>
        <v>341973.35</v>
      </c>
      <c r="H220" s="169">
        <v>0</v>
      </c>
      <c r="I220" s="170">
        <f>ROUND(E220*H220,2)</f>
        <v>0</v>
      </c>
      <c r="J220" s="169">
        <v>93.2</v>
      </c>
      <c r="K220" s="170">
        <f>ROUND(E220*J220,2)</f>
        <v>341973.35</v>
      </c>
      <c r="L220" s="170">
        <v>21</v>
      </c>
      <c r="M220" s="170">
        <f>G220*(1+L220/100)</f>
        <v>413787.75349999993</v>
      </c>
      <c r="N220" s="170">
        <v>0</v>
      </c>
      <c r="O220" s="170">
        <f>ROUND(E220*N220,2)</f>
        <v>0</v>
      </c>
      <c r="P220" s="170">
        <v>0</v>
      </c>
      <c r="Q220" s="170">
        <f>ROUND(E220*P220,2)</f>
        <v>0</v>
      </c>
      <c r="R220" s="170" t="s">
        <v>386</v>
      </c>
      <c r="S220" s="170" t="s">
        <v>387</v>
      </c>
      <c r="T220" s="171" t="s">
        <v>322</v>
      </c>
      <c r="U220" s="157">
        <v>0.2</v>
      </c>
      <c r="V220" s="157">
        <f>ROUND(E220*U220,2)</f>
        <v>733.85</v>
      </c>
      <c r="W220" s="157"/>
      <c r="X220" s="157" t="s">
        <v>388</v>
      </c>
      <c r="Y220" s="148"/>
      <c r="Z220" s="148"/>
      <c r="AA220" s="148"/>
      <c r="AB220" s="148"/>
      <c r="AC220" s="148"/>
      <c r="AD220" s="148"/>
      <c r="AE220" s="148"/>
      <c r="AF220" s="148"/>
      <c r="AG220" s="148" t="s">
        <v>1091</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273" t="s">
        <v>587</v>
      </c>
      <c r="D221" s="274"/>
      <c r="E221" s="274"/>
      <c r="F221" s="274"/>
      <c r="G221" s="274"/>
      <c r="H221" s="157"/>
      <c r="I221" s="157"/>
      <c r="J221" s="157"/>
      <c r="K221" s="157"/>
      <c r="L221" s="157"/>
      <c r="M221" s="157"/>
      <c r="N221" s="157"/>
      <c r="O221" s="157"/>
      <c r="P221" s="157"/>
      <c r="Q221" s="157"/>
      <c r="R221" s="157"/>
      <c r="S221" s="157"/>
      <c r="T221" s="157"/>
      <c r="U221" s="157"/>
      <c r="V221" s="157"/>
      <c r="W221" s="157"/>
      <c r="X221" s="157"/>
      <c r="Y221" s="148"/>
      <c r="Z221" s="148"/>
      <c r="AA221" s="148"/>
      <c r="AB221" s="148"/>
      <c r="AC221" s="148"/>
      <c r="AD221" s="148"/>
      <c r="AE221" s="148"/>
      <c r="AF221" s="148"/>
      <c r="AG221" s="148" t="s">
        <v>391</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261" t="s">
        <v>1092</v>
      </c>
      <c r="D222" s="262"/>
      <c r="E222" s="262"/>
      <c r="F222" s="262"/>
      <c r="G222" s="262"/>
      <c r="H222" s="157"/>
      <c r="I222" s="157"/>
      <c r="J222" s="157"/>
      <c r="K222" s="157"/>
      <c r="L222" s="157"/>
      <c r="M222" s="157"/>
      <c r="N222" s="157"/>
      <c r="O222" s="157"/>
      <c r="P222" s="157"/>
      <c r="Q222" s="157"/>
      <c r="R222" s="157"/>
      <c r="S222" s="157"/>
      <c r="T222" s="157"/>
      <c r="U222" s="157"/>
      <c r="V222" s="157"/>
      <c r="W222" s="157"/>
      <c r="X222" s="157"/>
      <c r="Y222" s="148"/>
      <c r="Z222" s="148"/>
      <c r="AA222" s="148"/>
      <c r="AB222" s="148"/>
      <c r="AC222" s="148"/>
      <c r="AD222" s="148"/>
      <c r="AE222" s="148"/>
      <c r="AF222" s="148"/>
      <c r="AG222" s="148" t="s">
        <v>326</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97" t="s">
        <v>1093</v>
      </c>
      <c r="D223" s="183"/>
      <c r="E223" s="184">
        <v>5192.0977999999996</v>
      </c>
      <c r="F223" s="157"/>
      <c r="G223" s="157"/>
      <c r="H223" s="157"/>
      <c r="I223" s="157"/>
      <c r="J223" s="157"/>
      <c r="K223" s="157"/>
      <c r="L223" s="157"/>
      <c r="M223" s="157"/>
      <c r="N223" s="157"/>
      <c r="O223" s="157"/>
      <c r="P223" s="157"/>
      <c r="Q223" s="157"/>
      <c r="R223" s="157"/>
      <c r="S223" s="157"/>
      <c r="T223" s="157"/>
      <c r="U223" s="157"/>
      <c r="V223" s="157"/>
      <c r="W223" s="157"/>
      <c r="X223" s="157"/>
      <c r="Y223" s="148"/>
      <c r="Z223" s="148"/>
      <c r="AA223" s="148"/>
      <c r="AB223" s="148"/>
      <c r="AC223" s="148"/>
      <c r="AD223" s="148"/>
      <c r="AE223" s="148"/>
      <c r="AF223" s="148"/>
      <c r="AG223" s="148" t="s">
        <v>393</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97" t="s">
        <v>590</v>
      </c>
      <c r="D224" s="183"/>
      <c r="E224" s="184"/>
      <c r="F224" s="157"/>
      <c r="G224" s="157"/>
      <c r="H224" s="157"/>
      <c r="I224" s="157"/>
      <c r="J224" s="157"/>
      <c r="K224" s="157"/>
      <c r="L224" s="157"/>
      <c r="M224" s="157"/>
      <c r="N224" s="157"/>
      <c r="O224" s="157"/>
      <c r="P224" s="157"/>
      <c r="Q224" s="157"/>
      <c r="R224" s="157"/>
      <c r="S224" s="157"/>
      <c r="T224" s="157"/>
      <c r="U224" s="157"/>
      <c r="V224" s="157"/>
      <c r="W224" s="157"/>
      <c r="X224" s="157"/>
      <c r="Y224" s="148"/>
      <c r="Z224" s="148"/>
      <c r="AA224" s="148"/>
      <c r="AB224" s="148"/>
      <c r="AC224" s="148"/>
      <c r="AD224" s="148"/>
      <c r="AE224" s="148"/>
      <c r="AF224" s="148"/>
      <c r="AG224" s="148" t="s">
        <v>393</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97" t="s">
        <v>1094</v>
      </c>
      <c r="D225" s="183"/>
      <c r="E225" s="184">
        <v>-14.97344</v>
      </c>
      <c r="F225" s="157"/>
      <c r="G225" s="157"/>
      <c r="H225" s="157"/>
      <c r="I225" s="157"/>
      <c r="J225" s="157"/>
      <c r="K225" s="157"/>
      <c r="L225" s="157"/>
      <c r="M225" s="157"/>
      <c r="N225" s="157"/>
      <c r="O225" s="157"/>
      <c r="P225" s="157"/>
      <c r="Q225" s="157"/>
      <c r="R225" s="157"/>
      <c r="S225" s="157"/>
      <c r="T225" s="157"/>
      <c r="U225" s="157"/>
      <c r="V225" s="157"/>
      <c r="W225" s="157"/>
      <c r="X225" s="157"/>
      <c r="Y225" s="148"/>
      <c r="Z225" s="148"/>
      <c r="AA225" s="148"/>
      <c r="AB225" s="148"/>
      <c r="AC225" s="148"/>
      <c r="AD225" s="148"/>
      <c r="AE225" s="148"/>
      <c r="AF225" s="148"/>
      <c r="AG225" s="148" t="s">
        <v>393</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97" t="s">
        <v>1095</v>
      </c>
      <c r="D226" s="183"/>
      <c r="E226" s="184">
        <v>-7.0096100000000003</v>
      </c>
      <c r="F226" s="157"/>
      <c r="G226" s="157"/>
      <c r="H226" s="157"/>
      <c r="I226" s="157"/>
      <c r="J226" s="157"/>
      <c r="K226" s="157"/>
      <c r="L226" s="157"/>
      <c r="M226" s="157"/>
      <c r="N226" s="157"/>
      <c r="O226" s="157"/>
      <c r="P226" s="157"/>
      <c r="Q226" s="157"/>
      <c r="R226" s="157"/>
      <c r="S226" s="157"/>
      <c r="T226" s="157"/>
      <c r="U226" s="157"/>
      <c r="V226" s="157"/>
      <c r="W226" s="157"/>
      <c r="X226" s="157"/>
      <c r="Y226" s="148"/>
      <c r="Z226" s="148"/>
      <c r="AA226" s="148"/>
      <c r="AB226" s="148"/>
      <c r="AC226" s="148"/>
      <c r="AD226" s="148"/>
      <c r="AE226" s="148"/>
      <c r="AF226" s="148"/>
      <c r="AG226" s="148" t="s">
        <v>393</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ht="33.75" outlineLevel="1" x14ac:dyDescent="0.2">
      <c r="A227" s="155"/>
      <c r="B227" s="156"/>
      <c r="C227" s="197" t="s">
        <v>1096</v>
      </c>
      <c r="D227" s="183"/>
      <c r="E227" s="184">
        <v>-8.9044399999999992</v>
      </c>
      <c r="F227" s="157"/>
      <c r="G227" s="157"/>
      <c r="H227" s="157"/>
      <c r="I227" s="157"/>
      <c r="J227" s="157"/>
      <c r="K227" s="157"/>
      <c r="L227" s="157"/>
      <c r="M227" s="157"/>
      <c r="N227" s="157"/>
      <c r="O227" s="157"/>
      <c r="P227" s="157"/>
      <c r="Q227" s="157"/>
      <c r="R227" s="157"/>
      <c r="S227" s="157"/>
      <c r="T227" s="157"/>
      <c r="U227" s="157"/>
      <c r="V227" s="157"/>
      <c r="W227" s="157"/>
      <c r="X227" s="157"/>
      <c r="Y227" s="148"/>
      <c r="Z227" s="148"/>
      <c r="AA227" s="148"/>
      <c r="AB227" s="148"/>
      <c r="AC227" s="148"/>
      <c r="AD227" s="148"/>
      <c r="AE227" s="148"/>
      <c r="AF227" s="148"/>
      <c r="AG227" s="148" t="s">
        <v>393</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97" t="s">
        <v>1097</v>
      </c>
      <c r="D228" s="183"/>
      <c r="E228" s="184">
        <v>-5.6319999999999997</v>
      </c>
      <c r="F228" s="157"/>
      <c r="G228" s="157"/>
      <c r="H228" s="157"/>
      <c r="I228" s="157"/>
      <c r="J228" s="157"/>
      <c r="K228" s="157"/>
      <c r="L228" s="157"/>
      <c r="M228" s="157"/>
      <c r="N228" s="157"/>
      <c r="O228" s="157"/>
      <c r="P228" s="157"/>
      <c r="Q228" s="157"/>
      <c r="R228" s="157"/>
      <c r="S228" s="157"/>
      <c r="T228" s="157"/>
      <c r="U228" s="157"/>
      <c r="V228" s="157"/>
      <c r="W228" s="157"/>
      <c r="X228" s="157"/>
      <c r="Y228" s="148"/>
      <c r="Z228" s="148"/>
      <c r="AA228" s="148"/>
      <c r="AB228" s="148"/>
      <c r="AC228" s="148"/>
      <c r="AD228" s="148"/>
      <c r="AE228" s="148"/>
      <c r="AF228" s="148"/>
      <c r="AG228" s="148" t="s">
        <v>393</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97" t="s">
        <v>1098</v>
      </c>
      <c r="D229" s="183"/>
      <c r="E229" s="184">
        <v>-319.45400000000001</v>
      </c>
      <c r="F229" s="157"/>
      <c r="G229" s="157"/>
      <c r="H229" s="157"/>
      <c r="I229" s="157"/>
      <c r="J229" s="157"/>
      <c r="K229" s="157"/>
      <c r="L229" s="157"/>
      <c r="M229" s="157"/>
      <c r="N229" s="157"/>
      <c r="O229" s="157"/>
      <c r="P229" s="157"/>
      <c r="Q229" s="157"/>
      <c r="R229" s="157"/>
      <c r="S229" s="157"/>
      <c r="T229" s="157"/>
      <c r="U229" s="157"/>
      <c r="V229" s="157"/>
      <c r="W229" s="157"/>
      <c r="X229" s="157"/>
      <c r="Y229" s="148"/>
      <c r="Z229" s="148"/>
      <c r="AA229" s="148"/>
      <c r="AB229" s="148"/>
      <c r="AC229" s="148"/>
      <c r="AD229" s="148"/>
      <c r="AE229" s="148"/>
      <c r="AF229" s="148"/>
      <c r="AG229" s="148" t="s">
        <v>393</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197" t="s">
        <v>1099</v>
      </c>
      <c r="D230" s="183"/>
      <c r="E230" s="184">
        <v>-1161.8823400000001</v>
      </c>
      <c r="F230" s="157"/>
      <c r="G230" s="157"/>
      <c r="H230" s="157"/>
      <c r="I230" s="157"/>
      <c r="J230" s="157"/>
      <c r="K230" s="157"/>
      <c r="L230" s="157"/>
      <c r="M230" s="157"/>
      <c r="N230" s="157"/>
      <c r="O230" s="157"/>
      <c r="P230" s="157"/>
      <c r="Q230" s="157"/>
      <c r="R230" s="157"/>
      <c r="S230" s="157"/>
      <c r="T230" s="157"/>
      <c r="U230" s="157"/>
      <c r="V230" s="157"/>
      <c r="W230" s="157"/>
      <c r="X230" s="157"/>
      <c r="Y230" s="148"/>
      <c r="Z230" s="148"/>
      <c r="AA230" s="148"/>
      <c r="AB230" s="148"/>
      <c r="AC230" s="148"/>
      <c r="AD230" s="148"/>
      <c r="AE230" s="148"/>
      <c r="AF230" s="148"/>
      <c r="AG230" s="148" t="s">
        <v>393</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97" t="s">
        <v>1100</v>
      </c>
      <c r="D231" s="183"/>
      <c r="E231" s="184">
        <v>-5</v>
      </c>
      <c r="F231" s="157"/>
      <c r="G231" s="157"/>
      <c r="H231" s="157"/>
      <c r="I231" s="157"/>
      <c r="J231" s="157"/>
      <c r="K231" s="157"/>
      <c r="L231" s="157"/>
      <c r="M231" s="157"/>
      <c r="N231" s="157"/>
      <c r="O231" s="157"/>
      <c r="P231" s="157"/>
      <c r="Q231" s="157"/>
      <c r="R231" s="157"/>
      <c r="S231" s="157"/>
      <c r="T231" s="157"/>
      <c r="U231" s="157"/>
      <c r="V231" s="157"/>
      <c r="W231" s="157"/>
      <c r="X231" s="157"/>
      <c r="Y231" s="148"/>
      <c r="Z231" s="148"/>
      <c r="AA231" s="148"/>
      <c r="AB231" s="148"/>
      <c r="AC231" s="148"/>
      <c r="AD231" s="148"/>
      <c r="AE231" s="148"/>
      <c r="AF231" s="148"/>
      <c r="AG231" s="148" t="s">
        <v>393</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98" t="s">
        <v>599</v>
      </c>
      <c r="D232" s="185"/>
      <c r="E232" s="186">
        <v>3669.24197</v>
      </c>
      <c r="F232" s="157"/>
      <c r="G232" s="157"/>
      <c r="H232" s="157"/>
      <c r="I232" s="157"/>
      <c r="J232" s="157"/>
      <c r="K232" s="157"/>
      <c r="L232" s="157"/>
      <c r="M232" s="157"/>
      <c r="N232" s="157"/>
      <c r="O232" s="157"/>
      <c r="P232" s="157"/>
      <c r="Q232" s="157"/>
      <c r="R232" s="157"/>
      <c r="S232" s="157"/>
      <c r="T232" s="157"/>
      <c r="U232" s="157"/>
      <c r="V232" s="157"/>
      <c r="W232" s="157"/>
      <c r="X232" s="157"/>
      <c r="Y232" s="148"/>
      <c r="Z232" s="148"/>
      <c r="AA232" s="148"/>
      <c r="AB232" s="148"/>
      <c r="AC232" s="148"/>
      <c r="AD232" s="148"/>
      <c r="AE232" s="148"/>
      <c r="AF232" s="148"/>
      <c r="AG232" s="148" t="s">
        <v>393</v>
      </c>
      <c r="AH232" s="148">
        <v>1</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194" t="s">
        <v>392</v>
      </c>
      <c r="D233" s="179"/>
      <c r="E233" s="180"/>
      <c r="F233" s="157"/>
      <c r="G233" s="157"/>
      <c r="H233" s="157"/>
      <c r="I233" s="157"/>
      <c r="J233" s="157"/>
      <c r="K233" s="157"/>
      <c r="L233" s="157"/>
      <c r="M233" s="157"/>
      <c r="N233" s="157"/>
      <c r="O233" s="157"/>
      <c r="P233" s="157"/>
      <c r="Q233" s="157"/>
      <c r="R233" s="157"/>
      <c r="S233" s="157"/>
      <c r="T233" s="157"/>
      <c r="U233" s="157"/>
      <c r="V233" s="157"/>
      <c r="W233" s="157"/>
      <c r="X233" s="157"/>
      <c r="Y233" s="148"/>
      <c r="Z233" s="148"/>
      <c r="AA233" s="148"/>
      <c r="AB233" s="148"/>
      <c r="AC233" s="148"/>
      <c r="AD233" s="148"/>
      <c r="AE233" s="148"/>
      <c r="AF233" s="148"/>
      <c r="AG233" s="148" t="s">
        <v>393</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95" t="s">
        <v>1101</v>
      </c>
      <c r="D234" s="179"/>
      <c r="E234" s="180"/>
      <c r="F234" s="157"/>
      <c r="G234" s="157"/>
      <c r="H234" s="157"/>
      <c r="I234" s="157"/>
      <c r="J234" s="157"/>
      <c r="K234" s="157"/>
      <c r="L234" s="157"/>
      <c r="M234" s="157"/>
      <c r="N234" s="157"/>
      <c r="O234" s="157"/>
      <c r="P234" s="157"/>
      <c r="Q234" s="157"/>
      <c r="R234" s="157"/>
      <c r="S234" s="157"/>
      <c r="T234" s="157"/>
      <c r="U234" s="157"/>
      <c r="V234" s="157"/>
      <c r="W234" s="157"/>
      <c r="X234" s="157"/>
      <c r="Y234" s="148"/>
      <c r="Z234" s="148"/>
      <c r="AA234" s="148"/>
      <c r="AB234" s="148"/>
      <c r="AC234" s="148"/>
      <c r="AD234" s="148"/>
      <c r="AE234" s="148"/>
      <c r="AF234" s="148"/>
      <c r="AG234" s="148" t="s">
        <v>393</v>
      </c>
      <c r="AH234" s="148">
        <v>2</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95" t="s">
        <v>1102</v>
      </c>
      <c r="D235" s="179"/>
      <c r="E235" s="180"/>
      <c r="F235" s="157"/>
      <c r="G235" s="157"/>
      <c r="H235" s="157"/>
      <c r="I235" s="157"/>
      <c r="J235" s="157"/>
      <c r="K235" s="157"/>
      <c r="L235" s="157"/>
      <c r="M235" s="157"/>
      <c r="N235" s="157"/>
      <c r="O235" s="157"/>
      <c r="P235" s="157"/>
      <c r="Q235" s="157"/>
      <c r="R235" s="157"/>
      <c r="S235" s="157"/>
      <c r="T235" s="157"/>
      <c r="U235" s="157"/>
      <c r="V235" s="157"/>
      <c r="W235" s="157"/>
      <c r="X235" s="157"/>
      <c r="Y235" s="148"/>
      <c r="Z235" s="148"/>
      <c r="AA235" s="148"/>
      <c r="AB235" s="148"/>
      <c r="AC235" s="148"/>
      <c r="AD235" s="148"/>
      <c r="AE235" s="148"/>
      <c r="AF235" s="148"/>
      <c r="AG235" s="148" t="s">
        <v>393</v>
      </c>
      <c r="AH235" s="148">
        <v>2</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95" t="s">
        <v>1103</v>
      </c>
      <c r="D236" s="179"/>
      <c r="E236" s="180">
        <v>129.25</v>
      </c>
      <c r="F236" s="157"/>
      <c r="G236" s="157"/>
      <c r="H236" s="157"/>
      <c r="I236" s="157"/>
      <c r="J236" s="157"/>
      <c r="K236" s="157"/>
      <c r="L236" s="157"/>
      <c r="M236" s="157"/>
      <c r="N236" s="157"/>
      <c r="O236" s="157"/>
      <c r="P236" s="157"/>
      <c r="Q236" s="157"/>
      <c r="R236" s="157"/>
      <c r="S236" s="157"/>
      <c r="T236" s="157"/>
      <c r="U236" s="157"/>
      <c r="V236" s="157"/>
      <c r="W236" s="157"/>
      <c r="X236" s="157"/>
      <c r="Y236" s="148"/>
      <c r="Z236" s="148"/>
      <c r="AA236" s="148"/>
      <c r="AB236" s="148"/>
      <c r="AC236" s="148"/>
      <c r="AD236" s="148"/>
      <c r="AE236" s="148"/>
      <c r="AF236" s="148"/>
      <c r="AG236" s="148" t="s">
        <v>393</v>
      </c>
      <c r="AH236" s="148">
        <v>2</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96" t="s">
        <v>403</v>
      </c>
      <c r="D237" s="181"/>
      <c r="E237" s="182">
        <v>129.25</v>
      </c>
      <c r="F237" s="157"/>
      <c r="G237" s="157"/>
      <c r="H237" s="157"/>
      <c r="I237" s="157"/>
      <c r="J237" s="157"/>
      <c r="K237" s="157"/>
      <c r="L237" s="157"/>
      <c r="M237" s="157"/>
      <c r="N237" s="157"/>
      <c r="O237" s="157"/>
      <c r="P237" s="157"/>
      <c r="Q237" s="157"/>
      <c r="R237" s="157"/>
      <c r="S237" s="157"/>
      <c r="T237" s="157"/>
      <c r="U237" s="157"/>
      <c r="V237" s="157"/>
      <c r="W237" s="157"/>
      <c r="X237" s="157"/>
      <c r="Y237" s="148"/>
      <c r="Z237" s="148"/>
      <c r="AA237" s="148"/>
      <c r="AB237" s="148"/>
      <c r="AC237" s="148"/>
      <c r="AD237" s="148"/>
      <c r="AE237" s="148"/>
      <c r="AF237" s="148"/>
      <c r="AG237" s="148" t="s">
        <v>393</v>
      </c>
      <c r="AH237" s="148">
        <v>3</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95" t="s">
        <v>1104</v>
      </c>
      <c r="D238" s="179"/>
      <c r="E238" s="180"/>
      <c r="F238" s="157"/>
      <c r="G238" s="157"/>
      <c r="H238" s="157"/>
      <c r="I238" s="157"/>
      <c r="J238" s="157"/>
      <c r="K238" s="157"/>
      <c r="L238" s="157"/>
      <c r="M238" s="157"/>
      <c r="N238" s="157"/>
      <c r="O238" s="157"/>
      <c r="P238" s="157"/>
      <c r="Q238" s="157"/>
      <c r="R238" s="157"/>
      <c r="S238" s="157"/>
      <c r="T238" s="157"/>
      <c r="U238" s="157"/>
      <c r="V238" s="157"/>
      <c r="W238" s="157"/>
      <c r="X238" s="157"/>
      <c r="Y238" s="148"/>
      <c r="Z238" s="148"/>
      <c r="AA238" s="148"/>
      <c r="AB238" s="148"/>
      <c r="AC238" s="148"/>
      <c r="AD238" s="148"/>
      <c r="AE238" s="148"/>
      <c r="AF238" s="148"/>
      <c r="AG238" s="148" t="s">
        <v>393</v>
      </c>
      <c r="AH238" s="148">
        <v>2</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95" t="s">
        <v>1102</v>
      </c>
      <c r="D239" s="179"/>
      <c r="E239" s="180"/>
      <c r="F239" s="157"/>
      <c r="G239" s="157"/>
      <c r="H239" s="157"/>
      <c r="I239" s="157"/>
      <c r="J239" s="157"/>
      <c r="K239" s="157"/>
      <c r="L239" s="157"/>
      <c r="M239" s="157"/>
      <c r="N239" s="157"/>
      <c r="O239" s="157"/>
      <c r="P239" s="157"/>
      <c r="Q239" s="157"/>
      <c r="R239" s="157"/>
      <c r="S239" s="157"/>
      <c r="T239" s="157"/>
      <c r="U239" s="157"/>
      <c r="V239" s="157"/>
      <c r="W239" s="157"/>
      <c r="X239" s="157"/>
      <c r="Y239" s="148"/>
      <c r="Z239" s="148"/>
      <c r="AA239" s="148"/>
      <c r="AB239" s="148"/>
      <c r="AC239" s="148"/>
      <c r="AD239" s="148"/>
      <c r="AE239" s="148"/>
      <c r="AF239" s="148"/>
      <c r="AG239" s="148" t="s">
        <v>393</v>
      </c>
      <c r="AH239" s="148">
        <v>2</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95" t="s">
        <v>1105</v>
      </c>
      <c r="D240" s="179"/>
      <c r="E240" s="180">
        <v>175.78</v>
      </c>
      <c r="F240" s="157"/>
      <c r="G240" s="157"/>
      <c r="H240" s="157"/>
      <c r="I240" s="157"/>
      <c r="J240" s="157"/>
      <c r="K240" s="157"/>
      <c r="L240" s="157"/>
      <c r="M240" s="157"/>
      <c r="N240" s="157"/>
      <c r="O240" s="157"/>
      <c r="P240" s="157"/>
      <c r="Q240" s="157"/>
      <c r="R240" s="157"/>
      <c r="S240" s="157"/>
      <c r="T240" s="157"/>
      <c r="U240" s="157"/>
      <c r="V240" s="157"/>
      <c r="W240" s="157"/>
      <c r="X240" s="157"/>
      <c r="Y240" s="148"/>
      <c r="Z240" s="148"/>
      <c r="AA240" s="148"/>
      <c r="AB240" s="148"/>
      <c r="AC240" s="148"/>
      <c r="AD240" s="148"/>
      <c r="AE240" s="148"/>
      <c r="AF240" s="148"/>
      <c r="AG240" s="148" t="s">
        <v>393</v>
      </c>
      <c r="AH240" s="148">
        <v>2</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95" t="s">
        <v>1106</v>
      </c>
      <c r="D241" s="179"/>
      <c r="E241" s="180">
        <v>9.234</v>
      </c>
      <c r="F241" s="157"/>
      <c r="G241" s="157"/>
      <c r="H241" s="157"/>
      <c r="I241" s="157"/>
      <c r="J241" s="157"/>
      <c r="K241" s="157"/>
      <c r="L241" s="157"/>
      <c r="M241" s="157"/>
      <c r="N241" s="157"/>
      <c r="O241" s="157"/>
      <c r="P241" s="157"/>
      <c r="Q241" s="157"/>
      <c r="R241" s="157"/>
      <c r="S241" s="157"/>
      <c r="T241" s="157"/>
      <c r="U241" s="157"/>
      <c r="V241" s="157"/>
      <c r="W241" s="157"/>
      <c r="X241" s="157"/>
      <c r="Y241" s="148"/>
      <c r="Z241" s="148"/>
      <c r="AA241" s="148"/>
      <c r="AB241" s="148"/>
      <c r="AC241" s="148"/>
      <c r="AD241" s="148"/>
      <c r="AE241" s="148"/>
      <c r="AF241" s="148"/>
      <c r="AG241" s="148" t="s">
        <v>393</v>
      </c>
      <c r="AH241" s="148">
        <v>2</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196" t="s">
        <v>403</v>
      </c>
      <c r="D242" s="181"/>
      <c r="E242" s="182">
        <v>185.01400000000001</v>
      </c>
      <c r="F242" s="157"/>
      <c r="G242" s="157"/>
      <c r="H242" s="157"/>
      <c r="I242" s="157"/>
      <c r="J242" s="157"/>
      <c r="K242" s="157"/>
      <c r="L242" s="157"/>
      <c r="M242" s="157"/>
      <c r="N242" s="157"/>
      <c r="O242" s="157"/>
      <c r="P242" s="157"/>
      <c r="Q242" s="157"/>
      <c r="R242" s="157"/>
      <c r="S242" s="157"/>
      <c r="T242" s="157"/>
      <c r="U242" s="157"/>
      <c r="V242" s="157"/>
      <c r="W242" s="157"/>
      <c r="X242" s="157"/>
      <c r="Y242" s="148"/>
      <c r="Z242" s="148"/>
      <c r="AA242" s="148"/>
      <c r="AB242" s="148"/>
      <c r="AC242" s="148"/>
      <c r="AD242" s="148"/>
      <c r="AE242" s="148"/>
      <c r="AF242" s="148"/>
      <c r="AG242" s="148" t="s">
        <v>393</v>
      </c>
      <c r="AH242" s="148">
        <v>3</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95" t="s">
        <v>1107</v>
      </c>
      <c r="D243" s="179"/>
      <c r="E243" s="180">
        <v>3354.9779699999999</v>
      </c>
      <c r="F243" s="157"/>
      <c r="G243" s="157"/>
      <c r="H243" s="157"/>
      <c r="I243" s="157"/>
      <c r="J243" s="157"/>
      <c r="K243" s="157"/>
      <c r="L243" s="157"/>
      <c r="M243" s="157"/>
      <c r="N243" s="157"/>
      <c r="O243" s="157"/>
      <c r="P243" s="157"/>
      <c r="Q243" s="157"/>
      <c r="R243" s="157"/>
      <c r="S243" s="157"/>
      <c r="T243" s="157"/>
      <c r="U243" s="157"/>
      <c r="V243" s="157"/>
      <c r="W243" s="157"/>
      <c r="X243" s="157"/>
      <c r="Y243" s="148"/>
      <c r="Z243" s="148"/>
      <c r="AA243" s="148"/>
      <c r="AB243" s="148"/>
      <c r="AC243" s="148"/>
      <c r="AD243" s="148"/>
      <c r="AE243" s="148"/>
      <c r="AF243" s="148"/>
      <c r="AG243" s="148" t="s">
        <v>393</v>
      </c>
      <c r="AH243" s="148">
        <v>2</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94" t="s">
        <v>404</v>
      </c>
      <c r="D244" s="179"/>
      <c r="E244" s="180"/>
      <c r="F244" s="157"/>
      <c r="G244" s="157"/>
      <c r="H244" s="157"/>
      <c r="I244" s="157"/>
      <c r="J244" s="157"/>
      <c r="K244" s="157"/>
      <c r="L244" s="157"/>
      <c r="M244" s="157"/>
      <c r="N244" s="157"/>
      <c r="O244" s="157"/>
      <c r="P244" s="157"/>
      <c r="Q244" s="157"/>
      <c r="R244" s="157"/>
      <c r="S244" s="157"/>
      <c r="T244" s="157"/>
      <c r="U244" s="157"/>
      <c r="V244" s="157"/>
      <c r="W244" s="157"/>
      <c r="X244" s="157"/>
      <c r="Y244" s="148"/>
      <c r="Z244" s="148"/>
      <c r="AA244" s="148"/>
      <c r="AB244" s="148"/>
      <c r="AC244" s="148"/>
      <c r="AD244" s="148"/>
      <c r="AE244" s="148"/>
      <c r="AF244" s="148"/>
      <c r="AG244" s="148" t="s">
        <v>393</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65">
        <v>28</v>
      </c>
      <c r="B245" s="166" t="s">
        <v>605</v>
      </c>
      <c r="C245" s="175" t="s">
        <v>606</v>
      </c>
      <c r="D245" s="167" t="s">
        <v>443</v>
      </c>
      <c r="E245" s="168">
        <v>1161.8823400000001</v>
      </c>
      <c r="F245" s="169">
        <v>433.6</v>
      </c>
      <c r="G245" s="170">
        <f>ROUND(E245*F245,2)</f>
        <v>503792.18</v>
      </c>
      <c r="H245" s="169">
        <v>0</v>
      </c>
      <c r="I245" s="170">
        <f>ROUND(E245*H245,2)</f>
        <v>0</v>
      </c>
      <c r="J245" s="169">
        <v>433.6</v>
      </c>
      <c r="K245" s="170">
        <f>ROUND(E245*J245,2)</f>
        <v>503792.18</v>
      </c>
      <c r="L245" s="170">
        <v>21</v>
      </c>
      <c r="M245" s="170">
        <f>G245*(1+L245/100)</f>
        <v>609588.53779999993</v>
      </c>
      <c r="N245" s="170">
        <v>0</v>
      </c>
      <c r="O245" s="170">
        <f>ROUND(E245*N245,2)</f>
        <v>0</v>
      </c>
      <c r="P245" s="170">
        <v>0</v>
      </c>
      <c r="Q245" s="170">
        <f>ROUND(E245*P245,2)</f>
        <v>0</v>
      </c>
      <c r="R245" s="170" t="s">
        <v>386</v>
      </c>
      <c r="S245" s="170" t="s">
        <v>387</v>
      </c>
      <c r="T245" s="171" t="s">
        <v>322</v>
      </c>
      <c r="U245" s="157">
        <v>1.59</v>
      </c>
      <c r="V245" s="157">
        <f>ROUND(E245*U245,2)</f>
        <v>1847.39</v>
      </c>
      <c r="W245" s="157"/>
      <c r="X245" s="157" t="s">
        <v>388</v>
      </c>
      <c r="Y245" s="148"/>
      <c r="Z245" s="148"/>
      <c r="AA245" s="148"/>
      <c r="AB245" s="148"/>
      <c r="AC245" s="148"/>
      <c r="AD245" s="148"/>
      <c r="AE245" s="148"/>
      <c r="AF245" s="148"/>
      <c r="AG245" s="148" t="s">
        <v>389</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ht="22.5" outlineLevel="1" x14ac:dyDescent="0.2">
      <c r="A246" s="155"/>
      <c r="B246" s="156"/>
      <c r="C246" s="273" t="s">
        <v>607</v>
      </c>
      <c r="D246" s="274"/>
      <c r="E246" s="274"/>
      <c r="F246" s="274"/>
      <c r="G246" s="274"/>
      <c r="H246" s="157"/>
      <c r="I246" s="157"/>
      <c r="J246" s="157"/>
      <c r="K246" s="157"/>
      <c r="L246" s="157"/>
      <c r="M246" s="157"/>
      <c r="N246" s="157"/>
      <c r="O246" s="157"/>
      <c r="P246" s="157"/>
      <c r="Q246" s="157"/>
      <c r="R246" s="157"/>
      <c r="S246" s="157"/>
      <c r="T246" s="157"/>
      <c r="U246" s="157"/>
      <c r="V246" s="157"/>
      <c r="W246" s="157"/>
      <c r="X246" s="157"/>
      <c r="Y246" s="148"/>
      <c r="Z246" s="148"/>
      <c r="AA246" s="148"/>
      <c r="AB246" s="148"/>
      <c r="AC246" s="148"/>
      <c r="AD246" s="148"/>
      <c r="AE246" s="148"/>
      <c r="AF246" s="148"/>
      <c r="AG246" s="148" t="s">
        <v>391</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72" t="str">
        <f>C246</f>
        <v>sypaninou z vhodných hornin tř. 1 - 4 nebo materiálem připraveným podél výkopu ve vzdálenosti do 3 m od jeho kraje, pro jakoukoliv hloubku výkopu a jakoukoliv míru zhutnění,</v>
      </c>
      <c r="BB246" s="148"/>
      <c r="BC246" s="148"/>
      <c r="BD246" s="148"/>
      <c r="BE246" s="148"/>
      <c r="BF246" s="148"/>
      <c r="BG246" s="148"/>
      <c r="BH246" s="148"/>
    </row>
    <row r="247" spans="1:60" outlineLevel="1" x14ac:dyDescent="0.2">
      <c r="A247" s="155"/>
      <c r="B247" s="156"/>
      <c r="C247" s="197" t="s">
        <v>1108</v>
      </c>
      <c r="D247" s="183"/>
      <c r="E247" s="184"/>
      <c r="F247" s="157"/>
      <c r="G247" s="157"/>
      <c r="H247" s="157"/>
      <c r="I247" s="157"/>
      <c r="J247" s="157"/>
      <c r="K247" s="157"/>
      <c r="L247" s="157"/>
      <c r="M247" s="157"/>
      <c r="N247" s="157"/>
      <c r="O247" s="157"/>
      <c r="P247" s="157"/>
      <c r="Q247" s="157"/>
      <c r="R247" s="157"/>
      <c r="S247" s="157"/>
      <c r="T247" s="157"/>
      <c r="U247" s="157"/>
      <c r="V247" s="157"/>
      <c r="W247" s="157"/>
      <c r="X247" s="157"/>
      <c r="Y247" s="148"/>
      <c r="Z247" s="148"/>
      <c r="AA247" s="148"/>
      <c r="AB247" s="148"/>
      <c r="AC247" s="148"/>
      <c r="AD247" s="148"/>
      <c r="AE247" s="148"/>
      <c r="AF247" s="148"/>
      <c r="AG247" s="148" t="s">
        <v>393</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197" t="s">
        <v>1109</v>
      </c>
      <c r="D248" s="183"/>
      <c r="E248" s="184">
        <v>695.98296000000005</v>
      </c>
      <c r="F248" s="157"/>
      <c r="G248" s="157"/>
      <c r="H248" s="157"/>
      <c r="I248" s="157"/>
      <c r="J248" s="157"/>
      <c r="K248" s="157"/>
      <c r="L248" s="157"/>
      <c r="M248" s="157"/>
      <c r="N248" s="157"/>
      <c r="O248" s="157"/>
      <c r="P248" s="157"/>
      <c r="Q248" s="157"/>
      <c r="R248" s="157"/>
      <c r="S248" s="157"/>
      <c r="T248" s="157"/>
      <c r="U248" s="157"/>
      <c r="V248" s="157"/>
      <c r="W248" s="157"/>
      <c r="X248" s="157"/>
      <c r="Y248" s="148"/>
      <c r="Z248" s="148"/>
      <c r="AA248" s="148"/>
      <c r="AB248" s="148"/>
      <c r="AC248" s="148"/>
      <c r="AD248" s="148"/>
      <c r="AE248" s="148"/>
      <c r="AF248" s="148"/>
      <c r="AG248" s="148" t="s">
        <v>393</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97" t="s">
        <v>1110</v>
      </c>
      <c r="D249" s="183"/>
      <c r="E249" s="184"/>
      <c r="F249" s="157"/>
      <c r="G249" s="157"/>
      <c r="H249" s="157"/>
      <c r="I249" s="157"/>
      <c r="J249" s="157"/>
      <c r="K249" s="157"/>
      <c r="L249" s="157"/>
      <c r="M249" s="157"/>
      <c r="N249" s="157"/>
      <c r="O249" s="157"/>
      <c r="P249" s="157"/>
      <c r="Q249" s="157"/>
      <c r="R249" s="157"/>
      <c r="S249" s="157"/>
      <c r="T249" s="157"/>
      <c r="U249" s="157"/>
      <c r="V249" s="157"/>
      <c r="W249" s="157"/>
      <c r="X249" s="157"/>
      <c r="Y249" s="148"/>
      <c r="Z249" s="148"/>
      <c r="AA249" s="148"/>
      <c r="AB249" s="148"/>
      <c r="AC249" s="148"/>
      <c r="AD249" s="148"/>
      <c r="AE249" s="148"/>
      <c r="AF249" s="148"/>
      <c r="AG249" s="148" t="s">
        <v>393</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97" t="s">
        <v>1111</v>
      </c>
      <c r="D250" s="183"/>
      <c r="E250" s="184">
        <v>106.29434000000001</v>
      </c>
      <c r="F250" s="157"/>
      <c r="G250" s="157"/>
      <c r="H250" s="157"/>
      <c r="I250" s="157"/>
      <c r="J250" s="157"/>
      <c r="K250" s="157"/>
      <c r="L250" s="157"/>
      <c r="M250" s="157"/>
      <c r="N250" s="157"/>
      <c r="O250" s="157"/>
      <c r="P250" s="157"/>
      <c r="Q250" s="157"/>
      <c r="R250" s="157"/>
      <c r="S250" s="157"/>
      <c r="T250" s="157"/>
      <c r="U250" s="157"/>
      <c r="V250" s="157"/>
      <c r="W250" s="157"/>
      <c r="X250" s="157"/>
      <c r="Y250" s="148"/>
      <c r="Z250" s="148"/>
      <c r="AA250" s="148"/>
      <c r="AB250" s="148"/>
      <c r="AC250" s="148"/>
      <c r="AD250" s="148"/>
      <c r="AE250" s="148"/>
      <c r="AF250" s="148"/>
      <c r="AG250" s="148" t="s">
        <v>393</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97" t="s">
        <v>1112</v>
      </c>
      <c r="D251" s="183"/>
      <c r="E251" s="184">
        <v>84.10566</v>
      </c>
      <c r="F251" s="157"/>
      <c r="G251" s="157"/>
      <c r="H251" s="157"/>
      <c r="I251" s="157"/>
      <c r="J251" s="157"/>
      <c r="K251" s="157"/>
      <c r="L251" s="157"/>
      <c r="M251" s="157"/>
      <c r="N251" s="157"/>
      <c r="O251" s="157"/>
      <c r="P251" s="157"/>
      <c r="Q251" s="157"/>
      <c r="R251" s="157"/>
      <c r="S251" s="157"/>
      <c r="T251" s="157"/>
      <c r="U251" s="157"/>
      <c r="V251" s="157"/>
      <c r="W251" s="157"/>
      <c r="X251" s="157"/>
      <c r="Y251" s="148"/>
      <c r="Z251" s="148"/>
      <c r="AA251" s="148"/>
      <c r="AB251" s="148"/>
      <c r="AC251" s="148"/>
      <c r="AD251" s="148"/>
      <c r="AE251" s="148"/>
      <c r="AF251" s="148"/>
      <c r="AG251" s="148" t="s">
        <v>393</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197" t="s">
        <v>1113</v>
      </c>
      <c r="D252" s="183"/>
      <c r="E252" s="184">
        <v>143.38165000000001</v>
      </c>
      <c r="F252" s="157"/>
      <c r="G252" s="157"/>
      <c r="H252" s="157"/>
      <c r="I252" s="157"/>
      <c r="J252" s="157"/>
      <c r="K252" s="157"/>
      <c r="L252" s="157"/>
      <c r="M252" s="157"/>
      <c r="N252" s="157"/>
      <c r="O252" s="157"/>
      <c r="P252" s="157"/>
      <c r="Q252" s="157"/>
      <c r="R252" s="157"/>
      <c r="S252" s="157"/>
      <c r="T252" s="157"/>
      <c r="U252" s="157"/>
      <c r="V252" s="157"/>
      <c r="W252" s="157"/>
      <c r="X252" s="157"/>
      <c r="Y252" s="148"/>
      <c r="Z252" s="148"/>
      <c r="AA252" s="148"/>
      <c r="AB252" s="148"/>
      <c r="AC252" s="148"/>
      <c r="AD252" s="148"/>
      <c r="AE252" s="148"/>
      <c r="AF252" s="148"/>
      <c r="AG252" s="148" t="s">
        <v>393</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97" t="s">
        <v>1114</v>
      </c>
      <c r="D253" s="183"/>
      <c r="E253" s="184">
        <v>132.11772999999999</v>
      </c>
      <c r="F253" s="157"/>
      <c r="G253" s="157"/>
      <c r="H253" s="157"/>
      <c r="I253" s="157"/>
      <c r="J253" s="157"/>
      <c r="K253" s="157"/>
      <c r="L253" s="157"/>
      <c r="M253" s="157"/>
      <c r="N253" s="157"/>
      <c r="O253" s="157"/>
      <c r="P253" s="157"/>
      <c r="Q253" s="157"/>
      <c r="R253" s="157"/>
      <c r="S253" s="157"/>
      <c r="T253" s="157"/>
      <c r="U253" s="157"/>
      <c r="V253" s="157"/>
      <c r="W253" s="157"/>
      <c r="X253" s="157"/>
      <c r="Y253" s="148"/>
      <c r="Z253" s="148"/>
      <c r="AA253" s="148"/>
      <c r="AB253" s="148"/>
      <c r="AC253" s="148"/>
      <c r="AD253" s="148"/>
      <c r="AE253" s="148"/>
      <c r="AF253" s="148"/>
      <c r="AG253" s="148" t="s">
        <v>393</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98" t="s">
        <v>599</v>
      </c>
      <c r="D254" s="185"/>
      <c r="E254" s="186">
        <v>1161.8823400000001</v>
      </c>
      <c r="F254" s="157"/>
      <c r="G254" s="157"/>
      <c r="H254" s="157"/>
      <c r="I254" s="157"/>
      <c r="J254" s="157"/>
      <c r="K254" s="157"/>
      <c r="L254" s="157"/>
      <c r="M254" s="157"/>
      <c r="N254" s="157"/>
      <c r="O254" s="157"/>
      <c r="P254" s="157"/>
      <c r="Q254" s="157"/>
      <c r="R254" s="157"/>
      <c r="S254" s="157"/>
      <c r="T254" s="157"/>
      <c r="U254" s="157"/>
      <c r="V254" s="157"/>
      <c r="W254" s="157"/>
      <c r="X254" s="157"/>
      <c r="Y254" s="148"/>
      <c r="Z254" s="148"/>
      <c r="AA254" s="148"/>
      <c r="AB254" s="148"/>
      <c r="AC254" s="148"/>
      <c r="AD254" s="148"/>
      <c r="AE254" s="148"/>
      <c r="AF254" s="148"/>
      <c r="AG254" s="148" t="s">
        <v>393</v>
      </c>
      <c r="AH254" s="148">
        <v>1</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65">
        <v>29</v>
      </c>
      <c r="B255" s="166" t="s">
        <v>1115</v>
      </c>
      <c r="C255" s="175" t="s">
        <v>1116</v>
      </c>
      <c r="D255" s="167" t="s">
        <v>506</v>
      </c>
      <c r="E255" s="168">
        <v>6624.75</v>
      </c>
      <c r="F255" s="169">
        <v>6.96</v>
      </c>
      <c r="G255" s="170">
        <f>ROUND(E255*F255,2)</f>
        <v>46108.26</v>
      </c>
      <c r="H255" s="169">
        <v>0</v>
      </c>
      <c r="I255" s="170">
        <f>ROUND(E255*H255,2)</f>
        <v>0</v>
      </c>
      <c r="J255" s="169">
        <v>6.96</v>
      </c>
      <c r="K255" s="170">
        <f>ROUND(E255*J255,2)</f>
        <v>46108.26</v>
      </c>
      <c r="L255" s="170">
        <v>21</v>
      </c>
      <c r="M255" s="170">
        <f>G255*(1+L255/100)</f>
        <v>55790.994599999998</v>
      </c>
      <c r="N255" s="170">
        <v>0</v>
      </c>
      <c r="O255" s="170">
        <f>ROUND(E255*N255,2)</f>
        <v>0</v>
      </c>
      <c r="P255" s="170">
        <v>0</v>
      </c>
      <c r="Q255" s="170">
        <f>ROUND(E255*P255,2)</f>
        <v>0</v>
      </c>
      <c r="R255" s="170" t="s">
        <v>1117</v>
      </c>
      <c r="S255" s="170" t="s">
        <v>387</v>
      </c>
      <c r="T255" s="171" t="s">
        <v>322</v>
      </c>
      <c r="U255" s="157">
        <v>0.02</v>
      </c>
      <c r="V255" s="157">
        <f>ROUND(E255*U255,2)</f>
        <v>132.5</v>
      </c>
      <c r="W255" s="157"/>
      <c r="X255" s="157" t="s">
        <v>388</v>
      </c>
      <c r="Y255" s="148"/>
      <c r="Z255" s="148"/>
      <c r="AA255" s="148"/>
      <c r="AB255" s="148"/>
      <c r="AC255" s="148"/>
      <c r="AD255" s="148"/>
      <c r="AE255" s="148"/>
      <c r="AF255" s="148"/>
      <c r="AG255" s="148" t="s">
        <v>389</v>
      </c>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273" t="s">
        <v>1118</v>
      </c>
      <c r="D256" s="274"/>
      <c r="E256" s="274"/>
      <c r="F256" s="274"/>
      <c r="G256" s="274"/>
      <c r="H256" s="157"/>
      <c r="I256" s="157"/>
      <c r="J256" s="157"/>
      <c r="K256" s="157"/>
      <c r="L256" s="157"/>
      <c r="M256" s="157"/>
      <c r="N256" s="157"/>
      <c r="O256" s="157"/>
      <c r="P256" s="157"/>
      <c r="Q256" s="157"/>
      <c r="R256" s="157"/>
      <c r="S256" s="157"/>
      <c r="T256" s="157"/>
      <c r="U256" s="157"/>
      <c r="V256" s="157"/>
      <c r="W256" s="157"/>
      <c r="X256" s="157"/>
      <c r="Y256" s="148"/>
      <c r="Z256" s="148"/>
      <c r="AA256" s="148"/>
      <c r="AB256" s="148"/>
      <c r="AC256" s="148"/>
      <c r="AD256" s="148"/>
      <c r="AE256" s="148"/>
      <c r="AF256" s="148"/>
      <c r="AG256" s="148" t="s">
        <v>391</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97" t="s">
        <v>987</v>
      </c>
      <c r="D257" s="183"/>
      <c r="E257" s="184"/>
      <c r="F257" s="157"/>
      <c r="G257" s="157"/>
      <c r="H257" s="157"/>
      <c r="I257" s="157"/>
      <c r="J257" s="157"/>
      <c r="K257" s="157"/>
      <c r="L257" s="157"/>
      <c r="M257" s="157"/>
      <c r="N257" s="157"/>
      <c r="O257" s="157"/>
      <c r="P257" s="157"/>
      <c r="Q257" s="157"/>
      <c r="R257" s="157"/>
      <c r="S257" s="157"/>
      <c r="T257" s="157"/>
      <c r="U257" s="157"/>
      <c r="V257" s="157"/>
      <c r="W257" s="157"/>
      <c r="X257" s="157"/>
      <c r="Y257" s="148"/>
      <c r="Z257" s="148"/>
      <c r="AA257" s="148"/>
      <c r="AB257" s="148"/>
      <c r="AC257" s="148"/>
      <c r="AD257" s="148"/>
      <c r="AE257" s="148"/>
      <c r="AF257" s="148"/>
      <c r="AG257" s="148" t="s">
        <v>393</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55"/>
      <c r="B258" s="156"/>
      <c r="C258" s="197" t="s">
        <v>1119</v>
      </c>
      <c r="D258" s="183"/>
      <c r="E258" s="184">
        <v>90.75</v>
      </c>
      <c r="F258" s="157"/>
      <c r="G258" s="157"/>
      <c r="H258" s="157"/>
      <c r="I258" s="157"/>
      <c r="J258" s="157"/>
      <c r="K258" s="157"/>
      <c r="L258" s="157"/>
      <c r="M258" s="157"/>
      <c r="N258" s="157"/>
      <c r="O258" s="157"/>
      <c r="P258" s="157"/>
      <c r="Q258" s="157"/>
      <c r="R258" s="157"/>
      <c r="S258" s="157"/>
      <c r="T258" s="157"/>
      <c r="U258" s="157"/>
      <c r="V258" s="157"/>
      <c r="W258" s="157"/>
      <c r="X258" s="157"/>
      <c r="Y258" s="148"/>
      <c r="Z258" s="148"/>
      <c r="AA258" s="148"/>
      <c r="AB258" s="148"/>
      <c r="AC258" s="148"/>
      <c r="AD258" s="148"/>
      <c r="AE258" s="148"/>
      <c r="AF258" s="148"/>
      <c r="AG258" s="148" t="s">
        <v>393</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97" t="s">
        <v>989</v>
      </c>
      <c r="D259" s="183"/>
      <c r="E259" s="184"/>
      <c r="F259" s="157"/>
      <c r="G259" s="157"/>
      <c r="H259" s="157"/>
      <c r="I259" s="157"/>
      <c r="J259" s="157"/>
      <c r="K259" s="157"/>
      <c r="L259" s="157"/>
      <c r="M259" s="157"/>
      <c r="N259" s="157"/>
      <c r="O259" s="157"/>
      <c r="P259" s="157"/>
      <c r="Q259" s="157"/>
      <c r="R259" s="157"/>
      <c r="S259" s="157"/>
      <c r="T259" s="157"/>
      <c r="U259" s="157"/>
      <c r="V259" s="157"/>
      <c r="W259" s="157"/>
      <c r="X259" s="157"/>
      <c r="Y259" s="148"/>
      <c r="Z259" s="148"/>
      <c r="AA259" s="148"/>
      <c r="AB259" s="148"/>
      <c r="AC259" s="148"/>
      <c r="AD259" s="148"/>
      <c r="AE259" s="148"/>
      <c r="AF259" s="148"/>
      <c r="AG259" s="148" t="s">
        <v>393</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97" t="s">
        <v>1120</v>
      </c>
      <c r="D260" s="183"/>
      <c r="E260" s="184">
        <v>425</v>
      </c>
      <c r="F260" s="157"/>
      <c r="G260" s="157"/>
      <c r="H260" s="157"/>
      <c r="I260" s="157"/>
      <c r="J260" s="157"/>
      <c r="K260" s="157"/>
      <c r="L260" s="157"/>
      <c r="M260" s="157"/>
      <c r="N260" s="157"/>
      <c r="O260" s="157"/>
      <c r="P260" s="157"/>
      <c r="Q260" s="157"/>
      <c r="R260" s="157"/>
      <c r="S260" s="157"/>
      <c r="T260" s="157"/>
      <c r="U260" s="157"/>
      <c r="V260" s="157"/>
      <c r="W260" s="157"/>
      <c r="X260" s="157"/>
      <c r="Y260" s="148"/>
      <c r="Z260" s="148"/>
      <c r="AA260" s="148"/>
      <c r="AB260" s="148"/>
      <c r="AC260" s="148"/>
      <c r="AD260" s="148"/>
      <c r="AE260" s="148"/>
      <c r="AF260" s="148"/>
      <c r="AG260" s="148" t="s">
        <v>393</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97" t="s">
        <v>991</v>
      </c>
      <c r="D261" s="183"/>
      <c r="E261" s="184"/>
      <c r="F261" s="157"/>
      <c r="G261" s="157"/>
      <c r="H261" s="157"/>
      <c r="I261" s="157"/>
      <c r="J261" s="157"/>
      <c r="K261" s="157"/>
      <c r="L261" s="157"/>
      <c r="M261" s="157"/>
      <c r="N261" s="157"/>
      <c r="O261" s="157"/>
      <c r="P261" s="157"/>
      <c r="Q261" s="157"/>
      <c r="R261" s="157"/>
      <c r="S261" s="157"/>
      <c r="T261" s="157"/>
      <c r="U261" s="157"/>
      <c r="V261" s="157"/>
      <c r="W261" s="157"/>
      <c r="X261" s="157"/>
      <c r="Y261" s="148"/>
      <c r="Z261" s="148"/>
      <c r="AA261" s="148"/>
      <c r="AB261" s="148"/>
      <c r="AC261" s="148"/>
      <c r="AD261" s="148"/>
      <c r="AE261" s="148"/>
      <c r="AF261" s="148"/>
      <c r="AG261" s="148" t="s">
        <v>393</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197" t="s">
        <v>1121</v>
      </c>
      <c r="D262" s="183"/>
      <c r="E262" s="184">
        <v>3393</v>
      </c>
      <c r="F262" s="157"/>
      <c r="G262" s="157"/>
      <c r="H262" s="157"/>
      <c r="I262" s="157"/>
      <c r="J262" s="157"/>
      <c r="K262" s="157"/>
      <c r="L262" s="157"/>
      <c r="M262" s="157"/>
      <c r="N262" s="157"/>
      <c r="O262" s="157"/>
      <c r="P262" s="157"/>
      <c r="Q262" s="157"/>
      <c r="R262" s="157"/>
      <c r="S262" s="157"/>
      <c r="T262" s="157"/>
      <c r="U262" s="157"/>
      <c r="V262" s="157"/>
      <c r="W262" s="157"/>
      <c r="X262" s="157"/>
      <c r="Y262" s="148"/>
      <c r="Z262" s="148"/>
      <c r="AA262" s="148"/>
      <c r="AB262" s="148"/>
      <c r="AC262" s="148"/>
      <c r="AD262" s="148"/>
      <c r="AE262" s="148"/>
      <c r="AF262" s="148"/>
      <c r="AG262" s="148" t="s">
        <v>393</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55"/>
      <c r="B263" s="156"/>
      <c r="C263" s="197" t="s">
        <v>993</v>
      </c>
      <c r="D263" s="183"/>
      <c r="E263" s="184"/>
      <c r="F263" s="157"/>
      <c r="G263" s="157"/>
      <c r="H263" s="157"/>
      <c r="I263" s="157"/>
      <c r="J263" s="157"/>
      <c r="K263" s="157"/>
      <c r="L263" s="157"/>
      <c r="M263" s="157"/>
      <c r="N263" s="157"/>
      <c r="O263" s="157"/>
      <c r="P263" s="157"/>
      <c r="Q263" s="157"/>
      <c r="R263" s="157"/>
      <c r="S263" s="157"/>
      <c r="T263" s="157"/>
      <c r="U263" s="157"/>
      <c r="V263" s="157"/>
      <c r="W263" s="157"/>
      <c r="X263" s="157"/>
      <c r="Y263" s="148"/>
      <c r="Z263" s="148"/>
      <c r="AA263" s="148"/>
      <c r="AB263" s="148"/>
      <c r="AC263" s="148"/>
      <c r="AD263" s="148"/>
      <c r="AE263" s="148"/>
      <c r="AF263" s="148"/>
      <c r="AG263" s="148" t="s">
        <v>393</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97" t="s">
        <v>1122</v>
      </c>
      <c r="D264" s="183"/>
      <c r="E264" s="184">
        <v>2716</v>
      </c>
      <c r="F264" s="157"/>
      <c r="G264" s="157"/>
      <c r="H264" s="157"/>
      <c r="I264" s="157"/>
      <c r="J264" s="157"/>
      <c r="K264" s="157"/>
      <c r="L264" s="157"/>
      <c r="M264" s="157"/>
      <c r="N264" s="157"/>
      <c r="O264" s="157"/>
      <c r="P264" s="157"/>
      <c r="Q264" s="157"/>
      <c r="R264" s="157"/>
      <c r="S264" s="157"/>
      <c r="T264" s="157"/>
      <c r="U264" s="157"/>
      <c r="V264" s="157"/>
      <c r="W264" s="157"/>
      <c r="X264" s="157"/>
      <c r="Y264" s="148"/>
      <c r="Z264" s="148"/>
      <c r="AA264" s="148"/>
      <c r="AB264" s="148"/>
      <c r="AC264" s="148"/>
      <c r="AD264" s="148"/>
      <c r="AE264" s="148"/>
      <c r="AF264" s="148"/>
      <c r="AG264" s="148" t="s">
        <v>393</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ht="22.5" outlineLevel="1" x14ac:dyDescent="0.2">
      <c r="A265" s="165">
        <v>30</v>
      </c>
      <c r="B265" s="166" t="s">
        <v>1123</v>
      </c>
      <c r="C265" s="175" t="s">
        <v>1124</v>
      </c>
      <c r="D265" s="167" t="s">
        <v>506</v>
      </c>
      <c r="E265" s="168">
        <v>23424.75</v>
      </c>
      <c r="F265" s="169">
        <v>20.16</v>
      </c>
      <c r="G265" s="170">
        <f>ROUND(E265*F265,2)</f>
        <v>472242.96</v>
      </c>
      <c r="H265" s="169">
        <v>0</v>
      </c>
      <c r="I265" s="170">
        <f>ROUND(E265*H265,2)</f>
        <v>0</v>
      </c>
      <c r="J265" s="169">
        <v>20.16</v>
      </c>
      <c r="K265" s="170">
        <f>ROUND(E265*J265,2)</f>
        <v>472242.96</v>
      </c>
      <c r="L265" s="170">
        <v>21</v>
      </c>
      <c r="M265" s="170">
        <f>G265*(1+L265/100)</f>
        <v>571413.98160000006</v>
      </c>
      <c r="N265" s="170">
        <v>0</v>
      </c>
      <c r="O265" s="170">
        <f>ROUND(E265*N265,2)</f>
        <v>0</v>
      </c>
      <c r="P265" s="170">
        <v>0</v>
      </c>
      <c r="Q265" s="170">
        <f>ROUND(E265*P265,2)</f>
        <v>0</v>
      </c>
      <c r="R265" s="170" t="s">
        <v>386</v>
      </c>
      <c r="S265" s="170" t="s">
        <v>387</v>
      </c>
      <c r="T265" s="171" t="s">
        <v>322</v>
      </c>
      <c r="U265" s="157">
        <v>0.05</v>
      </c>
      <c r="V265" s="157">
        <f>ROUND(E265*U265,2)</f>
        <v>1171.24</v>
      </c>
      <c r="W265" s="157"/>
      <c r="X265" s="157" t="s">
        <v>388</v>
      </c>
      <c r="Y265" s="148"/>
      <c r="Z265" s="148"/>
      <c r="AA265" s="148"/>
      <c r="AB265" s="148"/>
      <c r="AC265" s="148"/>
      <c r="AD265" s="148"/>
      <c r="AE265" s="148"/>
      <c r="AF265" s="148"/>
      <c r="AG265" s="148" t="s">
        <v>389</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ht="22.5" outlineLevel="1" x14ac:dyDescent="0.2">
      <c r="A266" s="155"/>
      <c r="B266" s="156"/>
      <c r="C266" s="273" t="s">
        <v>1125</v>
      </c>
      <c r="D266" s="274"/>
      <c r="E266" s="274"/>
      <c r="F266" s="274"/>
      <c r="G266" s="274"/>
      <c r="H266" s="157"/>
      <c r="I266" s="157"/>
      <c r="J266" s="157"/>
      <c r="K266" s="157"/>
      <c r="L266" s="157"/>
      <c r="M266" s="157"/>
      <c r="N266" s="157"/>
      <c r="O266" s="157"/>
      <c r="P266" s="157"/>
      <c r="Q266" s="157"/>
      <c r="R266" s="157"/>
      <c r="S266" s="157"/>
      <c r="T266" s="157"/>
      <c r="U266" s="157"/>
      <c r="V266" s="157"/>
      <c r="W266" s="157"/>
      <c r="X266" s="157"/>
      <c r="Y266" s="148"/>
      <c r="Z266" s="148"/>
      <c r="AA266" s="148"/>
      <c r="AB266" s="148"/>
      <c r="AC266" s="148"/>
      <c r="AD266" s="148"/>
      <c r="AE266" s="148"/>
      <c r="AF266" s="148"/>
      <c r="AG266" s="148" t="s">
        <v>391</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72" t="str">
        <f>C266</f>
        <v>s případným nutným přemístěním hromad nebo dočasných skládek na místo potřeby ze vzdálenosti do 30 m, v rovině nebo ve svahu do 1 : 5,</v>
      </c>
      <c r="BB266" s="148"/>
      <c r="BC266" s="148"/>
      <c r="BD266" s="148"/>
      <c r="BE266" s="148"/>
      <c r="BF266" s="148"/>
      <c r="BG266" s="148"/>
      <c r="BH266" s="148"/>
    </row>
    <row r="267" spans="1:60" outlineLevel="1" x14ac:dyDescent="0.2">
      <c r="A267" s="155"/>
      <c r="B267" s="156"/>
      <c r="C267" s="197" t="s">
        <v>985</v>
      </c>
      <c r="D267" s="183"/>
      <c r="E267" s="184"/>
      <c r="F267" s="157"/>
      <c r="G267" s="157"/>
      <c r="H267" s="157"/>
      <c r="I267" s="157"/>
      <c r="J267" s="157"/>
      <c r="K267" s="157"/>
      <c r="L267" s="157"/>
      <c r="M267" s="157"/>
      <c r="N267" s="157"/>
      <c r="O267" s="157"/>
      <c r="P267" s="157"/>
      <c r="Q267" s="157"/>
      <c r="R267" s="157"/>
      <c r="S267" s="157"/>
      <c r="T267" s="157"/>
      <c r="U267" s="157"/>
      <c r="V267" s="157"/>
      <c r="W267" s="157"/>
      <c r="X267" s="157"/>
      <c r="Y267" s="148"/>
      <c r="Z267" s="148"/>
      <c r="AA267" s="148"/>
      <c r="AB267" s="148"/>
      <c r="AC267" s="148"/>
      <c r="AD267" s="148"/>
      <c r="AE267" s="148"/>
      <c r="AF267" s="148"/>
      <c r="AG267" s="148" t="s">
        <v>393</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55"/>
      <c r="B268" s="156"/>
      <c r="C268" s="197" t="s">
        <v>1126</v>
      </c>
      <c r="D268" s="183"/>
      <c r="E268" s="184">
        <v>16800</v>
      </c>
      <c r="F268" s="157"/>
      <c r="G268" s="157"/>
      <c r="H268" s="157"/>
      <c r="I268" s="157"/>
      <c r="J268" s="157"/>
      <c r="K268" s="157"/>
      <c r="L268" s="157"/>
      <c r="M268" s="157"/>
      <c r="N268" s="157"/>
      <c r="O268" s="157"/>
      <c r="P268" s="157"/>
      <c r="Q268" s="157"/>
      <c r="R268" s="157"/>
      <c r="S268" s="157"/>
      <c r="T268" s="157"/>
      <c r="U268" s="157"/>
      <c r="V268" s="157"/>
      <c r="W268" s="157"/>
      <c r="X268" s="157"/>
      <c r="Y268" s="148"/>
      <c r="Z268" s="148"/>
      <c r="AA268" s="148"/>
      <c r="AB268" s="148"/>
      <c r="AC268" s="148"/>
      <c r="AD268" s="148"/>
      <c r="AE268" s="148"/>
      <c r="AF268" s="148"/>
      <c r="AG268" s="148" t="s">
        <v>393</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55"/>
      <c r="B269" s="156"/>
      <c r="C269" s="197" t="s">
        <v>987</v>
      </c>
      <c r="D269" s="183"/>
      <c r="E269" s="184"/>
      <c r="F269" s="157"/>
      <c r="G269" s="157"/>
      <c r="H269" s="157"/>
      <c r="I269" s="157"/>
      <c r="J269" s="157"/>
      <c r="K269" s="157"/>
      <c r="L269" s="157"/>
      <c r="M269" s="157"/>
      <c r="N269" s="157"/>
      <c r="O269" s="157"/>
      <c r="P269" s="157"/>
      <c r="Q269" s="157"/>
      <c r="R269" s="157"/>
      <c r="S269" s="157"/>
      <c r="T269" s="157"/>
      <c r="U269" s="157"/>
      <c r="V269" s="157"/>
      <c r="W269" s="157"/>
      <c r="X269" s="157"/>
      <c r="Y269" s="148"/>
      <c r="Z269" s="148"/>
      <c r="AA269" s="148"/>
      <c r="AB269" s="148"/>
      <c r="AC269" s="148"/>
      <c r="AD269" s="148"/>
      <c r="AE269" s="148"/>
      <c r="AF269" s="148"/>
      <c r="AG269" s="148" t="s">
        <v>393</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55"/>
      <c r="B270" s="156"/>
      <c r="C270" s="197" t="s">
        <v>1119</v>
      </c>
      <c r="D270" s="183"/>
      <c r="E270" s="184">
        <v>90.75</v>
      </c>
      <c r="F270" s="157"/>
      <c r="G270" s="157"/>
      <c r="H270" s="157"/>
      <c r="I270" s="157"/>
      <c r="J270" s="157"/>
      <c r="K270" s="157"/>
      <c r="L270" s="157"/>
      <c r="M270" s="157"/>
      <c r="N270" s="157"/>
      <c r="O270" s="157"/>
      <c r="P270" s="157"/>
      <c r="Q270" s="157"/>
      <c r="R270" s="157"/>
      <c r="S270" s="157"/>
      <c r="T270" s="157"/>
      <c r="U270" s="157"/>
      <c r="V270" s="157"/>
      <c r="W270" s="157"/>
      <c r="X270" s="157"/>
      <c r="Y270" s="148"/>
      <c r="Z270" s="148"/>
      <c r="AA270" s="148"/>
      <c r="AB270" s="148"/>
      <c r="AC270" s="148"/>
      <c r="AD270" s="148"/>
      <c r="AE270" s="148"/>
      <c r="AF270" s="148"/>
      <c r="AG270" s="148" t="s">
        <v>393</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97" t="s">
        <v>989</v>
      </c>
      <c r="D271" s="183"/>
      <c r="E271" s="184"/>
      <c r="F271" s="157"/>
      <c r="G271" s="157"/>
      <c r="H271" s="157"/>
      <c r="I271" s="157"/>
      <c r="J271" s="157"/>
      <c r="K271" s="157"/>
      <c r="L271" s="157"/>
      <c r="M271" s="157"/>
      <c r="N271" s="157"/>
      <c r="O271" s="157"/>
      <c r="P271" s="157"/>
      <c r="Q271" s="157"/>
      <c r="R271" s="157"/>
      <c r="S271" s="157"/>
      <c r="T271" s="157"/>
      <c r="U271" s="157"/>
      <c r="V271" s="157"/>
      <c r="W271" s="157"/>
      <c r="X271" s="157"/>
      <c r="Y271" s="148"/>
      <c r="Z271" s="148"/>
      <c r="AA271" s="148"/>
      <c r="AB271" s="148"/>
      <c r="AC271" s="148"/>
      <c r="AD271" s="148"/>
      <c r="AE271" s="148"/>
      <c r="AF271" s="148"/>
      <c r="AG271" s="148" t="s">
        <v>393</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97" t="s">
        <v>1120</v>
      </c>
      <c r="D272" s="183"/>
      <c r="E272" s="184">
        <v>425</v>
      </c>
      <c r="F272" s="157"/>
      <c r="G272" s="157"/>
      <c r="H272" s="157"/>
      <c r="I272" s="157"/>
      <c r="J272" s="157"/>
      <c r="K272" s="157"/>
      <c r="L272" s="157"/>
      <c r="M272" s="157"/>
      <c r="N272" s="157"/>
      <c r="O272" s="157"/>
      <c r="P272" s="157"/>
      <c r="Q272" s="157"/>
      <c r="R272" s="157"/>
      <c r="S272" s="157"/>
      <c r="T272" s="157"/>
      <c r="U272" s="157"/>
      <c r="V272" s="157"/>
      <c r="W272" s="157"/>
      <c r="X272" s="157"/>
      <c r="Y272" s="148"/>
      <c r="Z272" s="148"/>
      <c r="AA272" s="148"/>
      <c r="AB272" s="148"/>
      <c r="AC272" s="148"/>
      <c r="AD272" s="148"/>
      <c r="AE272" s="148"/>
      <c r="AF272" s="148"/>
      <c r="AG272" s="148" t="s">
        <v>393</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97" t="s">
        <v>991</v>
      </c>
      <c r="D273" s="183"/>
      <c r="E273" s="184"/>
      <c r="F273" s="157"/>
      <c r="G273" s="157"/>
      <c r="H273" s="157"/>
      <c r="I273" s="157"/>
      <c r="J273" s="157"/>
      <c r="K273" s="157"/>
      <c r="L273" s="157"/>
      <c r="M273" s="157"/>
      <c r="N273" s="157"/>
      <c r="O273" s="157"/>
      <c r="P273" s="157"/>
      <c r="Q273" s="157"/>
      <c r="R273" s="157"/>
      <c r="S273" s="157"/>
      <c r="T273" s="157"/>
      <c r="U273" s="157"/>
      <c r="V273" s="157"/>
      <c r="W273" s="157"/>
      <c r="X273" s="157"/>
      <c r="Y273" s="148"/>
      <c r="Z273" s="148"/>
      <c r="AA273" s="148"/>
      <c r="AB273" s="148"/>
      <c r="AC273" s="148"/>
      <c r="AD273" s="148"/>
      <c r="AE273" s="148"/>
      <c r="AF273" s="148"/>
      <c r="AG273" s="148" t="s">
        <v>393</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55"/>
      <c r="B274" s="156"/>
      <c r="C274" s="197" t="s">
        <v>1121</v>
      </c>
      <c r="D274" s="183"/>
      <c r="E274" s="184">
        <v>3393</v>
      </c>
      <c r="F274" s="157"/>
      <c r="G274" s="157"/>
      <c r="H274" s="157"/>
      <c r="I274" s="157"/>
      <c r="J274" s="157"/>
      <c r="K274" s="157"/>
      <c r="L274" s="157"/>
      <c r="M274" s="157"/>
      <c r="N274" s="157"/>
      <c r="O274" s="157"/>
      <c r="P274" s="157"/>
      <c r="Q274" s="157"/>
      <c r="R274" s="157"/>
      <c r="S274" s="157"/>
      <c r="T274" s="157"/>
      <c r="U274" s="157"/>
      <c r="V274" s="157"/>
      <c r="W274" s="157"/>
      <c r="X274" s="157"/>
      <c r="Y274" s="148"/>
      <c r="Z274" s="148"/>
      <c r="AA274" s="148"/>
      <c r="AB274" s="148"/>
      <c r="AC274" s="148"/>
      <c r="AD274" s="148"/>
      <c r="AE274" s="148"/>
      <c r="AF274" s="148"/>
      <c r="AG274" s="148" t="s">
        <v>393</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197" t="s">
        <v>993</v>
      </c>
      <c r="D275" s="183"/>
      <c r="E275" s="184"/>
      <c r="F275" s="157"/>
      <c r="G275" s="157"/>
      <c r="H275" s="157"/>
      <c r="I275" s="157"/>
      <c r="J275" s="157"/>
      <c r="K275" s="157"/>
      <c r="L275" s="157"/>
      <c r="M275" s="157"/>
      <c r="N275" s="157"/>
      <c r="O275" s="157"/>
      <c r="P275" s="157"/>
      <c r="Q275" s="157"/>
      <c r="R275" s="157"/>
      <c r="S275" s="157"/>
      <c r="T275" s="157"/>
      <c r="U275" s="157"/>
      <c r="V275" s="157"/>
      <c r="W275" s="157"/>
      <c r="X275" s="157"/>
      <c r="Y275" s="148"/>
      <c r="Z275" s="148"/>
      <c r="AA275" s="148"/>
      <c r="AB275" s="148"/>
      <c r="AC275" s="148"/>
      <c r="AD275" s="148"/>
      <c r="AE275" s="148"/>
      <c r="AF275" s="148"/>
      <c r="AG275" s="148" t="s">
        <v>393</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97" t="s">
        <v>1122</v>
      </c>
      <c r="D276" s="183"/>
      <c r="E276" s="184">
        <v>2716</v>
      </c>
      <c r="F276" s="157"/>
      <c r="G276" s="157"/>
      <c r="H276" s="157"/>
      <c r="I276" s="157"/>
      <c r="J276" s="157"/>
      <c r="K276" s="157"/>
      <c r="L276" s="157"/>
      <c r="M276" s="157"/>
      <c r="N276" s="157"/>
      <c r="O276" s="157"/>
      <c r="P276" s="157"/>
      <c r="Q276" s="157"/>
      <c r="R276" s="157"/>
      <c r="S276" s="157"/>
      <c r="T276" s="157"/>
      <c r="U276" s="157"/>
      <c r="V276" s="157"/>
      <c r="W276" s="157"/>
      <c r="X276" s="157"/>
      <c r="Y276" s="148"/>
      <c r="Z276" s="148"/>
      <c r="AA276" s="148"/>
      <c r="AB276" s="148"/>
      <c r="AC276" s="148"/>
      <c r="AD276" s="148"/>
      <c r="AE276" s="148"/>
      <c r="AF276" s="148"/>
      <c r="AG276" s="148" t="s">
        <v>393</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65">
        <v>31</v>
      </c>
      <c r="B277" s="166" t="s">
        <v>620</v>
      </c>
      <c r="C277" s="175" t="s">
        <v>1127</v>
      </c>
      <c r="D277" s="167" t="s">
        <v>443</v>
      </c>
      <c r="E277" s="168">
        <v>4672.8880200000003</v>
      </c>
      <c r="F277" s="169">
        <v>224</v>
      </c>
      <c r="G277" s="170">
        <f>ROUND(E277*F277,2)</f>
        <v>1046726.92</v>
      </c>
      <c r="H277" s="169">
        <v>0</v>
      </c>
      <c r="I277" s="170">
        <f>ROUND(E277*H277,2)</f>
        <v>0</v>
      </c>
      <c r="J277" s="169">
        <v>224</v>
      </c>
      <c r="K277" s="170">
        <f>ROUND(E277*J277,2)</f>
        <v>1046726.92</v>
      </c>
      <c r="L277" s="170">
        <v>21</v>
      </c>
      <c r="M277" s="170">
        <f>G277*(1+L277/100)</f>
        <v>1266539.5732</v>
      </c>
      <c r="N277" s="170">
        <v>0</v>
      </c>
      <c r="O277" s="170">
        <f>ROUND(E277*N277,2)</f>
        <v>0</v>
      </c>
      <c r="P277" s="170">
        <v>0</v>
      </c>
      <c r="Q277" s="170">
        <f>ROUND(E277*P277,2)</f>
        <v>0</v>
      </c>
      <c r="R277" s="170" t="s">
        <v>386</v>
      </c>
      <c r="S277" s="170" t="s">
        <v>387</v>
      </c>
      <c r="T277" s="171" t="s">
        <v>322</v>
      </c>
      <c r="U277" s="157">
        <v>0</v>
      </c>
      <c r="V277" s="157">
        <f>ROUND(E277*U277,2)</f>
        <v>0</v>
      </c>
      <c r="W277" s="157"/>
      <c r="X277" s="157" t="s">
        <v>388</v>
      </c>
      <c r="Y277" s="148"/>
      <c r="Z277" s="148"/>
      <c r="AA277" s="148"/>
      <c r="AB277" s="148"/>
      <c r="AC277" s="148"/>
      <c r="AD277" s="148"/>
      <c r="AE277" s="148"/>
      <c r="AF277" s="148"/>
      <c r="AG277" s="148" t="s">
        <v>389</v>
      </c>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55"/>
      <c r="B278" s="156"/>
      <c r="C278" s="197" t="s">
        <v>1084</v>
      </c>
      <c r="D278" s="183"/>
      <c r="E278" s="184">
        <v>4672.8880200000003</v>
      </c>
      <c r="F278" s="157"/>
      <c r="G278" s="157"/>
      <c r="H278" s="157"/>
      <c r="I278" s="157"/>
      <c r="J278" s="157"/>
      <c r="K278" s="157"/>
      <c r="L278" s="157"/>
      <c r="M278" s="157"/>
      <c r="N278" s="157"/>
      <c r="O278" s="157"/>
      <c r="P278" s="157"/>
      <c r="Q278" s="157"/>
      <c r="R278" s="157"/>
      <c r="S278" s="157"/>
      <c r="T278" s="157"/>
      <c r="U278" s="157"/>
      <c r="V278" s="157"/>
      <c r="W278" s="157"/>
      <c r="X278" s="157"/>
      <c r="Y278" s="148"/>
      <c r="Z278" s="148"/>
      <c r="AA278" s="148"/>
      <c r="AB278" s="148"/>
      <c r="AC278" s="148"/>
      <c r="AD278" s="148"/>
      <c r="AE278" s="148"/>
      <c r="AF278" s="148"/>
      <c r="AG278" s="148" t="s">
        <v>393</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65">
        <v>32</v>
      </c>
      <c r="B279" s="166" t="s">
        <v>1128</v>
      </c>
      <c r="C279" s="175" t="s">
        <v>1129</v>
      </c>
      <c r="D279" s="167" t="s">
        <v>1130</v>
      </c>
      <c r="E279" s="168">
        <v>99.371250000000003</v>
      </c>
      <c r="F279" s="169">
        <v>72.239999999999995</v>
      </c>
      <c r="G279" s="170">
        <f>ROUND(E279*F279,2)</f>
        <v>7178.58</v>
      </c>
      <c r="H279" s="169">
        <v>72.239999999999995</v>
      </c>
      <c r="I279" s="170">
        <f>ROUND(E279*H279,2)</f>
        <v>7178.58</v>
      </c>
      <c r="J279" s="169">
        <v>0</v>
      </c>
      <c r="K279" s="170">
        <f>ROUND(E279*J279,2)</f>
        <v>0</v>
      </c>
      <c r="L279" s="170">
        <v>21</v>
      </c>
      <c r="M279" s="170">
        <f>G279*(1+L279/100)</f>
        <v>8686.0817999999999</v>
      </c>
      <c r="N279" s="170">
        <v>1E-3</v>
      </c>
      <c r="O279" s="170">
        <f>ROUND(E279*N279,2)</f>
        <v>0.1</v>
      </c>
      <c r="P279" s="170">
        <v>0</v>
      </c>
      <c r="Q279" s="170">
        <f>ROUND(E279*P279,2)</f>
        <v>0</v>
      </c>
      <c r="R279" s="170" t="s">
        <v>626</v>
      </c>
      <c r="S279" s="170" t="s">
        <v>387</v>
      </c>
      <c r="T279" s="171" t="s">
        <v>322</v>
      </c>
      <c r="U279" s="157">
        <v>0</v>
      </c>
      <c r="V279" s="157">
        <f>ROUND(E279*U279,2)</f>
        <v>0</v>
      </c>
      <c r="W279" s="157"/>
      <c r="X279" s="157" t="s">
        <v>627</v>
      </c>
      <c r="Y279" s="148"/>
      <c r="Z279" s="148"/>
      <c r="AA279" s="148"/>
      <c r="AB279" s="148"/>
      <c r="AC279" s="148"/>
      <c r="AD279" s="148"/>
      <c r="AE279" s="148"/>
      <c r="AF279" s="148"/>
      <c r="AG279" s="148" t="s">
        <v>628</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97" t="s">
        <v>1131</v>
      </c>
      <c r="D280" s="183"/>
      <c r="E280" s="184">
        <v>99.371250000000003</v>
      </c>
      <c r="F280" s="157"/>
      <c r="G280" s="157"/>
      <c r="H280" s="157"/>
      <c r="I280" s="157"/>
      <c r="J280" s="157"/>
      <c r="K280" s="157"/>
      <c r="L280" s="157"/>
      <c r="M280" s="157"/>
      <c r="N280" s="157"/>
      <c r="O280" s="157"/>
      <c r="P280" s="157"/>
      <c r="Q280" s="157"/>
      <c r="R280" s="157"/>
      <c r="S280" s="157"/>
      <c r="T280" s="157"/>
      <c r="U280" s="157"/>
      <c r="V280" s="157"/>
      <c r="W280" s="157"/>
      <c r="X280" s="157"/>
      <c r="Y280" s="148"/>
      <c r="Z280" s="148"/>
      <c r="AA280" s="148"/>
      <c r="AB280" s="148"/>
      <c r="AC280" s="148"/>
      <c r="AD280" s="148"/>
      <c r="AE280" s="148"/>
      <c r="AF280" s="148"/>
      <c r="AG280" s="148" t="s">
        <v>393</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ht="22.5" outlineLevel="1" x14ac:dyDescent="0.2">
      <c r="A281" s="187">
        <v>33</v>
      </c>
      <c r="B281" s="188" t="s">
        <v>1132</v>
      </c>
      <c r="C281" s="199" t="s">
        <v>1133</v>
      </c>
      <c r="D281" s="189" t="s">
        <v>420</v>
      </c>
      <c r="E281" s="190">
        <v>25</v>
      </c>
      <c r="F281" s="191">
        <v>754.4</v>
      </c>
      <c r="G281" s="192">
        <f>ROUND(E281*F281,2)</f>
        <v>18860</v>
      </c>
      <c r="H281" s="191">
        <v>754.4</v>
      </c>
      <c r="I281" s="192">
        <f>ROUND(E281*H281,2)</f>
        <v>18860</v>
      </c>
      <c r="J281" s="191">
        <v>0</v>
      </c>
      <c r="K281" s="192">
        <f>ROUND(E281*J281,2)</f>
        <v>0</v>
      </c>
      <c r="L281" s="192">
        <v>21</v>
      </c>
      <c r="M281" s="192">
        <f>G281*(1+L281/100)</f>
        <v>22820.6</v>
      </c>
      <c r="N281" s="192">
        <v>1.9E-2</v>
      </c>
      <c r="O281" s="192">
        <f>ROUND(E281*N281,2)</f>
        <v>0.48</v>
      </c>
      <c r="P281" s="192">
        <v>0</v>
      </c>
      <c r="Q281" s="192">
        <f>ROUND(E281*P281,2)</f>
        <v>0</v>
      </c>
      <c r="R281" s="192" t="s">
        <v>626</v>
      </c>
      <c r="S281" s="192" t="s">
        <v>387</v>
      </c>
      <c r="T281" s="193" t="s">
        <v>322</v>
      </c>
      <c r="U281" s="157">
        <v>0</v>
      </c>
      <c r="V281" s="157">
        <f>ROUND(E281*U281,2)</f>
        <v>0</v>
      </c>
      <c r="W281" s="157"/>
      <c r="X281" s="157" t="s">
        <v>627</v>
      </c>
      <c r="Y281" s="148"/>
      <c r="Z281" s="148"/>
      <c r="AA281" s="148"/>
      <c r="AB281" s="148"/>
      <c r="AC281" s="148"/>
      <c r="AD281" s="148"/>
      <c r="AE281" s="148"/>
      <c r="AF281" s="148"/>
      <c r="AG281" s="148" t="s">
        <v>628</v>
      </c>
      <c r="AH281" s="148"/>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87">
        <v>34</v>
      </c>
      <c r="B282" s="188" t="s">
        <v>1134</v>
      </c>
      <c r="C282" s="199" t="s">
        <v>1135</v>
      </c>
      <c r="D282" s="189" t="s">
        <v>420</v>
      </c>
      <c r="E282" s="190">
        <v>59.5</v>
      </c>
      <c r="F282" s="191">
        <v>1116.8</v>
      </c>
      <c r="G282" s="192">
        <f>ROUND(E282*F282,2)</f>
        <v>66449.600000000006</v>
      </c>
      <c r="H282" s="191">
        <v>1116.8</v>
      </c>
      <c r="I282" s="192">
        <f>ROUND(E282*H282,2)</f>
        <v>66449.600000000006</v>
      </c>
      <c r="J282" s="191">
        <v>0</v>
      </c>
      <c r="K282" s="192">
        <f>ROUND(E282*J282,2)</f>
        <v>0</v>
      </c>
      <c r="L282" s="192">
        <v>21</v>
      </c>
      <c r="M282" s="192">
        <f>G282*(1+L282/100)</f>
        <v>80404.016000000003</v>
      </c>
      <c r="N282" s="192">
        <v>3.3050000000000003E-2</v>
      </c>
      <c r="O282" s="192">
        <f>ROUND(E282*N282,2)</f>
        <v>1.97</v>
      </c>
      <c r="P282" s="192">
        <v>0</v>
      </c>
      <c r="Q282" s="192">
        <f>ROUND(E282*P282,2)</f>
        <v>0</v>
      </c>
      <c r="R282" s="192"/>
      <c r="S282" s="192" t="s">
        <v>321</v>
      </c>
      <c r="T282" s="193" t="s">
        <v>322</v>
      </c>
      <c r="U282" s="157">
        <v>0</v>
      </c>
      <c r="V282" s="157">
        <f>ROUND(E282*U282,2)</f>
        <v>0</v>
      </c>
      <c r="W282" s="157"/>
      <c r="X282" s="157" t="s">
        <v>627</v>
      </c>
      <c r="Y282" s="148"/>
      <c r="Z282" s="148"/>
      <c r="AA282" s="148"/>
      <c r="AB282" s="148"/>
      <c r="AC282" s="148"/>
      <c r="AD282" s="148"/>
      <c r="AE282" s="148"/>
      <c r="AF282" s="148"/>
      <c r="AG282" s="148" t="s">
        <v>628</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87">
        <v>35</v>
      </c>
      <c r="B283" s="188" t="s">
        <v>1136</v>
      </c>
      <c r="C283" s="199" t="s">
        <v>1137</v>
      </c>
      <c r="D283" s="189" t="s">
        <v>420</v>
      </c>
      <c r="E283" s="190">
        <v>91</v>
      </c>
      <c r="F283" s="191">
        <v>1552</v>
      </c>
      <c r="G283" s="192">
        <f>ROUND(E283*F283,2)</f>
        <v>141232</v>
      </c>
      <c r="H283" s="191">
        <v>1552</v>
      </c>
      <c r="I283" s="192">
        <f>ROUND(E283*H283,2)</f>
        <v>141232</v>
      </c>
      <c r="J283" s="191">
        <v>0</v>
      </c>
      <c r="K283" s="192">
        <f>ROUND(E283*J283,2)</f>
        <v>0</v>
      </c>
      <c r="L283" s="192">
        <v>21</v>
      </c>
      <c r="M283" s="192">
        <f>G283*(1+L283/100)</f>
        <v>170890.72</v>
      </c>
      <c r="N283" s="192">
        <v>4.5920000000000002E-2</v>
      </c>
      <c r="O283" s="192">
        <f>ROUND(E283*N283,2)</f>
        <v>4.18</v>
      </c>
      <c r="P283" s="192">
        <v>0</v>
      </c>
      <c r="Q283" s="192">
        <f>ROUND(E283*P283,2)</f>
        <v>0</v>
      </c>
      <c r="R283" s="192"/>
      <c r="S283" s="192" t="s">
        <v>321</v>
      </c>
      <c r="T283" s="193" t="s">
        <v>322</v>
      </c>
      <c r="U283" s="157">
        <v>0</v>
      </c>
      <c r="V283" s="157">
        <f>ROUND(E283*U283,2)</f>
        <v>0</v>
      </c>
      <c r="W283" s="157"/>
      <c r="X283" s="157" t="s">
        <v>627</v>
      </c>
      <c r="Y283" s="148"/>
      <c r="Z283" s="148"/>
      <c r="AA283" s="148"/>
      <c r="AB283" s="148"/>
      <c r="AC283" s="148"/>
      <c r="AD283" s="148"/>
      <c r="AE283" s="148"/>
      <c r="AF283" s="148"/>
      <c r="AG283" s="148" t="s">
        <v>628</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65">
        <v>36</v>
      </c>
      <c r="B284" s="166" t="s">
        <v>623</v>
      </c>
      <c r="C284" s="175" t="s">
        <v>624</v>
      </c>
      <c r="D284" s="167" t="s">
        <v>625</v>
      </c>
      <c r="E284" s="168">
        <v>2155.7216400000002</v>
      </c>
      <c r="F284" s="169">
        <v>328.4</v>
      </c>
      <c r="G284" s="170">
        <f>ROUND(E284*F284,2)</f>
        <v>707938.99</v>
      </c>
      <c r="H284" s="169">
        <v>328.4</v>
      </c>
      <c r="I284" s="170">
        <f>ROUND(E284*H284,2)</f>
        <v>707938.99</v>
      </c>
      <c r="J284" s="169">
        <v>0</v>
      </c>
      <c r="K284" s="170">
        <f>ROUND(E284*J284,2)</f>
        <v>0</v>
      </c>
      <c r="L284" s="170">
        <v>21</v>
      </c>
      <c r="M284" s="170">
        <f>G284*(1+L284/100)</f>
        <v>856606.17790000001</v>
      </c>
      <c r="N284" s="170">
        <v>0</v>
      </c>
      <c r="O284" s="170">
        <f>ROUND(E284*N284,2)</f>
        <v>0</v>
      </c>
      <c r="P284" s="170">
        <v>0</v>
      </c>
      <c r="Q284" s="170">
        <f>ROUND(E284*P284,2)</f>
        <v>0</v>
      </c>
      <c r="R284" s="170" t="s">
        <v>626</v>
      </c>
      <c r="S284" s="170" t="s">
        <v>387</v>
      </c>
      <c r="T284" s="171" t="s">
        <v>322</v>
      </c>
      <c r="U284" s="157">
        <v>0</v>
      </c>
      <c r="V284" s="157">
        <f>ROUND(E284*U284,2)</f>
        <v>0</v>
      </c>
      <c r="W284" s="157"/>
      <c r="X284" s="157" t="s">
        <v>627</v>
      </c>
      <c r="Y284" s="148"/>
      <c r="Z284" s="148"/>
      <c r="AA284" s="148"/>
      <c r="AB284" s="148"/>
      <c r="AC284" s="148"/>
      <c r="AD284" s="148"/>
      <c r="AE284" s="148"/>
      <c r="AF284" s="148"/>
      <c r="AG284" s="148" t="s">
        <v>628</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97" t="s">
        <v>1138</v>
      </c>
      <c r="D285" s="183"/>
      <c r="E285" s="184">
        <v>2155.7216400000002</v>
      </c>
      <c r="F285" s="157"/>
      <c r="G285" s="157"/>
      <c r="H285" s="157"/>
      <c r="I285" s="157"/>
      <c r="J285" s="157"/>
      <c r="K285" s="157"/>
      <c r="L285" s="157"/>
      <c r="M285" s="157"/>
      <c r="N285" s="157"/>
      <c r="O285" s="157"/>
      <c r="P285" s="157"/>
      <c r="Q285" s="157"/>
      <c r="R285" s="157"/>
      <c r="S285" s="157"/>
      <c r="T285" s="157"/>
      <c r="U285" s="157"/>
      <c r="V285" s="157"/>
      <c r="W285" s="157"/>
      <c r="X285" s="157"/>
      <c r="Y285" s="148"/>
      <c r="Z285" s="148"/>
      <c r="AA285" s="148"/>
      <c r="AB285" s="148"/>
      <c r="AC285" s="148"/>
      <c r="AD285" s="148"/>
      <c r="AE285" s="148"/>
      <c r="AF285" s="148"/>
      <c r="AG285" s="148" t="s">
        <v>393</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65">
        <v>37</v>
      </c>
      <c r="B286" s="166" t="s">
        <v>630</v>
      </c>
      <c r="C286" s="175" t="s">
        <v>631</v>
      </c>
      <c r="D286" s="167" t="s">
        <v>625</v>
      </c>
      <c r="E286" s="168">
        <v>5844.4752200000003</v>
      </c>
      <c r="F286" s="169">
        <v>336</v>
      </c>
      <c r="G286" s="170">
        <f>ROUND(E286*F286,2)</f>
        <v>1963743.67</v>
      </c>
      <c r="H286" s="169">
        <v>336</v>
      </c>
      <c r="I286" s="170">
        <f>ROUND(E286*H286,2)</f>
        <v>1963743.67</v>
      </c>
      <c r="J286" s="169">
        <v>0</v>
      </c>
      <c r="K286" s="170">
        <f>ROUND(E286*J286,2)</f>
        <v>0</v>
      </c>
      <c r="L286" s="170">
        <v>21</v>
      </c>
      <c r="M286" s="170">
        <f>G286*(1+L286/100)</f>
        <v>2376129.8407000001</v>
      </c>
      <c r="N286" s="170">
        <v>0</v>
      </c>
      <c r="O286" s="170">
        <f>ROUND(E286*N286,2)</f>
        <v>0</v>
      </c>
      <c r="P286" s="170">
        <v>0</v>
      </c>
      <c r="Q286" s="170">
        <f>ROUND(E286*P286,2)</f>
        <v>0</v>
      </c>
      <c r="R286" s="170" t="s">
        <v>626</v>
      </c>
      <c r="S286" s="170" t="s">
        <v>387</v>
      </c>
      <c r="T286" s="171" t="s">
        <v>322</v>
      </c>
      <c r="U286" s="157">
        <v>0</v>
      </c>
      <c r="V286" s="157">
        <f>ROUND(E286*U286,2)</f>
        <v>0</v>
      </c>
      <c r="W286" s="157"/>
      <c r="X286" s="157" t="s">
        <v>627</v>
      </c>
      <c r="Y286" s="148"/>
      <c r="Z286" s="148"/>
      <c r="AA286" s="148"/>
      <c r="AB286" s="148"/>
      <c r="AC286" s="148"/>
      <c r="AD286" s="148"/>
      <c r="AE286" s="148"/>
      <c r="AF286" s="148"/>
      <c r="AG286" s="148" t="s">
        <v>632</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97" t="s">
        <v>1139</v>
      </c>
      <c r="D287" s="183"/>
      <c r="E287" s="184">
        <v>239.80656999999999</v>
      </c>
      <c r="F287" s="157"/>
      <c r="G287" s="157"/>
      <c r="H287" s="157"/>
      <c r="I287" s="157"/>
      <c r="J287" s="157"/>
      <c r="K287" s="157"/>
      <c r="L287" s="157"/>
      <c r="M287" s="157"/>
      <c r="N287" s="157"/>
      <c r="O287" s="157"/>
      <c r="P287" s="157"/>
      <c r="Q287" s="157"/>
      <c r="R287" s="157"/>
      <c r="S287" s="157"/>
      <c r="T287" s="157"/>
      <c r="U287" s="157"/>
      <c r="V287" s="157"/>
      <c r="W287" s="157"/>
      <c r="X287" s="157"/>
      <c r="Y287" s="148"/>
      <c r="Z287" s="148"/>
      <c r="AA287" s="148"/>
      <c r="AB287" s="148"/>
      <c r="AC287" s="148"/>
      <c r="AD287" s="148"/>
      <c r="AE287" s="148"/>
      <c r="AF287" s="148"/>
      <c r="AG287" s="148" t="s">
        <v>393</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ht="22.5" outlineLevel="1" x14ac:dyDescent="0.2">
      <c r="A288" s="155"/>
      <c r="B288" s="156"/>
      <c r="C288" s="197" t="s">
        <v>1140</v>
      </c>
      <c r="D288" s="183"/>
      <c r="E288" s="184">
        <v>5604.6686499999996</v>
      </c>
      <c r="F288" s="157"/>
      <c r="G288" s="157"/>
      <c r="H288" s="157"/>
      <c r="I288" s="157"/>
      <c r="J288" s="157"/>
      <c r="K288" s="157"/>
      <c r="L288" s="157"/>
      <c r="M288" s="157"/>
      <c r="N288" s="157"/>
      <c r="O288" s="157"/>
      <c r="P288" s="157"/>
      <c r="Q288" s="157"/>
      <c r="R288" s="157"/>
      <c r="S288" s="157"/>
      <c r="T288" s="157"/>
      <c r="U288" s="157"/>
      <c r="V288" s="157"/>
      <c r="W288" s="157"/>
      <c r="X288" s="157"/>
      <c r="Y288" s="148"/>
      <c r="Z288" s="148"/>
      <c r="AA288" s="148"/>
      <c r="AB288" s="148"/>
      <c r="AC288" s="148"/>
      <c r="AD288" s="148"/>
      <c r="AE288" s="148"/>
      <c r="AF288" s="148"/>
      <c r="AG288" s="148" t="s">
        <v>393</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x14ac:dyDescent="0.2">
      <c r="A289" s="159" t="s">
        <v>316</v>
      </c>
      <c r="B289" s="160" t="s">
        <v>206</v>
      </c>
      <c r="C289" s="174" t="s">
        <v>207</v>
      </c>
      <c r="D289" s="161"/>
      <c r="E289" s="162"/>
      <c r="F289" s="163"/>
      <c r="G289" s="163">
        <f>SUMIF(AG290:AG309,"&lt;&gt;NOR",G290:G309)</f>
        <v>242618.7</v>
      </c>
      <c r="H289" s="163"/>
      <c r="I289" s="163">
        <f>SUM(I290:I309)</f>
        <v>0</v>
      </c>
      <c r="J289" s="163"/>
      <c r="K289" s="163">
        <f>SUM(K290:K309)</f>
        <v>242618.7</v>
      </c>
      <c r="L289" s="163"/>
      <c r="M289" s="163">
        <f>SUM(M290:M309)</f>
        <v>293568.62699999998</v>
      </c>
      <c r="N289" s="163"/>
      <c r="O289" s="163">
        <f>SUM(O290:O309)</f>
        <v>0</v>
      </c>
      <c r="P289" s="163"/>
      <c r="Q289" s="163">
        <f>SUM(Q290:Q309)</f>
        <v>515.82999999999993</v>
      </c>
      <c r="R289" s="163"/>
      <c r="S289" s="163"/>
      <c r="T289" s="164"/>
      <c r="U289" s="158"/>
      <c r="V289" s="158">
        <f>SUM(V290:V309)</f>
        <v>91.58</v>
      </c>
      <c r="W289" s="158"/>
      <c r="X289" s="158"/>
      <c r="AG289" t="s">
        <v>317</v>
      </c>
    </row>
    <row r="290" spans="1:60" ht="22.5" outlineLevel="1" x14ac:dyDescent="0.2">
      <c r="A290" s="165">
        <v>38</v>
      </c>
      <c r="B290" s="166" t="s">
        <v>1141</v>
      </c>
      <c r="C290" s="175" t="s">
        <v>1142</v>
      </c>
      <c r="D290" s="167" t="s">
        <v>506</v>
      </c>
      <c r="E290" s="168">
        <v>719.95</v>
      </c>
      <c r="F290" s="169">
        <v>32.56</v>
      </c>
      <c r="G290" s="170">
        <f>ROUND(E290*F290,2)</f>
        <v>23441.57</v>
      </c>
      <c r="H290" s="169">
        <v>0</v>
      </c>
      <c r="I290" s="170">
        <f>ROUND(E290*H290,2)</f>
        <v>0</v>
      </c>
      <c r="J290" s="169">
        <v>32.56</v>
      </c>
      <c r="K290" s="170">
        <f>ROUND(E290*J290,2)</f>
        <v>23441.57</v>
      </c>
      <c r="L290" s="170">
        <v>21</v>
      </c>
      <c r="M290" s="170">
        <f>G290*(1+L290/100)</f>
        <v>28364.2997</v>
      </c>
      <c r="N290" s="170">
        <v>0</v>
      </c>
      <c r="O290" s="170">
        <f>ROUND(E290*N290,2)</f>
        <v>0</v>
      </c>
      <c r="P290" s="170">
        <v>0.44</v>
      </c>
      <c r="Q290" s="170">
        <f>ROUND(E290*P290,2)</f>
        <v>316.77999999999997</v>
      </c>
      <c r="R290" s="170" t="s">
        <v>638</v>
      </c>
      <c r="S290" s="170" t="s">
        <v>387</v>
      </c>
      <c r="T290" s="171" t="s">
        <v>322</v>
      </c>
      <c r="U290" s="157">
        <v>7.2999999999999995E-2</v>
      </c>
      <c r="V290" s="157">
        <f>ROUND(E290*U290,2)</f>
        <v>52.56</v>
      </c>
      <c r="W290" s="157"/>
      <c r="X290" s="157" t="s">
        <v>388</v>
      </c>
      <c r="Y290" s="148"/>
      <c r="Z290" s="148"/>
      <c r="AA290" s="148"/>
      <c r="AB290" s="148"/>
      <c r="AC290" s="148"/>
      <c r="AD290" s="148"/>
      <c r="AE290" s="148"/>
      <c r="AF290" s="148"/>
      <c r="AG290" s="148" t="s">
        <v>389</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97" t="s">
        <v>1143</v>
      </c>
      <c r="D291" s="183"/>
      <c r="E291" s="184"/>
      <c r="F291" s="157"/>
      <c r="G291" s="157"/>
      <c r="H291" s="157"/>
      <c r="I291" s="157"/>
      <c r="J291" s="157"/>
      <c r="K291" s="157"/>
      <c r="L291" s="157"/>
      <c r="M291" s="157"/>
      <c r="N291" s="157"/>
      <c r="O291" s="157"/>
      <c r="P291" s="157"/>
      <c r="Q291" s="157"/>
      <c r="R291" s="157"/>
      <c r="S291" s="157"/>
      <c r="T291" s="157"/>
      <c r="U291" s="157"/>
      <c r="V291" s="157"/>
      <c r="W291" s="157"/>
      <c r="X291" s="157"/>
      <c r="Y291" s="148"/>
      <c r="Z291" s="148"/>
      <c r="AA291" s="148"/>
      <c r="AB291" s="148"/>
      <c r="AC291" s="148"/>
      <c r="AD291" s="148"/>
      <c r="AE291" s="148"/>
      <c r="AF291" s="148"/>
      <c r="AG291" s="148" t="s">
        <v>393</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97" t="s">
        <v>1144</v>
      </c>
      <c r="D292" s="183"/>
      <c r="E292" s="184">
        <v>530.20000000000005</v>
      </c>
      <c r="F292" s="157"/>
      <c r="G292" s="157"/>
      <c r="H292" s="157"/>
      <c r="I292" s="157"/>
      <c r="J292" s="157"/>
      <c r="K292" s="157"/>
      <c r="L292" s="157"/>
      <c r="M292" s="157"/>
      <c r="N292" s="157"/>
      <c r="O292" s="157"/>
      <c r="P292" s="157"/>
      <c r="Q292" s="157"/>
      <c r="R292" s="157"/>
      <c r="S292" s="157"/>
      <c r="T292" s="157"/>
      <c r="U292" s="157"/>
      <c r="V292" s="157"/>
      <c r="W292" s="157"/>
      <c r="X292" s="157"/>
      <c r="Y292" s="148"/>
      <c r="Z292" s="148"/>
      <c r="AA292" s="148"/>
      <c r="AB292" s="148"/>
      <c r="AC292" s="148"/>
      <c r="AD292" s="148"/>
      <c r="AE292" s="148"/>
      <c r="AF292" s="148"/>
      <c r="AG292" s="148" t="s">
        <v>393</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97" t="s">
        <v>1145</v>
      </c>
      <c r="D293" s="183"/>
      <c r="E293" s="184">
        <v>172.15</v>
      </c>
      <c r="F293" s="157"/>
      <c r="G293" s="157"/>
      <c r="H293" s="157"/>
      <c r="I293" s="157"/>
      <c r="J293" s="157"/>
      <c r="K293" s="157"/>
      <c r="L293" s="157"/>
      <c r="M293" s="157"/>
      <c r="N293" s="157"/>
      <c r="O293" s="157"/>
      <c r="P293" s="157"/>
      <c r="Q293" s="157"/>
      <c r="R293" s="157"/>
      <c r="S293" s="157"/>
      <c r="T293" s="157"/>
      <c r="U293" s="157"/>
      <c r="V293" s="157"/>
      <c r="W293" s="157"/>
      <c r="X293" s="157"/>
      <c r="Y293" s="148"/>
      <c r="Z293" s="148"/>
      <c r="AA293" s="148"/>
      <c r="AB293" s="148"/>
      <c r="AC293" s="148"/>
      <c r="AD293" s="148"/>
      <c r="AE293" s="148"/>
      <c r="AF293" s="148"/>
      <c r="AG293" s="148" t="s">
        <v>393</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97" t="s">
        <v>1146</v>
      </c>
      <c r="D294" s="183"/>
      <c r="E294" s="184">
        <v>17.600000000000001</v>
      </c>
      <c r="F294" s="157"/>
      <c r="G294" s="157"/>
      <c r="H294" s="157"/>
      <c r="I294" s="157"/>
      <c r="J294" s="157"/>
      <c r="K294" s="157"/>
      <c r="L294" s="157"/>
      <c r="M294" s="157"/>
      <c r="N294" s="157"/>
      <c r="O294" s="157"/>
      <c r="P294" s="157"/>
      <c r="Q294" s="157"/>
      <c r="R294" s="157"/>
      <c r="S294" s="157"/>
      <c r="T294" s="157"/>
      <c r="U294" s="157"/>
      <c r="V294" s="157"/>
      <c r="W294" s="157"/>
      <c r="X294" s="157"/>
      <c r="Y294" s="148"/>
      <c r="Z294" s="148"/>
      <c r="AA294" s="148"/>
      <c r="AB294" s="148"/>
      <c r="AC294" s="148"/>
      <c r="AD294" s="148"/>
      <c r="AE294" s="148"/>
      <c r="AF294" s="148"/>
      <c r="AG294" s="148" t="s">
        <v>393</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ht="22.5" outlineLevel="1" x14ac:dyDescent="0.2">
      <c r="A295" s="165">
        <v>39</v>
      </c>
      <c r="B295" s="166" t="s">
        <v>641</v>
      </c>
      <c r="C295" s="175" t="s">
        <v>642</v>
      </c>
      <c r="D295" s="167" t="s">
        <v>506</v>
      </c>
      <c r="E295" s="168">
        <v>258.5</v>
      </c>
      <c r="F295" s="169">
        <v>59.28</v>
      </c>
      <c r="G295" s="170">
        <f>ROUND(E295*F295,2)</f>
        <v>15323.88</v>
      </c>
      <c r="H295" s="169">
        <v>0</v>
      </c>
      <c r="I295" s="170">
        <f>ROUND(E295*H295,2)</f>
        <v>0</v>
      </c>
      <c r="J295" s="169">
        <v>59.28</v>
      </c>
      <c r="K295" s="170">
        <f>ROUND(E295*J295,2)</f>
        <v>15323.88</v>
      </c>
      <c r="L295" s="170">
        <v>21</v>
      </c>
      <c r="M295" s="170">
        <f>G295*(1+L295/100)</f>
        <v>18541.894799999998</v>
      </c>
      <c r="N295" s="170">
        <v>0</v>
      </c>
      <c r="O295" s="170">
        <f>ROUND(E295*N295,2)</f>
        <v>0</v>
      </c>
      <c r="P295" s="170">
        <v>0.77</v>
      </c>
      <c r="Q295" s="170">
        <f>ROUND(E295*P295,2)</f>
        <v>199.05</v>
      </c>
      <c r="R295" s="170" t="s">
        <v>638</v>
      </c>
      <c r="S295" s="170" t="s">
        <v>387</v>
      </c>
      <c r="T295" s="171" t="s">
        <v>322</v>
      </c>
      <c r="U295" s="157">
        <v>0.13100000000000001</v>
      </c>
      <c r="V295" s="157">
        <f>ROUND(E295*U295,2)</f>
        <v>33.86</v>
      </c>
      <c r="W295" s="157"/>
      <c r="X295" s="157" t="s">
        <v>388</v>
      </c>
      <c r="Y295" s="148"/>
      <c r="Z295" s="148"/>
      <c r="AA295" s="148"/>
      <c r="AB295" s="148"/>
      <c r="AC295" s="148"/>
      <c r="AD295" s="148"/>
      <c r="AE295" s="148"/>
      <c r="AF295" s="148"/>
      <c r="AG295" s="148" t="s">
        <v>389</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97" t="s">
        <v>1147</v>
      </c>
      <c r="D296" s="183"/>
      <c r="E296" s="184"/>
      <c r="F296" s="157"/>
      <c r="G296" s="157"/>
      <c r="H296" s="157"/>
      <c r="I296" s="157"/>
      <c r="J296" s="157"/>
      <c r="K296" s="157"/>
      <c r="L296" s="157"/>
      <c r="M296" s="157"/>
      <c r="N296" s="157"/>
      <c r="O296" s="157"/>
      <c r="P296" s="157"/>
      <c r="Q296" s="157"/>
      <c r="R296" s="157"/>
      <c r="S296" s="157"/>
      <c r="T296" s="157"/>
      <c r="U296" s="157"/>
      <c r="V296" s="157"/>
      <c r="W296" s="157"/>
      <c r="X296" s="157"/>
      <c r="Y296" s="148"/>
      <c r="Z296" s="148"/>
      <c r="AA296" s="148"/>
      <c r="AB296" s="148"/>
      <c r="AC296" s="148"/>
      <c r="AD296" s="148"/>
      <c r="AE296" s="148"/>
      <c r="AF296" s="148"/>
      <c r="AG296" s="148" t="s">
        <v>393</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97" t="s">
        <v>1148</v>
      </c>
      <c r="D297" s="183"/>
      <c r="E297" s="184">
        <v>258.5</v>
      </c>
      <c r="F297" s="157"/>
      <c r="G297" s="157"/>
      <c r="H297" s="157"/>
      <c r="I297" s="157"/>
      <c r="J297" s="157"/>
      <c r="K297" s="157"/>
      <c r="L297" s="157"/>
      <c r="M297" s="157"/>
      <c r="N297" s="157"/>
      <c r="O297" s="157"/>
      <c r="P297" s="157"/>
      <c r="Q297" s="157"/>
      <c r="R297" s="157"/>
      <c r="S297" s="157"/>
      <c r="T297" s="157"/>
      <c r="U297" s="157"/>
      <c r="V297" s="157"/>
      <c r="W297" s="157"/>
      <c r="X297" s="157"/>
      <c r="Y297" s="148"/>
      <c r="Z297" s="148"/>
      <c r="AA297" s="148"/>
      <c r="AB297" s="148"/>
      <c r="AC297" s="148"/>
      <c r="AD297" s="148"/>
      <c r="AE297" s="148"/>
      <c r="AF297" s="148"/>
      <c r="AG297" s="148" t="s">
        <v>393</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ht="22.5" outlineLevel="1" x14ac:dyDescent="0.2">
      <c r="A298" s="165">
        <v>40</v>
      </c>
      <c r="B298" s="166" t="s">
        <v>647</v>
      </c>
      <c r="C298" s="175" t="s">
        <v>648</v>
      </c>
      <c r="D298" s="167" t="s">
        <v>649</v>
      </c>
      <c r="E298" s="168">
        <v>515.82299999999998</v>
      </c>
      <c r="F298" s="169">
        <v>34.24</v>
      </c>
      <c r="G298" s="170">
        <f>ROUND(E298*F298,2)</f>
        <v>17661.78</v>
      </c>
      <c r="H298" s="169">
        <v>0</v>
      </c>
      <c r="I298" s="170">
        <f>ROUND(E298*H298,2)</f>
        <v>0</v>
      </c>
      <c r="J298" s="169">
        <v>34.24</v>
      </c>
      <c r="K298" s="170">
        <f>ROUND(E298*J298,2)</f>
        <v>17661.78</v>
      </c>
      <c r="L298" s="170">
        <v>21</v>
      </c>
      <c r="M298" s="170">
        <f>G298*(1+L298/100)</f>
        <v>21370.753799999999</v>
      </c>
      <c r="N298" s="170">
        <v>0</v>
      </c>
      <c r="O298" s="170">
        <f>ROUND(E298*N298,2)</f>
        <v>0</v>
      </c>
      <c r="P298" s="170">
        <v>0</v>
      </c>
      <c r="Q298" s="170">
        <f>ROUND(E298*P298,2)</f>
        <v>0</v>
      </c>
      <c r="R298" s="170" t="s">
        <v>638</v>
      </c>
      <c r="S298" s="170" t="s">
        <v>387</v>
      </c>
      <c r="T298" s="171" t="s">
        <v>322</v>
      </c>
      <c r="U298" s="157">
        <v>0.01</v>
      </c>
      <c r="V298" s="157">
        <f>ROUND(E298*U298,2)</f>
        <v>5.16</v>
      </c>
      <c r="W298" s="157"/>
      <c r="X298" s="157" t="s">
        <v>650</v>
      </c>
      <c r="Y298" s="148"/>
      <c r="Z298" s="148"/>
      <c r="AA298" s="148"/>
      <c r="AB298" s="148"/>
      <c r="AC298" s="148"/>
      <c r="AD298" s="148"/>
      <c r="AE298" s="148"/>
      <c r="AF298" s="148"/>
      <c r="AG298" s="148" t="s">
        <v>651</v>
      </c>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197" t="s">
        <v>652</v>
      </c>
      <c r="D299" s="183"/>
      <c r="E299" s="184"/>
      <c r="F299" s="157"/>
      <c r="G299" s="157"/>
      <c r="H299" s="157"/>
      <c r="I299" s="157"/>
      <c r="J299" s="157"/>
      <c r="K299" s="157"/>
      <c r="L299" s="157"/>
      <c r="M299" s="157"/>
      <c r="N299" s="157"/>
      <c r="O299" s="157"/>
      <c r="P299" s="157"/>
      <c r="Q299" s="157"/>
      <c r="R299" s="157"/>
      <c r="S299" s="157"/>
      <c r="T299" s="157"/>
      <c r="U299" s="157"/>
      <c r="V299" s="157"/>
      <c r="W299" s="157"/>
      <c r="X299" s="157"/>
      <c r="Y299" s="148"/>
      <c r="Z299" s="148"/>
      <c r="AA299" s="148"/>
      <c r="AB299" s="148"/>
      <c r="AC299" s="148"/>
      <c r="AD299" s="148"/>
      <c r="AE299" s="148"/>
      <c r="AF299" s="148"/>
      <c r="AG299" s="148" t="s">
        <v>393</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97" t="s">
        <v>1149</v>
      </c>
      <c r="D300" s="183"/>
      <c r="E300" s="184"/>
      <c r="F300" s="157"/>
      <c r="G300" s="157"/>
      <c r="H300" s="157"/>
      <c r="I300" s="157"/>
      <c r="J300" s="157"/>
      <c r="K300" s="157"/>
      <c r="L300" s="157"/>
      <c r="M300" s="157"/>
      <c r="N300" s="157"/>
      <c r="O300" s="157"/>
      <c r="P300" s="157"/>
      <c r="Q300" s="157"/>
      <c r="R300" s="157"/>
      <c r="S300" s="157"/>
      <c r="T300" s="157"/>
      <c r="U300" s="157"/>
      <c r="V300" s="157"/>
      <c r="W300" s="157"/>
      <c r="X300" s="157"/>
      <c r="Y300" s="148"/>
      <c r="Z300" s="148"/>
      <c r="AA300" s="148"/>
      <c r="AB300" s="148"/>
      <c r="AC300" s="148"/>
      <c r="AD300" s="148"/>
      <c r="AE300" s="148"/>
      <c r="AF300" s="148"/>
      <c r="AG300" s="148" t="s">
        <v>393</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97" t="s">
        <v>1150</v>
      </c>
      <c r="D301" s="183"/>
      <c r="E301" s="184">
        <v>515.82299999999998</v>
      </c>
      <c r="F301" s="157"/>
      <c r="G301" s="157"/>
      <c r="H301" s="157"/>
      <c r="I301" s="157"/>
      <c r="J301" s="157"/>
      <c r="K301" s="157"/>
      <c r="L301" s="157"/>
      <c r="M301" s="157"/>
      <c r="N301" s="157"/>
      <c r="O301" s="157"/>
      <c r="P301" s="157"/>
      <c r="Q301" s="157"/>
      <c r="R301" s="157"/>
      <c r="S301" s="157"/>
      <c r="T301" s="157"/>
      <c r="U301" s="157"/>
      <c r="V301" s="157"/>
      <c r="W301" s="157"/>
      <c r="X301" s="157"/>
      <c r="Y301" s="148"/>
      <c r="Z301" s="148"/>
      <c r="AA301" s="148"/>
      <c r="AB301" s="148"/>
      <c r="AC301" s="148"/>
      <c r="AD301" s="148"/>
      <c r="AE301" s="148"/>
      <c r="AF301" s="148"/>
      <c r="AG301" s="148" t="s">
        <v>393</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65">
        <v>41</v>
      </c>
      <c r="B302" s="166" t="s">
        <v>655</v>
      </c>
      <c r="C302" s="175" t="s">
        <v>1151</v>
      </c>
      <c r="D302" s="167" t="s">
        <v>649</v>
      </c>
      <c r="E302" s="168">
        <v>7221.5219999999999</v>
      </c>
      <c r="F302" s="169">
        <v>8.64</v>
      </c>
      <c r="G302" s="170">
        <f>ROUND(E302*F302,2)</f>
        <v>62393.95</v>
      </c>
      <c r="H302" s="169">
        <v>0</v>
      </c>
      <c r="I302" s="170">
        <f>ROUND(E302*H302,2)</f>
        <v>0</v>
      </c>
      <c r="J302" s="169">
        <v>8.64</v>
      </c>
      <c r="K302" s="170">
        <f>ROUND(E302*J302,2)</f>
        <v>62393.95</v>
      </c>
      <c r="L302" s="170">
        <v>21</v>
      </c>
      <c r="M302" s="170">
        <f>G302*(1+L302/100)</f>
        <v>75496.679499999998</v>
      </c>
      <c r="N302" s="170">
        <v>0</v>
      </c>
      <c r="O302" s="170">
        <f>ROUND(E302*N302,2)</f>
        <v>0</v>
      </c>
      <c r="P302" s="170">
        <v>0</v>
      </c>
      <c r="Q302" s="170">
        <f>ROUND(E302*P302,2)</f>
        <v>0</v>
      </c>
      <c r="R302" s="170" t="s">
        <v>638</v>
      </c>
      <c r="S302" s="170" t="s">
        <v>387</v>
      </c>
      <c r="T302" s="171" t="s">
        <v>322</v>
      </c>
      <c r="U302" s="157">
        <v>0</v>
      </c>
      <c r="V302" s="157">
        <f>ROUND(E302*U302,2)</f>
        <v>0</v>
      </c>
      <c r="W302" s="157"/>
      <c r="X302" s="157" t="s">
        <v>650</v>
      </c>
      <c r="Y302" s="148"/>
      <c r="Z302" s="148"/>
      <c r="AA302" s="148"/>
      <c r="AB302" s="148"/>
      <c r="AC302" s="148"/>
      <c r="AD302" s="148"/>
      <c r="AE302" s="148"/>
      <c r="AF302" s="148"/>
      <c r="AG302" s="148" t="s">
        <v>651</v>
      </c>
      <c r="AH302" s="148"/>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197" t="s">
        <v>652</v>
      </c>
      <c r="D303" s="183"/>
      <c r="E303" s="184"/>
      <c r="F303" s="157"/>
      <c r="G303" s="157"/>
      <c r="H303" s="157"/>
      <c r="I303" s="157"/>
      <c r="J303" s="157"/>
      <c r="K303" s="157"/>
      <c r="L303" s="157"/>
      <c r="M303" s="157"/>
      <c r="N303" s="157"/>
      <c r="O303" s="157"/>
      <c r="P303" s="157"/>
      <c r="Q303" s="157"/>
      <c r="R303" s="157"/>
      <c r="S303" s="157"/>
      <c r="T303" s="157"/>
      <c r="U303" s="157"/>
      <c r="V303" s="157"/>
      <c r="W303" s="157"/>
      <c r="X303" s="157"/>
      <c r="Y303" s="148"/>
      <c r="Z303" s="148"/>
      <c r="AA303" s="148"/>
      <c r="AB303" s="148"/>
      <c r="AC303" s="148"/>
      <c r="AD303" s="148"/>
      <c r="AE303" s="148"/>
      <c r="AF303" s="148"/>
      <c r="AG303" s="148" t="s">
        <v>393</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97" t="s">
        <v>1149</v>
      </c>
      <c r="D304" s="183"/>
      <c r="E304" s="184"/>
      <c r="F304" s="157"/>
      <c r="G304" s="157"/>
      <c r="H304" s="157"/>
      <c r="I304" s="157"/>
      <c r="J304" s="157"/>
      <c r="K304" s="157"/>
      <c r="L304" s="157"/>
      <c r="M304" s="157"/>
      <c r="N304" s="157"/>
      <c r="O304" s="157"/>
      <c r="P304" s="157"/>
      <c r="Q304" s="157"/>
      <c r="R304" s="157"/>
      <c r="S304" s="157"/>
      <c r="T304" s="157"/>
      <c r="U304" s="157"/>
      <c r="V304" s="157"/>
      <c r="W304" s="157"/>
      <c r="X304" s="157"/>
      <c r="Y304" s="148"/>
      <c r="Z304" s="148"/>
      <c r="AA304" s="148"/>
      <c r="AB304" s="148"/>
      <c r="AC304" s="148"/>
      <c r="AD304" s="148"/>
      <c r="AE304" s="148"/>
      <c r="AF304" s="148"/>
      <c r="AG304" s="148" t="s">
        <v>393</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55"/>
      <c r="B305" s="156"/>
      <c r="C305" s="197" t="s">
        <v>1152</v>
      </c>
      <c r="D305" s="183"/>
      <c r="E305" s="184">
        <v>7221.5219999999999</v>
      </c>
      <c r="F305" s="157"/>
      <c r="G305" s="157"/>
      <c r="H305" s="157"/>
      <c r="I305" s="157"/>
      <c r="J305" s="157"/>
      <c r="K305" s="157"/>
      <c r="L305" s="157"/>
      <c r="M305" s="157"/>
      <c r="N305" s="157"/>
      <c r="O305" s="157"/>
      <c r="P305" s="157"/>
      <c r="Q305" s="157"/>
      <c r="R305" s="157"/>
      <c r="S305" s="157"/>
      <c r="T305" s="157"/>
      <c r="U305" s="157"/>
      <c r="V305" s="157"/>
      <c r="W305" s="157"/>
      <c r="X305" s="157"/>
      <c r="Y305" s="148"/>
      <c r="Z305" s="148"/>
      <c r="AA305" s="148"/>
      <c r="AB305" s="148"/>
      <c r="AC305" s="148"/>
      <c r="AD305" s="148"/>
      <c r="AE305" s="148"/>
      <c r="AF305" s="148"/>
      <c r="AG305" s="148" t="s">
        <v>393</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65">
        <v>42</v>
      </c>
      <c r="B306" s="166" t="s">
        <v>658</v>
      </c>
      <c r="C306" s="175" t="s">
        <v>1153</v>
      </c>
      <c r="D306" s="167" t="s">
        <v>649</v>
      </c>
      <c r="E306" s="168">
        <v>515.82299999999998</v>
      </c>
      <c r="F306" s="169">
        <v>240</v>
      </c>
      <c r="G306" s="170">
        <f>ROUND(E306*F306,2)</f>
        <v>123797.52</v>
      </c>
      <c r="H306" s="169">
        <v>0</v>
      </c>
      <c r="I306" s="170">
        <f>ROUND(E306*H306,2)</f>
        <v>0</v>
      </c>
      <c r="J306" s="169">
        <v>240</v>
      </c>
      <c r="K306" s="170">
        <f>ROUND(E306*J306,2)</f>
        <v>123797.52</v>
      </c>
      <c r="L306" s="170">
        <v>21</v>
      </c>
      <c r="M306" s="170">
        <f>G306*(1+L306/100)</f>
        <v>149794.99919999999</v>
      </c>
      <c r="N306" s="170">
        <v>0</v>
      </c>
      <c r="O306" s="170">
        <f>ROUND(E306*N306,2)</f>
        <v>0</v>
      </c>
      <c r="P306" s="170">
        <v>0</v>
      </c>
      <c r="Q306" s="170">
        <f>ROUND(E306*P306,2)</f>
        <v>0</v>
      </c>
      <c r="R306" s="170" t="s">
        <v>660</v>
      </c>
      <c r="S306" s="170" t="s">
        <v>387</v>
      </c>
      <c r="T306" s="171" t="s">
        <v>322</v>
      </c>
      <c r="U306" s="157">
        <v>0</v>
      </c>
      <c r="V306" s="157">
        <f>ROUND(E306*U306,2)</f>
        <v>0</v>
      </c>
      <c r="W306" s="157"/>
      <c r="X306" s="157" t="s">
        <v>650</v>
      </c>
      <c r="Y306" s="148"/>
      <c r="Z306" s="148"/>
      <c r="AA306" s="148"/>
      <c r="AB306" s="148"/>
      <c r="AC306" s="148"/>
      <c r="AD306" s="148"/>
      <c r="AE306" s="148"/>
      <c r="AF306" s="148"/>
      <c r="AG306" s="148" t="s">
        <v>651</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197" t="s">
        <v>652</v>
      </c>
      <c r="D307" s="183"/>
      <c r="E307" s="184"/>
      <c r="F307" s="157"/>
      <c r="G307" s="157"/>
      <c r="H307" s="157"/>
      <c r="I307" s="157"/>
      <c r="J307" s="157"/>
      <c r="K307" s="157"/>
      <c r="L307" s="157"/>
      <c r="M307" s="157"/>
      <c r="N307" s="157"/>
      <c r="O307" s="157"/>
      <c r="P307" s="157"/>
      <c r="Q307" s="157"/>
      <c r="R307" s="157"/>
      <c r="S307" s="157"/>
      <c r="T307" s="157"/>
      <c r="U307" s="157"/>
      <c r="V307" s="157"/>
      <c r="W307" s="157"/>
      <c r="X307" s="157"/>
      <c r="Y307" s="148"/>
      <c r="Z307" s="148"/>
      <c r="AA307" s="148"/>
      <c r="AB307" s="148"/>
      <c r="AC307" s="148"/>
      <c r="AD307" s="148"/>
      <c r="AE307" s="148"/>
      <c r="AF307" s="148"/>
      <c r="AG307" s="148" t="s">
        <v>393</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97" t="s">
        <v>1149</v>
      </c>
      <c r="D308" s="183"/>
      <c r="E308" s="184"/>
      <c r="F308" s="157"/>
      <c r="G308" s="157"/>
      <c r="H308" s="157"/>
      <c r="I308" s="157"/>
      <c r="J308" s="157"/>
      <c r="K308" s="157"/>
      <c r="L308" s="157"/>
      <c r="M308" s="157"/>
      <c r="N308" s="157"/>
      <c r="O308" s="157"/>
      <c r="P308" s="157"/>
      <c r="Q308" s="157"/>
      <c r="R308" s="157"/>
      <c r="S308" s="157"/>
      <c r="T308" s="157"/>
      <c r="U308" s="157"/>
      <c r="V308" s="157"/>
      <c r="W308" s="157"/>
      <c r="X308" s="157"/>
      <c r="Y308" s="148"/>
      <c r="Z308" s="148"/>
      <c r="AA308" s="148"/>
      <c r="AB308" s="148"/>
      <c r="AC308" s="148"/>
      <c r="AD308" s="148"/>
      <c r="AE308" s="148"/>
      <c r="AF308" s="148"/>
      <c r="AG308" s="148" t="s">
        <v>393</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55"/>
      <c r="B309" s="156"/>
      <c r="C309" s="197" t="s">
        <v>1150</v>
      </c>
      <c r="D309" s="183"/>
      <c r="E309" s="184">
        <v>515.82299999999998</v>
      </c>
      <c r="F309" s="157"/>
      <c r="G309" s="157"/>
      <c r="H309" s="157"/>
      <c r="I309" s="157"/>
      <c r="J309" s="157"/>
      <c r="K309" s="157"/>
      <c r="L309" s="157"/>
      <c r="M309" s="157"/>
      <c r="N309" s="157"/>
      <c r="O309" s="157"/>
      <c r="P309" s="157"/>
      <c r="Q309" s="157"/>
      <c r="R309" s="157"/>
      <c r="S309" s="157"/>
      <c r="T309" s="157"/>
      <c r="U309" s="157"/>
      <c r="V309" s="157"/>
      <c r="W309" s="157"/>
      <c r="X309" s="157"/>
      <c r="Y309" s="148"/>
      <c r="Z309" s="148"/>
      <c r="AA309" s="148"/>
      <c r="AB309" s="148"/>
      <c r="AC309" s="148"/>
      <c r="AD309" s="148"/>
      <c r="AE309" s="148"/>
      <c r="AF309" s="148"/>
      <c r="AG309" s="148" t="s">
        <v>393</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x14ac:dyDescent="0.2">
      <c r="A310" s="159" t="s">
        <v>316</v>
      </c>
      <c r="B310" s="160" t="s">
        <v>208</v>
      </c>
      <c r="C310" s="174" t="s">
        <v>205</v>
      </c>
      <c r="D310" s="161"/>
      <c r="E310" s="162"/>
      <c r="F310" s="163"/>
      <c r="G310" s="163">
        <f>SUMIF(AG311:AG329,"&lt;&gt;NOR",G311:G329)</f>
        <v>65944.39</v>
      </c>
      <c r="H310" s="163"/>
      <c r="I310" s="163">
        <f>SUM(I311:I329)</f>
        <v>0</v>
      </c>
      <c r="J310" s="163"/>
      <c r="K310" s="163">
        <f>SUM(K311:K329)</f>
        <v>65944.39</v>
      </c>
      <c r="L310" s="163"/>
      <c r="M310" s="163">
        <f>SUM(M311:M329)</f>
        <v>79792.711899999995</v>
      </c>
      <c r="N310" s="163"/>
      <c r="O310" s="163">
        <f>SUM(O311:O329)</f>
        <v>0</v>
      </c>
      <c r="P310" s="163"/>
      <c r="Q310" s="163">
        <f>SUM(Q311:Q329)</f>
        <v>56.88</v>
      </c>
      <c r="R310" s="163"/>
      <c r="S310" s="163"/>
      <c r="T310" s="164"/>
      <c r="U310" s="158"/>
      <c r="V310" s="158">
        <f>SUM(V311:V329)</f>
        <v>32.369999999999997</v>
      </c>
      <c r="W310" s="158"/>
      <c r="X310" s="158"/>
      <c r="AG310" t="s">
        <v>317</v>
      </c>
    </row>
    <row r="311" spans="1:60" ht="22.5" outlineLevel="1" x14ac:dyDescent="0.2">
      <c r="A311" s="165">
        <v>43</v>
      </c>
      <c r="B311" s="166" t="s">
        <v>663</v>
      </c>
      <c r="C311" s="175" t="s">
        <v>664</v>
      </c>
      <c r="D311" s="167" t="s">
        <v>506</v>
      </c>
      <c r="E311" s="168">
        <v>258.5</v>
      </c>
      <c r="F311" s="169">
        <v>21.36</v>
      </c>
      <c r="G311" s="170">
        <f>ROUND(E311*F311,2)</f>
        <v>5521.56</v>
      </c>
      <c r="H311" s="169">
        <v>0</v>
      </c>
      <c r="I311" s="170">
        <f>ROUND(E311*H311,2)</f>
        <v>0</v>
      </c>
      <c r="J311" s="169">
        <v>21.36</v>
      </c>
      <c r="K311" s="170">
        <f>ROUND(E311*J311,2)</f>
        <v>5521.56</v>
      </c>
      <c r="L311" s="170">
        <v>21</v>
      </c>
      <c r="M311" s="170">
        <f>G311*(1+L311/100)</f>
        <v>6681.0875999999998</v>
      </c>
      <c r="N311" s="170">
        <v>0</v>
      </c>
      <c r="O311" s="170">
        <f>ROUND(E311*N311,2)</f>
        <v>0</v>
      </c>
      <c r="P311" s="170">
        <v>0.11</v>
      </c>
      <c r="Q311" s="170">
        <f>ROUND(E311*P311,2)</f>
        <v>28.44</v>
      </c>
      <c r="R311" s="170" t="s">
        <v>638</v>
      </c>
      <c r="S311" s="170" t="s">
        <v>387</v>
      </c>
      <c r="T311" s="171" t="s">
        <v>322</v>
      </c>
      <c r="U311" s="157">
        <v>4.2999999999999997E-2</v>
      </c>
      <c r="V311" s="157">
        <f>ROUND(E311*U311,2)</f>
        <v>11.12</v>
      </c>
      <c r="W311" s="157"/>
      <c r="X311" s="157" t="s">
        <v>388</v>
      </c>
      <c r="Y311" s="148"/>
      <c r="Z311" s="148"/>
      <c r="AA311" s="148"/>
      <c r="AB311" s="148"/>
      <c r="AC311" s="148"/>
      <c r="AD311" s="148"/>
      <c r="AE311" s="148"/>
      <c r="AF311" s="148"/>
      <c r="AG311" s="148" t="s">
        <v>1091</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97" t="s">
        <v>1147</v>
      </c>
      <c r="D312" s="183"/>
      <c r="E312" s="184"/>
      <c r="F312" s="157"/>
      <c r="G312" s="157"/>
      <c r="H312" s="157"/>
      <c r="I312" s="157"/>
      <c r="J312" s="157"/>
      <c r="K312" s="157"/>
      <c r="L312" s="157"/>
      <c r="M312" s="157"/>
      <c r="N312" s="157"/>
      <c r="O312" s="157"/>
      <c r="P312" s="157"/>
      <c r="Q312" s="157"/>
      <c r="R312" s="157"/>
      <c r="S312" s="157"/>
      <c r="T312" s="157"/>
      <c r="U312" s="157"/>
      <c r="V312" s="157"/>
      <c r="W312" s="157"/>
      <c r="X312" s="157"/>
      <c r="Y312" s="148"/>
      <c r="Z312" s="148"/>
      <c r="AA312" s="148"/>
      <c r="AB312" s="148"/>
      <c r="AC312" s="148"/>
      <c r="AD312" s="148"/>
      <c r="AE312" s="148"/>
      <c r="AF312" s="148"/>
      <c r="AG312" s="148" t="s">
        <v>393</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197" t="s">
        <v>1148</v>
      </c>
      <c r="D313" s="183"/>
      <c r="E313" s="184">
        <v>258.5</v>
      </c>
      <c r="F313" s="157"/>
      <c r="G313" s="157"/>
      <c r="H313" s="157"/>
      <c r="I313" s="157"/>
      <c r="J313" s="157"/>
      <c r="K313" s="157"/>
      <c r="L313" s="157"/>
      <c r="M313" s="157"/>
      <c r="N313" s="157"/>
      <c r="O313" s="157"/>
      <c r="P313" s="157"/>
      <c r="Q313" s="157"/>
      <c r="R313" s="157"/>
      <c r="S313" s="157"/>
      <c r="T313" s="157"/>
      <c r="U313" s="157"/>
      <c r="V313" s="157"/>
      <c r="W313" s="157"/>
      <c r="X313" s="157"/>
      <c r="Y313" s="148"/>
      <c r="Z313" s="148"/>
      <c r="AA313" s="148"/>
      <c r="AB313" s="148"/>
      <c r="AC313" s="148"/>
      <c r="AD313" s="148"/>
      <c r="AE313" s="148"/>
      <c r="AF313" s="148"/>
      <c r="AG313" s="148" t="s">
        <v>393</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ht="22.5" outlineLevel="1" x14ac:dyDescent="0.2">
      <c r="A314" s="165">
        <v>44</v>
      </c>
      <c r="B314" s="166" t="s">
        <v>665</v>
      </c>
      <c r="C314" s="175" t="s">
        <v>666</v>
      </c>
      <c r="D314" s="167" t="s">
        <v>506</v>
      </c>
      <c r="E314" s="168">
        <v>258.5</v>
      </c>
      <c r="F314" s="169">
        <v>146.80000000000001</v>
      </c>
      <c r="G314" s="170">
        <f>ROUND(E314*F314,2)</f>
        <v>37947.800000000003</v>
      </c>
      <c r="H314" s="169">
        <v>0</v>
      </c>
      <c r="I314" s="170">
        <f>ROUND(E314*H314,2)</f>
        <v>0</v>
      </c>
      <c r="J314" s="169">
        <v>146.80000000000001</v>
      </c>
      <c r="K314" s="170">
        <f>ROUND(E314*J314,2)</f>
        <v>37947.800000000003</v>
      </c>
      <c r="L314" s="170">
        <v>21</v>
      </c>
      <c r="M314" s="170">
        <f>G314*(1+L314/100)</f>
        <v>45916.838000000003</v>
      </c>
      <c r="N314" s="170">
        <v>0</v>
      </c>
      <c r="O314" s="170">
        <f>ROUND(E314*N314,2)</f>
        <v>0</v>
      </c>
      <c r="P314" s="170">
        <v>0.11</v>
      </c>
      <c r="Q314" s="170">
        <f>ROUND(E314*P314,2)</f>
        <v>28.44</v>
      </c>
      <c r="R314" s="170" t="s">
        <v>638</v>
      </c>
      <c r="S314" s="170" t="s">
        <v>387</v>
      </c>
      <c r="T314" s="171" t="s">
        <v>322</v>
      </c>
      <c r="U314" s="157">
        <v>0.08</v>
      </c>
      <c r="V314" s="157">
        <f>ROUND(E314*U314,2)</f>
        <v>20.68</v>
      </c>
      <c r="W314" s="157"/>
      <c r="X314" s="157" t="s">
        <v>388</v>
      </c>
      <c r="Y314" s="148"/>
      <c r="Z314" s="148"/>
      <c r="AA314" s="148"/>
      <c r="AB314" s="148"/>
      <c r="AC314" s="148"/>
      <c r="AD314" s="148"/>
      <c r="AE314" s="148"/>
      <c r="AF314" s="148"/>
      <c r="AG314" s="148" t="s">
        <v>389</v>
      </c>
      <c r="AH314" s="148"/>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ht="22.5" outlineLevel="1" x14ac:dyDescent="0.2">
      <c r="A315" s="155"/>
      <c r="B315" s="156"/>
      <c r="C315" s="273" t="s">
        <v>667</v>
      </c>
      <c r="D315" s="274"/>
      <c r="E315" s="274"/>
      <c r="F315" s="274"/>
      <c r="G315" s="274"/>
      <c r="H315" s="157"/>
      <c r="I315" s="157"/>
      <c r="J315" s="157"/>
      <c r="K315" s="157"/>
      <c r="L315" s="157"/>
      <c r="M315" s="157"/>
      <c r="N315" s="157"/>
      <c r="O315" s="157"/>
      <c r="P315" s="157"/>
      <c r="Q315" s="157"/>
      <c r="R315" s="157"/>
      <c r="S315" s="157"/>
      <c r="T315" s="157"/>
      <c r="U315" s="157"/>
      <c r="V315" s="157"/>
      <c r="W315" s="157"/>
      <c r="X315" s="157"/>
      <c r="Y315" s="148"/>
      <c r="Z315" s="148"/>
      <c r="AA315" s="148"/>
      <c r="AB315" s="148"/>
      <c r="AC315" s="148"/>
      <c r="AD315" s="148"/>
      <c r="AE315" s="148"/>
      <c r="AF315" s="148"/>
      <c r="AG315" s="148" t="s">
        <v>391</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72" t="str">
        <f>C315</f>
        <v>s naložením na dopravní prostředek, očištění povrchu od frézované plochy, opotřebování frézovacích nástrojů (nožů, upínacích kroužků, držáků) nutné ruční odstranění (vybourání) živičného krytu kolem překážek,</v>
      </c>
      <c r="BB315" s="148"/>
      <c r="BC315" s="148"/>
      <c r="BD315" s="148"/>
      <c r="BE315" s="148"/>
      <c r="BF315" s="148"/>
      <c r="BG315" s="148"/>
      <c r="BH315" s="148"/>
    </row>
    <row r="316" spans="1:60" outlineLevel="1" x14ac:dyDescent="0.2">
      <c r="A316" s="155"/>
      <c r="B316" s="156"/>
      <c r="C316" s="197" t="s">
        <v>1147</v>
      </c>
      <c r="D316" s="183"/>
      <c r="E316" s="184"/>
      <c r="F316" s="157"/>
      <c r="G316" s="157"/>
      <c r="H316" s="157"/>
      <c r="I316" s="157"/>
      <c r="J316" s="157"/>
      <c r="K316" s="157"/>
      <c r="L316" s="157"/>
      <c r="M316" s="157"/>
      <c r="N316" s="157"/>
      <c r="O316" s="157"/>
      <c r="P316" s="157"/>
      <c r="Q316" s="157"/>
      <c r="R316" s="157"/>
      <c r="S316" s="157"/>
      <c r="T316" s="157"/>
      <c r="U316" s="157"/>
      <c r="V316" s="157"/>
      <c r="W316" s="157"/>
      <c r="X316" s="157"/>
      <c r="Y316" s="148"/>
      <c r="Z316" s="148"/>
      <c r="AA316" s="148"/>
      <c r="AB316" s="148"/>
      <c r="AC316" s="148"/>
      <c r="AD316" s="148"/>
      <c r="AE316" s="148"/>
      <c r="AF316" s="148"/>
      <c r="AG316" s="148" t="s">
        <v>393</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55"/>
      <c r="B317" s="156"/>
      <c r="C317" s="197" t="s">
        <v>1148</v>
      </c>
      <c r="D317" s="183"/>
      <c r="E317" s="184">
        <v>258.5</v>
      </c>
      <c r="F317" s="157"/>
      <c r="G317" s="157"/>
      <c r="H317" s="157"/>
      <c r="I317" s="157"/>
      <c r="J317" s="157"/>
      <c r="K317" s="157"/>
      <c r="L317" s="157"/>
      <c r="M317" s="157"/>
      <c r="N317" s="157"/>
      <c r="O317" s="157"/>
      <c r="P317" s="157"/>
      <c r="Q317" s="157"/>
      <c r="R317" s="157"/>
      <c r="S317" s="157"/>
      <c r="T317" s="157"/>
      <c r="U317" s="157"/>
      <c r="V317" s="157"/>
      <c r="W317" s="157"/>
      <c r="X317" s="157"/>
      <c r="Y317" s="148"/>
      <c r="Z317" s="148"/>
      <c r="AA317" s="148"/>
      <c r="AB317" s="148"/>
      <c r="AC317" s="148"/>
      <c r="AD317" s="148"/>
      <c r="AE317" s="148"/>
      <c r="AF317" s="148"/>
      <c r="AG317" s="148" t="s">
        <v>393</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ht="22.5" outlineLevel="1" x14ac:dyDescent="0.2">
      <c r="A318" s="165">
        <v>45</v>
      </c>
      <c r="B318" s="166" t="s">
        <v>647</v>
      </c>
      <c r="C318" s="175" t="s">
        <v>648</v>
      </c>
      <c r="D318" s="167" t="s">
        <v>649</v>
      </c>
      <c r="E318" s="168">
        <v>56.87</v>
      </c>
      <c r="F318" s="169">
        <v>34.24</v>
      </c>
      <c r="G318" s="170">
        <f>ROUND(E318*F318,2)</f>
        <v>1947.23</v>
      </c>
      <c r="H318" s="169">
        <v>0</v>
      </c>
      <c r="I318" s="170">
        <f>ROUND(E318*H318,2)</f>
        <v>0</v>
      </c>
      <c r="J318" s="169">
        <v>34.24</v>
      </c>
      <c r="K318" s="170">
        <f>ROUND(E318*J318,2)</f>
        <v>1947.23</v>
      </c>
      <c r="L318" s="170">
        <v>21</v>
      </c>
      <c r="M318" s="170">
        <f>G318*(1+L318/100)</f>
        <v>2356.1482999999998</v>
      </c>
      <c r="N318" s="170">
        <v>0</v>
      </c>
      <c r="O318" s="170">
        <f>ROUND(E318*N318,2)</f>
        <v>0</v>
      </c>
      <c r="P318" s="170">
        <v>0</v>
      </c>
      <c r="Q318" s="170">
        <f>ROUND(E318*P318,2)</f>
        <v>0</v>
      </c>
      <c r="R318" s="170" t="s">
        <v>638</v>
      </c>
      <c r="S318" s="170" t="s">
        <v>387</v>
      </c>
      <c r="T318" s="171" t="s">
        <v>322</v>
      </c>
      <c r="U318" s="157">
        <v>0.01</v>
      </c>
      <c r="V318" s="157">
        <f>ROUND(E318*U318,2)</f>
        <v>0.56999999999999995</v>
      </c>
      <c r="W318" s="157"/>
      <c r="X318" s="157" t="s">
        <v>650</v>
      </c>
      <c r="Y318" s="148"/>
      <c r="Z318" s="148"/>
      <c r="AA318" s="148"/>
      <c r="AB318" s="148"/>
      <c r="AC318" s="148"/>
      <c r="AD318" s="148"/>
      <c r="AE318" s="148"/>
      <c r="AF318" s="148"/>
      <c r="AG318" s="148" t="s">
        <v>651</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55"/>
      <c r="B319" s="156"/>
      <c r="C319" s="197" t="s">
        <v>652</v>
      </c>
      <c r="D319" s="183"/>
      <c r="E319" s="184"/>
      <c r="F319" s="157"/>
      <c r="G319" s="157"/>
      <c r="H319" s="157"/>
      <c r="I319" s="157"/>
      <c r="J319" s="157"/>
      <c r="K319" s="157"/>
      <c r="L319" s="157"/>
      <c r="M319" s="157"/>
      <c r="N319" s="157"/>
      <c r="O319" s="157"/>
      <c r="P319" s="157"/>
      <c r="Q319" s="157"/>
      <c r="R319" s="157"/>
      <c r="S319" s="157"/>
      <c r="T319" s="157"/>
      <c r="U319" s="157"/>
      <c r="V319" s="157"/>
      <c r="W319" s="157"/>
      <c r="X319" s="157"/>
      <c r="Y319" s="148"/>
      <c r="Z319" s="148"/>
      <c r="AA319" s="148"/>
      <c r="AB319" s="148"/>
      <c r="AC319" s="148"/>
      <c r="AD319" s="148"/>
      <c r="AE319" s="148"/>
      <c r="AF319" s="148"/>
      <c r="AG319" s="148" t="s">
        <v>393</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97" t="s">
        <v>1154</v>
      </c>
      <c r="D320" s="183"/>
      <c r="E320" s="184"/>
      <c r="F320" s="157"/>
      <c r="G320" s="157"/>
      <c r="H320" s="157"/>
      <c r="I320" s="157"/>
      <c r="J320" s="157"/>
      <c r="K320" s="157"/>
      <c r="L320" s="157"/>
      <c r="M320" s="157"/>
      <c r="N320" s="157"/>
      <c r="O320" s="157"/>
      <c r="P320" s="157"/>
      <c r="Q320" s="157"/>
      <c r="R320" s="157"/>
      <c r="S320" s="157"/>
      <c r="T320" s="157"/>
      <c r="U320" s="157"/>
      <c r="V320" s="157"/>
      <c r="W320" s="157"/>
      <c r="X320" s="157"/>
      <c r="Y320" s="148"/>
      <c r="Z320" s="148"/>
      <c r="AA320" s="148"/>
      <c r="AB320" s="148"/>
      <c r="AC320" s="148"/>
      <c r="AD320" s="148"/>
      <c r="AE320" s="148"/>
      <c r="AF320" s="148"/>
      <c r="AG320" s="148" t="s">
        <v>393</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197" t="s">
        <v>1155</v>
      </c>
      <c r="D321" s="183"/>
      <c r="E321" s="184">
        <v>56.87</v>
      </c>
      <c r="F321" s="157"/>
      <c r="G321" s="157"/>
      <c r="H321" s="157"/>
      <c r="I321" s="157"/>
      <c r="J321" s="157"/>
      <c r="K321" s="157"/>
      <c r="L321" s="157"/>
      <c r="M321" s="157"/>
      <c r="N321" s="157"/>
      <c r="O321" s="157"/>
      <c r="P321" s="157"/>
      <c r="Q321" s="157"/>
      <c r="R321" s="157"/>
      <c r="S321" s="157"/>
      <c r="T321" s="157"/>
      <c r="U321" s="157"/>
      <c r="V321" s="157"/>
      <c r="W321" s="157"/>
      <c r="X321" s="157"/>
      <c r="Y321" s="148"/>
      <c r="Z321" s="148"/>
      <c r="AA321" s="148"/>
      <c r="AB321" s="148"/>
      <c r="AC321" s="148"/>
      <c r="AD321" s="148"/>
      <c r="AE321" s="148"/>
      <c r="AF321" s="148"/>
      <c r="AG321" s="148" t="s">
        <v>393</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65">
        <v>46</v>
      </c>
      <c r="B322" s="166" t="s">
        <v>655</v>
      </c>
      <c r="C322" s="175" t="s">
        <v>1151</v>
      </c>
      <c r="D322" s="167" t="s">
        <v>649</v>
      </c>
      <c r="E322" s="168">
        <v>796.18</v>
      </c>
      <c r="F322" s="169">
        <v>8.64</v>
      </c>
      <c r="G322" s="170">
        <f>ROUND(E322*F322,2)</f>
        <v>6879</v>
      </c>
      <c r="H322" s="169">
        <v>0</v>
      </c>
      <c r="I322" s="170">
        <f>ROUND(E322*H322,2)</f>
        <v>0</v>
      </c>
      <c r="J322" s="169">
        <v>8.64</v>
      </c>
      <c r="K322" s="170">
        <f>ROUND(E322*J322,2)</f>
        <v>6879</v>
      </c>
      <c r="L322" s="170">
        <v>21</v>
      </c>
      <c r="M322" s="170">
        <f>G322*(1+L322/100)</f>
        <v>8323.59</v>
      </c>
      <c r="N322" s="170">
        <v>0</v>
      </c>
      <c r="O322" s="170">
        <f>ROUND(E322*N322,2)</f>
        <v>0</v>
      </c>
      <c r="P322" s="170">
        <v>0</v>
      </c>
      <c r="Q322" s="170">
        <f>ROUND(E322*P322,2)</f>
        <v>0</v>
      </c>
      <c r="R322" s="170" t="s">
        <v>638</v>
      </c>
      <c r="S322" s="170" t="s">
        <v>387</v>
      </c>
      <c r="T322" s="171" t="s">
        <v>322</v>
      </c>
      <c r="U322" s="157">
        <v>0</v>
      </c>
      <c r="V322" s="157">
        <f>ROUND(E322*U322,2)</f>
        <v>0</v>
      </c>
      <c r="W322" s="157"/>
      <c r="X322" s="157" t="s">
        <v>650</v>
      </c>
      <c r="Y322" s="148"/>
      <c r="Z322" s="148"/>
      <c r="AA322" s="148"/>
      <c r="AB322" s="148"/>
      <c r="AC322" s="148"/>
      <c r="AD322" s="148"/>
      <c r="AE322" s="148"/>
      <c r="AF322" s="148"/>
      <c r="AG322" s="148" t="s">
        <v>651</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97" t="s">
        <v>652</v>
      </c>
      <c r="D323" s="183"/>
      <c r="E323" s="184"/>
      <c r="F323" s="157"/>
      <c r="G323" s="157"/>
      <c r="H323" s="157"/>
      <c r="I323" s="157"/>
      <c r="J323" s="157"/>
      <c r="K323" s="157"/>
      <c r="L323" s="157"/>
      <c r="M323" s="157"/>
      <c r="N323" s="157"/>
      <c r="O323" s="157"/>
      <c r="P323" s="157"/>
      <c r="Q323" s="157"/>
      <c r="R323" s="157"/>
      <c r="S323" s="157"/>
      <c r="T323" s="157"/>
      <c r="U323" s="157"/>
      <c r="V323" s="157"/>
      <c r="W323" s="157"/>
      <c r="X323" s="157"/>
      <c r="Y323" s="148"/>
      <c r="Z323" s="148"/>
      <c r="AA323" s="148"/>
      <c r="AB323" s="148"/>
      <c r="AC323" s="148"/>
      <c r="AD323" s="148"/>
      <c r="AE323" s="148"/>
      <c r="AF323" s="148"/>
      <c r="AG323" s="148" t="s">
        <v>393</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97" t="s">
        <v>1154</v>
      </c>
      <c r="D324" s="183"/>
      <c r="E324" s="184"/>
      <c r="F324" s="157"/>
      <c r="G324" s="157"/>
      <c r="H324" s="157"/>
      <c r="I324" s="157"/>
      <c r="J324" s="157"/>
      <c r="K324" s="157"/>
      <c r="L324" s="157"/>
      <c r="M324" s="157"/>
      <c r="N324" s="157"/>
      <c r="O324" s="157"/>
      <c r="P324" s="157"/>
      <c r="Q324" s="157"/>
      <c r="R324" s="157"/>
      <c r="S324" s="157"/>
      <c r="T324" s="157"/>
      <c r="U324" s="157"/>
      <c r="V324" s="157"/>
      <c r="W324" s="157"/>
      <c r="X324" s="157"/>
      <c r="Y324" s="148"/>
      <c r="Z324" s="148"/>
      <c r="AA324" s="148"/>
      <c r="AB324" s="148"/>
      <c r="AC324" s="148"/>
      <c r="AD324" s="148"/>
      <c r="AE324" s="148"/>
      <c r="AF324" s="148"/>
      <c r="AG324" s="148" t="s">
        <v>393</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197" t="s">
        <v>1156</v>
      </c>
      <c r="D325" s="183"/>
      <c r="E325" s="184">
        <v>796.18</v>
      </c>
      <c r="F325" s="157"/>
      <c r="G325" s="157"/>
      <c r="H325" s="157"/>
      <c r="I325" s="157"/>
      <c r="J325" s="157"/>
      <c r="K325" s="157"/>
      <c r="L325" s="157"/>
      <c r="M325" s="157"/>
      <c r="N325" s="157"/>
      <c r="O325" s="157"/>
      <c r="P325" s="157"/>
      <c r="Q325" s="157"/>
      <c r="R325" s="157"/>
      <c r="S325" s="157"/>
      <c r="T325" s="157"/>
      <c r="U325" s="157"/>
      <c r="V325" s="157"/>
      <c r="W325" s="157"/>
      <c r="X325" s="157"/>
      <c r="Y325" s="148"/>
      <c r="Z325" s="148"/>
      <c r="AA325" s="148"/>
      <c r="AB325" s="148"/>
      <c r="AC325" s="148"/>
      <c r="AD325" s="148"/>
      <c r="AE325" s="148"/>
      <c r="AF325" s="148"/>
      <c r="AG325" s="148" t="s">
        <v>393</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65">
        <v>47</v>
      </c>
      <c r="B326" s="166" t="s">
        <v>671</v>
      </c>
      <c r="C326" s="175" t="s">
        <v>1157</v>
      </c>
      <c r="D326" s="167" t="s">
        <v>649</v>
      </c>
      <c r="E326" s="168">
        <v>56.87</v>
      </c>
      <c r="F326" s="169">
        <v>240</v>
      </c>
      <c r="G326" s="170">
        <f>ROUND(E326*F326,2)</f>
        <v>13648.8</v>
      </c>
      <c r="H326" s="169">
        <v>0</v>
      </c>
      <c r="I326" s="170">
        <f>ROUND(E326*H326,2)</f>
        <v>0</v>
      </c>
      <c r="J326" s="169">
        <v>240</v>
      </c>
      <c r="K326" s="170">
        <f>ROUND(E326*J326,2)</f>
        <v>13648.8</v>
      </c>
      <c r="L326" s="170">
        <v>21</v>
      </c>
      <c r="M326" s="170">
        <f>G326*(1+L326/100)</f>
        <v>16515.047999999999</v>
      </c>
      <c r="N326" s="170">
        <v>0</v>
      </c>
      <c r="O326" s="170">
        <f>ROUND(E326*N326,2)</f>
        <v>0</v>
      </c>
      <c r="P326" s="170">
        <v>0</v>
      </c>
      <c r="Q326" s="170">
        <f>ROUND(E326*P326,2)</f>
        <v>0</v>
      </c>
      <c r="R326" s="170" t="s">
        <v>660</v>
      </c>
      <c r="S326" s="170" t="s">
        <v>387</v>
      </c>
      <c r="T326" s="171" t="s">
        <v>322</v>
      </c>
      <c r="U326" s="157">
        <v>0</v>
      </c>
      <c r="V326" s="157">
        <f>ROUND(E326*U326,2)</f>
        <v>0</v>
      </c>
      <c r="W326" s="157"/>
      <c r="X326" s="157" t="s">
        <v>650</v>
      </c>
      <c r="Y326" s="148"/>
      <c r="Z326" s="148"/>
      <c r="AA326" s="148"/>
      <c r="AB326" s="148"/>
      <c r="AC326" s="148"/>
      <c r="AD326" s="148"/>
      <c r="AE326" s="148"/>
      <c r="AF326" s="148"/>
      <c r="AG326" s="148" t="s">
        <v>673</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97" t="s">
        <v>652</v>
      </c>
      <c r="D327" s="183"/>
      <c r="E327" s="184"/>
      <c r="F327" s="157"/>
      <c r="G327" s="157"/>
      <c r="H327" s="157"/>
      <c r="I327" s="157"/>
      <c r="J327" s="157"/>
      <c r="K327" s="157"/>
      <c r="L327" s="157"/>
      <c r="M327" s="157"/>
      <c r="N327" s="157"/>
      <c r="O327" s="157"/>
      <c r="P327" s="157"/>
      <c r="Q327" s="157"/>
      <c r="R327" s="157"/>
      <c r="S327" s="157"/>
      <c r="T327" s="157"/>
      <c r="U327" s="157"/>
      <c r="V327" s="157"/>
      <c r="W327" s="157"/>
      <c r="X327" s="157"/>
      <c r="Y327" s="148"/>
      <c r="Z327" s="148"/>
      <c r="AA327" s="148"/>
      <c r="AB327" s="148"/>
      <c r="AC327" s="148"/>
      <c r="AD327" s="148"/>
      <c r="AE327" s="148"/>
      <c r="AF327" s="148"/>
      <c r="AG327" s="148" t="s">
        <v>393</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97" t="s">
        <v>1154</v>
      </c>
      <c r="D328" s="183"/>
      <c r="E328" s="184"/>
      <c r="F328" s="157"/>
      <c r="G328" s="157"/>
      <c r="H328" s="157"/>
      <c r="I328" s="157"/>
      <c r="J328" s="157"/>
      <c r="K328" s="157"/>
      <c r="L328" s="157"/>
      <c r="M328" s="157"/>
      <c r="N328" s="157"/>
      <c r="O328" s="157"/>
      <c r="P328" s="157"/>
      <c r="Q328" s="157"/>
      <c r="R328" s="157"/>
      <c r="S328" s="157"/>
      <c r="T328" s="157"/>
      <c r="U328" s="157"/>
      <c r="V328" s="157"/>
      <c r="W328" s="157"/>
      <c r="X328" s="157"/>
      <c r="Y328" s="148"/>
      <c r="Z328" s="148"/>
      <c r="AA328" s="148"/>
      <c r="AB328" s="148"/>
      <c r="AC328" s="148"/>
      <c r="AD328" s="148"/>
      <c r="AE328" s="148"/>
      <c r="AF328" s="148"/>
      <c r="AG328" s="148" t="s">
        <v>393</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55"/>
      <c r="B329" s="156"/>
      <c r="C329" s="197" t="s">
        <v>1155</v>
      </c>
      <c r="D329" s="183"/>
      <c r="E329" s="184">
        <v>56.87</v>
      </c>
      <c r="F329" s="157"/>
      <c r="G329" s="157"/>
      <c r="H329" s="157"/>
      <c r="I329" s="157"/>
      <c r="J329" s="157"/>
      <c r="K329" s="157"/>
      <c r="L329" s="157"/>
      <c r="M329" s="157"/>
      <c r="N329" s="157"/>
      <c r="O329" s="157"/>
      <c r="P329" s="157"/>
      <c r="Q329" s="157"/>
      <c r="R329" s="157"/>
      <c r="S329" s="157"/>
      <c r="T329" s="157"/>
      <c r="U329" s="157"/>
      <c r="V329" s="157"/>
      <c r="W329" s="157"/>
      <c r="X329" s="157"/>
      <c r="Y329" s="148"/>
      <c r="Z329" s="148"/>
      <c r="AA329" s="148"/>
      <c r="AB329" s="148"/>
      <c r="AC329" s="148"/>
      <c r="AD329" s="148"/>
      <c r="AE329" s="148"/>
      <c r="AF329" s="148"/>
      <c r="AG329" s="148" t="s">
        <v>393</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x14ac:dyDescent="0.2">
      <c r="A330" s="159" t="s">
        <v>316</v>
      </c>
      <c r="B330" s="160" t="s">
        <v>210</v>
      </c>
      <c r="C330" s="174" t="s">
        <v>211</v>
      </c>
      <c r="D330" s="161"/>
      <c r="E330" s="162"/>
      <c r="F330" s="163"/>
      <c r="G330" s="163">
        <f>SUMIF(AG331:AG358,"&lt;&gt;NOR",G331:G358)</f>
        <v>289569.02</v>
      </c>
      <c r="H330" s="163"/>
      <c r="I330" s="163">
        <f>SUM(I331:I358)</f>
        <v>196045.05</v>
      </c>
      <c r="J330" s="163"/>
      <c r="K330" s="163">
        <f>SUM(K331:K358)</f>
        <v>93523.97</v>
      </c>
      <c r="L330" s="163"/>
      <c r="M330" s="163">
        <f>SUM(M331:M358)</f>
        <v>350378.51419999998</v>
      </c>
      <c r="N330" s="163"/>
      <c r="O330" s="163">
        <f>SUM(O331:O358)</f>
        <v>317.71000000000004</v>
      </c>
      <c r="P330" s="163"/>
      <c r="Q330" s="163">
        <f>SUM(Q331:Q358)</f>
        <v>0</v>
      </c>
      <c r="R330" s="163"/>
      <c r="S330" s="163"/>
      <c r="T330" s="164"/>
      <c r="U330" s="158"/>
      <c r="V330" s="158">
        <f>SUM(V331:V358)</f>
        <v>333.85</v>
      </c>
      <c r="W330" s="158"/>
      <c r="X330" s="158"/>
      <c r="AG330" t="s">
        <v>317</v>
      </c>
    </row>
    <row r="331" spans="1:60" outlineLevel="1" x14ac:dyDescent="0.2">
      <c r="A331" s="165">
        <v>48</v>
      </c>
      <c r="B331" s="166" t="s">
        <v>674</v>
      </c>
      <c r="C331" s="175" t="s">
        <v>675</v>
      </c>
      <c r="D331" s="167" t="s">
        <v>443</v>
      </c>
      <c r="E331" s="168">
        <v>190.08</v>
      </c>
      <c r="F331" s="169">
        <v>916</v>
      </c>
      <c r="G331" s="170">
        <f>ROUND(E331*F331,2)</f>
        <v>174113.28</v>
      </c>
      <c r="H331" s="169">
        <v>656</v>
      </c>
      <c r="I331" s="170">
        <f>ROUND(E331*H331,2)</f>
        <v>124692.48</v>
      </c>
      <c r="J331" s="169">
        <v>260</v>
      </c>
      <c r="K331" s="170">
        <f>ROUND(E331*J331,2)</f>
        <v>49420.800000000003</v>
      </c>
      <c r="L331" s="170">
        <v>21</v>
      </c>
      <c r="M331" s="170">
        <f>G331*(1+L331/100)</f>
        <v>210677.06879999998</v>
      </c>
      <c r="N331" s="170">
        <v>1.665</v>
      </c>
      <c r="O331" s="170">
        <f>ROUND(E331*N331,2)</f>
        <v>316.48</v>
      </c>
      <c r="P331" s="170">
        <v>0</v>
      </c>
      <c r="Q331" s="170">
        <f>ROUND(E331*P331,2)</f>
        <v>0</v>
      </c>
      <c r="R331" s="170" t="s">
        <v>676</v>
      </c>
      <c r="S331" s="170" t="s">
        <v>387</v>
      </c>
      <c r="T331" s="171" t="s">
        <v>322</v>
      </c>
      <c r="U331" s="157">
        <v>0.92</v>
      </c>
      <c r="V331" s="157">
        <f>ROUND(E331*U331,2)</f>
        <v>174.87</v>
      </c>
      <c r="W331" s="157"/>
      <c r="X331" s="157" t="s">
        <v>388</v>
      </c>
      <c r="Y331" s="148"/>
      <c r="Z331" s="148"/>
      <c r="AA331" s="148"/>
      <c r="AB331" s="148"/>
      <c r="AC331" s="148"/>
      <c r="AD331" s="148"/>
      <c r="AE331" s="148"/>
      <c r="AF331" s="148"/>
      <c r="AG331" s="148" t="s">
        <v>389</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273" t="s">
        <v>677</v>
      </c>
      <c r="D332" s="274"/>
      <c r="E332" s="274"/>
      <c r="F332" s="274"/>
      <c r="G332" s="274"/>
      <c r="H332" s="157"/>
      <c r="I332" s="157"/>
      <c r="J332" s="157"/>
      <c r="K332" s="157"/>
      <c r="L332" s="157"/>
      <c r="M332" s="157"/>
      <c r="N332" s="157"/>
      <c r="O332" s="157"/>
      <c r="P332" s="157"/>
      <c r="Q332" s="157"/>
      <c r="R332" s="157"/>
      <c r="S332" s="157"/>
      <c r="T332" s="157"/>
      <c r="U332" s="157"/>
      <c r="V332" s="157"/>
      <c r="W332" s="157"/>
      <c r="X332" s="157"/>
      <c r="Y332" s="148"/>
      <c r="Z332" s="148"/>
      <c r="AA332" s="148"/>
      <c r="AB332" s="148"/>
      <c r="AC332" s="148"/>
      <c r="AD332" s="148"/>
      <c r="AE332" s="148"/>
      <c r="AF332" s="148"/>
      <c r="AG332" s="148" t="s">
        <v>391</v>
      </c>
      <c r="AH332" s="148"/>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97" t="s">
        <v>407</v>
      </c>
      <c r="D333" s="183"/>
      <c r="E333" s="184"/>
      <c r="F333" s="157"/>
      <c r="G333" s="157"/>
      <c r="H333" s="157"/>
      <c r="I333" s="157"/>
      <c r="J333" s="157"/>
      <c r="K333" s="157"/>
      <c r="L333" s="157"/>
      <c r="M333" s="157"/>
      <c r="N333" s="157"/>
      <c r="O333" s="157"/>
      <c r="P333" s="157"/>
      <c r="Q333" s="157"/>
      <c r="R333" s="157"/>
      <c r="S333" s="157"/>
      <c r="T333" s="157"/>
      <c r="U333" s="157"/>
      <c r="V333" s="157"/>
      <c r="W333" s="157"/>
      <c r="X333" s="157"/>
      <c r="Y333" s="148"/>
      <c r="Z333" s="148"/>
      <c r="AA333" s="148"/>
      <c r="AB333" s="148"/>
      <c r="AC333" s="148"/>
      <c r="AD333" s="148"/>
      <c r="AE333" s="148"/>
      <c r="AF333" s="148"/>
      <c r="AG333" s="148" t="s">
        <v>393</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197" t="s">
        <v>1158</v>
      </c>
      <c r="D334" s="183"/>
      <c r="E334" s="184">
        <v>165.33</v>
      </c>
      <c r="F334" s="157"/>
      <c r="G334" s="157"/>
      <c r="H334" s="157"/>
      <c r="I334" s="157"/>
      <c r="J334" s="157"/>
      <c r="K334" s="157"/>
      <c r="L334" s="157"/>
      <c r="M334" s="157"/>
      <c r="N334" s="157"/>
      <c r="O334" s="157"/>
      <c r="P334" s="157"/>
      <c r="Q334" s="157"/>
      <c r="R334" s="157"/>
      <c r="S334" s="157"/>
      <c r="T334" s="157"/>
      <c r="U334" s="157"/>
      <c r="V334" s="157"/>
      <c r="W334" s="157"/>
      <c r="X334" s="157"/>
      <c r="Y334" s="148"/>
      <c r="Z334" s="148"/>
      <c r="AA334" s="148"/>
      <c r="AB334" s="148"/>
      <c r="AC334" s="148"/>
      <c r="AD334" s="148"/>
      <c r="AE334" s="148"/>
      <c r="AF334" s="148"/>
      <c r="AG334" s="148" t="s">
        <v>393</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97" t="s">
        <v>1159</v>
      </c>
      <c r="D335" s="183"/>
      <c r="E335" s="184">
        <v>1.65</v>
      </c>
      <c r="F335" s="157"/>
      <c r="G335" s="157"/>
      <c r="H335" s="157"/>
      <c r="I335" s="157"/>
      <c r="J335" s="157"/>
      <c r="K335" s="157"/>
      <c r="L335" s="157"/>
      <c r="M335" s="157"/>
      <c r="N335" s="157"/>
      <c r="O335" s="157"/>
      <c r="P335" s="157"/>
      <c r="Q335" s="157"/>
      <c r="R335" s="157"/>
      <c r="S335" s="157"/>
      <c r="T335" s="157"/>
      <c r="U335" s="157"/>
      <c r="V335" s="157"/>
      <c r="W335" s="157"/>
      <c r="X335" s="157"/>
      <c r="Y335" s="148"/>
      <c r="Z335" s="148"/>
      <c r="AA335" s="148"/>
      <c r="AB335" s="148"/>
      <c r="AC335" s="148"/>
      <c r="AD335" s="148"/>
      <c r="AE335" s="148"/>
      <c r="AF335" s="148"/>
      <c r="AG335" s="148" t="s">
        <v>393</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97" t="s">
        <v>1160</v>
      </c>
      <c r="D336" s="183"/>
      <c r="E336" s="184">
        <v>6.6</v>
      </c>
      <c r="F336" s="157"/>
      <c r="G336" s="157"/>
      <c r="H336" s="157"/>
      <c r="I336" s="157"/>
      <c r="J336" s="157"/>
      <c r="K336" s="157"/>
      <c r="L336" s="157"/>
      <c r="M336" s="157"/>
      <c r="N336" s="157"/>
      <c r="O336" s="157"/>
      <c r="P336" s="157"/>
      <c r="Q336" s="157"/>
      <c r="R336" s="157"/>
      <c r="S336" s="157"/>
      <c r="T336" s="157"/>
      <c r="U336" s="157"/>
      <c r="V336" s="157"/>
      <c r="W336" s="157"/>
      <c r="X336" s="157"/>
      <c r="Y336" s="148"/>
      <c r="Z336" s="148"/>
      <c r="AA336" s="148"/>
      <c r="AB336" s="148"/>
      <c r="AC336" s="148"/>
      <c r="AD336" s="148"/>
      <c r="AE336" s="148"/>
      <c r="AF336" s="148"/>
      <c r="AG336" s="148" t="s">
        <v>393</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55"/>
      <c r="B337" s="156"/>
      <c r="C337" s="197" t="s">
        <v>1161</v>
      </c>
      <c r="D337" s="183"/>
      <c r="E337" s="184">
        <v>14.85</v>
      </c>
      <c r="F337" s="157"/>
      <c r="G337" s="157"/>
      <c r="H337" s="157"/>
      <c r="I337" s="157"/>
      <c r="J337" s="157"/>
      <c r="K337" s="157"/>
      <c r="L337" s="157"/>
      <c r="M337" s="157"/>
      <c r="N337" s="157"/>
      <c r="O337" s="157"/>
      <c r="P337" s="157"/>
      <c r="Q337" s="157"/>
      <c r="R337" s="157"/>
      <c r="S337" s="157"/>
      <c r="T337" s="157"/>
      <c r="U337" s="157"/>
      <c r="V337" s="157"/>
      <c r="W337" s="157"/>
      <c r="X337" s="157"/>
      <c r="Y337" s="148"/>
      <c r="Z337" s="148"/>
      <c r="AA337" s="148"/>
      <c r="AB337" s="148"/>
      <c r="AC337" s="148"/>
      <c r="AD337" s="148"/>
      <c r="AE337" s="148"/>
      <c r="AF337" s="148"/>
      <c r="AG337" s="148" t="s">
        <v>393</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97" t="s">
        <v>1162</v>
      </c>
      <c r="D338" s="183"/>
      <c r="E338" s="184">
        <v>1.65</v>
      </c>
      <c r="F338" s="157"/>
      <c r="G338" s="157"/>
      <c r="H338" s="157"/>
      <c r="I338" s="157"/>
      <c r="J338" s="157"/>
      <c r="K338" s="157"/>
      <c r="L338" s="157"/>
      <c r="M338" s="157"/>
      <c r="N338" s="157"/>
      <c r="O338" s="157"/>
      <c r="P338" s="157"/>
      <c r="Q338" s="157"/>
      <c r="R338" s="157"/>
      <c r="S338" s="157"/>
      <c r="T338" s="157"/>
      <c r="U338" s="157"/>
      <c r="V338" s="157"/>
      <c r="W338" s="157"/>
      <c r="X338" s="157"/>
      <c r="Y338" s="148"/>
      <c r="Z338" s="148"/>
      <c r="AA338" s="148"/>
      <c r="AB338" s="148"/>
      <c r="AC338" s="148"/>
      <c r="AD338" s="148"/>
      <c r="AE338" s="148"/>
      <c r="AF338" s="148"/>
      <c r="AG338" s="148" t="s">
        <v>393</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55"/>
      <c r="B339" s="156"/>
      <c r="C339" s="198" t="s">
        <v>599</v>
      </c>
      <c r="D339" s="185"/>
      <c r="E339" s="186">
        <v>190.08</v>
      </c>
      <c r="F339" s="157"/>
      <c r="G339" s="157"/>
      <c r="H339" s="157"/>
      <c r="I339" s="157"/>
      <c r="J339" s="157"/>
      <c r="K339" s="157"/>
      <c r="L339" s="157"/>
      <c r="M339" s="157"/>
      <c r="N339" s="157"/>
      <c r="O339" s="157"/>
      <c r="P339" s="157"/>
      <c r="Q339" s="157"/>
      <c r="R339" s="157"/>
      <c r="S339" s="157"/>
      <c r="T339" s="157"/>
      <c r="U339" s="157"/>
      <c r="V339" s="157"/>
      <c r="W339" s="157"/>
      <c r="X339" s="157"/>
      <c r="Y339" s="148"/>
      <c r="Z339" s="148"/>
      <c r="AA339" s="148"/>
      <c r="AB339" s="148"/>
      <c r="AC339" s="148"/>
      <c r="AD339" s="148"/>
      <c r="AE339" s="148"/>
      <c r="AF339" s="148"/>
      <c r="AG339" s="148" t="s">
        <v>393</v>
      </c>
      <c r="AH339" s="148">
        <v>1</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65">
        <v>49</v>
      </c>
      <c r="B340" s="166" t="s">
        <v>687</v>
      </c>
      <c r="C340" s="175" t="s">
        <v>688</v>
      </c>
      <c r="D340" s="167" t="s">
        <v>420</v>
      </c>
      <c r="E340" s="168">
        <v>1152</v>
      </c>
      <c r="F340" s="169">
        <v>35.520000000000003</v>
      </c>
      <c r="G340" s="170">
        <f>ROUND(E340*F340,2)</f>
        <v>40919.040000000001</v>
      </c>
      <c r="H340" s="169">
        <v>22.69</v>
      </c>
      <c r="I340" s="170">
        <f>ROUND(E340*H340,2)</f>
        <v>26138.880000000001</v>
      </c>
      <c r="J340" s="169">
        <v>12.83</v>
      </c>
      <c r="K340" s="170">
        <f>ROUND(E340*J340,2)</f>
        <v>14780.16</v>
      </c>
      <c r="L340" s="170">
        <v>21</v>
      </c>
      <c r="M340" s="170">
        <f>G340*(1+L340/100)</f>
        <v>49512.038399999998</v>
      </c>
      <c r="N340" s="170">
        <v>4.8999999999999998E-4</v>
      </c>
      <c r="O340" s="170">
        <f>ROUND(E340*N340,2)</f>
        <v>0.56000000000000005</v>
      </c>
      <c r="P340" s="170">
        <v>0</v>
      </c>
      <c r="Q340" s="170">
        <f>ROUND(E340*P340,2)</f>
        <v>0</v>
      </c>
      <c r="R340" s="170" t="s">
        <v>676</v>
      </c>
      <c r="S340" s="170" t="s">
        <v>689</v>
      </c>
      <c r="T340" s="171" t="s">
        <v>322</v>
      </c>
      <c r="U340" s="157">
        <v>0.05</v>
      </c>
      <c r="V340" s="157">
        <f>ROUND(E340*U340,2)</f>
        <v>57.6</v>
      </c>
      <c r="W340" s="157"/>
      <c r="X340" s="157" t="s">
        <v>388</v>
      </c>
      <c r="Y340" s="148"/>
      <c r="Z340" s="148"/>
      <c r="AA340" s="148"/>
      <c r="AB340" s="148"/>
      <c r="AC340" s="148"/>
      <c r="AD340" s="148"/>
      <c r="AE340" s="148"/>
      <c r="AF340" s="148"/>
      <c r="AG340" s="148" t="s">
        <v>389</v>
      </c>
      <c r="AH340" s="148"/>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55"/>
      <c r="B341" s="156"/>
      <c r="C341" s="197" t="s">
        <v>407</v>
      </c>
      <c r="D341" s="183"/>
      <c r="E341" s="184"/>
      <c r="F341" s="157"/>
      <c r="G341" s="157"/>
      <c r="H341" s="157"/>
      <c r="I341" s="157"/>
      <c r="J341" s="157"/>
      <c r="K341" s="157"/>
      <c r="L341" s="157"/>
      <c r="M341" s="157"/>
      <c r="N341" s="157"/>
      <c r="O341" s="157"/>
      <c r="P341" s="157"/>
      <c r="Q341" s="157"/>
      <c r="R341" s="157"/>
      <c r="S341" s="157"/>
      <c r="T341" s="157"/>
      <c r="U341" s="157"/>
      <c r="V341" s="157"/>
      <c r="W341" s="157"/>
      <c r="X341" s="157"/>
      <c r="Y341" s="148"/>
      <c r="Z341" s="148"/>
      <c r="AA341" s="148"/>
      <c r="AB341" s="148"/>
      <c r="AC341" s="148"/>
      <c r="AD341" s="148"/>
      <c r="AE341" s="148"/>
      <c r="AF341" s="148"/>
      <c r="AG341" s="148" t="s">
        <v>393</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197" t="s">
        <v>1163</v>
      </c>
      <c r="D342" s="183"/>
      <c r="E342" s="184">
        <v>1002</v>
      </c>
      <c r="F342" s="157"/>
      <c r="G342" s="157"/>
      <c r="H342" s="157"/>
      <c r="I342" s="157"/>
      <c r="J342" s="157"/>
      <c r="K342" s="157"/>
      <c r="L342" s="157"/>
      <c r="M342" s="157"/>
      <c r="N342" s="157"/>
      <c r="O342" s="157"/>
      <c r="P342" s="157"/>
      <c r="Q342" s="157"/>
      <c r="R342" s="157"/>
      <c r="S342" s="157"/>
      <c r="T342" s="157"/>
      <c r="U342" s="157"/>
      <c r="V342" s="157"/>
      <c r="W342" s="157"/>
      <c r="X342" s="157"/>
      <c r="Y342" s="148"/>
      <c r="Z342" s="148"/>
      <c r="AA342" s="148"/>
      <c r="AB342" s="148"/>
      <c r="AC342" s="148"/>
      <c r="AD342" s="148"/>
      <c r="AE342" s="148"/>
      <c r="AF342" s="148"/>
      <c r="AG342" s="148" t="s">
        <v>393</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97" t="s">
        <v>1164</v>
      </c>
      <c r="D343" s="183"/>
      <c r="E343" s="184">
        <v>10</v>
      </c>
      <c r="F343" s="157"/>
      <c r="G343" s="157"/>
      <c r="H343" s="157"/>
      <c r="I343" s="157"/>
      <c r="J343" s="157"/>
      <c r="K343" s="157"/>
      <c r="L343" s="157"/>
      <c r="M343" s="157"/>
      <c r="N343" s="157"/>
      <c r="O343" s="157"/>
      <c r="P343" s="157"/>
      <c r="Q343" s="157"/>
      <c r="R343" s="157"/>
      <c r="S343" s="157"/>
      <c r="T343" s="157"/>
      <c r="U343" s="157"/>
      <c r="V343" s="157"/>
      <c r="W343" s="157"/>
      <c r="X343" s="157"/>
      <c r="Y343" s="148"/>
      <c r="Z343" s="148"/>
      <c r="AA343" s="148"/>
      <c r="AB343" s="148"/>
      <c r="AC343" s="148"/>
      <c r="AD343" s="148"/>
      <c r="AE343" s="148"/>
      <c r="AF343" s="148"/>
      <c r="AG343" s="148" t="s">
        <v>393</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x14ac:dyDescent="0.2">
      <c r="A344" s="155"/>
      <c r="B344" s="156"/>
      <c r="C344" s="197" t="s">
        <v>1165</v>
      </c>
      <c r="D344" s="183"/>
      <c r="E344" s="184">
        <v>40</v>
      </c>
      <c r="F344" s="157"/>
      <c r="G344" s="157"/>
      <c r="H344" s="157"/>
      <c r="I344" s="157"/>
      <c r="J344" s="157"/>
      <c r="K344" s="157"/>
      <c r="L344" s="157"/>
      <c r="M344" s="157"/>
      <c r="N344" s="157"/>
      <c r="O344" s="157"/>
      <c r="P344" s="157"/>
      <c r="Q344" s="157"/>
      <c r="R344" s="157"/>
      <c r="S344" s="157"/>
      <c r="T344" s="157"/>
      <c r="U344" s="157"/>
      <c r="V344" s="157"/>
      <c r="W344" s="157"/>
      <c r="X344" s="157"/>
      <c r="Y344" s="148"/>
      <c r="Z344" s="148"/>
      <c r="AA344" s="148"/>
      <c r="AB344" s="148"/>
      <c r="AC344" s="148"/>
      <c r="AD344" s="148"/>
      <c r="AE344" s="148"/>
      <c r="AF344" s="148"/>
      <c r="AG344" s="148" t="s">
        <v>393</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5"/>
      <c r="B345" s="156"/>
      <c r="C345" s="197" t="s">
        <v>1166</v>
      </c>
      <c r="D345" s="183"/>
      <c r="E345" s="184">
        <v>90</v>
      </c>
      <c r="F345" s="157"/>
      <c r="G345" s="157"/>
      <c r="H345" s="157"/>
      <c r="I345" s="157"/>
      <c r="J345" s="157"/>
      <c r="K345" s="157"/>
      <c r="L345" s="157"/>
      <c r="M345" s="157"/>
      <c r="N345" s="157"/>
      <c r="O345" s="157"/>
      <c r="P345" s="157"/>
      <c r="Q345" s="157"/>
      <c r="R345" s="157"/>
      <c r="S345" s="157"/>
      <c r="T345" s="157"/>
      <c r="U345" s="157"/>
      <c r="V345" s="157"/>
      <c r="W345" s="157"/>
      <c r="X345" s="157"/>
      <c r="Y345" s="148"/>
      <c r="Z345" s="148"/>
      <c r="AA345" s="148"/>
      <c r="AB345" s="148"/>
      <c r="AC345" s="148"/>
      <c r="AD345" s="148"/>
      <c r="AE345" s="148"/>
      <c r="AF345" s="148"/>
      <c r="AG345" s="148" t="s">
        <v>393</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97" t="s">
        <v>1167</v>
      </c>
      <c r="D346" s="183"/>
      <c r="E346" s="184">
        <v>10</v>
      </c>
      <c r="F346" s="157"/>
      <c r="G346" s="157"/>
      <c r="H346" s="157"/>
      <c r="I346" s="157"/>
      <c r="J346" s="157"/>
      <c r="K346" s="157"/>
      <c r="L346" s="157"/>
      <c r="M346" s="157"/>
      <c r="N346" s="157"/>
      <c r="O346" s="157"/>
      <c r="P346" s="157"/>
      <c r="Q346" s="157"/>
      <c r="R346" s="157"/>
      <c r="S346" s="157"/>
      <c r="T346" s="157"/>
      <c r="U346" s="157"/>
      <c r="V346" s="157"/>
      <c r="W346" s="157"/>
      <c r="X346" s="157"/>
      <c r="Y346" s="148"/>
      <c r="Z346" s="148"/>
      <c r="AA346" s="148"/>
      <c r="AB346" s="148"/>
      <c r="AC346" s="148"/>
      <c r="AD346" s="148"/>
      <c r="AE346" s="148"/>
      <c r="AF346" s="148"/>
      <c r="AG346" s="148" t="s">
        <v>393</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198" t="s">
        <v>599</v>
      </c>
      <c r="D347" s="185"/>
      <c r="E347" s="186">
        <v>1152</v>
      </c>
      <c r="F347" s="157"/>
      <c r="G347" s="157"/>
      <c r="H347" s="157"/>
      <c r="I347" s="157"/>
      <c r="J347" s="157"/>
      <c r="K347" s="157"/>
      <c r="L347" s="157"/>
      <c r="M347" s="157"/>
      <c r="N347" s="157"/>
      <c r="O347" s="157"/>
      <c r="P347" s="157"/>
      <c r="Q347" s="157"/>
      <c r="R347" s="157"/>
      <c r="S347" s="157"/>
      <c r="T347" s="157"/>
      <c r="U347" s="157"/>
      <c r="V347" s="157"/>
      <c r="W347" s="157"/>
      <c r="X347" s="157"/>
      <c r="Y347" s="148"/>
      <c r="Z347" s="148"/>
      <c r="AA347" s="148"/>
      <c r="AB347" s="148"/>
      <c r="AC347" s="148"/>
      <c r="AD347" s="148"/>
      <c r="AE347" s="148"/>
      <c r="AF347" s="148"/>
      <c r="AG347" s="148" t="s">
        <v>393</v>
      </c>
      <c r="AH347" s="148">
        <v>1</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65">
        <v>50</v>
      </c>
      <c r="B348" s="166" t="s">
        <v>699</v>
      </c>
      <c r="C348" s="175" t="s">
        <v>700</v>
      </c>
      <c r="D348" s="167" t="s">
        <v>506</v>
      </c>
      <c r="E348" s="168">
        <v>1267.2</v>
      </c>
      <c r="F348" s="169">
        <v>26.16</v>
      </c>
      <c r="G348" s="170">
        <f>ROUND(E348*F348,2)</f>
        <v>33149.949999999997</v>
      </c>
      <c r="H348" s="169">
        <v>3.02</v>
      </c>
      <c r="I348" s="170">
        <f>ROUND(E348*H348,2)</f>
        <v>3826.94</v>
      </c>
      <c r="J348" s="169">
        <v>23.14</v>
      </c>
      <c r="K348" s="170">
        <f>ROUND(E348*J348,2)</f>
        <v>29323.01</v>
      </c>
      <c r="L348" s="170">
        <v>21</v>
      </c>
      <c r="M348" s="170">
        <f>G348*(1+L348/100)</f>
        <v>40111.439499999993</v>
      </c>
      <c r="N348" s="170">
        <v>1.8000000000000001E-4</v>
      </c>
      <c r="O348" s="170">
        <f>ROUND(E348*N348,2)</f>
        <v>0.23</v>
      </c>
      <c r="P348" s="170">
        <v>0</v>
      </c>
      <c r="Q348" s="170">
        <f>ROUND(E348*P348,2)</f>
        <v>0</v>
      </c>
      <c r="R348" s="170" t="s">
        <v>676</v>
      </c>
      <c r="S348" s="170" t="s">
        <v>387</v>
      </c>
      <c r="T348" s="171" t="s">
        <v>322</v>
      </c>
      <c r="U348" s="157">
        <v>0.08</v>
      </c>
      <c r="V348" s="157">
        <f>ROUND(E348*U348,2)</f>
        <v>101.38</v>
      </c>
      <c r="W348" s="157"/>
      <c r="X348" s="157" t="s">
        <v>388</v>
      </c>
      <c r="Y348" s="148"/>
      <c r="Z348" s="148"/>
      <c r="AA348" s="148"/>
      <c r="AB348" s="148"/>
      <c r="AC348" s="148"/>
      <c r="AD348" s="148"/>
      <c r="AE348" s="148"/>
      <c r="AF348" s="148"/>
      <c r="AG348" s="148" t="s">
        <v>389</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1" x14ac:dyDescent="0.2">
      <c r="A349" s="155"/>
      <c r="B349" s="156"/>
      <c r="C349" s="273" t="s">
        <v>701</v>
      </c>
      <c r="D349" s="274"/>
      <c r="E349" s="274"/>
      <c r="F349" s="274"/>
      <c r="G349" s="274"/>
      <c r="H349" s="157"/>
      <c r="I349" s="157"/>
      <c r="J349" s="157"/>
      <c r="K349" s="157"/>
      <c r="L349" s="157"/>
      <c r="M349" s="157"/>
      <c r="N349" s="157"/>
      <c r="O349" s="157"/>
      <c r="P349" s="157"/>
      <c r="Q349" s="157"/>
      <c r="R349" s="157"/>
      <c r="S349" s="157"/>
      <c r="T349" s="157"/>
      <c r="U349" s="157"/>
      <c r="V349" s="157"/>
      <c r="W349" s="157"/>
      <c r="X349" s="157"/>
      <c r="Y349" s="148"/>
      <c r="Z349" s="148"/>
      <c r="AA349" s="148"/>
      <c r="AB349" s="148"/>
      <c r="AC349" s="148"/>
      <c r="AD349" s="148"/>
      <c r="AE349" s="148"/>
      <c r="AF349" s="148"/>
      <c r="AG349" s="148" t="s">
        <v>391</v>
      </c>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1" x14ac:dyDescent="0.2">
      <c r="A350" s="155"/>
      <c r="B350" s="156"/>
      <c r="C350" s="197" t="s">
        <v>407</v>
      </c>
      <c r="D350" s="183"/>
      <c r="E350" s="184"/>
      <c r="F350" s="157"/>
      <c r="G350" s="157"/>
      <c r="H350" s="157"/>
      <c r="I350" s="157"/>
      <c r="J350" s="157"/>
      <c r="K350" s="157"/>
      <c r="L350" s="157"/>
      <c r="M350" s="157"/>
      <c r="N350" s="157"/>
      <c r="O350" s="157"/>
      <c r="P350" s="157"/>
      <c r="Q350" s="157"/>
      <c r="R350" s="157"/>
      <c r="S350" s="157"/>
      <c r="T350" s="157"/>
      <c r="U350" s="157"/>
      <c r="V350" s="157"/>
      <c r="W350" s="157"/>
      <c r="X350" s="157"/>
      <c r="Y350" s="148"/>
      <c r="Z350" s="148"/>
      <c r="AA350" s="148"/>
      <c r="AB350" s="148"/>
      <c r="AC350" s="148"/>
      <c r="AD350" s="148"/>
      <c r="AE350" s="148"/>
      <c r="AF350" s="148"/>
      <c r="AG350" s="148" t="s">
        <v>393</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197" t="s">
        <v>1168</v>
      </c>
      <c r="D351" s="183"/>
      <c r="E351" s="184">
        <v>1102.2</v>
      </c>
      <c r="F351" s="157"/>
      <c r="G351" s="157"/>
      <c r="H351" s="157"/>
      <c r="I351" s="157"/>
      <c r="J351" s="157"/>
      <c r="K351" s="157"/>
      <c r="L351" s="157"/>
      <c r="M351" s="157"/>
      <c r="N351" s="157"/>
      <c r="O351" s="157"/>
      <c r="P351" s="157"/>
      <c r="Q351" s="157"/>
      <c r="R351" s="157"/>
      <c r="S351" s="157"/>
      <c r="T351" s="157"/>
      <c r="U351" s="157"/>
      <c r="V351" s="157"/>
      <c r="W351" s="157"/>
      <c r="X351" s="157"/>
      <c r="Y351" s="148"/>
      <c r="Z351" s="148"/>
      <c r="AA351" s="148"/>
      <c r="AB351" s="148"/>
      <c r="AC351" s="148"/>
      <c r="AD351" s="148"/>
      <c r="AE351" s="148"/>
      <c r="AF351" s="148"/>
      <c r="AG351" s="148" t="s">
        <v>393</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197" t="s">
        <v>1169</v>
      </c>
      <c r="D352" s="183"/>
      <c r="E352" s="184">
        <v>11</v>
      </c>
      <c r="F352" s="157"/>
      <c r="G352" s="157"/>
      <c r="H352" s="157"/>
      <c r="I352" s="157"/>
      <c r="J352" s="157"/>
      <c r="K352" s="157"/>
      <c r="L352" s="157"/>
      <c r="M352" s="157"/>
      <c r="N352" s="157"/>
      <c r="O352" s="157"/>
      <c r="P352" s="157"/>
      <c r="Q352" s="157"/>
      <c r="R352" s="157"/>
      <c r="S352" s="157"/>
      <c r="T352" s="157"/>
      <c r="U352" s="157"/>
      <c r="V352" s="157"/>
      <c r="W352" s="157"/>
      <c r="X352" s="157"/>
      <c r="Y352" s="148"/>
      <c r="Z352" s="148"/>
      <c r="AA352" s="148"/>
      <c r="AB352" s="148"/>
      <c r="AC352" s="148"/>
      <c r="AD352" s="148"/>
      <c r="AE352" s="148"/>
      <c r="AF352" s="148"/>
      <c r="AG352" s="148" t="s">
        <v>393</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97" t="s">
        <v>1170</v>
      </c>
      <c r="D353" s="183"/>
      <c r="E353" s="184">
        <v>44</v>
      </c>
      <c r="F353" s="157"/>
      <c r="G353" s="157"/>
      <c r="H353" s="157"/>
      <c r="I353" s="157"/>
      <c r="J353" s="157"/>
      <c r="K353" s="157"/>
      <c r="L353" s="157"/>
      <c r="M353" s="157"/>
      <c r="N353" s="157"/>
      <c r="O353" s="157"/>
      <c r="P353" s="157"/>
      <c r="Q353" s="157"/>
      <c r="R353" s="157"/>
      <c r="S353" s="157"/>
      <c r="T353" s="157"/>
      <c r="U353" s="157"/>
      <c r="V353" s="157"/>
      <c r="W353" s="157"/>
      <c r="X353" s="157"/>
      <c r="Y353" s="148"/>
      <c r="Z353" s="148"/>
      <c r="AA353" s="148"/>
      <c r="AB353" s="148"/>
      <c r="AC353" s="148"/>
      <c r="AD353" s="148"/>
      <c r="AE353" s="148"/>
      <c r="AF353" s="148"/>
      <c r="AG353" s="148" t="s">
        <v>393</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55"/>
      <c r="B354" s="156"/>
      <c r="C354" s="197" t="s">
        <v>1171</v>
      </c>
      <c r="D354" s="183"/>
      <c r="E354" s="184">
        <v>99</v>
      </c>
      <c r="F354" s="157"/>
      <c r="G354" s="157"/>
      <c r="H354" s="157"/>
      <c r="I354" s="157"/>
      <c r="J354" s="157"/>
      <c r="K354" s="157"/>
      <c r="L354" s="157"/>
      <c r="M354" s="157"/>
      <c r="N354" s="157"/>
      <c r="O354" s="157"/>
      <c r="P354" s="157"/>
      <c r="Q354" s="157"/>
      <c r="R354" s="157"/>
      <c r="S354" s="157"/>
      <c r="T354" s="157"/>
      <c r="U354" s="157"/>
      <c r="V354" s="157"/>
      <c r="W354" s="157"/>
      <c r="X354" s="157"/>
      <c r="Y354" s="148"/>
      <c r="Z354" s="148"/>
      <c r="AA354" s="148"/>
      <c r="AB354" s="148"/>
      <c r="AC354" s="148"/>
      <c r="AD354" s="148"/>
      <c r="AE354" s="148"/>
      <c r="AF354" s="148"/>
      <c r="AG354" s="148" t="s">
        <v>393</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97" t="s">
        <v>1172</v>
      </c>
      <c r="D355" s="183"/>
      <c r="E355" s="184">
        <v>11</v>
      </c>
      <c r="F355" s="157"/>
      <c r="G355" s="157"/>
      <c r="H355" s="157"/>
      <c r="I355" s="157"/>
      <c r="J355" s="157"/>
      <c r="K355" s="157"/>
      <c r="L355" s="157"/>
      <c r="M355" s="157"/>
      <c r="N355" s="157"/>
      <c r="O355" s="157"/>
      <c r="P355" s="157"/>
      <c r="Q355" s="157"/>
      <c r="R355" s="157"/>
      <c r="S355" s="157"/>
      <c r="T355" s="157"/>
      <c r="U355" s="157"/>
      <c r="V355" s="157"/>
      <c r="W355" s="157"/>
      <c r="X355" s="157"/>
      <c r="Y355" s="148"/>
      <c r="Z355" s="148"/>
      <c r="AA355" s="148"/>
      <c r="AB355" s="148"/>
      <c r="AC355" s="148"/>
      <c r="AD355" s="148"/>
      <c r="AE355" s="148"/>
      <c r="AF355" s="148"/>
      <c r="AG355" s="148" t="s">
        <v>393</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55"/>
      <c r="B356" s="156"/>
      <c r="C356" s="198" t="s">
        <v>599</v>
      </c>
      <c r="D356" s="185"/>
      <c r="E356" s="186">
        <v>1267.2</v>
      </c>
      <c r="F356" s="157"/>
      <c r="G356" s="157"/>
      <c r="H356" s="157"/>
      <c r="I356" s="157"/>
      <c r="J356" s="157"/>
      <c r="K356" s="157"/>
      <c r="L356" s="157"/>
      <c r="M356" s="157"/>
      <c r="N356" s="157"/>
      <c r="O356" s="157"/>
      <c r="P356" s="157"/>
      <c r="Q356" s="157"/>
      <c r="R356" s="157"/>
      <c r="S356" s="157"/>
      <c r="T356" s="157"/>
      <c r="U356" s="157"/>
      <c r="V356" s="157"/>
      <c r="W356" s="157"/>
      <c r="X356" s="157"/>
      <c r="Y356" s="148"/>
      <c r="Z356" s="148"/>
      <c r="AA356" s="148"/>
      <c r="AB356" s="148"/>
      <c r="AC356" s="148"/>
      <c r="AD356" s="148"/>
      <c r="AE356" s="148"/>
      <c r="AF356" s="148"/>
      <c r="AG356" s="148" t="s">
        <v>393</v>
      </c>
      <c r="AH356" s="148">
        <v>1</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65">
        <v>51</v>
      </c>
      <c r="B357" s="166" t="s">
        <v>722</v>
      </c>
      <c r="C357" s="175" t="s">
        <v>723</v>
      </c>
      <c r="D357" s="167" t="s">
        <v>506</v>
      </c>
      <c r="E357" s="168">
        <v>1457.28</v>
      </c>
      <c r="F357" s="169">
        <v>28.4</v>
      </c>
      <c r="G357" s="170">
        <f>ROUND(E357*F357,2)</f>
        <v>41386.75</v>
      </c>
      <c r="H357" s="169">
        <v>28.4</v>
      </c>
      <c r="I357" s="170">
        <f>ROUND(E357*H357,2)</f>
        <v>41386.75</v>
      </c>
      <c r="J357" s="169">
        <v>0</v>
      </c>
      <c r="K357" s="170">
        <f>ROUND(E357*J357,2)</f>
        <v>0</v>
      </c>
      <c r="L357" s="170">
        <v>21</v>
      </c>
      <c r="M357" s="170">
        <f>G357*(1+L357/100)</f>
        <v>50077.967499999999</v>
      </c>
      <c r="N357" s="170">
        <v>2.9999999999999997E-4</v>
      </c>
      <c r="O357" s="170">
        <f>ROUND(E357*N357,2)</f>
        <v>0.44</v>
      </c>
      <c r="P357" s="170">
        <v>0</v>
      </c>
      <c r="Q357" s="170">
        <f>ROUND(E357*P357,2)</f>
        <v>0</v>
      </c>
      <c r="R357" s="170"/>
      <c r="S357" s="170" t="s">
        <v>321</v>
      </c>
      <c r="T357" s="171" t="s">
        <v>322</v>
      </c>
      <c r="U357" s="157">
        <v>0</v>
      </c>
      <c r="V357" s="157">
        <f>ROUND(E357*U357,2)</f>
        <v>0</v>
      </c>
      <c r="W357" s="157"/>
      <c r="X357" s="157" t="s">
        <v>627</v>
      </c>
      <c r="Y357" s="148"/>
      <c r="Z357" s="148"/>
      <c r="AA357" s="148"/>
      <c r="AB357" s="148"/>
      <c r="AC357" s="148"/>
      <c r="AD357" s="148"/>
      <c r="AE357" s="148"/>
      <c r="AF357" s="148"/>
      <c r="AG357" s="148" t="s">
        <v>628</v>
      </c>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55"/>
      <c r="B358" s="156"/>
      <c r="C358" s="197" t="s">
        <v>1173</v>
      </c>
      <c r="D358" s="183"/>
      <c r="E358" s="184">
        <v>1457.28</v>
      </c>
      <c r="F358" s="157"/>
      <c r="G358" s="157"/>
      <c r="H358" s="157"/>
      <c r="I358" s="157"/>
      <c r="J358" s="157"/>
      <c r="K358" s="157"/>
      <c r="L358" s="157"/>
      <c r="M358" s="157"/>
      <c r="N358" s="157"/>
      <c r="O358" s="157"/>
      <c r="P358" s="157"/>
      <c r="Q358" s="157"/>
      <c r="R358" s="157"/>
      <c r="S358" s="157"/>
      <c r="T358" s="157"/>
      <c r="U358" s="157"/>
      <c r="V358" s="157"/>
      <c r="W358" s="157"/>
      <c r="X358" s="157"/>
      <c r="Y358" s="148"/>
      <c r="Z358" s="148"/>
      <c r="AA358" s="148"/>
      <c r="AB358" s="148"/>
      <c r="AC358" s="148"/>
      <c r="AD358" s="148"/>
      <c r="AE358" s="148"/>
      <c r="AF358" s="148"/>
      <c r="AG358" s="148" t="s">
        <v>393</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x14ac:dyDescent="0.2">
      <c r="A359" s="159" t="s">
        <v>316</v>
      </c>
      <c r="B359" s="160" t="s">
        <v>214</v>
      </c>
      <c r="C359" s="174" t="s">
        <v>215</v>
      </c>
      <c r="D359" s="161"/>
      <c r="E359" s="162"/>
      <c r="F359" s="163"/>
      <c r="G359" s="163">
        <f>SUMIF(AG360:AG376,"&lt;&gt;NOR",G360:G376)</f>
        <v>37223.85</v>
      </c>
      <c r="H359" s="163"/>
      <c r="I359" s="163">
        <f>SUM(I360:I376)</f>
        <v>20066.07</v>
      </c>
      <c r="J359" s="163"/>
      <c r="K359" s="163">
        <f>SUM(K360:K376)</f>
        <v>17157.78</v>
      </c>
      <c r="L359" s="163"/>
      <c r="M359" s="163">
        <f>SUM(M360:M376)</f>
        <v>45040.858499999995</v>
      </c>
      <c r="N359" s="163"/>
      <c r="O359" s="163">
        <f>SUM(O360:O376)</f>
        <v>11.540000000000001</v>
      </c>
      <c r="P359" s="163"/>
      <c r="Q359" s="163">
        <f>SUM(Q360:Q376)</f>
        <v>0</v>
      </c>
      <c r="R359" s="163"/>
      <c r="S359" s="163"/>
      <c r="T359" s="164"/>
      <c r="U359" s="158"/>
      <c r="V359" s="158">
        <f>SUM(V360:V376)</f>
        <v>45.33</v>
      </c>
      <c r="W359" s="158"/>
      <c r="X359" s="158"/>
      <c r="AG359" t="s">
        <v>317</v>
      </c>
    </row>
    <row r="360" spans="1:60" ht="22.5" outlineLevel="1" x14ac:dyDescent="0.2">
      <c r="A360" s="165">
        <v>52</v>
      </c>
      <c r="B360" s="166" t="s">
        <v>1174</v>
      </c>
      <c r="C360" s="175" t="s">
        <v>1175</v>
      </c>
      <c r="D360" s="167" t="s">
        <v>443</v>
      </c>
      <c r="E360" s="168">
        <v>3.1375000000000002</v>
      </c>
      <c r="F360" s="169">
        <v>2860</v>
      </c>
      <c r="G360" s="170">
        <f>ROUND(E360*F360,2)</f>
        <v>8973.25</v>
      </c>
      <c r="H360" s="169">
        <v>2267.33</v>
      </c>
      <c r="I360" s="170">
        <f>ROUND(E360*H360,2)</f>
        <v>7113.75</v>
      </c>
      <c r="J360" s="169">
        <v>592.66999999999996</v>
      </c>
      <c r="K360" s="170">
        <f>ROUND(E360*J360,2)</f>
        <v>1859.5</v>
      </c>
      <c r="L360" s="170">
        <v>21</v>
      </c>
      <c r="M360" s="170">
        <f>G360*(1+L360/100)</f>
        <v>10857.6325</v>
      </c>
      <c r="N360" s="170">
        <v>2.59138</v>
      </c>
      <c r="O360" s="170">
        <f>ROUND(E360*N360,2)</f>
        <v>8.1300000000000008</v>
      </c>
      <c r="P360" s="170">
        <v>0</v>
      </c>
      <c r="Q360" s="170">
        <f>ROUND(E360*P360,2)</f>
        <v>0</v>
      </c>
      <c r="R360" s="170" t="s">
        <v>1176</v>
      </c>
      <c r="S360" s="170" t="s">
        <v>387</v>
      </c>
      <c r="T360" s="171" t="s">
        <v>322</v>
      </c>
      <c r="U360" s="157">
        <v>2.0470000000000002</v>
      </c>
      <c r="V360" s="157">
        <f>ROUND(E360*U360,2)</f>
        <v>6.42</v>
      </c>
      <c r="W360" s="157"/>
      <c r="X360" s="157" t="s">
        <v>388</v>
      </c>
      <c r="Y360" s="148"/>
      <c r="Z360" s="148"/>
      <c r="AA360" s="148"/>
      <c r="AB360" s="148"/>
      <c r="AC360" s="148"/>
      <c r="AD360" s="148"/>
      <c r="AE360" s="148"/>
      <c r="AF360" s="148"/>
      <c r="AG360" s="148" t="s">
        <v>389</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ht="22.5" outlineLevel="1" x14ac:dyDescent="0.2">
      <c r="A361" s="155"/>
      <c r="B361" s="156"/>
      <c r="C361" s="273" t="s">
        <v>1177</v>
      </c>
      <c r="D361" s="274"/>
      <c r="E361" s="274"/>
      <c r="F361" s="274"/>
      <c r="G361" s="274"/>
      <c r="H361" s="157"/>
      <c r="I361" s="157"/>
      <c r="J361" s="157"/>
      <c r="K361" s="157"/>
      <c r="L361" s="157"/>
      <c r="M361" s="157"/>
      <c r="N361" s="157"/>
      <c r="O361" s="157"/>
      <c r="P361" s="157"/>
      <c r="Q361" s="157"/>
      <c r="R361" s="157"/>
      <c r="S361" s="157"/>
      <c r="T361" s="157"/>
      <c r="U361" s="157"/>
      <c r="V361" s="157"/>
      <c r="W361" s="157"/>
      <c r="X361" s="157"/>
      <c r="Y361" s="148"/>
      <c r="Z361" s="148"/>
      <c r="AA361" s="148"/>
      <c r="AB361" s="148"/>
      <c r="AC361" s="148"/>
      <c r="AD361" s="148"/>
      <c r="AE361" s="148"/>
      <c r="AF361" s="148"/>
      <c r="AG361" s="148" t="s">
        <v>391</v>
      </c>
      <c r="AH361" s="148"/>
      <c r="AI361" s="148"/>
      <c r="AJ361" s="148"/>
      <c r="AK361" s="148"/>
      <c r="AL361" s="148"/>
      <c r="AM361" s="148"/>
      <c r="AN361" s="148"/>
      <c r="AO361" s="148"/>
      <c r="AP361" s="148"/>
      <c r="AQ361" s="148"/>
      <c r="AR361" s="148"/>
      <c r="AS361" s="148"/>
      <c r="AT361" s="148"/>
      <c r="AU361" s="148"/>
      <c r="AV361" s="148"/>
      <c r="AW361" s="148"/>
      <c r="AX361" s="148"/>
      <c r="AY361" s="148"/>
      <c r="AZ361" s="148"/>
      <c r="BA361" s="172" t="str">
        <f>C361</f>
        <v>čistíren odpadních vod (mimo budovy), nádrží, vodojemů, žlabů nebo kanálů, včetně pomocného pracovního lešení o výšce podlahy do 1900 mm a pro zatížení do 1,5 kPa,</v>
      </c>
      <c r="BB361" s="148"/>
      <c r="BC361" s="148"/>
      <c r="BD361" s="148"/>
      <c r="BE361" s="148"/>
      <c r="BF361" s="148"/>
      <c r="BG361" s="148"/>
      <c r="BH361" s="148"/>
    </row>
    <row r="362" spans="1:60" outlineLevel="1" x14ac:dyDescent="0.2">
      <c r="A362" s="155"/>
      <c r="B362" s="156"/>
      <c r="C362" s="197" t="s">
        <v>1178</v>
      </c>
      <c r="D362" s="183"/>
      <c r="E362" s="184"/>
      <c r="F362" s="157"/>
      <c r="G362" s="157"/>
      <c r="H362" s="157"/>
      <c r="I362" s="157"/>
      <c r="J362" s="157"/>
      <c r="K362" s="157"/>
      <c r="L362" s="157"/>
      <c r="M362" s="157"/>
      <c r="N362" s="157"/>
      <c r="O362" s="157"/>
      <c r="P362" s="157"/>
      <c r="Q362" s="157"/>
      <c r="R362" s="157"/>
      <c r="S362" s="157"/>
      <c r="T362" s="157"/>
      <c r="U362" s="157"/>
      <c r="V362" s="157"/>
      <c r="W362" s="157"/>
      <c r="X362" s="157"/>
      <c r="Y362" s="148"/>
      <c r="Z362" s="148"/>
      <c r="AA362" s="148"/>
      <c r="AB362" s="148"/>
      <c r="AC362" s="148"/>
      <c r="AD362" s="148"/>
      <c r="AE362" s="148"/>
      <c r="AF362" s="148"/>
      <c r="AG362" s="148" t="s">
        <v>393</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55"/>
      <c r="B363" s="156"/>
      <c r="C363" s="197" t="s">
        <v>1179</v>
      </c>
      <c r="D363" s="183"/>
      <c r="E363" s="184">
        <v>0.64</v>
      </c>
      <c r="F363" s="157"/>
      <c r="G363" s="157"/>
      <c r="H363" s="157"/>
      <c r="I363" s="157"/>
      <c r="J363" s="157"/>
      <c r="K363" s="157"/>
      <c r="L363" s="157"/>
      <c r="M363" s="157"/>
      <c r="N363" s="157"/>
      <c r="O363" s="157"/>
      <c r="P363" s="157"/>
      <c r="Q363" s="157"/>
      <c r="R363" s="157"/>
      <c r="S363" s="157"/>
      <c r="T363" s="157"/>
      <c r="U363" s="157"/>
      <c r="V363" s="157"/>
      <c r="W363" s="157"/>
      <c r="X363" s="157"/>
      <c r="Y363" s="148"/>
      <c r="Z363" s="148"/>
      <c r="AA363" s="148"/>
      <c r="AB363" s="148"/>
      <c r="AC363" s="148"/>
      <c r="AD363" s="148"/>
      <c r="AE363" s="148"/>
      <c r="AF363" s="148"/>
      <c r="AG363" s="148" t="s">
        <v>393</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97" t="s">
        <v>1180</v>
      </c>
      <c r="D364" s="183"/>
      <c r="E364" s="184">
        <v>2.4975000000000001</v>
      </c>
      <c r="F364" s="157"/>
      <c r="G364" s="157"/>
      <c r="H364" s="157"/>
      <c r="I364" s="157"/>
      <c r="J364" s="157"/>
      <c r="K364" s="157"/>
      <c r="L364" s="157"/>
      <c r="M364" s="157"/>
      <c r="N364" s="157"/>
      <c r="O364" s="157"/>
      <c r="P364" s="157"/>
      <c r="Q364" s="157"/>
      <c r="R364" s="157"/>
      <c r="S364" s="157"/>
      <c r="T364" s="157"/>
      <c r="U364" s="157"/>
      <c r="V364" s="157"/>
      <c r="W364" s="157"/>
      <c r="X364" s="157"/>
      <c r="Y364" s="148"/>
      <c r="Z364" s="148"/>
      <c r="AA364" s="148"/>
      <c r="AB364" s="148"/>
      <c r="AC364" s="148"/>
      <c r="AD364" s="148"/>
      <c r="AE364" s="148"/>
      <c r="AF364" s="148"/>
      <c r="AG364" s="148" t="s">
        <v>393</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ht="22.5" outlineLevel="1" x14ac:dyDescent="0.2">
      <c r="A365" s="165">
        <v>53</v>
      </c>
      <c r="B365" s="166" t="s">
        <v>1181</v>
      </c>
      <c r="C365" s="175" t="s">
        <v>1182</v>
      </c>
      <c r="D365" s="167" t="s">
        <v>506</v>
      </c>
      <c r="E365" s="168">
        <v>21.46</v>
      </c>
      <c r="F365" s="169">
        <v>633.6</v>
      </c>
      <c r="G365" s="170">
        <f>ROUND(E365*F365,2)</f>
        <v>13597.06</v>
      </c>
      <c r="H365" s="169">
        <v>217.71</v>
      </c>
      <c r="I365" s="170">
        <f>ROUND(E365*H365,2)</f>
        <v>4672.0600000000004</v>
      </c>
      <c r="J365" s="169">
        <v>415.89</v>
      </c>
      <c r="K365" s="170">
        <f>ROUND(E365*J365,2)</f>
        <v>8925</v>
      </c>
      <c r="L365" s="170">
        <v>21</v>
      </c>
      <c r="M365" s="170">
        <f>G365*(1+L365/100)</f>
        <v>16452.442599999998</v>
      </c>
      <c r="N365" s="170">
        <v>6.0310000000000002E-2</v>
      </c>
      <c r="O365" s="170">
        <f>ROUND(E365*N365,2)</f>
        <v>1.29</v>
      </c>
      <c r="P365" s="170">
        <v>0</v>
      </c>
      <c r="Q365" s="170">
        <f>ROUND(E365*P365,2)</f>
        <v>0</v>
      </c>
      <c r="R365" s="170" t="s">
        <v>1176</v>
      </c>
      <c r="S365" s="170" t="s">
        <v>387</v>
      </c>
      <c r="T365" s="171" t="s">
        <v>322</v>
      </c>
      <c r="U365" s="157">
        <v>1.0449999999999999</v>
      </c>
      <c r="V365" s="157">
        <f>ROUND(E365*U365,2)</f>
        <v>22.43</v>
      </c>
      <c r="W365" s="157"/>
      <c r="X365" s="157" t="s">
        <v>388</v>
      </c>
      <c r="Y365" s="148"/>
      <c r="Z365" s="148"/>
      <c r="AA365" s="148"/>
      <c r="AB365" s="148"/>
      <c r="AC365" s="148"/>
      <c r="AD365" s="148"/>
      <c r="AE365" s="148"/>
      <c r="AF365" s="148"/>
      <c r="AG365" s="148" t="s">
        <v>389</v>
      </c>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273" t="s">
        <v>1183</v>
      </c>
      <c r="D366" s="274"/>
      <c r="E366" s="274"/>
      <c r="F366" s="274"/>
      <c r="G366" s="274"/>
      <c r="H366" s="157"/>
      <c r="I366" s="157"/>
      <c r="J366" s="157"/>
      <c r="K366" s="157"/>
      <c r="L366" s="157"/>
      <c r="M366" s="157"/>
      <c r="N366" s="157"/>
      <c r="O366" s="157"/>
      <c r="P366" s="157"/>
      <c r="Q366" s="157"/>
      <c r="R366" s="157"/>
      <c r="S366" s="157"/>
      <c r="T366" s="157"/>
      <c r="U366" s="157"/>
      <c r="V366" s="157"/>
      <c r="W366" s="157"/>
      <c r="X366" s="157"/>
      <c r="Y366" s="148"/>
      <c r="Z366" s="148"/>
      <c r="AA366" s="148"/>
      <c r="AB366" s="148"/>
      <c r="AC366" s="148"/>
      <c r="AD366" s="148"/>
      <c r="AE366" s="148"/>
      <c r="AF366" s="148"/>
      <c r="AG366" s="148" t="s">
        <v>391</v>
      </c>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275" t="s">
        <v>1184</v>
      </c>
      <c r="D367" s="276"/>
      <c r="E367" s="276"/>
      <c r="F367" s="276"/>
      <c r="G367" s="276"/>
      <c r="H367" s="157"/>
      <c r="I367" s="157"/>
      <c r="J367" s="157"/>
      <c r="K367" s="157"/>
      <c r="L367" s="157"/>
      <c r="M367" s="157"/>
      <c r="N367" s="157"/>
      <c r="O367" s="157"/>
      <c r="P367" s="157"/>
      <c r="Q367" s="157"/>
      <c r="R367" s="157"/>
      <c r="S367" s="157"/>
      <c r="T367" s="157"/>
      <c r="U367" s="157"/>
      <c r="V367" s="157"/>
      <c r="W367" s="157"/>
      <c r="X367" s="157"/>
      <c r="Y367" s="148"/>
      <c r="Z367" s="148"/>
      <c r="AA367" s="148"/>
      <c r="AB367" s="148"/>
      <c r="AC367" s="148"/>
      <c r="AD367" s="148"/>
      <c r="AE367" s="148"/>
      <c r="AF367" s="148"/>
      <c r="AG367" s="148" t="s">
        <v>391</v>
      </c>
      <c r="AH367" s="148"/>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55"/>
      <c r="B368" s="156"/>
      <c r="C368" s="275" t="s">
        <v>1185</v>
      </c>
      <c r="D368" s="276"/>
      <c r="E368" s="276"/>
      <c r="F368" s="276"/>
      <c r="G368" s="276"/>
      <c r="H368" s="157"/>
      <c r="I368" s="157"/>
      <c r="J368" s="157"/>
      <c r="K368" s="157"/>
      <c r="L368" s="157"/>
      <c r="M368" s="157"/>
      <c r="N368" s="157"/>
      <c r="O368" s="157"/>
      <c r="P368" s="157"/>
      <c r="Q368" s="157"/>
      <c r="R368" s="157"/>
      <c r="S368" s="157"/>
      <c r="T368" s="157"/>
      <c r="U368" s="157"/>
      <c r="V368" s="157"/>
      <c r="W368" s="157"/>
      <c r="X368" s="157"/>
      <c r="Y368" s="148"/>
      <c r="Z368" s="148"/>
      <c r="AA368" s="148"/>
      <c r="AB368" s="148"/>
      <c r="AC368" s="148"/>
      <c r="AD368" s="148"/>
      <c r="AE368" s="148"/>
      <c r="AF368" s="148"/>
      <c r="AG368" s="148" t="s">
        <v>391</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55"/>
      <c r="B369" s="156"/>
      <c r="C369" s="197" t="s">
        <v>1186</v>
      </c>
      <c r="D369" s="183"/>
      <c r="E369" s="184"/>
      <c r="F369" s="157"/>
      <c r="G369" s="157"/>
      <c r="H369" s="157"/>
      <c r="I369" s="157"/>
      <c r="J369" s="157"/>
      <c r="K369" s="157"/>
      <c r="L369" s="157"/>
      <c r="M369" s="157"/>
      <c r="N369" s="157"/>
      <c r="O369" s="157"/>
      <c r="P369" s="157"/>
      <c r="Q369" s="157"/>
      <c r="R369" s="157"/>
      <c r="S369" s="157"/>
      <c r="T369" s="157"/>
      <c r="U369" s="157"/>
      <c r="V369" s="157"/>
      <c r="W369" s="157"/>
      <c r="X369" s="157"/>
      <c r="Y369" s="148"/>
      <c r="Z369" s="148"/>
      <c r="AA369" s="148"/>
      <c r="AB369" s="148"/>
      <c r="AC369" s="148"/>
      <c r="AD369" s="148"/>
      <c r="AE369" s="148"/>
      <c r="AF369" s="148"/>
      <c r="AG369" s="148" t="s">
        <v>393</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55"/>
      <c r="B370" s="156"/>
      <c r="C370" s="197" t="s">
        <v>1187</v>
      </c>
      <c r="D370" s="183"/>
      <c r="E370" s="184">
        <v>21.46</v>
      </c>
      <c r="F370" s="157"/>
      <c r="G370" s="157"/>
      <c r="H370" s="157"/>
      <c r="I370" s="157"/>
      <c r="J370" s="157"/>
      <c r="K370" s="157"/>
      <c r="L370" s="157"/>
      <c r="M370" s="157"/>
      <c r="N370" s="157"/>
      <c r="O370" s="157"/>
      <c r="P370" s="157"/>
      <c r="Q370" s="157"/>
      <c r="R370" s="157"/>
      <c r="S370" s="157"/>
      <c r="T370" s="157"/>
      <c r="U370" s="157"/>
      <c r="V370" s="157"/>
      <c r="W370" s="157"/>
      <c r="X370" s="157"/>
      <c r="Y370" s="148"/>
      <c r="Z370" s="148"/>
      <c r="AA370" s="148"/>
      <c r="AB370" s="148"/>
      <c r="AC370" s="148"/>
      <c r="AD370" s="148"/>
      <c r="AE370" s="148"/>
      <c r="AF370" s="148"/>
      <c r="AG370" s="148" t="s">
        <v>393</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65">
        <v>54</v>
      </c>
      <c r="B371" s="166" t="s">
        <v>1188</v>
      </c>
      <c r="C371" s="175" t="s">
        <v>1189</v>
      </c>
      <c r="D371" s="167" t="s">
        <v>649</v>
      </c>
      <c r="E371" s="168">
        <v>0.40788000000000002</v>
      </c>
      <c r="F371" s="169">
        <v>24256.01</v>
      </c>
      <c r="G371" s="170">
        <f>ROUND(E371*F371,2)</f>
        <v>9893.5400000000009</v>
      </c>
      <c r="H371" s="169">
        <v>16032.8</v>
      </c>
      <c r="I371" s="170">
        <f>ROUND(E371*H371,2)</f>
        <v>6539.46</v>
      </c>
      <c r="J371" s="169">
        <v>8223.2099999999991</v>
      </c>
      <c r="K371" s="170">
        <f>ROUND(E371*J371,2)</f>
        <v>3354.08</v>
      </c>
      <c r="L371" s="170">
        <v>21</v>
      </c>
      <c r="M371" s="170">
        <f>G371*(1+L371/100)</f>
        <v>11971.1834</v>
      </c>
      <c r="N371" s="170">
        <v>1.02535</v>
      </c>
      <c r="O371" s="170">
        <f>ROUND(E371*N371,2)</f>
        <v>0.42</v>
      </c>
      <c r="P371" s="170">
        <v>0</v>
      </c>
      <c r="Q371" s="170">
        <f>ROUND(E371*P371,2)</f>
        <v>0</v>
      </c>
      <c r="R371" s="170" t="s">
        <v>1176</v>
      </c>
      <c r="S371" s="170" t="s">
        <v>387</v>
      </c>
      <c r="T371" s="171" t="s">
        <v>322</v>
      </c>
      <c r="U371" s="157">
        <v>22.07</v>
      </c>
      <c r="V371" s="157">
        <f>ROUND(E371*U371,2)</f>
        <v>9</v>
      </c>
      <c r="W371" s="157"/>
      <c r="X371" s="157" t="s">
        <v>388</v>
      </c>
      <c r="Y371" s="148"/>
      <c r="Z371" s="148"/>
      <c r="AA371" s="148"/>
      <c r="AB371" s="148"/>
      <c r="AC371" s="148"/>
      <c r="AD371" s="148"/>
      <c r="AE371" s="148"/>
      <c r="AF371" s="148"/>
      <c r="AG371" s="148" t="s">
        <v>389</v>
      </c>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ht="22.5" outlineLevel="1" x14ac:dyDescent="0.2">
      <c r="A372" s="155"/>
      <c r="B372" s="156"/>
      <c r="C372" s="273" t="s">
        <v>1190</v>
      </c>
      <c r="D372" s="274"/>
      <c r="E372" s="274"/>
      <c r="F372" s="274"/>
      <c r="G372" s="274"/>
      <c r="H372" s="157"/>
      <c r="I372" s="157"/>
      <c r="J372" s="157"/>
      <c r="K372" s="157"/>
      <c r="L372" s="157"/>
      <c r="M372" s="157"/>
      <c r="N372" s="157"/>
      <c r="O372" s="157"/>
      <c r="P372" s="157"/>
      <c r="Q372" s="157"/>
      <c r="R372" s="157"/>
      <c r="S372" s="157"/>
      <c r="T372" s="157"/>
      <c r="U372" s="157"/>
      <c r="V372" s="157"/>
      <c r="W372" s="157"/>
      <c r="X372" s="157"/>
      <c r="Y372" s="148"/>
      <c r="Z372" s="148"/>
      <c r="AA372" s="148"/>
      <c r="AB372" s="148"/>
      <c r="AC372" s="148"/>
      <c r="AD372" s="148"/>
      <c r="AE372" s="148"/>
      <c r="AF372" s="148"/>
      <c r="AG372" s="148" t="s">
        <v>391</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72" t="str">
        <f>C372</f>
        <v>čistíren odpadních vod (mimo budovy), nádrží, vodojemů, žlabů nebo kanálů , včetně pomocného pracovního lešení o výšce podlahy do 1900 mm a pro zatížení do 1,5 kPa,</v>
      </c>
      <c r="BB372" s="148"/>
      <c r="BC372" s="148"/>
      <c r="BD372" s="148"/>
      <c r="BE372" s="148"/>
      <c r="BF372" s="148"/>
      <c r="BG372" s="148"/>
      <c r="BH372" s="148"/>
    </row>
    <row r="373" spans="1:60" outlineLevel="1" x14ac:dyDescent="0.2">
      <c r="A373" s="155"/>
      <c r="B373" s="156"/>
      <c r="C373" s="197" t="s">
        <v>1191</v>
      </c>
      <c r="D373" s="183"/>
      <c r="E373" s="184">
        <v>0.40788000000000002</v>
      </c>
      <c r="F373" s="157"/>
      <c r="G373" s="157"/>
      <c r="H373" s="157"/>
      <c r="I373" s="157"/>
      <c r="J373" s="157"/>
      <c r="K373" s="157"/>
      <c r="L373" s="157"/>
      <c r="M373" s="157"/>
      <c r="N373" s="157"/>
      <c r="O373" s="157"/>
      <c r="P373" s="157"/>
      <c r="Q373" s="157"/>
      <c r="R373" s="157"/>
      <c r="S373" s="157"/>
      <c r="T373" s="157"/>
      <c r="U373" s="157"/>
      <c r="V373" s="157"/>
      <c r="W373" s="157"/>
      <c r="X373" s="157"/>
      <c r="Y373" s="148"/>
      <c r="Z373" s="148"/>
      <c r="AA373" s="148"/>
      <c r="AB373" s="148"/>
      <c r="AC373" s="148"/>
      <c r="AD373" s="148"/>
      <c r="AE373" s="148"/>
      <c r="AF373" s="148"/>
      <c r="AG373" s="148" t="s">
        <v>393</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65">
        <v>55</v>
      </c>
      <c r="B374" s="166" t="s">
        <v>725</v>
      </c>
      <c r="C374" s="175" t="s">
        <v>726</v>
      </c>
      <c r="D374" s="167" t="s">
        <v>727</v>
      </c>
      <c r="E374" s="168">
        <v>17</v>
      </c>
      <c r="F374" s="169">
        <v>280</v>
      </c>
      <c r="G374" s="170">
        <f>ROUND(E374*F374,2)</f>
        <v>4760</v>
      </c>
      <c r="H374" s="169">
        <v>102.4</v>
      </c>
      <c r="I374" s="170">
        <f>ROUND(E374*H374,2)</f>
        <v>1740.8</v>
      </c>
      <c r="J374" s="169">
        <v>177.6</v>
      </c>
      <c r="K374" s="170">
        <f>ROUND(E374*J374,2)</f>
        <v>3019.2</v>
      </c>
      <c r="L374" s="170">
        <v>21</v>
      </c>
      <c r="M374" s="170">
        <f>G374*(1+L374/100)</f>
        <v>5759.5999999999995</v>
      </c>
      <c r="N374" s="170">
        <v>0.1</v>
      </c>
      <c r="O374" s="170">
        <f>ROUND(E374*N374,2)</f>
        <v>1.7</v>
      </c>
      <c r="P374" s="170">
        <v>0</v>
      </c>
      <c r="Q374" s="170">
        <f>ROUND(E374*P374,2)</f>
        <v>0</v>
      </c>
      <c r="R374" s="170"/>
      <c r="S374" s="170" t="s">
        <v>321</v>
      </c>
      <c r="T374" s="171" t="s">
        <v>322</v>
      </c>
      <c r="U374" s="157">
        <v>0.44</v>
      </c>
      <c r="V374" s="157">
        <f>ROUND(E374*U374,2)</f>
        <v>7.48</v>
      </c>
      <c r="W374" s="157"/>
      <c r="X374" s="157" t="s">
        <v>388</v>
      </c>
      <c r="Y374" s="148"/>
      <c r="Z374" s="148"/>
      <c r="AA374" s="148"/>
      <c r="AB374" s="148"/>
      <c r="AC374" s="148"/>
      <c r="AD374" s="148"/>
      <c r="AE374" s="148"/>
      <c r="AF374" s="148"/>
      <c r="AG374" s="148" t="s">
        <v>389</v>
      </c>
      <c r="AH374" s="148"/>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1" x14ac:dyDescent="0.2">
      <c r="A375" s="155"/>
      <c r="B375" s="156"/>
      <c r="C375" s="270" t="s">
        <v>728</v>
      </c>
      <c r="D375" s="271"/>
      <c r="E375" s="271"/>
      <c r="F375" s="271"/>
      <c r="G375" s="271"/>
      <c r="H375" s="157"/>
      <c r="I375" s="157"/>
      <c r="J375" s="157"/>
      <c r="K375" s="157"/>
      <c r="L375" s="157"/>
      <c r="M375" s="157"/>
      <c r="N375" s="157"/>
      <c r="O375" s="157"/>
      <c r="P375" s="157"/>
      <c r="Q375" s="157"/>
      <c r="R375" s="157"/>
      <c r="S375" s="157"/>
      <c r="T375" s="157"/>
      <c r="U375" s="157"/>
      <c r="V375" s="157"/>
      <c r="W375" s="157"/>
      <c r="X375" s="157"/>
      <c r="Y375" s="148"/>
      <c r="Z375" s="148"/>
      <c r="AA375" s="148"/>
      <c r="AB375" s="148"/>
      <c r="AC375" s="148"/>
      <c r="AD375" s="148"/>
      <c r="AE375" s="148"/>
      <c r="AF375" s="148"/>
      <c r="AG375" s="148" t="s">
        <v>326</v>
      </c>
      <c r="AH375" s="148"/>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97" t="s">
        <v>1192</v>
      </c>
      <c r="D376" s="183"/>
      <c r="E376" s="184">
        <v>17</v>
      </c>
      <c r="F376" s="157"/>
      <c r="G376" s="157"/>
      <c r="H376" s="157"/>
      <c r="I376" s="157"/>
      <c r="J376" s="157"/>
      <c r="K376" s="157"/>
      <c r="L376" s="157"/>
      <c r="M376" s="157"/>
      <c r="N376" s="157"/>
      <c r="O376" s="157"/>
      <c r="P376" s="157"/>
      <c r="Q376" s="157"/>
      <c r="R376" s="157"/>
      <c r="S376" s="157"/>
      <c r="T376" s="157"/>
      <c r="U376" s="157"/>
      <c r="V376" s="157"/>
      <c r="W376" s="157"/>
      <c r="X376" s="157"/>
      <c r="Y376" s="148"/>
      <c r="Z376" s="148"/>
      <c r="AA376" s="148"/>
      <c r="AB376" s="148"/>
      <c r="AC376" s="148"/>
      <c r="AD376" s="148"/>
      <c r="AE376" s="148"/>
      <c r="AF376" s="148"/>
      <c r="AG376" s="148" t="s">
        <v>393</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x14ac:dyDescent="0.2">
      <c r="A377" s="159" t="s">
        <v>316</v>
      </c>
      <c r="B377" s="160" t="s">
        <v>216</v>
      </c>
      <c r="C377" s="174" t="s">
        <v>217</v>
      </c>
      <c r="D377" s="161"/>
      <c r="E377" s="162"/>
      <c r="F377" s="163"/>
      <c r="G377" s="163">
        <f>SUMIF(AG378:AG394,"&lt;&gt;NOR",G378:G394)</f>
        <v>20230.059999999998</v>
      </c>
      <c r="H377" s="163"/>
      <c r="I377" s="163">
        <f>SUM(I378:I394)</f>
        <v>11222.380000000001</v>
      </c>
      <c r="J377" s="163"/>
      <c r="K377" s="163">
        <f>SUM(K378:K394)</f>
        <v>9007.68</v>
      </c>
      <c r="L377" s="163"/>
      <c r="M377" s="163">
        <f>SUM(M378:M394)</f>
        <v>24478.372600000002</v>
      </c>
      <c r="N377" s="163"/>
      <c r="O377" s="163">
        <f>SUM(O378:O394)</f>
        <v>15.36</v>
      </c>
      <c r="P377" s="163"/>
      <c r="Q377" s="163">
        <f>SUM(Q378:Q394)</f>
        <v>0</v>
      </c>
      <c r="R377" s="163"/>
      <c r="S377" s="163"/>
      <c r="T377" s="164"/>
      <c r="U377" s="158"/>
      <c r="V377" s="158">
        <f>SUM(V378:V394)</f>
        <v>23.57</v>
      </c>
      <c r="W377" s="158"/>
      <c r="X377" s="158"/>
      <c r="AG377" t="s">
        <v>317</v>
      </c>
    </row>
    <row r="378" spans="1:60" ht="33.75" outlineLevel="1" x14ac:dyDescent="0.2">
      <c r="A378" s="165">
        <v>56</v>
      </c>
      <c r="B378" s="166" t="s">
        <v>1193</v>
      </c>
      <c r="C378" s="175" t="s">
        <v>1194</v>
      </c>
      <c r="D378" s="167" t="s">
        <v>443</v>
      </c>
      <c r="E378" s="168">
        <v>0.76375000000000004</v>
      </c>
      <c r="F378" s="169">
        <v>2360</v>
      </c>
      <c r="G378" s="170">
        <f>ROUND(E378*F378,2)</f>
        <v>1802.45</v>
      </c>
      <c r="H378" s="169">
        <v>0</v>
      </c>
      <c r="I378" s="170">
        <f>ROUND(E378*H378,2)</f>
        <v>0</v>
      </c>
      <c r="J378" s="169">
        <v>2360</v>
      </c>
      <c r="K378" s="170">
        <f>ROUND(E378*J378,2)</f>
        <v>1802.45</v>
      </c>
      <c r="L378" s="170">
        <v>21</v>
      </c>
      <c r="M378" s="170">
        <f>G378*(1+L378/100)</f>
        <v>2180.9645</v>
      </c>
      <c r="N378" s="170">
        <v>2.52522</v>
      </c>
      <c r="O378" s="170">
        <f>ROUND(E378*N378,2)</f>
        <v>1.93</v>
      </c>
      <c r="P378" s="170">
        <v>0</v>
      </c>
      <c r="Q378" s="170">
        <f>ROUND(E378*P378,2)</f>
        <v>0</v>
      </c>
      <c r="R378" s="170" t="s">
        <v>1195</v>
      </c>
      <c r="S378" s="170" t="s">
        <v>387</v>
      </c>
      <c r="T378" s="171" t="s">
        <v>322</v>
      </c>
      <c r="U378" s="157">
        <v>0.98699999999999999</v>
      </c>
      <c r="V378" s="157">
        <f>ROUND(E378*U378,2)</f>
        <v>0.75</v>
      </c>
      <c r="W378" s="157"/>
      <c r="X378" s="157" t="s">
        <v>388</v>
      </c>
      <c r="Y378" s="148"/>
      <c r="Z378" s="148"/>
      <c r="AA378" s="148"/>
      <c r="AB378" s="148"/>
      <c r="AC378" s="148"/>
      <c r="AD378" s="148"/>
      <c r="AE378" s="148"/>
      <c r="AF378" s="148"/>
      <c r="AG378" s="148" t="s">
        <v>389</v>
      </c>
      <c r="AH378" s="148"/>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55"/>
      <c r="B379" s="156"/>
      <c r="C379" s="270" t="s">
        <v>1196</v>
      </c>
      <c r="D379" s="271"/>
      <c r="E379" s="271"/>
      <c r="F379" s="271"/>
      <c r="G379" s="271"/>
      <c r="H379" s="157"/>
      <c r="I379" s="157"/>
      <c r="J379" s="157"/>
      <c r="K379" s="157"/>
      <c r="L379" s="157"/>
      <c r="M379" s="157"/>
      <c r="N379" s="157"/>
      <c r="O379" s="157"/>
      <c r="P379" s="157"/>
      <c r="Q379" s="157"/>
      <c r="R379" s="157"/>
      <c r="S379" s="157"/>
      <c r="T379" s="157"/>
      <c r="U379" s="157"/>
      <c r="V379" s="157"/>
      <c r="W379" s="157"/>
      <c r="X379" s="157"/>
      <c r="Y379" s="148"/>
      <c r="Z379" s="148"/>
      <c r="AA379" s="148"/>
      <c r="AB379" s="148"/>
      <c r="AC379" s="148"/>
      <c r="AD379" s="148"/>
      <c r="AE379" s="148"/>
      <c r="AF379" s="148"/>
      <c r="AG379" s="148" t="s">
        <v>326</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97" t="s">
        <v>1197</v>
      </c>
      <c r="D380" s="183"/>
      <c r="E380" s="184">
        <v>0.76375000000000004</v>
      </c>
      <c r="F380" s="157"/>
      <c r="G380" s="157"/>
      <c r="H380" s="157"/>
      <c r="I380" s="157"/>
      <c r="J380" s="157"/>
      <c r="K380" s="157"/>
      <c r="L380" s="157"/>
      <c r="M380" s="157"/>
      <c r="N380" s="157"/>
      <c r="O380" s="157"/>
      <c r="P380" s="157"/>
      <c r="Q380" s="157"/>
      <c r="R380" s="157"/>
      <c r="S380" s="157"/>
      <c r="T380" s="157"/>
      <c r="U380" s="157"/>
      <c r="V380" s="157"/>
      <c r="W380" s="157"/>
      <c r="X380" s="157"/>
      <c r="Y380" s="148"/>
      <c r="Z380" s="148"/>
      <c r="AA380" s="148"/>
      <c r="AB380" s="148"/>
      <c r="AC380" s="148"/>
      <c r="AD380" s="148"/>
      <c r="AE380" s="148"/>
      <c r="AF380" s="148"/>
      <c r="AG380" s="148" t="s">
        <v>393</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ht="22.5" outlineLevel="1" x14ac:dyDescent="0.2">
      <c r="A381" s="165">
        <v>57</v>
      </c>
      <c r="B381" s="166" t="s">
        <v>1198</v>
      </c>
      <c r="C381" s="175" t="s">
        <v>1199</v>
      </c>
      <c r="D381" s="167" t="s">
        <v>506</v>
      </c>
      <c r="E381" s="168">
        <v>1.7350000000000001</v>
      </c>
      <c r="F381" s="169">
        <v>385.2</v>
      </c>
      <c r="G381" s="170">
        <f>ROUND(E381*F381,2)</f>
        <v>668.32</v>
      </c>
      <c r="H381" s="169">
        <v>117.53</v>
      </c>
      <c r="I381" s="170">
        <f>ROUND(E381*H381,2)</f>
        <v>203.91</v>
      </c>
      <c r="J381" s="169">
        <v>267.67</v>
      </c>
      <c r="K381" s="170">
        <f>ROUND(E381*J381,2)</f>
        <v>464.41</v>
      </c>
      <c r="L381" s="170">
        <v>21</v>
      </c>
      <c r="M381" s="170">
        <f>G381*(1+L381/100)</f>
        <v>808.66720000000009</v>
      </c>
      <c r="N381" s="170">
        <v>4.6780000000000002E-2</v>
      </c>
      <c r="O381" s="170">
        <f>ROUND(E381*N381,2)</f>
        <v>0.08</v>
      </c>
      <c r="P381" s="170">
        <v>0</v>
      </c>
      <c r="Q381" s="170">
        <f>ROUND(E381*P381,2)</f>
        <v>0</v>
      </c>
      <c r="R381" s="170" t="s">
        <v>1195</v>
      </c>
      <c r="S381" s="170" t="s">
        <v>387</v>
      </c>
      <c r="T381" s="171" t="s">
        <v>322</v>
      </c>
      <c r="U381" s="157">
        <v>0.65</v>
      </c>
      <c r="V381" s="157">
        <f>ROUND(E381*U381,2)</f>
        <v>1.1299999999999999</v>
      </c>
      <c r="W381" s="157"/>
      <c r="X381" s="157" t="s">
        <v>388</v>
      </c>
      <c r="Y381" s="148"/>
      <c r="Z381" s="148"/>
      <c r="AA381" s="148"/>
      <c r="AB381" s="148"/>
      <c r="AC381" s="148"/>
      <c r="AD381" s="148"/>
      <c r="AE381" s="148"/>
      <c r="AF381" s="148"/>
      <c r="AG381" s="148" t="s">
        <v>389</v>
      </c>
      <c r="AH381" s="148"/>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c r="B382" s="156"/>
      <c r="C382" s="273" t="s">
        <v>1200</v>
      </c>
      <c r="D382" s="274"/>
      <c r="E382" s="274"/>
      <c r="F382" s="274"/>
      <c r="G382" s="274"/>
      <c r="H382" s="157"/>
      <c r="I382" s="157"/>
      <c r="J382" s="157"/>
      <c r="K382" s="157"/>
      <c r="L382" s="157"/>
      <c r="M382" s="157"/>
      <c r="N382" s="157"/>
      <c r="O382" s="157"/>
      <c r="P382" s="157"/>
      <c r="Q382" s="157"/>
      <c r="R382" s="157"/>
      <c r="S382" s="157"/>
      <c r="T382" s="157"/>
      <c r="U382" s="157"/>
      <c r="V382" s="157"/>
      <c r="W382" s="157"/>
      <c r="X382" s="157"/>
      <c r="Y382" s="148"/>
      <c r="Z382" s="148"/>
      <c r="AA382" s="148"/>
      <c r="AB382" s="148"/>
      <c r="AC382" s="148"/>
      <c r="AD382" s="148"/>
      <c r="AE382" s="148"/>
      <c r="AF382" s="148"/>
      <c r="AG382" s="148" t="s">
        <v>391</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55"/>
      <c r="B383" s="156"/>
      <c r="C383" s="197" t="s">
        <v>1201</v>
      </c>
      <c r="D383" s="183"/>
      <c r="E383" s="184">
        <v>1.7350000000000001</v>
      </c>
      <c r="F383" s="157"/>
      <c r="G383" s="157"/>
      <c r="H383" s="157"/>
      <c r="I383" s="157"/>
      <c r="J383" s="157"/>
      <c r="K383" s="157"/>
      <c r="L383" s="157"/>
      <c r="M383" s="157"/>
      <c r="N383" s="157"/>
      <c r="O383" s="157"/>
      <c r="P383" s="157"/>
      <c r="Q383" s="157"/>
      <c r="R383" s="157"/>
      <c r="S383" s="157"/>
      <c r="T383" s="157"/>
      <c r="U383" s="157"/>
      <c r="V383" s="157"/>
      <c r="W383" s="157"/>
      <c r="X383" s="157"/>
      <c r="Y383" s="148"/>
      <c r="Z383" s="148"/>
      <c r="AA383" s="148"/>
      <c r="AB383" s="148"/>
      <c r="AC383" s="148"/>
      <c r="AD383" s="148"/>
      <c r="AE383" s="148"/>
      <c r="AF383" s="148"/>
      <c r="AG383" s="148" t="s">
        <v>393</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ht="22.5" outlineLevel="1" x14ac:dyDescent="0.2">
      <c r="A384" s="165">
        <v>58</v>
      </c>
      <c r="B384" s="166" t="s">
        <v>1202</v>
      </c>
      <c r="C384" s="175" t="s">
        <v>1203</v>
      </c>
      <c r="D384" s="167" t="s">
        <v>506</v>
      </c>
      <c r="E384" s="168">
        <v>1.7350000000000001</v>
      </c>
      <c r="F384" s="169">
        <v>91.6</v>
      </c>
      <c r="G384" s="170">
        <f>ROUND(E384*F384,2)</f>
        <v>158.93</v>
      </c>
      <c r="H384" s="169">
        <v>0</v>
      </c>
      <c r="I384" s="170">
        <f>ROUND(E384*H384,2)</f>
        <v>0</v>
      </c>
      <c r="J384" s="169">
        <v>91.6</v>
      </c>
      <c r="K384" s="170">
        <f>ROUND(E384*J384,2)</f>
        <v>158.93</v>
      </c>
      <c r="L384" s="170">
        <v>21</v>
      </c>
      <c r="M384" s="170">
        <f>G384*(1+L384/100)</f>
        <v>192.30530000000002</v>
      </c>
      <c r="N384" s="170">
        <v>0</v>
      </c>
      <c r="O384" s="170">
        <f>ROUND(E384*N384,2)</f>
        <v>0</v>
      </c>
      <c r="P384" s="170">
        <v>0</v>
      </c>
      <c r="Q384" s="170">
        <f>ROUND(E384*P384,2)</f>
        <v>0</v>
      </c>
      <c r="R384" s="170" t="s">
        <v>1195</v>
      </c>
      <c r="S384" s="170" t="s">
        <v>387</v>
      </c>
      <c r="T384" s="171" t="s">
        <v>322</v>
      </c>
      <c r="U384" s="157">
        <v>0.17299999999999999</v>
      </c>
      <c r="V384" s="157">
        <f>ROUND(E384*U384,2)</f>
        <v>0.3</v>
      </c>
      <c r="W384" s="157"/>
      <c r="X384" s="157" t="s">
        <v>388</v>
      </c>
      <c r="Y384" s="148"/>
      <c r="Z384" s="148"/>
      <c r="AA384" s="148"/>
      <c r="AB384" s="148"/>
      <c r="AC384" s="148"/>
      <c r="AD384" s="148"/>
      <c r="AE384" s="148"/>
      <c r="AF384" s="148"/>
      <c r="AG384" s="148" t="s">
        <v>389</v>
      </c>
      <c r="AH384" s="148"/>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55"/>
      <c r="B385" s="156"/>
      <c r="C385" s="273" t="s">
        <v>1200</v>
      </c>
      <c r="D385" s="274"/>
      <c r="E385" s="274"/>
      <c r="F385" s="274"/>
      <c r="G385" s="274"/>
      <c r="H385" s="157"/>
      <c r="I385" s="157"/>
      <c r="J385" s="157"/>
      <c r="K385" s="157"/>
      <c r="L385" s="157"/>
      <c r="M385" s="157"/>
      <c r="N385" s="157"/>
      <c r="O385" s="157"/>
      <c r="P385" s="157"/>
      <c r="Q385" s="157"/>
      <c r="R385" s="157"/>
      <c r="S385" s="157"/>
      <c r="T385" s="157"/>
      <c r="U385" s="157"/>
      <c r="V385" s="157"/>
      <c r="W385" s="157"/>
      <c r="X385" s="157"/>
      <c r="Y385" s="148"/>
      <c r="Z385" s="148"/>
      <c r="AA385" s="148"/>
      <c r="AB385" s="148"/>
      <c r="AC385" s="148"/>
      <c r="AD385" s="148"/>
      <c r="AE385" s="148"/>
      <c r="AF385" s="148"/>
      <c r="AG385" s="148" t="s">
        <v>391</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55"/>
      <c r="B386" s="156"/>
      <c r="C386" s="197" t="s">
        <v>1201</v>
      </c>
      <c r="D386" s="183"/>
      <c r="E386" s="184">
        <v>1.7350000000000001</v>
      </c>
      <c r="F386" s="157"/>
      <c r="G386" s="157"/>
      <c r="H386" s="157"/>
      <c r="I386" s="157"/>
      <c r="J386" s="157"/>
      <c r="K386" s="157"/>
      <c r="L386" s="157"/>
      <c r="M386" s="157"/>
      <c r="N386" s="157"/>
      <c r="O386" s="157"/>
      <c r="P386" s="157"/>
      <c r="Q386" s="157"/>
      <c r="R386" s="157"/>
      <c r="S386" s="157"/>
      <c r="T386" s="157"/>
      <c r="U386" s="157"/>
      <c r="V386" s="157"/>
      <c r="W386" s="157"/>
      <c r="X386" s="157"/>
      <c r="Y386" s="148"/>
      <c r="Z386" s="148"/>
      <c r="AA386" s="148"/>
      <c r="AB386" s="148"/>
      <c r="AC386" s="148"/>
      <c r="AD386" s="148"/>
      <c r="AE386" s="148"/>
      <c r="AF386" s="148"/>
      <c r="AG386" s="148" t="s">
        <v>393</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65">
        <v>59</v>
      </c>
      <c r="B387" s="166" t="s">
        <v>1204</v>
      </c>
      <c r="C387" s="175" t="s">
        <v>1205</v>
      </c>
      <c r="D387" s="167" t="s">
        <v>649</v>
      </c>
      <c r="E387" s="168">
        <v>9.9290000000000003E-2</v>
      </c>
      <c r="F387" s="169">
        <v>27368.01</v>
      </c>
      <c r="G387" s="170">
        <f>ROUND(E387*F387,2)</f>
        <v>2717.37</v>
      </c>
      <c r="H387" s="169">
        <v>17068.93</v>
      </c>
      <c r="I387" s="170">
        <f>ROUND(E387*H387,2)</f>
        <v>1694.77</v>
      </c>
      <c r="J387" s="169">
        <v>10299.08</v>
      </c>
      <c r="K387" s="170">
        <f>ROUND(E387*J387,2)</f>
        <v>1022.6</v>
      </c>
      <c r="L387" s="170">
        <v>21</v>
      </c>
      <c r="M387" s="170">
        <f>G387*(1+L387/100)</f>
        <v>3288.0176999999999</v>
      </c>
      <c r="N387" s="170">
        <v>1.02139</v>
      </c>
      <c r="O387" s="170">
        <f>ROUND(E387*N387,2)</f>
        <v>0.1</v>
      </c>
      <c r="P387" s="170">
        <v>0</v>
      </c>
      <c r="Q387" s="170">
        <f>ROUND(E387*P387,2)</f>
        <v>0</v>
      </c>
      <c r="R387" s="170" t="s">
        <v>1195</v>
      </c>
      <c r="S387" s="170" t="s">
        <v>387</v>
      </c>
      <c r="T387" s="171" t="s">
        <v>322</v>
      </c>
      <c r="U387" s="157">
        <v>26.616</v>
      </c>
      <c r="V387" s="157">
        <f>ROUND(E387*U387,2)</f>
        <v>2.64</v>
      </c>
      <c r="W387" s="157"/>
      <c r="X387" s="157" t="s">
        <v>388</v>
      </c>
      <c r="Y387" s="148"/>
      <c r="Z387" s="148"/>
      <c r="AA387" s="148"/>
      <c r="AB387" s="148"/>
      <c r="AC387" s="148"/>
      <c r="AD387" s="148"/>
      <c r="AE387" s="148"/>
      <c r="AF387" s="148"/>
      <c r="AG387" s="148" t="s">
        <v>389</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ht="22.5" outlineLevel="1" x14ac:dyDescent="0.2">
      <c r="A388" s="155"/>
      <c r="B388" s="156"/>
      <c r="C388" s="273" t="s">
        <v>1206</v>
      </c>
      <c r="D388" s="274"/>
      <c r="E388" s="274"/>
      <c r="F388" s="274"/>
      <c r="G388" s="274"/>
      <c r="H388" s="157"/>
      <c r="I388" s="157"/>
      <c r="J388" s="157"/>
      <c r="K388" s="157"/>
      <c r="L388" s="157"/>
      <c r="M388" s="157"/>
      <c r="N388" s="157"/>
      <c r="O388" s="157"/>
      <c r="P388" s="157"/>
      <c r="Q388" s="157"/>
      <c r="R388" s="157"/>
      <c r="S388" s="157"/>
      <c r="T388" s="157"/>
      <c r="U388" s="157"/>
      <c r="V388" s="157"/>
      <c r="W388" s="157"/>
      <c r="X388" s="157"/>
      <c r="Y388" s="148"/>
      <c r="Z388" s="148"/>
      <c r="AA388" s="148"/>
      <c r="AB388" s="148"/>
      <c r="AC388" s="148"/>
      <c r="AD388" s="148"/>
      <c r="AE388" s="148"/>
      <c r="AF388" s="148"/>
      <c r="AG388" s="148" t="s">
        <v>391</v>
      </c>
      <c r="AH388" s="148"/>
      <c r="AI388" s="148"/>
      <c r="AJ388" s="148"/>
      <c r="AK388" s="148"/>
      <c r="AL388" s="148"/>
      <c r="AM388" s="148"/>
      <c r="AN388" s="148"/>
      <c r="AO388" s="148"/>
      <c r="AP388" s="148"/>
      <c r="AQ388" s="148"/>
      <c r="AR388" s="148"/>
      <c r="AS388" s="148"/>
      <c r="AT388" s="148"/>
      <c r="AU388" s="148"/>
      <c r="AV388" s="148"/>
      <c r="AW388" s="148"/>
      <c r="AX388" s="148"/>
      <c r="AY388" s="148"/>
      <c r="AZ388" s="148"/>
      <c r="BA388" s="172" t="str">
        <f>C388</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388" s="148"/>
      <c r="BC388" s="148"/>
      <c r="BD388" s="148"/>
      <c r="BE388" s="148"/>
      <c r="BF388" s="148"/>
      <c r="BG388" s="148"/>
      <c r="BH388" s="148"/>
    </row>
    <row r="389" spans="1:60" outlineLevel="1" x14ac:dyDescent="0.2">
      <c r="A389" s="155"/>
      <c r="B389" s="156"/>
      <c r="C389" s="197" t="s">
        <v>1207</v>
      </c>
      <c r="D389" s="183"/>
      <c r="E389" s="184">
        <v>9.9290000000000003E-2</v>
      </c>
      <c r="F389" s="157"/>
      <c r="G389" s="157"/>
      <c r="H389" s="157"/>
      <c r="I389" s="157"/>
      <c r="J389" s="157"/>
      <c r="K389" s="157"/>
      <c r="L389" s="157"/>
      <c r="M389" s="157"/>
      <c r="N389" s="157"/>
      <c r="O389" s="157"/>
      <c r="P389" s="157"/>
      <c r="Q389" s="157"/>
      <c r="R389" s="157"/>
      <c r="S389" s="157"/>
      <c r="T389" s="157"/>
      <c r="U389" s="157"/>
      <c r="V389" s="157"/>
      <c r="W389" s="157"/>
      <c r="X389" s="157"/>
      <c r="Y389" s="148"/>
      <c r="Z389" s="148"/>
      <c r="AA389" s="148"/>
      <c r="AB389" s="148"/>
      <c r="AC389" s="148"/>
      <c r="AD389" s="148"/>
      <c r="AE389" s="148"/>
      <c r="AF389" s="148"/>
      <c r="AG389" s="148" t="s">
        <v>393</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65">
        <v>60</v>
      </c>
      <c r="B390" s="166" t="s">
        <v>1208</v>
      </c>
      <c r="C390" s="175" t="s">
        <v>1209</v>
      </c>
      <c r="D390" s="167" t="s">
        <v>443</v>
      </c>
      <c r="E390" s="168">
        <v>5.2478800000000003</v>
      </c>
      <c r="F390" s="169">
        <v>2836</v>
      </c>
      <c r="G390" s="170">
        <f>ROUND(E390*F390,2)</f>
        <v>14882.99</v>
      </c>
      <c r="H390" s="169">
        <v>1776.66</v>
      </c>
      <c r="I390" s="170">
        <f>ROUND(E390*H390,2)</f>
        <v>9323.7000000000007</v>
      </c>
      <c r="J390" s="169">
        <v>1059.3399999999999</v>
      </c>
      <c r="K390" s="170">
        <f>ROUND(E390*J390,2)</f>
        <v>5559.29</v>
      </c>
      <c r="L390" s="170">
        <v>21</v>
      </c>
      <c r="M390" s="170">
        <f>G390*(1+L390/100)</f>
        <v>18008.4179</v>
      </c>
      <c r="N390" s="170">
        <v>2.52542</v>
      </c>
      <c r="O390" s="170">
        <f>ROUND(E390*N390,2)</f>
        <v>13.25</v>
      </c>
      <c r="P390" s="170">
        <v>0</v>
      </c>
      <c r="Q390" s="170">
        <f>ROUND(E390*P390,2)</f>
        <v>0</v>
      </c>
      <c r="R390" s="170" t="s">
        <v>1210</v>
      </c>
      <c r="S390" s="170" t="s">
        <v>387</v>
      </c>
      <c r="T390" s="171" t="s">
        <v>322</v>
      </c>
      <c r="U390" s="157">
        <v>3.5720000000000001</v>
      </c>
      <c r="V390" s="157">
        <f>ROUND(E390*U390,2)</f>
        <v>18.75</v>
      </c>
      <c r="W390" s="157"/>
      <c r="X390" s="157" t="s">
        <v>388</v>
      </c>
      <c r="Y390" s="148"/>
      <c r="Z390" s="148"/>
      <c r="AA390" s="148"/>
      <c r="AB390" s="148"/>
      <c r="AC390" s="148"/>
      <c r="AD390" s="148"/>
      <c r="AE390" s="148"/>
      <c r="AF390" s="148"/>
      <c r="AG390" s="148" t="s">
        <v>389</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55"/>
      <c r="B391" s="156"/>
      <c r="C391" s="273" t="s">
        <v>1211</v>
      </c>
      <c r="D391" s="274"/>
      <c r="E391" s="274"/>
      <c r="F391" s="274"/>
      <c r="G391" s="274"/>
      <c r="H391" s="157"/>
      <c r="I391" s="157"/>
      <c r="J391" s="157"/>
      <c r="K391" s="157"/>
      <c r="L391" s="157"/>
      <c r="M391" s="157"/>
      <c r="N391" s="157"/>
      <c r="O391" s="157"/>
      <c r="P391" s="157"/>
      <c r="Q391" s="157"/>
      <c r="R391" s="157"/>
      <c r="S391" s="157"/>
      <c r="T391" s="157"/>
      <c r="U391" s="157"/>
      <c r="V391" s="157"/>
      <c r="W391" s="157"/>
      <c r="X391" s="157"/>
      <c r="Y391" s="148"/>
      <c r="Z391" s="148"/>
      <c r="AA391" s="148"/>
      <c r="AB391" s="148"/>
      <c r="AC391" s="148"/>
      <c r="AD391" s="148"/>
      <c r="AE391" s="148"/>
      <c r="AF391" s="148"/>
      <c r="AG391" s="148" t="s">
        <v>391</v>
      </c>
      <c r="AH391" s="148"/>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197" t="s">
        <v>1212</v>
      </c>
      <c r="D392" s="183"/>
      <c r="E392" s="184"/>
      <c r="F392" s="157"/>
      <c r="G392" s="157"/>
      <c r="H392" s="157"/>
      <c r="I392" s="157"/>
      <c r="J392" s="157"/>
      <c r="K392" s="157"/>
      <c r="L392" s="157"/>
      <c r="M392" s="157"/>
      <c r="N392" s="157"/>
      <c r="O392" s="157"/>
      <c r="P392" s="157"/>
      <c r="Q392" s="157"/>
      <c r="R392" s="157"/>
      <c r="S392" s="157"/>
      <c r="T392" s="157"/>
      <c r="U392" s="157"/>
      <c r="V392" s="157"/>
      <c r="W392" s="157"/>
      <c r="X392" s="157"/>
      <c r="Y392" s="148"/>
      <c r="Z392" s="148"/>
      <c r="AA392" s="148"/>
      <c r="AB392" s="148"/>
      <c r="AC392" s="148"/>
      <c r="AD392" s="148"/>
      <c r="AE392" s="148"/>
      <c r="AF392" s="148"/>
      <c r="AG392" s="148" t="s">
        <v>393</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55"/>
      <c r="B393" s="156"/>
      <c r="C393" s="197" t="s">
        <v>1213</v>
      </c>
      <c r="D393" s="183"/>
      <c r="E393" s="184">
        <v>0.20899999999999999</v>
      </c>
      <c r="F393" s="157"/>
      <c r="G393" s="157"/>
      <c r="H393" s="157"/>
      <c r="I393" s="157"/>
      <c r="J393" s="157"/>
      <c r="K393" s="157"/>
      <c r="L393" s="157"/>
      <c r="M393" s="157"/>
      <c r="N393" s="157"/>
      <c r="O393" s="157"/>
      <c r="P393" s="157"/>
      <c r="Q393" s="157"/>
      <c r="R393" s="157"/>
      <c r="S393" s="157"/>
      <c r="T393" s="157"/>
      <c r="U393" s="157"/>
      <c r="V393" s="157"/>
      <c r="W393" s="157"/>
      <c r="X393" s="157"/>
      <c r="Y393" s="148"/>
      <c r="Z393" s="148"/>
      <c r="AA393" s="148"/>
      <c r="AB393" s="148"/>
      <c r="AC393" s="148"/>
      <c r="AD393" s="148"/>
      <c r="AE393" s="148"/>
      <c r="AF393" s="148"/>
      <c r="AG393" s="148" t="s">
        <v>393</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55"/>
      <c r="B394" s="156"/>
      <c r="C394" s="197" t="s">
        <v>1214</v>
      </c>
      <c r="D394" s="183"/>
      <c r="E394" s="184">
        <v>5.0388799999999998</v>
      </c>
      <c r="F394" s="157"/>
      <c r="G394" s="157"/>
      <c r="H394" s="157"/>
      <c r="I394" s="157"/>
      <c r="J394" s="157"/>
      <c r="K394" s="157"/>
      <c r="L394" s="157"/>
      <c r="M394" s="157"/>
      <c r="N394" s="157"/>
      <c r="O394" s="157"/>
      <c r="P394" s="157"/>
      <c r="Q394" s="157"/>
      <c r="R394" s="157"/>
      <c r="S394" s="157"/>
      <c r="T394" s="157"/>
      <c r="U394" s="157"/>
      <c r="V394" s="157"/>
      <c r="W394" s="157"/>
      <c r="X394" s="157"/>
      <c r="Y394" s="148"/>
      <c r="Z394" s="148"/>
      <c r="AA394" s="148"/>
      <c r="AB394" s="148"/>
      <c r="AC394" s="148"/>
      <c r="AD394" s="148"/>
      <c r="AE394" s="148"/>
      <c r="AF394" s="148"/>
      <c r="AG394" s="148" t="s">
        <v>393</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x14ac:dyDescent="0.2">
      <c r="A395" s="159" t="s">
        <v>316</v>
      </c>
      <c r="B395" s="160" t="s">
        <v>218</v>
      </c>
      <c r="C395" s="174" t="s">
        <v>219</v>
      </c>
      <c r="D395" s="161"/>
      <c r="E395" s="162"/>
      <c r="F395" s="163"/>
      <c r="G395" s="163">
        <f>SUMIF(AG396:AG432,"&lt;&gt;NOR",G396:G432)</f>
        <v>357198.15</v>
      </c>
      <c r="H395" s="163"/>
      <c r="I395" s="163">
        <f>SUM(I396:I432)</f>
        <v>193406.56</v>
      </c>
      <c r="J395" s="163"/>
      <c r="K395" s="163">
        <f>SUM(K396:K432)</f>
        <v>163791.59</v>
      </c>
      <c r="L395" s="163"/>
      <c r="M395" s="163">
        <f>SUM(M396:M432)</f>
        <v>432209.76149999996</v>
      </c>
      <c r="N395" s="163"/>
      <c r="O395" s="163">
        <f>SUM(O396:O432)</f>
        <v>407.19</v>
      </c>
      <c r="P395" s="163"/>
      <c r="Q395" s="163">
        <f>SUM(Q396:Q432)</f>
        <v>0</v>
      </c>
      <c r="R395" s="163"/>
      <c r="S395" s="163"/>
      <c r="T395" s="164"/>
      <c r="U395" s="158"/>
      <c r="V395" s="158">
        <f>SUM(V396:V432)</f>
        <v>594.16000000000008</v>
      </c>
      <c r="W395" s="158"/>
      <c r="X395" s="158"/>
      <c r="AG395" t="s">
        <v>317</v>
      </c>
    </row>
    <row r="396" spans="1:60" ht="22.5" outlineLevel="1" x14ac:dyDescent="0.2">
      <c r="A396" s="165">
        <v>61</v>
      </c>
      <c r="B396" s="166" t="s">
        <v>764</v>
      </c>
      <c r="C396" s="175" t="s">
        <v>1215</v>
      </c>
      <c r="D396" s="167" t="s">
        <v>443</v>
      </c>
      <c r="E396" s="168">
        <v>319.45400000000001</v>
      </c>
      <c r="F396" s="169">
        <v>970.4</v>
      </c>
      <c r="G396" s="170">
        <f>ROUND(E396*F396,2)</f>
        <v>309998.15999999997</v>
      </c>
      <c r="H396" s="169">
        <v>507.21</v>
      </c>
      <c r="I396" s="170">
        <f>ROUND(E396*H396,2)</f>
        <v>162030.26</v>
      </c>
      <c r="J396" s="169">
        <v>463.19</v>
      </c>
      <c r="K396" s="170">
        <f>ROUND(E396*J396,2)</f>
        <v>147967.9</v>
      </c>
      <c r="L396" s="170">
        <v>21</v>
      </c>
      <c r="M396" s="170">
        <f>G396*(1+L396/100)</f>
        <v>375097.77359999996</v>
      </c>
      <c r="N396" s="170">
        <v>1.1322000000000001</v>
      </c>
      <c r="O396" s="170">
        <f>ROUND(E396*N396,2)</f>
        <v>361.69</v>
      </c>
      <c r="P396" s="170">
        <v>0</v>
      </c>
      <c r="Q396" s="170">
        <f>ROUND(E396*P396,2)</f>
        <v>0</v>
      </c>
      <c r="R396" s="170" t="s">
        <v>732</v>
      </c>
      <c r="S396" s="170" t="s">
        <v>387</v>
      </c>
      <c r="T396" s="171" t="s">
        <v>322</v>
      </c>
      <c r="U396" s="157">
        <v>1.7</v>
      </c>
      <c r="V396" s="157">
        <f>ROUND(E396*U396,2)</f>
        <v>543.07000000000005</v>
      </c>
      <c r="W396" s="157"/>
      <c r="X396" s="157" t="s">
        <v>388</v>
      </c>
      <c r="Y396" s="148"/>
      <c r="Z396" s="148"/>
      <c r="AA396" s="148"/>
      <c r="AB396" s="148"/>
      <c r="AC396" s="148"/>
      <c r="AD396" s="148"/>
      <c r="AE396" s="148"/>
      <c r="AF396" s="148"/>
      <c r="AG396" s="148" t="s">
        <v>1216</v>
      </c>
      <c r="AH396" s="148"/>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55"/>
      <c r="B397" s="156"/>
      <c r="C397" s="273" t="s">
        <v>766</v>
      </c>
      <c r="D397" s="274"/>
      <c r="E397" s="274"/>
      <c r="F397" s="274"/>
      <c r="G397" s="274"/>
      <c r="H397" s="157"/>
      <c r="I397" s="157"/>
      <c r="J397" s="157"/>
      <c r="K397" s="157"/>
      <c r="L397" s="157"/>
      <c r="M397" s="157"/>
      <c r="N397" s="157"/>
      <c r="O397" s="157"/>
      <c r="P397" s="157"/>
      <c r="Q397" s="157"/>
      <c r="R397" s="157"/>
      <c r="S397" s="157"/>
      <c r="T397" s="157"/>
      <c r="U397" s="157"/>
      <c r="V397" s="157"/>
      <c r="W397" s="157"/>
      <c r="X397" s="157"/>
      <c r="Y397" s="148"/>
      <c r="Z397" s="148"/>
      <c r="AA397" s="148"/>
      <c r="AB397" s="148"/>
      <c r="AC397" s="148"/>
      <c r="AD397" s="148"/>
      <c r="AE397" s="148"/>
      <c r="AF397" s="148"/>
      <c r="AG397" s="148" t="s">
        <v>391</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55"/>
      <c r="B398" s="156"/>
      <c r="C398" s="197" t="s">
        <v>1217</v>
      </c>
      <c r="D398" s="183"/>
      <c r="E398" s="184">
        <v>173.404</v>
      </c>
      <c r="F398" s="157"/>
      <c r="G398" s="157"/>
      <c r="H398" s="157"/>
      <c r="I398" s="157"/>
      <c r="J398" s="157"/>
      <c r="K398" s="157"/>
      <c r="L398" s="157"/>
      <c r="M398" s="157"/>
      <c r="N398" s="157"/>
      <c r="O398" s="157"/>
      <c r="P398" s="157"/>
      <c r="Q398" s="157"/>
      <c r="R398" s="157"/>
      <c r="S398" s="157"/>
      <c r="T398" s="157"/>
      <c r="U398" s="157"/>
      <c r="V398" s="157"/>
      <c r="W398" s="157"/>
      <c r="X398" s="157"/>
      <c r="Y398" s="148"/>
      <c r="Z398" s="148"/>
      <c r="AA398" s="148"/>
      <c r="AB398" s="148"/>
      <c r="AC398" s="148"/>
      <c r="AD398" s="148"/>
      <c r="AE398" s="148"/>
      <c r="AF398" s="148"/>
      <c r="AG398" s="148" t="s">
        <v>393</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55"/>
      <c r="B399" s="156"/>
      <c r="C399" s="197" t="s">
        <v>1218</v>
      </c>
      <c r="D399" s="183"/>
      <c r="E399" s="184">
        <v>27.664999999999999</v>
      </c>
      <c r="F399" s="157"/>
      <c r="G399" s="157"/>
      <c r="H399" s="157"/>
      <c r="I399" s="157"/>
      <c r="J399" s="157"/>
      <c r="K399" s="157"/>
      <c r="L399" s="157"/>
      <c r="M399" s="157"/>
      <c r="N399" s="157"/>
      <c r="O399" s="157"/>
      <c r="P399" s="157"/>
      <c r="Q399" s="157"/>
      <c r="R399" s="157"/>
      <c r="S399" s="157"/>
      <c r="T399" s="157"/>
      <c r="U399" s="157"/>
      <c r="V399" s="157"/>
      <c r="W399" s="157"/>
      <c r="X399" s="157"/>
      <c r="Y399" s="148"/>
      <c r="Z399" s="148"/>
      <c r="AA399" s="148"/>
      <c r="AB399" s="148"/>
      <c r="AC399" s="148"/>
      <c r="AD399" s="148"/>
      <c r="AE399" s="148"/>
      <c r="AF399" s="148"/>
      <c r="AG399" s="148" t="s">
        <v>393</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97" t="s">
        <v>1219</v>
      </c>
      <c r="D400" s="183"/>
      <c r="E400" s="184">
        <v>21.89</v>
      </c>
      <c r="F400" s="157"/>
      <c r="G400" s="157"/>
      <c r="H400" s="157"/>
      <c r="I400" s="157"/>
      <c r="J400" s="157"/>
      <c r="K400" s="157"/>
      <c r="L400" s="157"/>
      <c r="M400" s="157"/>
      <c r="N400" s="157"/>
      <c r="O400" s="157"/>
      <c r="P400" s="157"/>
      <c r="Q400" s="157"/>
      <c r="R400" s="157"/>
      <c r="S400" s="157"/>
      <c r="T400" s="157"/>
      <c r="U400" s="157"/>
      <c r="V400" s="157"/>
      <c r="W400" s="157"/>
      <c r="X400" s="157"/>
      <c r="Y400" s="148"/>
      <c r="Z400" s="148"/>
      <c r="AA400" s="148"/>
      <c r="AB400" s="148"/>
      <c r="AC400" s="148"/>
      <c r="AD400" s="148"/>
      <c r="AE400" s="148"/>
      <c r="AF400" s="148"/>
      <c r="AG400" s="148" t="s">
        <v>393</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c r="B401" s="156"/>
      <c r="C401" s="197" t="s">
        <v>1220</v>
      </c>
      <c r="D401" s="183"/>
      <c r="E401" s="184">
        <v>37.323</v>
      </c>
      <c r="F401" s="157"/>
      <c r="G401" s="157"/>
      <c r="H401" s="157"/>
      <c r="I401" s="157"/>
      <c r="J401" s="157"/>
      <c r="K401" s="157"/>
      <c r="L401" s="157"/>
      <c r="M401" s="157"/>
      <c r="N401" s="157"/>
      <c r="O401" s="157"/>
      <c r="P401" s="157"/>
      <c r="Q401" s="157"/>
      <c r="R401" s="157"/>
      <c r="S401" s="157"/>
      <c r="T401" s="157"/>
      <c r="U401" s="157"/>
      <c r="V401" s="157"/>
      <c r="W401" s="157"/>
      <c r="X401" s="157"/>
      <c r="Y401" s="148"/>
      <c r="Z401" s="148"/>
      <c r="AA401" s="148"/>
      <c r="AB401" s="148"/>
      <c r="AC401" s="148"/>
      <c r="AD401" s="148"/>
      <c r="AE401" s="148"/>
      <c r="AF401" s="148"/>
      <c r="AG401" s="148" t="s">
        <v>393</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55"/>
      <c r="B402" s="156"/>
      <c r="C402" s="197" t="s">
        <v>1221</v>
      </c>
      <c r="D402" s="183"/>
      <c r="E402" s="184">
        <v>34.386000000000003</v>
      </c>
      <c r="F402" s="157"/>
      <c r="G402" s="157"/>
      <c r="H402" s="157"/>
      <c r="I402" s="157"/>
      <c r="J402" s="157"/>
      <c r="K402" s="157"/>
      <c r="L402" s="157"/>
      <c r="M402" s="157"/>
      <c r="N402" s="157"/>
      <c r="O402" s="157"/>
      <c r="P402" s="157"/>
      <c r="Q402" s="157"/>
      <c r="R402" s="157"/>
      <c r="S402" s="157"/>
      <c r="T402" s="157"/>
      <c r="U402" s="157"/>
      <c r="V402" s="157"/>
      <c r="W402" s="157"/>
      <c r="X402" s="157"/>
      <c r="Y402" s="148"/>
      <c r="Z402" s="148"/>
      <c r="AA402" s="148"/>
      <c r="AB402" s="148"/>
      <c r="AC402" s="148"/>
      <c r="AD402" s="148"/>
      <c r="AE402" s="148"/>
      <c r="AF402" s="148"/>
      <c r="AG402" s="148" t="s">
        <v>393</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197" t="s">
        <v>1222</v>
      </c>
      <c r="D403" s="183"/>
      <c r="E403" s="184">
        <v>24.3</v>
      </c>
      <c r="F403" s="157"/>
      <c r="G403" s="157"/>
      <c r="H403" s="157"/>
      <c r="I403" s="157"/>
      <c r="J403" s="157"/>
      <c r="K403" s="157"/>
      <c r="L403" s="157"/>
      <c r="M403" s="157"/>
      <c r="N403" s="157"/>
      <c r="O403" s="157"/>
      <c r="P403" s="157"/>
      <c r="Q403" s="157"/>
      <c r="R403" s="157"/>
      <c r="S403" s="157"/>
      <c r="T403" s="157"/>
      <c r="U403" s="157"/>
      <c r="V403" s="157"/>
      <c r="W403" s="157"/>
      <c r="X403" s="157"/>
      <c r="Y403" s="148"/>
      <c r="Z403" s="148"/>
      <c r="AA403" s="148"/>
      <c r="AB403" s="148"/>
      <c r="AC403" s="148"/>
      <c r="AD403" s="148"/>
      <c r="AE403" s="148"/>
      <c r="AF403" s="148"/>
      <c r="AG403" s="148" t="s">
        <v>393</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55"/>
      <c r="B404" s="156"/>
      <c r="C404" s="197" t="s">
        <v>1223</v>
      </c>
      <c r="D404" s="183"/>
      <c r="E404" s="184">
        <v>0.48599999999999999</v>
      </c>
      <c r="F404" s="157"/>
      <c r="G404" s="157"/>
      <c r="H404" s="157"/>
      <c r="I404" s="157"/>
      <c r="J404" s="157"/>
      <c r="K404" s="157"/>
      <c r="L404" s="157"/>
      <c r="M404" s="157"/>
      <c r="N404" s="157"/>
      <c r="O404" s="157"/>
      <c r="P404" s="157"/>
      <c r="Q404" s="157"/>
      <c r="R404" s="157"/>
      <c r="S404" s="157"/>
      <c r="T404" s="157"/>
      <c r="U404" s="157"/>
      <c r="V404" s="157"/>
      <c r="W404" s="157"/>
      <c r="X404" s="157"/>
      <c r="Y404" s="148"/>
      <c r="Z404" s="148"/>
      <c r="AA404" s="148"/>
      <c r="AB404" s="148"/>
      <c r="AC404" s="148"/>
      <c r="AD404" s="148"/>
      <c r="AE404" s="148"/>
      <c r="AF404" s="148"/>
      <c r="AG404" s="148" t="s">
        <v>393</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ht="22.5" outlineLevel="1" x14ac:dyDescent="0.2">
      <c r="A405" s="165">
        <v>62</v>
      </c>
      <c r="B405" s="166" t="s">
        <v>780</v>
      </c>
      <c r="C405" s="175" t="s">
        <v>781</v>
      </c>
      <c r="D405" s="167" t="s">
        <v>443</v>
      </c>
      <c r="E405" s="168">
        <v>7.524</v>
      </c>
      <c r="F405" s="169">
        <v>2048</v>
      </c>
      <c r="G405" s="170">
        <f>ROUND(E405*F405,2)</f>
        <v>15409.15</v>
      </c>
      <c r="H405" s="169">
        <v>1580.15</v>
      </c>
      <c r="I405" s="170">
        <f>ROUND(E405*H405,2)</f>
        <v>11889.05</v>
      </c>
      <c r="J405" s="169">
        <v>467.85</v>
      </c>
      <c r="K405" s="170">
        <f>ROUND(E405*J405,2)</f>
        <v>3520.1</v>
      </c>
      <c r="L405" s="170">
        <v>21</v>
      </c>
      <c r="M405" s="170">
        <f>G405*(1+L405/100)</f>
        <v>18645.071499999998</v>
      </c>
      <c r="N405" s="170">
        <v>2.5</v>
      </c>
      <c r="O405" s="170">
        <f>ROUND(E405*N405,2)</f>
        <v>18.809999999999999</v>
      </c>
      <c r="P405" s="170">
        <v>0</v>
      </c>
      <c r="Q405" s="170">
        <f>ROUND(E405*P405,2)</f>
        <v>0</v>
      </c>
      <c r="R405" s="170" t="s">
        <v>732</v>
      </c>
      <c r="S405" s="170" t="s">
        <v>387</v>
      </c>
      <c r="T405" s="171" t="s">
        <v>322</v>
      </c>
      <c r="U405" s="157">
        <v>1.4490000000000001</v>
      </c>
      <c r="V405" s="157">
        <f>ROUND(E405*U405,2)</f>
        <v>10.9</v>
      </c>
      <c r="W405" s="157"/>
      <c r="X405" s="157" t="s">
        <v>388</v>
      </c>
      <c r="Y405" s="148"/>
      <c r="Z405" s="148"/>
      <c r="AA405" s="148"/>
      <c r="AB405" s="148"/>
      <c r="AC405" s="148"/>
      <c r="AD405" s="148"/>
      <c r="AE405" s="148"/>
      <c r="AF405" s="148"/>
      <c r="AG405" s="148" t="s">
        <v>389</v>
      </c>
      <c r="AH405" s="148"/>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55"/>
      <c r="B406" s="156"/>
      <c r="C406" s="273" t="s">
        <v>782</v>
      </c>
      <c r="D406" s="274"/>
      <c r="E406" s="274"/>
      <c r="F406" s="274"/>
      <c r="G406" s="274"/>
      <c r="H406" s="157"/>
      <c r="I406" s="157"/>
      <c r="J406" s="157"/>
      <c r="K406" s="157"/>
      <c r="L406" s="157"/>
      <c r="M406" s="157"/>
      <c r="N406" s="157"/>
      <c r="O406" s="157"/>
      <c r="P406" s="157"/>
      <c r="Q406" s="157"/>
      <c r="R406" s="157"/>
      <c r="S406" s="157"/>
      <c r="T406" s="157"/>
      <c r="U406" s="157"/>
      <c r="V406" s="157"/>
      <c r="W406" s="157"/>
      <c r="X406" s="157"/>
      <c r="Y406" s="148"/>
      <c r="Z406" s="148"/>
      <c r="AA406" s="148"/>
      <c r="AB406" s="148"/>
      <c r="AC406" s="148"/>
      <c r="AD406" s="148"/>
      <c r="AE406" s="148"/>
      <c r="AF406" s="148"/>
      <c r="AG406" s="148" t="s">
        <v>391</v>
      </c>
      <c r="AH406" s="148"/>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55"/>
      <c r="B407" s="156"/>
      <c r="C407" s="197" t="s">
        <v>1224</v>
      </c>
      <c r="D407" s="183"/>
      <c r="E407" s="184"/>
      <c r="F407" s="157"/>
      <c r="G407" s="157"/>
      <c r="H407" s="157"/>
      <c r="I407" s="157"/>
      <c r="J407" s="157"/>
      <c r="K407" s="157"/>
      <c r="L407" s="157"/>
      <c r="M407" s="157"/>
      <c r="N407" s="157"/>
      <c r="O407" s="157"/>
      <c r="P407" s="157"/>
      <c r="Q407" s="157"/>
      <c r="R407" s="157"/>
      <c r="S407" s="157"/>
      <c r="T407" s="157"/>
      <c r="U407" s="157"/>
      <c r="V407" s="157"/>
      <c r="W407" s="157"/>
      <c r="X407" s="157"/>
      <c r="Y407" s="148"/>
      <c r="Z407" s="148"/>
      <c r="AA407" s="148"/>
      <c r="AB407" s="148"/>
      <c r="AC407" s="148"/>
      <c r="AD407" s="148"/>
      <c r="AE407" s="148"/>
      <c r="AF407" s="148"/>
      <c r="AG407" s="148" t="s">
        <v>393</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55"/>
      <c r="B408" s="156"/>
      <c r="C408" s="197" t="s">
        <v>1225</v>
      </c>
      <c r="D408" s="183"/>
      <c r="E408" s="184">
        <v>7.2</v>
      </c>
      <c r="F408" s="157"/>
      <c r="G408" s="157"/>
      <c r="H408" s="157"/>
      <c r="I408" s="157"/>
      <c r="J408" s="157"/>
      <c r="K408" s="157"/>
      <c r="L408" s="157"/>
      <c r="M408" s="157"/>
      <c r="N408" s="157"/>
      <c r="O408" s="157"/>
      <c r="P408" s="157"/>
      <c r="Q408" s="157"/>
      <c r="R408" s="157"/>
      <c r="S408" s="157"/>
      <c r="T408" s="157"/>
      <c r="U408" s="157"/>
      <c r="V408" s="157"/>
      <c r="W408" s="157"/>
      <c r="X408" s="157"/>
      <c r="Y408" s="148"/>
      <c r="Z408" s="148"/>
      <c r="AA408" s="148"/>
      <c r="AB408" s="148"/>
      <c r="AC408" s="148"/>
      <c r="AD408" s="148"/>
      <c r="AE408" s="148"/>
      <c r="AF408" s="148"/>
      <c r="AG408" s="148" t="s">
        <v>393</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55"/>
      <c r="B409" s="156"/>
      <c r="C409" s="197" t="s">
        <v>1226</v>
      </c>
      <c r="D409" s="183"/>
      <c r="E409" s="184">
        <v>0.32400000000000001</v>
      </c>
      <c r="F409" s="157"/>
      <c r="G409" s="157"/>
      <c r="H409" s="157"/>
      <c r="I409" s="157"/>
      <c r="J409" s="157"/>
      <c r="K409" s="157"/>
      <c r="L409" s="157"/>
      <c r="M409" s="157"/>
      <c r="N409" s="157"/>
      <c r="O409" s="157"/>
      <c r="P409" s="157"/>
      <c r="Q409" s="157"/>
      <c r="R409" s="157"/>
      <c r="S409" s="157"/>
      <c r="T409" s="157"/>
      <c r="U409" s="157"/>
      <c r="V409" s="157"/>
      <c r="W409" s="157"/>
      <c r="X409" s="157"/>
      <c r="Y409" s="148"/>
      <c r="Z409" s="148"/>
      <c r="AA409" s="148"/>
      <c r="AB409" s="148"/>
      <c r="AC409" s="148"/>
      <c r="AD409" s="148"/>
      <c r="AE409" s="148"/>
      <c r="AF409" s="148"/>
      <c r="AG409" s="148" t="s">
        <v>393</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65">
        <v>63</v>
      </c>
      <c r="B410" s="166" t="s">
        <v>1227</v>
      </c>
      <c r="C410" s="175" t="s">
        <v>1228</v>
      </c>
      <c r="D410" s="167" t="s">
        <v>443</v>
      </c>
      <c r="E410" s="168">
        <v>4.4000000000000004</v>
      </c>
      <c r="F410" s="169">
        <v>1964</v>
      </c>
      <c r="G410" s="170">
        <f>ROUND(E410*F410,2)</f>
        <v>8641.6</v>
      </c>
      <c r="H410" s="169">
        <v>1579</v>
      </c>
      <c r="I410" s="170">
        <f>ROUND(E410*H410,2)</f>
        <v>6947.6</v>
      </c>
      <c r="J410" s="169">
        <v>385</v>
      </c>
      <c r="K410" s="170">
        <f>ROUND(E410*J410,2)</f>
        <v>1694</v>
      </c>
      <c r="L410" s="170">
        <v>21</v>
      </c>
      <c r="M410" s="170">
        <f>G410*(1+L410/100)</f>
        <v>10456.335999999999</v>
      </c>
      <c r="N410" s="170">
        <v>2.5</v>
      </c>
      <c r="O410" s="170">
        <f>ROUND(E410*N410,2)</f>
        <v>11</v>
      </c>
      <c r="P410" s="170">
        <v>0</v>
      </c>
      <c r="Q410" s="170">
        <f>ROUND(E410*P410,2)</f>
        <v>0</v>
      </c>
      <c r="R410" s="170" t="s">
        <v>732</v>
      </c>
      <c r="S410" s="170" t="s">
        <v>387</v>
      </c>
      <c r="T410" s="171" t="s">
        <v>322</v>
      </c>
      <c r="U410" s="157">
        <v>1.19</v>
      </c>
      <c r="V410" s="157">
        <f>ROUND(E410*U410,2)</f>
        <v>5.24</v>
      </c>
      <c r="W410" s="157"/>
      <c r="X410" s="157" t="s">
        <v>388</v>
      </c>
      <c r="Y410" s="148"/>
      <c r="Z410" s="148"/>
      <c r="AA410" s="148"/>
      <c r="AB410" s="148"/>
      <c r="AC410" s="148"/>
      <c r="AD410" s="148"/>
      <c r="AE410" s="148"/>
      <c r="AF410" s="148"/>
      <c r="AG410" s="148" t="s">
        <v>1091</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1" x14ac:dyDescent="0.2">
      <c r="A411" s="155"/>
      <c r="B411" s="156"/>
      <c r="C411" s="273" t="s">
        <v>782</v>
      </c>
      <c r="D411" s="274"/>
      <c r="E411" s="274"/>
      <c r="F411" s="274"/>
      <c r="G411" s="274"/>
      <c r="H411" s="157"/>
      <c r="I411" s="157"/>
      <c r="J411" s="157"/>
      <c r="K411" s="157"/>
      <c r="L411" s="157"/>
      <c r="M411" s="157"/>
      <c r="N411" s="157"/>
      <c r="O411" s="157"/>
      <c r="P411" s="157"/>
      <c r="Q411" s="157"/>
      <c r="R411" s="157"/>
      <c r="S411" s="157"/>
      <c r="T411" s="157"/>
      <c r="U411" s="157"/>
      <c r="V411" s="157"/>
      <c r="W411" s="157"/>
      <c r="X411" s="157"/>
      <c r="Y411" s="148"/>
      <c r="Z411" s="148"/>
      <c r="AA411" s="148"/>
      <c r="AB411" s="148"/>
      <c r="AC411" s="148"/>
      <c r="AD411" s="148"/>
      <c r="AE411" s="148"/>
      <c r="AF411" s="148"/>
      <c r="AG411" s="148" t="s">
        <v>391</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1" x14ac:dyDescent="0.2">
      <c r="A412" s="155"/>
      <c r="B412" s="156"/>
      <c r="C412" s="197" t="s">
        <v>985</v>
      </c>
      <c r="D412" s="183"/>
      <c r="E412" s="184"/>
      <c r="F412" s="157"/>
      <c r="G412" s="157"/>
      <c r="H412" s="157"/>
      <c r="I412" s="157"/>
      <c r="J412" s="157"/>
      <c r="K412" s="157"/>
      <c r="L412" s="157"/>
      <c r="M412" s="157"/>
      <c r="N412" s="157"/>
      <c r="O412" s="157"/>
      <c r="P412" s="157"/>
      <c r="Q412" s="157"/>
      <c r="R412" s="157"/>
      <c r="S412" s="157"/>
      <c r="T412" s="157"/>
      <c r="U412" s="157"/>
      <c r="V412" s="157"/>
      <c r="W412" s="157"/>
      <c r="X412" s="157"/>
      <c r="Y412" s="148"/>
      <c r="Z412" s="148"/>
      <c r="AA412" s="148"/>
      <c r="AB412" s="148"/>
      <c r="AC412" s="148"/>
      <c r="AD412" s="148"/>
      <c r="AE412" s="148"/>
      <c r="AF412" s="148"/>
      <c r="AG412" s="148" t="s">
        <v>393</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1" x14ac:dyDescent="0.2">
      <c r="A413" s="155"/>
      <c r="B413" s="156"/>
      <c r="C413" s="197" t="s">
        <v>1229</v>
      </c>
      <c r="D413" s="183"/>
      <c r="E413" s="184">
        <v>2.2999999999999998</v>
      </c>
      <c r="F413" s="157"/>
      <c r="G413" s="157"/>
      <c r="H413" s="157"/>
      <c r="I413" s="157"/>
      <c r="J413" s="157"/>
      <c r="K413" s="157"/>
      <c r="L413" s="157"/>
      <c r="M413" s="157"/>
      <c r="N413" s="157"/>
      <c r="O413" s="157"/>
      <c r="P413" s="157"/>
      <c r="Q413" s="157"/>
      <c r="R413" s="157"/>
      <c r="S413" s="157"/>
      <c r="T413" s="157"/>
      <c r="U413" s="157"/>
      <c r="V413" s="157"/>
      <c r="W413" s="157"/>
      <c r="X413" s="157"/>
      <c r="Y413" s="148"/>
      <c r="Z413" s="148"/>
      <c r="AA413" s="148"/>
      <c r="AB413" s="148"/>
      <c r="AC413" s="148"/>
      <c r="AD413" s="148"/>
      <c r="AE413" s="148"/>
      <c r="AF413" s="148"/>
      <c r="AG413" s="148" t="s">
        <v>393</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55"/>
      <c r="B414" s="156"/>
      <c r="C414" s="197" t="s">
        <v>1230</v>
      </c>
      <c r="D414" s="183"/>
      <c r="E414" s="184"/>
      <c r="F414" s="157"/>
      <c r="G414" s="157"/>
      <c r="H414" s="157"/>
      <c r="I414" s="157"/>
      <c r="J414" s="157"/>
      <c r="K414" s="157"/>
      <c r="L414" s="157"/>
      <c r="M414" s="157"/>
      <c r="N414" s="157"/>
      <c r="O414" s="157"/>
      <c r="P414" s="157"/>
      <c r="Q414" s="157"/>
      <c r="R414" s="157"/>
      <c r="S414" s="157"/>
      <c r="T414" s="157"/>
      <c r="U414" s="157"/>
      <c r="V414" s="157"/>
      <c r="W414" s="157"/>
      <c r="X414" s="157"/>
      <c r="Y414" s="148"/>
      <c r="Z414" s="148"/>
      <c r="AA414" s="148"/>
      <c r="AB414" s="148"/>
      <c r="AC414" s="148"/>
      <c r="AD414" s="148"/>
      <c r="AE414" s="148"/>
      <c r="AF414" s="148"/>
      <c r="AG414" s="148" t="s">
        <v>393</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55"/>
      <c r="B415" s="156"/>
      <c r="C415" s="197" t="s">
        <v>1231</v>
      </c>
      <c r="D415" s="183"/>
      <c r="E415" s="184">
        <v>0.7</v>
      </c>
      <c r="F415" s="157"/>
      <c r="G415" s="157"/>
      <c r="H415" s="157"/>
      <c r="I415" s="157"/>
      <c r="J415" s="157"/>
      <c r="K415" s="157"/>
      <c r="L415" s="157"/>
      <c r="M415" s="157"/>
      <c r="N415" s="157"/>
      <c r="O415" s="157"/>
      <c r="P415" s="157"/>
      <c r="Q415" s="157"/>
      <c r="R415" s="157"/>
      <c r="S415" s="157"/>
      <c r="T415" s="157"/>
      <c r="U415" s="157"/>
      <c r="V415" s="157"/>
      <c r="W415" s="157"/>
      <c r="X415" s="157"/>
      <c r="Y415" s="148"/>
      <c r="Z415" s="148"/>
      <c r="AA415" s="148"/>
      <c r="AB415" s="148"/>
      <c r="AC415" s="148"/>
      <c r="AD415" s="148"/>
      <c r="AE415" s="148"/>
      <c r="AF415" s="148"/>
      <c r="AG415" s="148" t="s">
        <v>393</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55"/>
      <c r="B416" s="156"/>
      <c r="C416" s="197" t="s">
        <v>1232</v>
      </c>
      <c r="D416" s="183"/>
      <c r="E416" s="184"/>
      <c r="F416" s="157"/>
      <c r="G416" s="157"/>
      <c r="H416" s="157"/>
      <c r="I416" s="157"/>
      <c r="J416" s="157"/>
      <c r="K416" s="157"/>
      <c r="L416" s="157"/>
      <c r="M416" s="157"/>
      <c r="N416" s="157"/>
      <c r="O416" s="157"/>
      <c r="P416" s="157"/>
      <c r="Q416" s="157"/>
      <c r="R416" s="157"/>
      <c r="S416" s="157"/>
      <c r="T416" s="157"/>
      <c r="U416" s="157"/>
      <c r="V416" s="157"/>
      <c r="W416" s="157"/>
      <c r="X416" s="157"/>
      <c r="Y416" s="148"/>
      <c r="Z416" s="148"/>
      <c r="AA416" s="148"/>
      <c r="AB416" s="148"/>
      <c r="AC416" s="148"/>
      <c r="AD416" s="148"/>
      <c r="AE416" s="148"/>
      <c r="AF416" s="148"/>
      <c r="AG416" s="148" t="s">
        <v>393</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1" x14ac:dyDescent="0.2">
      <c r="A417" s="155"/>
      <c r="B417" s="156"/>
      <c r="C417" s="197" t="s">
        <v>1233</v>
      </c>
      <c r="D417" s="183"/>
      <c r="E417" s="184">
        <v>0.5</v>
      </c>
      <c r="F417" s="157"/>
      <c r="G417" s="157"/>
      <c r="H417" s="157"/>
      <c r="I417" s="157"/>
      <c r="J417" s="157"/>
      <c r="K417" s="157"/>
      <c r="L417" s="157"/>
      <c r="M417" s="157"/>
      <c r="N417" s="157"/>
      <c r="O417" s="157"/>
      <c r="P417" s="157"/>
      <c r="Q417" s="157"/>
      <c r="R417" s="157"/>
      <c r="S417" s="157"/>
      <c r="T417" s="157"/>
      <c r="U417" s="157"/>
      <c r="V417" s="157"/>
      <c r="W417" s="157"/>
      <c r="X417" s="157"/>
      <c r="Y417" s="148"/>
      <c r="Z417" s="148"/>
      <c r="AA417" s="148"/>
      <c r="AB417" s="148"/>
      <c r="AC417" s="148"/>
      <c r="AD417" s="148"/>
      <c r="AE417" s="148"/>
      <c r="AF417" s="148"/>
      <c r="AG417" s="148" t="s">
        <v>393</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55"/>
      <c r="B418" s="156"/>
      <c r="C418" s="197" t="s">
        <v>1234</v>
      </c>
      <c r="D418" s="183"/>
      <c r="E418" s="184"/>
      <c r="F418" s="157"/>
      <c r="G418" s="157"/>
      <c r="H418" s="157"/>
      <c r="I418" s="157"/>
      <c r="J418" s="157"/>
      <c r="K418" s="157"/>
      <c r="L418" s="157"/>
      <c r="M418" s="157"/>
      <c r="N418" s="157"/>
      <c r="O418" s="157"/>
      <c r="P418" s="157"/>
      <c r="Q418" s="157"/>
      <c r="R418" s="157"/>
      <c r="S418" s="157"/>
      <c r="T418" s="157"/>
      <c r="U418" s="157"/>
      <c r="V418" s="157"/>
      <c r="W418" s="157"/>
      <c r="X418" s="157"/>
      <c r="Y418" s="148"/>
      <c r="Z418" s="148"/>
      <c r="AA418" s="148"/>
      <c r="AB418" s="148"/>
      <c r="AC418" s="148"/>
      <c r="AD418" s="148"/>
      <c r="AE418" s="148"/>
      <c r="AF418" s="148"/>
      <c r="AG418" s="148" t="s">
        <v>393</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1" x14ac:dyDescent="0.2">
      <c r="A419" s="155"/>
      <c r="B419" s="156"/>
      <c r="C419" s="197" t="s">
        <v>1235</v>
      </c>
      <c r="D419" s="183"/>
      <c r="E419" s="184">
        <v>0.9</v>
      </c>
      <c r="F419" s="157"/>
      <c r="G419" s="157"/>
      <c r="H419" s="157"/>
      <c r="I419" s="157"/>
      <c r="J419" s="157"/>
      <c r="K419" s="157"/>
      <c r="L419" s="157"/>
      <c r="M419" s="157"/>
      <c r="N419" s="157"/>
      <c r="O419" s="157"/>
      <c r="P419" s="157"/>
      <c r="Q419" s="157"/>
      <c r="R419" s="157"/>
      <c r="S419" s="157"/>
      <c r="T419" s="157"/>
      <c r="U419" s="157"/>
      <c r="V419" s="157"/>
      <c r="W419" s="157"/>
      <c r="X419" s="157"/>
      <c r="Y419" s="148"/>
      <c r="Z419" s="148"/>
      <c r="AA419" s="148"/>
      <c r="AB419" s="148"/>
      <c r="AC419" s="148"/>
      <c r="AD419" s="148"/>
      <c r="AE419" s="148"/>
      <c r="AF419" s="148"/>
      <c r="AG419" s="148" t="s">
        <v>393</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65">
        <v>64</v>
      </c>
      <c r="B420" s="166" t="s">
        <v>1236</v>
      </c>
      <c r="C420" s="175" t="s">
        <v>1237</v>
      </c>
      <c r="D420" s="167" t="s">
        <v>506</v>
      </c>
      <c r="E420" s="168">
        <v>15.494999999999999</v>
      </c>
      <c r="F420" s="169">
        <v>332</v>
      </c>
      <c r="G420" s="170">
        <f>ROUND(E420*F420,2)</f>
        <v>5144.34</v>
      </c>
      <c r="H420" s="169">
        <v>70</v>
      </c>
      <c r="I420" s="170">
        <f>ROUND(E420*H420,2)</f>
        <v>1084.6500000000001</v>
      </c>
      <c r="J420" s="169">
        <v>262</v>
      </c>
      <c r="K420" s="170">
        <f>ROUND(E420*J420,2)</f>
        <v>4059.69</v>
      </c>
      <c r="L420" s="170">
        <v>21</v>
      </c>
      <c r="M420" s="170">
        <f>G420*(1+L420/100)</f>
        <v>6224.6513999999997</v>
      </c>
      <c r="N420" s="170">
        <v>4.7999999999999996E-3</v>
      </c>
      <c r="O420" s="170">
        <f>ROUND(E420*N420,2)</f>
        <v>7.0000000000000007E-2</v>
      </c>
      <c r="P420" s="170">
        <v>0</v>
      </c>
      <c r="Q420" s="170">
        <f>ROUND(E420*P420,2)</f>
        <v>0</v>
      </c>
      <c r="R420" s="170" t="s">
        <v>732</v>
      </c>
      <c r="S420" s="170" t="s">
        <v>387</v>
      </c>
      <c r="T420" s="171" t="s">
        <v>322</v>
      </c>
      <c r="U420" s="157">
        <v>0.83</v>
      </c>
      <c r="V420" s="157">
        <f>ROUND(E420*U420,2)</f>
        <v>12.86</v>
      </c>
      <c r="W420" s="157"/>
      <c r="X420" s="157" t="s">
        <v>388</v>
      </c>
      <c r="Y420" s="148"/>
      <c r="Z420" s="148"/>
      <c r="AA420" s="148"/>
      <c r="AB420" s="148"/>
      <c r="AC420" s="148"/>
      <c r="AD420" s="148"/>
      <c r="AE420" s="148"/>
      <c r="AF420" s="148"/>
      <c r="AG420" s="148" t="s">
        <v>1091</v>
      </c>
      <c r="AH420" s="148"/>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1" x14ac:dyDescent="0.2">
      <c r="A421" s="155"/>
      <c r="B421" s="156"/>
      <c r="C421" s="273" t="s">
        <v>766</v>
      </c>
      <c r="D421" s="274"/>
      <c r="E421" s="274"/>
      <c r="F421" s="274"/>
      <c r="G421" s="274"/>
      <c r="H421" s="157"/>
      <c r="I421" s="157"/>
      <c r="J421" s="157"/>
      <c r="K421" s="157"/>
      <c r="L421" s="157"/>
      <c r="M421" s="157"/>
      <c r="N421" s="157"/>
      <c r="O421" s="157"/>
      <c r="P421" s="157"/>
      <c r="Q421" s="157"/>
      <c r="R421" s="157"/>
      <c r="S421" s="157"/>
      <c r="T421" s="157"/>
      <c r="U421" s="157"/>
      <c r="V421" s="157"/>
      <c r="W421" s="157"/>
      <c r="X421" s="157"/>
      <c r="Y421" s="148"/>
      <c r="Z421" s="148"/>
      <c r="AA421" s="148"/>
      <c r="AB421" s="148"/>
      <c r="AC421" s="148"/>
      <c r="AD421" s="148"/>
      <c r="AE421" s="148"/>
      <c r="AF421" s="148"/>
      <c r="AG421" s="148" t="s">
        <v>391</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55"/>
      <c r="B422" s="156"/>
      <c r="C422" s="197" t="s">
        <v>985</v>
      </c>
      <c r="D422" s="183"/>
      <c r="E422" s="184"/>
      <c r="F422" s="157"/>
      <c r="G422" s="157"/>
      <c r="H422" s="157"/>
      <c r="I422" s="157"/>
      <c r="J422" s="157"/>
      <c r="K422" s="157"/>
      <c r="L422" s="157"/>
      <c r="M422" s="157"/>
      <c r="N422" s="157"/>
      <c r="O422" s="157"/>
      <c r="P422" s="157"/>
      <c r="Q422" s="157"/>
      <c r="R422" s="157"/>
      <c r="S422" s="157"/>
      <c r="T422" s="157"/>
      <c r="U422" s="157"/>
      <c r="V422" s="157"/>
      <c r="W422" s="157"/>
      <c r="X422" s="157"/>
      <c r="Y422" s="148"/>
      <c r="Z422" s="148"/>
      <c r="AA422" s="148"/>
      <c r="AB422" s="148"/>
      <c r="AC422" s="148"/>
      <c r="AD422" s="148"/>
      <c r="AE422" s="148"/>
      <c r="AF422" s="148"/>
      <c r="AG422" s="148" t="s">
        <v>393</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55"/>
      <c r="B423" s="156"/>
      <c r="C423" s="197" t="s">
        <v>1238</v>
      </c>
      <c r="D423" s="183"/>
      <c r="E423" s="184">
        <v>9.5909999999999993</v>
      </c>
      <c r="F423" s="157"/>
      <c r="G423" s="157"/>
      <c r="H423" s="157"/>
      <c r="I423" s="157"/>
      <c r="J423" s="157"/>
      <c r="K423" s="157"/>
      <c r="L423" s="157"/>
      <c r="M423" s="157"/>
      <c r="N423" s="157"/>
      <c r="O423" s="157"/>
      <c r="P423" s="157"/>
      <c r="Q423" s="157"/>
      <c r="R423" s="157"/>
      <c r="S423" s="157"/>
      <c r="T423" s="157"/>
      <c r="U423" s="157"/>
      <c r="V423" s="157"/>
      <c r="W423" s="157"/>
      <c r="X423" s="157"/>
      <c r="Y423" s="148"/>
      <c r="Z423" s="148"/>
      <c r="AA423" s="148"/>
      <c r="AB423" s="148"/>
      <c r="AC423" s="148"/>
      <c r="AD423" s="148"/>
      <c r="AE423" s="148"/>
      <c r="AF423" s="148"/>
      <c r="AG423" s="148" t="s">
        <v>393</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55"/>
      <c r="B424" s="156"/>
      <c r="C424" s="197" t="s">
        <v>1230</v>
      </c>
      <c r="D424" s="183"/>
      <c r="E424" s="184"/>
      <c r="F424" s="157"/>
      <c r="G424" s="157"/>
      <c r="H424" s="157"/>
      <c r="I424" s="157"/>
      <c r="J424" s="157"/>
      <c r="K424" s="157"/>
      <c r="L424" s="157"/>
      <c r="M424" s="157"/>
      <c r="N424" s="157"/>
      <c r="O424" s="157"/>
      <c r="P424" s="157"/>
      <c r="Q424" s="157"/>
      <c r="R424" s="157"/>
      <c r="S424" s="157"/>
      <c r="T424" s="157"/>
      <c r="U424" s="157"/>
      <c r="V424" s="157"/>
      <c r="W424" s="157"/>
      <c r="X424" s="157"/>
      <c r="Y424" s="148"/>
      <c r="Z424" s="148"/>
      <c r="AA424" s="148"/>
      <c r="AB424" s="148"/>
      <c r="AC424" s="148"/>
      <c r="AD424" s="148"/>
      <c r="AE424" s="148"/>
      <c r="AF424" s="148"/>
      <c r="AG424" s="148" t="s">
        <v>393</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1" x14ac:dyDescent="0.2">
      <c r="A425" s="155"/>
      <c r="B425" s="156"/>
      <c r="C425" s="197" t="s">
        <v>1239</v>
      </c>
      <c r="D425" s="183"/>
      <c r="E425" s="184">
        <v>2.919</v>
      </c>
      <c r="F425" s="157"/>
      <c r="G425" s="157"/>
      <c r="H425" s="157"/>
      <c r="I425" s="157"/>
      <c r="J425" s="157"/>
      <c r="K425" s="157"/>
      <c r="L425" s="157"/>
      <c r="M425" s="157"/>
      <c r="N425" s="157"/>
      <c r="O425" s="157"/>
      <c r="P425" s="157"/>
      <c r="Q425" s="157"/>
      <c r="R425" s="157"/>
      <c r="S425" s="157"/>
      <c r="T425" s="157"/>
      <c r="U425" s="157"/>
      <c r="V425" s="157"/>
      <c r="W425" s="157"/>
      <c r="X425" s="157"/>
      <c r="Y425" s="148"/>
      <c r="Z425" s="148"/>
      <c r="AA425" s="148"/>
      <c r="AB425" s="148"/>
      <c r="AC425" s="148"/>
      <c r="AD425" s="148"/>
      <c r="AE425" s="148"/>
      <c r="AF425" s="148"/>
      <c r="AG425" s="148" t="s">
        <v>393</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55"/>
      <c r="B426" s="156"/>
      <c r="C426" s="197" t="s">
        <v>1232</v>
      </c>
      <c r="D426" s="183"/>
      <c r="E426" s="184"/>
      <c r="F426" s="157"/>
      <c r="G426" s="157"/>
      <c r="H426" s="157"/>
      <c r="I426" s="157"/>
      <c r="J426" s="157"/>
      <c r="K426" s="157"/>
      <c r="L426" s="157"/>
      <c r="M426" s="157"/>
      <c r="N426" s="157"/>
      <c r="O426" s="157"/>
      <c r="P426" s="157"/>
      <c r="Q426" s="157"/>
      <c r="R426" s="157"/>
      <c r="S426" s="157"/>
      <c r="T426" s="157"/>
      <c r="U426" s="157"/>
      <c r="V426" s="157"/>
      <c r="W426" s="157"/>
      <c r="X426" s="157"/>
      <c r="Y426" s="148"/>
      <c r="Z426" s="148"/>
      <c r="AA426" s="148"/>
      <c r="AB426" s="148"/>
      <c r="AC426" s="148"/>
      <c r="AD426" s="148"/>
      <c r="AE426" s="148"/>
      <c r="AF426" s="148"/>
      <c r="AG426" s="148" t="s">
        <v>393</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1" x14ac:dyDescent="0.2">
      <c r="A427" s="155"/>
      <c r="B427" s="156"/>
      <c r="C427" s="197" t="s">
        <v>1240</v>
      </c>
      <c r="D427" s="183"/>
      <c r="E427" s="184">
        <v>2.085</v>
      </c>
      <c r="F427" s="157"/>
      <c r="G427" s="157"/>
      <c r="H427" s="157"/>
      <c r="I427" s="157"/>
      <c r="J427" s="157"/>
      <c r="K427" s="157"/>
      <c r="L427" s="157"/>
      <c r="M427" s="157"/>
      <c r="N427" s="157"/>
      <c r="O427" s="157"/>
      <c r="P427" s="157"/>
      <c r="Q427" s="157"/>
      <c r="R427" s="157"/>
      <c r="S427" s="157"/>
      <c r="T427" s="157"/>
      <c r="U427" s="157"/>
      <c r="V427" s="157"/>
      <c r="W427" s="157"/>
      <c r="X427" s="157"/>
      <c r="Y427" s="148"/>
      <c r="Z427" s="148"/>
      <c r="AA427" s="148"/>
      <c r="AB427" s="148"/>
      <c r="AC427" s="148"/>
      <c r="AD427" s="148"/>
      <c r="AE427" s="148"/>
      <c r="AF427" s="148"/>
      <c r="AG427" s="148" t="s">
        <v>393</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55"/>
      <c r="B428" s="156"/>
      <c r="C428" s="197" t="s">
        <v>1234</v>
      </c>
      <c r="D428" s="183"/>
      <c r="E428" s="184"/>
      <c r="F428" s="157"/>
      <c r="G428" s="157"/>
      <c r="H428" s="157"/>
      <c r="I428" s="157"/>
      <c r="J428" s="157"/>
      <c r="K428" s="157"/>
      <c r="L428" s="157"/>
      <c r="M428" s="157"/>
      <c r="N428" s="157"/>
      <c r="O428" s="157"/>
      <c r="P428" s="157"/>
      <c r="Q428" s="157"/>
      <c r="R428" s="157"/>
      <c r="S428" s="157"/>
      <c r="T428" s="157"/>
      <c r="U428" s="157"/>
      <c r="V428" s="157"/>
      <c r="W428" s="157"/>
      <c r="X428" s="157"/>
      <c r="Y428" s="148"/>
      <c r="Z428" s="148"/>
      <c r="AA428" s="148"/>
      <c r="AB428" s="148"/>
      <c r="AC428" s="148"/>
      <c r="AD428" s="148"/>
      <c r="AE428" s="148"/>
      <c r="AF428" s="148"/>
      <c r="AG428" s="148" t="s">
        <v>393</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1" x14ac:dyDescent="0.2">
      <c r="A429" s="155"/>
      <c r="B429" s="156"/>
      <c r="C429" s="197" t="s">
        <v>1235</v>
      </c>
      <c r="D429" s="183"/>
      <c r="E429" s="184">
        <v>0.9</v>
      </c>
      <c r="F429" s="157"/>
      <c r="G429" s="157"/>
      <c r="H429" s="157"/>
      <c r="I429" s="157"/>
      <c r="J429" s="157"/>
      <c r="K429" s="157"/>
      <c r="L429" s="157"/>
      <c r="M429" s="157"/>
      <c r="N429" s="157"/>
      <c r="O429" s="157"/>
      <c r="P429" s="157"/>
      <c r="Q429" s="157"/>
      <c r="R429" s="157"/>
      <c r="S429" s="157"/>
      <c r="T429" s="157"/>
      <c r="U429" s="157"/>
      <c r="V429" s="157"/>
      <c r="W429" s="157"/>
      <c r="X429" s="157"/>
      <c r="Y429" s="148"/>
      <c r="Z429" s="148"/>
      <c r="AA429" s="148"/>
      <c r="AB429" s="148"/>
      <c r="AC429" s="148"/>
      <c r="AD429" s="148"/>
      <c r="AE429" s="148"/>
      <c r="AF429" s="148"/>
      <c r="AG429" s="148" t="s">
        <v>393</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1" x14ac:dyDescent="0.2">
      <c r="A430" s="165">
        <v>65</v>
      </c>
      <c r="B430" s="166" t="s">
        <v>1241</v>
      </c>
      <c r="C430" s="175" t="s">
        <v>1242</v>
      </c>
      <c r="D430" s="167" t="s">
        <v>443</v>
      </c>
      <c r="E430" s="168">
        <v>6.1829999999999998</v>
      </c>
      <c r="F430" s="169">
        <v>2912</v>
      </c>
      <c r="G430" s="170">
        <f>ROUND(E430*F430,2)</f>
        <v>18004.900000000001</v>
      </c>
      <c r="H430" s="169">
        <v>1852.66</v>
      </c>
      <c r="I430" s="170">
        <f>ROUND(E430*H430,2)</f>
        <v>11455</v>
      </c>
      <c r="J430" s="169">
        <v>1059.3399999999999</v>
      </c>
      <c r="K430" s="170">
        <f>ROUND(E430*J430,2)</f>
        <v>6549.9</v>
      </c>
      <c r="L430" s="170">
        <v>21</v>
      </c>
      <c r="M430" s="170">
        <f>G430*(1+L430/100)</f>
        <v>21785.929</v>
      </c>
      <c r="N430" s="170">
        <v>2.5256699999999999</v>
      </c>
      <c r="O430" s="170">
        <f>ROUND(E430*N430,2)</f>
        <v>15.62</v>
      </c>
      <c r="P430" s="170">
        <v>0</v>
      </c>
      <c r="Q430" s="170">
        <f>ROUND(E430*P430,2)</f>
        <v>0</v>
      </c>
      <c r="R430" s="170"/>
      <c r="S430" s="170" t="s">
        <v>387</v>
      </c>
      <c r="T430" s="171" t="s">
        <v>322</v>
      </c>
      <c r="U430" s="157">
        <v>3.5720000000000001</v>
      </c>
      <c r="V430" s="157">
        <f>ROUND(E430*U430,2)</f>
        <v>22.09</v>
      </c>
      <c r="W430" s="157"/>
      <c r="X430" s="157" t="s">
        <v>388</v>
      </c>
      <c r="Y430" s="148"/>
      <c r="Z430" s="148"/>
      <c r="AA430" s="148"/>
      <c r="AB430" s="148"/>
      <c r="AC430" s="148"/>
      <c r="AD430" s="148"/>
      <c r="AE430" s="148"/>
      <c r="AF430" s="148"/>
      <c r="AG430" s="148" t="s">
        <v>389</v>
      </c>
      <c r="AH430" s="148"/>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1" x14ac:dyDescent="0.2">
      <c r="A431" s="155"/>
      <c r="B431" s="156"/>
      <c r="C431" s="270" t="s">
        <v>1243</v>
      </c>
      <c r="D431" s="271"/>
      <c r="E431" s="271"/>
      <c r="F431" s="271"/>
      <c r="G431" s="271"/>
      <c r="H431" s="157"/>
      <c r="I431" s="157"/>
      <c r="J431" s="157"/>
      <c r="K431" s="157"/>
      <c r="L431" s="157"/>
      <c r="M431" s="157"/>
      <c r="N431" s="157"/>
      <c r="O431" s="157"/>
      <c r="P431" s="157"/>
      <c r="Q431" s="157"/>
      <c r="R431" s="157"/>
      <c r="S431" s="157"/>
      <c r="T431" s="157"/>
      <c r="U431" s="157"/>
      <c r="V431" s="157"/>
      <c r="W431" s="157"/>
      <c r="X431" s="157"/>
      <c r="Y431" s="148"/>
      <c r="Z431" s="148"/>
      <c r="AA431" s="148"/>
      <c r="AB431" s="148"/>
      <c r="AC431" s="148"/>
      <c r="AD431" s="148"/>
      <c r="AE431" s="148"/>
      <c r="AF431" s="148"/>
      <c r="AG431" s="148" t="s">
        <v>326</v>
      </c>
      <c r="AH431" s="148"/>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ht="22.5" outlineLevel="1" x14ac:dyDescent="0.2">
      <c r="A432" s="155"/>
      <c r="B432" s="156"/>
      <c r="C432" s="197" t="s">
        <v>1244</v>
      </c>
      <c r="D432" s="183"/>
      <c r="E432" s="184">
        <v>6.1829999999999998</v>
      </c>
      <c r="F432" s="157"/>
      <c r="G432" s="157"/>
      <c r="H432" s="157"/>
      <c r="I432" s="157"/>
      <c r="J432" s="157"/>
      <c r="K432" s="157"/>
      <c r="L432" s="157"/>
      <c r="M432" s="157"/>
      <c r="N432" s="157"/>
      <c r="O432" s="157"/>
      <c r="P432" s="157"/>
      <c r="Q432" s="157"/>
      <c r="R432" s="157"/>
      <c r="S432" s="157"/>
      <c r="T432" s="157"/>
      <c r="U432" s="157"/>
      <c r="V432" s="157"/>
      <c r="W432" s="157"/>
      <c r="X432" s="157"/>
      <c r="Y432" s="148"/>
      <c r="Z432" s="148"/>
      <c r="AA432" s="148"/>
      <c r="AB432" s="148"/>
      <c r="AC432" s="148"/>
      <c r="AD432" s="148"/>
      <c r="AE432" s="148"/>
      <c r="AF432" s="148"/>
      <c r="AG432" s="148" t="s">
        <v>393</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x14ac:dyDescent="0.2">
      <c r="A433" s="159" t="s">
        <v>316</v>
      </c>
      <c r="B433" s="160" t="s">
        <v>224</v>
      </c>
      <c r="C433" s="174" t="s">
        <v>225</v>
      </c>
      <c r="D433" s="161"/>
      <c r="E433" s="162"/>
      <c r="F433" s="163"/>
      <c r="G433" s="163">
        <f>SUMIF(AG434:AG436,"&lt;&gt;NOR",G434:G436)</f>
        <v>52.45</v>
      </c>
      <c r="H433" s="163"/>
      <c r="I433" s="163">
        <f>SUM(I434:I436)</f>
        <v>14.98</v>
      </c>
      <c r="J433" s="163"/>
      <c r="K433" s="163">
        <f>SUM(K434:K436)</f>
        <v>37.47</v>
      </c>
      <c r="L433" s="163"/>
      <c r="M433" s="163">
        <f>SUM(M434:M436)</f>
        <v>63.464500000000001</v>
      </c>
      <c r="N433" s="163"/>
      <c r="O433" s="163">
        <f>SUM(O434:O436)</f>
        <v>0.02</v>
      </c>
      <c r="P433" s="163"/>
      <c r="Q433" s="163">
        <f>SUM(Q434:Q436)</f>
        <v>0</v>
      </c>
      <c r="R433" s="163"/>
      <c r="S433" s="163"/>
      <c r="T433" s="164"/>
      <c r="U433" s="158"/>
      <c r="V433" s="158">
        <f>SUM(V434:V436)</f>
        <v>0.11</v>
      </c>
      <c r="W433" s="158"/>
      <c r="X433" s="158"/>
      <c r="AG433" t="s">
        <v>317</v>
      </c>
    </row>
    <row r="434" spans="1:60" ht="22.5" outlineLevel="1" x14ac:dyDescent="0.2">
      <c r="A434" s="165">
        <v>66</v>
      </c>
      <c r="B434" s="166" t="s">
        <v>1245</v>
      </c>
      <c r="C434" s="175" t="s">
        <v>1246</v>
      </c>
      <c r="D434" s="167" t="s">
        <v>506</v>
      </c>
      <c r="E434" s="168">
        <v>0.31</v>
      </c>
      <c r="F434" s="169">
        <v>169.19</v>
      </c>
      <c r="G434" s="170">
        <f>ROUND(E434*F434,2)</f>
        <v>52.45</v>
      </c>
      <c r="H434" s="169">
        <v>48.31</v>
      </c>
      <c r="I434" s="170">
        <f>ROUND(E434*H434,2)</f>
        <v>14.98</v>
      </c>
      <c r="J434" s="169">
        <v>120.88</v>
      </c>
      <c r="K434" s="170">
        <f>ROUND(E434*J434,2)</f>
        <v>37.47</v>
      </c>
      <c r="L434" s="170">
        <v>21</v>
      </c>
      <c r="M434" s="170">
        <f>G434*(1+L434/100)</f>
        <v>63.464500000000001</v>
      </c>
      <c r="N434" s="170">
        <v>4.9840000000000002E-2</v>
      </c>
      <c r="O434" s="170">
        <f>ROUND(E434*N434,2)</f>
        <v>0.02</v>
      </c>
      <c r="P434" s="170">
        <v>0</v>
      </c>
      <c r="Q434" s="170">
        <f>ROUND(E434*P434,2)</f>
        <v>0</v>
      </c>
      <c r="R434" s="170" t="s">
        <v>1195</v>
      </c>
      <c r="S434" s="170" t="s">
        <v>387</v>
      </c>
      <c r="T434" s="171" t="s">
        <v>322</v>
      </c>
      <c r="U434" s="157">
        <v>0.34799999999999998</v>
      </c>
      <c r="V434" s="157">
        <f>ROUND(E434*U434,2)</f>
        <v>0.11</v>
      </c>
      <c r="W434" s="157"/>
      <c r="X434" s="157" t="s">
        <v>388</v>
      </c>
      <c r="Y434" s="148"/>
      <c r="Z434" s="148"/>
      <c r="AA434" s="148"/>
      <c r="AB434" s="148"/>
      <c r="AC434" s="148"/>
      <c r="AD434" s="148"/>
      <c r="AE434" s="148"/>
      <c r="AF434" s="148"/>
      <c r="AG434" s="148" t="s">
        <v>389</v>
      </c>
      <c r="AH434" s="148"/>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ht="22.5" outlineLevel="1" x14ac:dyDescent="0.2">
      <c r="A435" s="155"/>
      <c r="B435" s="156"/>
      <c r="C435" s="273" t="s">
        <v>1247</v>
      </c>
      <c r="D435" s="274"/>
      <c r="E435" s="274"/>
      <c r="F435" s="274"/>
      <c r="G435" s="274"/>
      <c r="H435" s="157"/>
      <c r="I435" s="157"/>
      <c r="J435" s="157"/>
      <c r="K435" s="157"/>
      <c r="L435" s="157"/>
      <c r="M435" s="157"/>
      <c r="N435" s="157"/>
      <c r="O435" s="157"/>
      <c r="P435" s="157"/>
      <c r="Q435" s="157"/>
      <c r="R435" s="157"/>
      <c r="S435" s="157"/>
      <c r="T435" s="157"/>
      <c r="U435" s="157"/>
      <c r="V435" s="157"/>
      <c r="W435" s="157"/>
      <c r="X435" s="157"/>
      <c r="Y435" s="148"/>
      <c r="Z435" s="148"/>
      <c r="AA435" s="148"/>
      <c r="AB435" s="148"/>
      <c r="AC435" s="148"/>
      <c r="AD435" s="148"/>
      <c r="AE435" s="148"/>
      <c r="AF435" s="148"/>
      <c r="AG435" s="148" t="s">
        <v>391</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72" t="str">
        <f>C435</f>
        <v>na zdivu jako podklad např. pod izolaci, na parapetech z prefabrikovaných dílců, pod oplechování apod., vodorovný nebo ve spádu do 15°, hlazený dřevěným hladítkem,</v>
      </c>
      <c r="BB435" s="148"/>
      <c r="BC435" s="148"/>
      <c r="BD435" s="148"/>
      <c r="BE435" s="148"/>
      <c r="BF435" s="148"/>
      <c r="BG435" s="148"/>
      <c r="BH435" s="148"/>
    </row>
    <row r="436" spans="1:60" outlineLevel="1" x14ac:dyDescent="0.2">
      <c r="A436" s="155"/>
      <c r="B436" s="156"/>
      <c r="C436" s="197" t="s">
        <v>1248</v>
      </c>
      <c r="D436" s="183"/>
      <c r="E436" s="184">
        <v>0.31</v>
      </c>
      <c r="F436" s="157"/>
      <c r="G436" s="157"/>
      <c r="H436" s="157"/>
      <c r="I436" s="157"/>
      <c r="J436" s="157"/>
      <c r="K436" s="157"/>
      <c r="L436" s="157"/>
      <c r="M436" s="157"/>
      <c r="N436" s="157"/>
      <c r="O436" s="157"/>
      <c r="P436" s="157"/>
      <c r="Q436" s="157"/>
      <c r="R436" s="157"/>
      <c r="S436" s="157"/>
      <c r="T436" s="157"/>
      <c r="U436" s="157"/>
      <c r="V436" s="157"/>
      <c r="W436" s="157"/>
      <c r="X436" s="157"/>
      <c r="Y436" s="148"/>
      <c r="Z436" s="148"/>
      <c r="AA436" s="148"/>
      <c r="AB436" s="148"/>
      <c r="AC436" s="148"/>
      <c r="AD436" s="148"/>
      <c r="AE436" s="148"/>
      <c r="AF436" s="148"/>
      <c r="AG436" s="148" t="s">
        <v>393</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x14ac:dyDescent="0.2">
      <c r="A437" s="159" t="s">
        <v>316</v>
      </c>
      <c r="B437" s="160" t="s">
        <v>226</v>
      </c>
      <c r="C437" s="174" t="s">
        <v>227</v>
      </c>
      <c r="D437" s="161"/>
      <c r="E437" s="162"/>
      <c r="F437" s="163"/>
      <c r="G437" s="163">
        <f>SUMIF(AG438:AG640,"&lt;&gt;NOR",G438:G640)</f>
        <v>2098918.7200000002</v>
      </c>
      <c r="H437" s="163"/>
      <c r="I437" s="163">
        <f>SUM(I438:I640)</f>
        <v>1543044.9500000002</v>
      </c>
      <c r="J437" s="163"/>
      <c r="K437" s="163">
        <f>SUM(K438:K640)</f>
        <v>555873.78</v>
      </c>
      <c r="L437" s="163"/>
      <c r="M437" s="163">
        <f>SUM(M438:M640)</f>
        <v>2539691.6512000002</v>
      </c>
      <c r="N437" s="163"/>
      <c r="O437" s="163">
        <f>SUM(O438:O640)</f>
        <v>161.79</v>
      </c>
      <c r="P437" s="163"/>
      <c r="Q437" s="163">
        <f>SUM(Q438:Q640)</f>
        <v>0</v>
      </c>
      <c r="R437" s="163"/>
      <c r="S437" s="163"/>
      <c r="T437" s="164"/>
      <c r="U437" s="158"/>
      <c r="V437" s="158">
        <f>SUM(V438:V640)</f>
        <v>1237.44</v>
      </c>
      <c r="W437" s="158"/>
      <c r="X437" s="158"/>
      <c r="AG437" t="s">
        <v>317</v>
      </c>
    </row>
    <row r="438" spans="1:60" ht="22.5" outlineLevel="1" x14ac:dyDescent="0.2">
      <c r="A438" s="165">
        <v>67</v>
      </c>
      <c r="B438" s="166" t="s">
        <v>1249</v>
      </c>
      <c r="C438" s="175" t="s">
        <v>1250</v>
      </c>
      <c r="D438" s="167" t="s">
        <v>727</v>
      </c>
      <c r="E438" s="168">
        <v>18</v>
      </c>
      <c r="F438" s="169">
        <v>391.2</v>
      </c>
      <c r="G438" s="170">
        <f>ROUND(E438*F438,2)</f>
        <v>7041.6</v>
      </c>
      <c r="H438" s="169">
        <v>0.01</v>
      </c>
      <c r="I438" s="170">
        <f>ROUND(E438*H438,2)</f>
        <v>0.18</v>
      </c>
      <c r="J438" s="169">
        <v>391.19</v>
      </c>
      <c r="K438" s="170">
        <f>ROUND(E438*J438,2)</f>
        <v>7041.42</v>
      </c>
      <c r="L438" s="170">
        <v>21</v>
      </c>
      <c r="M438" s="170">
        <f>G438*(1+L438/100)</f>
        <v>8520.3359999999993</v>
      </c>
      <c r="N438" s="170">
        <v>0</v>
      </c>
      <c r="O438" s="170">
        <f>ROUND(E438*N438,2)</f>
        <v>0</v>
      </c>
      <c r="P438" s="170">
        <v>0</v>
      </c>
      <c r="Q438" s="170">
        <f>ROUND(E438*P438,2)</f>
        <v>0</v>
      </c>
      <c r="R438" s="170" t="s">
        <v>732</v>
      </c>
      <c r="S438" s="170" t="s">
        <v>387</v>
      </c>
      <c r="T438" s="171" t="s">
        <v>322</v>
      </c>
      <c r="U438" s="157">
        <v>1.2216</v>
      </c>
      <c r="V438" s="157">
        <f>ROUND(E438*U438,2)</f>
        <v>21.99</v>
      </c>
      <c r="W438" s="157"/>
      <c r="X438" s="157" t="s">
        <v>388</v>
      </c>
      <c r="Y438" s="148"/>
      <c r="Z438" s="148"/>
      <c r="AA438" s="148"/>
      <c r="AB438" s="148"/>
      <c r="AC438" s="148"/>
      <c r="AD438" s="148"/>
      <c r="AE438" s="148"/>
      <c r="AF438" s="148"/>
      <c r="AG438" s="148" t="s">
        <v>389</v>
      </c>
      <c r="AH438" s="148"/>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1" x14ac:dyDescent="0.2">
      <c r="A439" s="155"/>
      <c r="B439" s="156"/>
      <c r="C439" s="197" t="s">
        <v>1251</v>
      </c>
      <c r="D439" s="183"/>
      <c r="E439" s="184">
        <v>6</v>
      </c>
      <c r="F439" s="157"/>
      <c r="G439" s="157"/>
      <c r="H439" s="157"/>
      <c r="I439" s="157"/>
      <c r="J439" s="157"/>
      <c r="K439" s="157"/>
      <c r="L439" s="157"/>
      <c r="M439" s="157"/>
      <c r="N439" s="157"/>
      <c r="O439" s="157"/>
      <c r="P439" s="157"/>
      <c r="Q439" s="157"/>
      <c r="R439" s="157"/>
      <c r="S439" s="157"/>
      <c r="T439" s="157"/>
      <c r="U439" s="157"/>
      <c r="V439" s="157"/>
      <c r="W439" s="157"/>
      <c r="X439" s="157"/>
      <c r="Y439" s="148"/>
      <c r="Z439" s="148"/>
      <c r="AA439" s="148"/>
      <c r="AB439" s="148"/>
      <c r="AC439" s="148"/>
      <c r="AD439" s="148"/>
      <c r="AE439" s="148"/>
      <c r="AF439" s="148"/>
      <c r="AG439" s="148" t="s">
        <v>393</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1" x14ac:dyDescent="0.2">
      <c r="A440" s="155"/>
      <c r="B440" s="156"/>
      <c r="C440" s="197" t="s">
        <v>1252</v>
      </c>
      <c r="D440" s="183"/>
      <c r="E440" s="184">
        <v>2</v>
      </c>
      <c r="F440" s="157"/>
      <c r="G440" s="157"/>
      <c r="H440" s="157"/>
      <c r="I440" s="157"/>
      <c r="J440" s="157"/>
      <c r="K440" s="157"/>
      <c r="L440" s="157"/>
      <c r="M440" s="157"/>
      <c r="N440" s="157"/>
      <c r="O440" s="157"/>
      <c r="P440" s="157"/>
      <c r="Q440" s="157"/>
      <c r="R440" s="157"/>
      <c r="S440" s="157"/>
      <c r="T440" s="157"/>
      <c r="U440" s="157"/>
      <c r="V440" s="157"/>
      <c r="W440" s="157"/>
      <c r="X440" s="157"/>
      <c r="Y440" s="148"/>
      <c r="Z440" s="148"/>
      <c r="AA440" s="148"/>
      <c r="AB440" s="148"/>
      <c r="AC440" s="148"/>
      <c r="AD440" s="148"/>
      <c r="AE440" s="148"/>
      <c r="AF440" s="148"/>
      <c r="AG440" s="148" t="s">
        <v>393</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1" x14ac:dyDescent="0.2">
      <c r="A441" s="155"/>
      <c r="B441" s="156"/>
      <c r="C441" s="197" t="s">
        <v>1253</v>
      </c>
      <c r="D441" s="183"/>
      <c r="E441" s="184">
        <v>3</v>
      </c>
      <c r="F441" s="157"/>
      <c r="G441" s="157"/>
      <c r="H441" s="157"/>
      <c r="I441" s="157"/>
      <c r="J441" s="157"/>
      <c r="K441" s="157"/>
      <c r="L441" s="157"/>
      <c r="M441" s="157"/>
      <c r="N441" s="157"/>
      <c r="O441" s="157"/>
      <c r="P441" s="157"/>
      <c r="Q441" s="157"/>
      <c r="R441" s="157"/>
      <c r="S441" s="157"/>
      <c r="T441" s="157"/>
      <c r="U441" s="157"/>
      <c r="V441" s="157"/>
      <c r="W441" s="157"/>
      <c r="X441" s="157"/>
      <c r="Y441" s="148"/>
      <c r="Z441" s="148"/>
      <c r="AA441" s="148"/>
      <c r="AB441" s="148"/>
      <c r="AC441" s="148"/>
      <c r="AD441" s="148"/>
      <c r="AE441" s="148"/>
      <c r="AF441" s="148"/>
      <c r="AG441" s="148" t="s">
        <v>393</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55"/>
      <c r="B442" s="156"/>
      <c r="C442" s="197" t="s">
        <v>1254</v>
      </c>
      <c r="D442" s="183"/>
      <c r="E442" s="184">
        <v>2</v>
      </c>
      <c r="F442" s="157"/>
      <c r="G442" s="157"/>
      <c r="H442" s="157"/>
      <c r="I442" s="157"/>
      <c r="J442" s="157"/>
      <c r="K442" s="157"/>
      <c r="L442" s="157"/>
      <c r="M442" s="157"/>
      <c r="N442" s="157"/>
      <c r="O442" s="157"/>
      <c r="P442" s="157"/>
      <c r="Q442" s="157"/>
      <c r="R442" s="157"/>
      <c r="S442" s="157"/>
      <c r="T442" s="157"/>
      <c r="U442" s="157"/>
      <c r="V442" s="157"/>
      <c r="W442" s="157"/>
      <c r="X442" s="157"/>
      <c r="Y442" s="148"/>
      <c r="Z442" s="148"/>
      <c r="AA442" s="148"/>
      <c r="AB442" s="148"/>
      <c r="AC442" s="148"/>
      <c r="AD442" s="148"/>
      <c r="AE442" s="148"/>
      <c r="AF442" s="148"/>
      <c r="AG442" s="148" t="s">
        <v>393</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55"/>
      <c r="B443" s="156"/>
      <c r="C443" s="197" t="s">
        <v>1255</v>
      </c>
      <c r="D443" s="183"/>
      <c r="E443" s="184">
        <v>1</v>
      </c>
      <c r="F443" s="157"/>
      <c r="G443" s="157"/>
      <c r="H443" s="157"/>
      <c r="I443" s="157"/>
      <c r="J443" s="157"/>
      <c r="K443" s="157"/>
      <c r="L443" s="157"/>
      <c r="M443" s="157"/>
      <c r="N443" s="157"/>
      <c r="O443" s="157"/>
      <c r="P443" s="157"/>
      <c r="Q443" s="157"/>
      <c r="R443" s="157"/>
      <c r="S443" s="157"/>
      <c r="T443" s="157"/>
      <c r="U443" s="157"/>
      <c r="V443" s="157"/>
      <c r="W443" s="157"/>
      <c r="X443" s="157"/>
      <c r="Y443" s="148"/>
      <c r="Z443" s="148"/>
      <c r="AA443" s="148"/>
      <c r="AB443" s="148"/>
      <c r="AC443" s="148"/>
      <c r="AD443" s="148"/>
      <c r="AE443" s="148"/>
      <c r="AF443" s="148"/>
      <c r="AG443" s="148" t="s">
        <v>393</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1" x14ac:dyDescent="0.2">
      <c r="A444" s="155"/>
      <c r="B444" s="156"/>
      <c r="C444" s="197" t="s">
        <v>1256</v>
      </c>
      <c r="D444" s="183"/>
      <c r="E444" s="184">
        <v>1</v>
      </c>
      <c r="F444" s="157"/>
      <c r="G444" s="157"/>
      <c r="H444" s="157"/>
      <c r="I444" s="157"/>
      <c r="J444" s="157"/>
      <c r="K444" s="157"/>
      <c r="L444" s="157"/>
      <c r="M444" s="157"/>
      <c r="N444" s="157"/>
      <c r="O444" s="157"/>
      <c r="P444" s="157"/>
      <c r="Q444" s="157"/>
      <c r="R444" s="157"/>
      <c r="S444" s="157"/>
      <c r="T444" s="157"/>
      <c r="U444" s="157"/>
      <c r="V444" s="157"/>
      <c r="W444" s="157"/>
      <c r="X444" s="157"/>
      <c r="Y444" s="148"/>
      <c r="Z444" s="148"/>
      <c r="AA444" s="148"/>
      <c r="AB444" s="148"/>
      <c r="AC444" s="148"/>
      <c r="AD444" s="148"/>
      <c r="AE444" s="148"/>
      <c r="AF444" s="148"/>
      <c r="AG444" s="148" t="s">
        <v>393</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55"/>
      <c r="B445" s="156"/>
      <c r="C445" s="197" t="s">
        <v>1257</v>
      </c>
      <c r="D445" s="183"/>
      <c r="E445" s="184">
        <v>2</v>
      </c>
      <c r="F445" s="157"/>
      <c r="G445" s="157"/>
      <c r="H445" s="157"/>
      <c r="I445" s="157"/>
      <c r="J445" s="157"/>
      <c r="K445" s="157"/>
      <c r="L445" s="157"/>
      <c r="M445" s="157"/>
      <c r="N445" s="157"/>
      <c r="O445" s="157"/>
      <c r="P445" s="157"/>
      <c r="Q445" s="157"/>
      <c r="R445" s="157"/>
      <c r="S445" s="157"/>
      <c r="T445" s="157"/>
      <c r="U445" s="157"/>
      <c r="V445" s="157"/>
      <c r="W445" s="157"/>
      <c r="X445" s="157"/>
      <c r="Y445" s="148"/>
      <c r="Z445" s="148"/>
      <c r="AA445" s="148"/>
      <c r="AB445" s="148"/>
      <c r="AC445" s="148"/>
      <c r="AD445" s="148"/>
      <c r="AE445" s="148"/>
      <c r="AF445" s="148"/>
      <c r="AG445" s="148" t="s">
        <v>393</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55"/>
      <c r="B446" s="156"/>
      <c r="C446" s="197" t="s">
        <v>1258</v>
      </c>
      <c r="D446" s="183"/>
      <c r="E446" s="184">
        <v>1</v>
      </c>
      <c r="F446" s="157"/>
      <c r="G446" s="157"/>
      <c r="H446" s="157"/>
      <c r="I446" s="157"/>
      <c r="J446" s="157"/>
      <c r="K446" s="157"/>
      <c r="L446" s="157"/>
      <c r="M446" s="157"/>
      <c r="N446" s="157"/>
      <c r="O446" s="157"/>
      <c r="P446" s="157"/>
      <c r="Q446" s="157"/>
      <c r="R446" s="157"/>
      <c r="S446" s="157"/>
      <c r="T446" s="157"/>
      <c r="U446" s="157"/>
      <c r="V446" s="157"/>
      <c r="W446" s="157"/>
      <c r="X446" s="157"/>
      <c r="Y446" s="148"/>
      <c r="Z446" s="148"/>
      <c r="AA446" s="148"/>
      <c r="AB446" s="148"/>
      <c r="AC446" s="148"/>
      <c r="AD446" s="148"/>
      <c r="AE446" s="148"/>
      <c r="AF446" s="148"/>
      <c r="AG446" s="148" t="s">
        <v>393</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ht="22.5" outlineLevel="1" x14ac:dyDescent="0.2">
      <c r="A447" s="165">
        <v>68</v>
      </c>
      <c r="B447" s="166" t="s">
        <v>1259</v>
      </c>
      <c r="C447" s="175" t="s">
        <v>1260</v>
      </c>
      <c r="D447" s="167" t="s">
        <v>727</v>
      </c>
      <c r="E447" s="168">
        <v>13</v>
      </c>
      <c r="F447" s="169">
        <v>408.8</v>
      </c>
      <c r="G447" s="170">
        <f>ROUND(E447*F447,2)</f>
        <v>5314.4</v>
      </c>
      <c r="H447" s="169">
        <v>0.01</v>
      </c>
      <c r="I447" s="170">
        <f>ROUND(E447*H447,2)</f>
        <v>0.13</v>
      </c>
      <c r="J447" s="169">
        <v>408.79</v>
      </c>
      <c r="K447" s="170">
        <f>ROUND(E447*J447,2)</f>
        <v>5314.27</v>
      </c>
      <c r="L447" s="170">
        <v>21</v>
      </c>
      <c r="M447" s="170">
        <f>G447*(1+L447/100)</f>
        <v>6430.4239999999991</v>
      </c>
      <c r="N447" s="170">
        <v>0</v>
      </c>
      <c r="O447" s="170">
        <f>ROUND(E447*N447,2)</f>
        <v>0</v>
      </c>
      <c r="P447" s="170">
        <v>0</v>
      </c>
      <c r="Q447" s="170">
        <f>ROUND(E447*P447,2)</f>
        <v>0</v>
      </c>
      <c r="R447" s="170" t="s">
        <v>732</v>
      </c>
      <c r="S447" s="170" t="s">
        <v>387</v>
      </c>
      <c r="T447" s="171" t="s">
        <v>322</v>
      </c>
      <c r="U447" s="157">
        <v>1.2736000000000001</v>
      </c>
      <c r="V447" s="157">
        <f>ROUND(E447*U447,2)</f>
        <v>16.559999999999999</v>
      </c>
      <c r="W447" s="157"/>
      <c r="X447" s="157" t="s">
        <v>388</v>
      </c>
      <c r="Y447" s="148"/>
      <c r="Z447" s="148"/>
      <c r="AA447" s="148"/>
      <c r="AB447" s="148"/>
      <c r="AC447" s="148"/>
      <c r="AD447" s="148"/>
      <c r="AE447" s="148"/>
      <c r="AF447" s="148"/>
      <c r="AG447" s="148" t="s">
        <v>389</v>
      </c>
      <c r="AH447" s="148"/>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1" x14ac:dyDescent="0.2">
      <c r="A448" s="155"/>
      <c r="B448" s="156"/>
      <c r="C448" s="197" t="s">
        <v>1261</v>
      </c>
      <c r="D448" s="183"/>
      <c r="E448" s="184">
        <v>8</v>
      </c>
      <c r="F448" s="157"/>
      <c r="G448" s="157"/>
      <c r="H448" s="157"/>
      <c r="I448" s="157"/>
      <c r="J448" s="157"/>
      <c r="K448" s="157"/>
      <c r="L448" s="157"/>
      <c r="M448" s="157"/>
      <c r="N448" s="157"/>
      <c r="O448" s="157"/>
      <c r="P448" s="157"/>
      <c r="Q448" s="157"/>
      <c r="R448" s="157"/>
      <c r="S448" s="157"/>
      <c r="T448" s="157"/>
      <c r="U448" s="157"/>
      <c r="V448" s="157"/>
      <c r="W448" s="157"/>
      <c r="X448" s="157"/>
      <c r="Y448" s="148"/>
      <c r="Z448" s="148"/>
      <c r="AA448" s="148"/>
      <c r="AB448" s="148"/>
      <c r="AC448" s="148"/>
      <c r="AD448" s="148"/>
      <c r="AE448" s="148"/>
      <c r="AF448" s="148"/>
      <c r="AG448" s="148" t="s">
        <v>393</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55"/>
      <c r="B449" s="156"/>
      <c r="C449" s="197" t="s">
        <v>1262</v>
      </c>
      <c r="D449" s="183"/>
      <c r="E449" s="184">
        <v>1</v>
      </c>
      <c r="F449" s="157"/>
      <c r="G449" s="157"/>
      <c r="H449" s="157"/>
      <c r="I449" s="157"/>
      <c r="J449" s="157"/>
      <c r="K449" s="157"/>
      <c r="L449" s="157"/>
      <c r="M449" s="157"/>
      <c r="N449" s="157"/>
      <c r="O449" s="157"/>
      <c r="P449" s="157"/>
      <c r="Q449" s="157"/>
      <c r="R449" s="157"/>
      <c r="S449" s="157"/>
      <c r="T449" s="157"/>
      <c r="U449" s="157"/>
      <c r="V449" s="157"/>
      <c r="W449" s="157"/>
      <c r="X449" s="157"/>
      <c r="Y449" s="148"/>
      <c r="Z449" s="148"/>
      <c r="AA449" s="148"/>
      <c r="AB449" s="148"/>
      <c r="AC449" s="148"/>
      <c r="AD449" s="148"/>
      <c r="AE449" s="148"/>
      <c r="AF449" s="148"/>
      <c r="AG449" s="148" t="s">
        <v>393</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1" x14ac:dyDescent="0.2">
      <c r="A450" s="155"/>
      <c r="B450" s="156"/>
      <c r="C450" s="197" t="s">
        <v>1263</v>
      </c>
      <c r="D450" s="183"/>
      <c r="E450" s="184">
        <v>2</v>
      </c>
      <c r="F450" s="157"/>
      <c r="G450" s="157"/>
      <c r="H450" s="157"/>
      <c r="I450" s="157"/>
      <c r="J450" s="157"/>
      <c r="K450" s="157"/>
      <c r="L450" s="157"/>
      <c r="M450" s="157"/>
      <c r="N450" s="157"/>
      <c r="O450" s="157"/>
      <c r="P450" s="157"/>
      <c r="Q450" s="157"/>
      <c r="R450" s="157"/>
      <c r="S450" s="157"/>
      <c r="T450" s="157"/>
      <c r="U450" s="157"/>
      <c r="V450" s="157"/>
      <c r="W450" s="157"/>
      <c r="X450" s="157"/>
      <c r="Y450" s="148"/>
      <c r="Z450" s="148"/>
      <c r="AA450" s="148"/>
      <c r="AB450" s="148"/>
      <c r="AC450" s="148"/>
      <c r="AD450" s="148"/>
      <c r="AE450" s="148"/>
      <c r="AF450" s="148"/>
      <c r="AG450" s="148" t="s">
        <v>393</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1" x14ac:dyDescent="0.2">
      <c r="A451" s="155"/>
      <c r="B451" s="156"/>
      <c r="C451" s="197" t="s">
        <v>1264</v>
      </c>
      <c r="D451" s="183"/>
      <c r="E451" s="184">
        <v>2</v>
      </c>
      <c r="F451" s="157"/>
      <c r="G451" s="157"/>
      <c r="H451" s="157"/>
      <c r="I451" s="157"/>
      <c r="J451" s="157"/>
      <c r="K451" s="157"/>
      <c r="L451" s="157"/>
      <c r="M451" s="157"/>
      <c r="N451" s="157"/>
      <c r="O451" s="157"/>
      <c r="P451" s="157"/>
      <c r="Q451" s="157"/>
      <c r="R451" s="157"/>
      <c r="S451" s="157"/>
      <c r="T451" s="157"/>
      <c r="U451" s="157"/>
      <c r="V451" s="157"/>
      <c r="W451" s="157"/>
      <c r="X451" s="157"/>
      <c r="Y451" s="148"/>
      <c r="Z451" s="148"/>
      <c r="AA451" s="148"/>
      <c r="AB451" s="148"/>
      <c r="AC451" s="148"/>
      <c r="AD451" s="148"/>
      <c r="AE451" s="148"/>
      <c r="AF451" s="148"/>
      <c r="AG451" s="148" t="s">
        <v>393</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ht="22.5" outlineLevel="1" x14ac:dyDescent="0.2">
      <c r="A452" s="165">
        <v>69</v>
      </c>
      <c r="B452" s="166" t="s">
        <v>1265</v>
      </c>
      <c r="C452" s="175" t="s">
        <v>1266</v>
      </c>
      <c r="D452" s="167" t="s">
        <v>727</v>
      </c>
      <c r="E452" s="168">
        <v>5</v>
      </c>
      <c r="F452" s="169">
        <v>532.79999999999995</v>
      </c>
      <c r="G452" s="170">
        <f>ROUND(E452*F452,2)</f>
        <v>2664</v>
      </c>
      <c r="H452" s="169">
        <v>33.24</v>
      </c>
      <c r="I452" s="170">
        <f>ROUND(E452*H452,2)</f>
        <v>166.2</v>
      </c>
      <c r="J452" s="169">
        <v>499.56</v>
      </c>
      <c r="K452" s="170">
        <f>ROUND(E452*J452,2)</f>
        <v>2497.8000000000002</v>
      </c>
      <c r="L452" s="170">
        <v>21</v>
      </c>
      <c r="M452" s="170">
        <f>G452*(1+L452/100)</f>
        <v>3223.44</v>
      </c>
      <c r="N452" s="170">
        <v>1.1E-4</v>
      </c>
      <c r="O452" s="170">
        <f>ROUND(E452*N452,2)</f>
        <v>0</v>
      </c>
      <c r="P452" s="170">
        <v>0</v>
      </c>
      <c r="Q452" s="170">
        <f>ROUND(E452*P452,2)</f>
        <v>0</v>
      </c>
      <c r="R452" s="170" t="s">
        <v>732</v>
      </c>
      <c r="S452" s="170" t="s">
        <v>387</v>
      </c>
      <c r="T452" s="171" t="s">
        <v>322</v>
      </c>
      <c r="U452" s="157">
        <v>1.56</v>
      </c>
      <c r="V452" s="157">
        <f>ROUND(E452*U452,2)</f>
        <v>7.8</v>
      </c>
      <c r="W452" s="157"/>
      <c r="X452" s="157" t="s">
        <v>388</v>
      </c>
      <c r="Y452" s="148"/>
      <c r="Z452" s="148"/>
      <c r="AA452" s="148"/>
      <c r="AB452" s="148"/>
      <c r="AC452" s="148"/>
      <c r="AD452" s="148"/>
      <c r="AE452" s="148"/>
      <c r="AF452" s="148"/>
      <c r="AG452" s="148" t="s">
        <v>389</v>
      </c>
      <c r="AH452" s="148"/>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1" x14ac:dyDescent="0.2">
      <c r="A453" s="155"/>
      <c r="B453" s="156"/>
      <c r="C453" s="197" t="s">
        <v>1267</v>
      </c>
      <c r="D453" s="183"/>
      <c r="E453" s="184">
        <v>2</v>
      </c>
      <c r="F453" s="157"/>
      <c r="G453" s="157"/>
      <c r="H453" s="157"/>
      <c r="I453" s="157"/>
      <c r="J453" s="157"/>
      <c r="K453" s="157"/>
      <c r="L453" s="157"/>
      <c r="M453" s="157"/>
      <c r="N453" s="157"/>
      <c r="O453" s="157"/>
      <c r="P453" s="157"/>
      <c r="Q453" s="157"/>
      <c r="R453" s="157"/>
      <c r="S453" s="157"/>
      <c r="T453" s="157"/>
      <c r="U453" s="157"/>
      <c r="V453" s="157"/>
      <c r="W453" s="157"/>
      <c r="X453" s="157"/>
      <c r="Y453" s="148"/>
      <c r="Z453" s="148"/>
      <c r="AA453" s="148"/>
      <c r="AB453" s="148"/>
      <c r="AC453" s="148"/>
      <c r="AD453" s="148"/>
      <c r="AE453" s="148"/>
      <c r="AF453" s="148"/>
      <c r="AG453" s="148" t="s">
        <v>393</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55"/>
      <c r="B454" s="156"/>
      <c r="C454" s="197" t="s">
        <v>1268</v>
      </c>
      <c r="D454" s="183"/>
      <c r="E454" s="184">
        <v>2</v>
      </c>
      <c r="F454" s="157"/>
      <c r="G454" s="157"/>
      <c r="H454" s="157"/>
      <c r="I454" s="157"/>
      <c r="J454" s="157"/>
      <c r="K454" s="157"/>
      <c r="L454" s="157"/>
      <c r="M454" s="157"/>
      <c r="N454" s="157"/>
      <c r="O454" s="157"/>
      <c r="P454" s="157"/>
      <c r="Q454" s="157"/>
      <c r="R454" s="157"/>
      <c r="S454" s="157"/>
      <c r="T454" s="157"/>
      <c r="U454" s="157"/>
      <c r="V454" s="157"/>
      <c r="W454" s="157"/>
      <c r="X454" s="157"/>
      <c r="Y454" s="148"/>
      <c r="Z454" s="148"/>
      <c r="AA454" s="148"/>
      <c r="AB454" s="148"/>
      <c r="AC454" s="148"/>
      <c r="AD454" s="148"/>
      <c r="AE454" s="148"/>
      <c r="AF454" s="148"/>
      <c r="AG454" s="148" t="s">
        <v>393</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1" x14ac:dyDescent="0.2">
      <c r="A455" s="155"/>
      <c r="B455" s="156"/>
      <c r="C455" s="197" t="s">
        <v>1269</v>
      </c>
      <c r="D455" s="183"/>
      <c r="E455" s="184">
        <v>1</v>
      </c>
      <c r="F455" s="157"/>
      <c r="G455" s="157"/>
      <c r="H455" s="157"/>
      <c r="I455" s="157"/>
      <c r="J455" s="157"/>
      <c r="K455" s="157"/>
      <c r="L455" s="157"/>
      <c r="M455" s="157"/>
      <c r="N455" s="157"/>
      <c r="O455" s="157"/>
      <c r="P455" s="157"/>
      <c r="Q455" s="157"/>
      <c r="R455" s="157"/>
      <c r="S455" s="157"/>
      <c r="T455" s="157"/>
      <c r="U455" s="157"/>
      <c r="V455" s="157"/>
      <c r="W455" s="157"/>
      <c r="X455" s="157"/>
      <c r="Y455" s="148"/>
      <c r="Z455" s="148"/>
      <c r="AA455" s="148"/>
      <c r="AB455" s="148"/>
      <c r="AC455" s="148"/>
      <c r="AD455" s="148"/>
      <c r="AE455" s="148"/>
      <c r="AF455" s="148"/>
      <c r="AG455" s="148" t="s">
        <v>393</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ht="22.5" outlineLevel="1" x14ac:dyDescent="0.2">
      <c r="A456" s="165">
        <v>70</v>
      </c>
      <c r="B456" s="166" t="s">
        <v>1270</v>
      </c>
      <c r="C456" s="175" t="s">
        <v>1271</v>
      </c>
      <c r="D456" s="167" t="s">
        <v>727</v>
      </c>
      <c r="E456" s="168">
        <v>3</v>
      </c>
      <c r="F456" s="169">
        <v>591.20000000000005</v>
      </c>
      <c r="G456" s="170">
        <f>ROUND(E456*F456,2)</f>
        <v>1773.6</v>
      </c>
      <c r="H456" s="169">
        <v>61.27</v>
      </c>
      <c r="I456" s="170">
        <f>ROUND(E456*H456,2)</f>
        <v>183.81</v>
      </c>
      <c r="J456" s="169">
        <v>529.92999999999995</v>
      </c>
      <c r="K456" s="170">
        <f>ROUND(E456*J456,2)</f>
        <v>1589.79</v>
      </c>
      <c r="L456" s="170">
        <v>21</v>
      </c>
      <c r="M456" s="170">
        <f>G456*(1+L456/100)</f>
        <v>2146.056</v>
      </c>
      <c r="N456" s="170">
        <v>2.1000000000000001E-4</v>
      </c>
      <c r="O456" s="170">
        <f>ROUND(E456*N456,2)</f>
        <v>0</v>
      </c>
      <c r="P456" s="170">
        <v>0</v>
      </c>
      <c r="Q456" s="170">
        <f>ROUND(E456*P456,2)</f>
        <v>0</v>
      </c>
      <c r="R456" s="170" t="s">
        <v>732</v>
      </c>
      <c r="S456" s="170" t="s">
        <v>387</v>
      </c>
      <c r="T456" s="171" t="s">
        <v>322</v>
      </c>
      <c r="U456" s="157">
        <v>1.6504000000000001</v>
      </c>
      <c r="V456" s="157">
        <f>ROUND(E456*U456,2)</f>
        <v>4.95</v>
      </c>
      <c r="W456" s="157"/>
      <c r="X456" s="157" t="s">
        <v>388</v>
      </c>
      <c r="Y456" s="148"/>
      <c r="Z456" s="148"/>
      <c r="AA456" s="148"/>
      <c r="AB456" s="148"/>
      <c r="AC456" s="148"/>
      <c r="AD456" s="148"/>
      <c r="AE456" s="148"/>
      <c r="AF456" s="148"/>
      <c r="AG456" s="148" t="s">
        <v>389</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55"/>
      <c r="B457" s="156"/>
      <c r="C457" s="197" t="s">
        <v>1272</v>
      </c>
      <c r="D457" s="183"/>
      <c r="E457" s="184">
        <v>2</v>
      </c>
      <c r="F457" s="157"/>
      <c r="G457" s="157"/>
      <c r="H457" s="157"/>
      <c r="I457" s="157"/>
      <c r="J457" s="157"/>
      <c r="K457" s="157"/>
      <c r="L457" s="157"/>
      <c r="M457" s="157"/>
      <c r="N457" s="157"/>
      <c r="O457" s="157"/>
      <c r="P457" s="157"/>
      <c r="Q457" s="157"/>
      <c r="R457" s="157"/>
      <c r="S457" s="157"/>
      <c r="T457" s="157"/>
      <c r="U457" s="157"/>
      <c r="V457" s="157"/>
      <c r="W457" s="157"/>
      <c r="X457" s="157"/>
      <c r="Y457" s="148"/>
      <c r="Z457" s="148"/>
      <c r="AA457" s="148"/>
      <c r="AB457" s="148"/>
      <c r="AC457" s="148"/>
      <c r="AD457" s="148"/>
      <c r="AE457" s="148"/>
      <c r="AF457" s="148"/>
      <c r="AG457" s="148" t="s">
        <v>393</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55"/>
      <c r="B458" s="156"/>
      <c r="C458" s="197" t="s">
        <v>1273</v>
      </c>
      <c r="D458" s="183"/>
      <c r="E458" s="184">
        <v>1</v>
      </c>
      <c r="F458" s="157"/>
      <c r="G458" s="157"/>
      <c r="H458" s="157"/>
      <c r="I458" s="157"/>
      <c r="J458" s="157"/>
      <c r="K458" s="157"/>
      <c r="L458" s="157"/>
      <c r="M458" s="157"/>
      <c r="N458" s="157"/>
      <c r="O458" s="157"/>
      <c r="P458" s="157"/>
      <c r="Q458" s="157"/>
      <c r="R458" s="157"/>
      <c r="S458" s="157"/>
      <c r="T458" s="157"/>
      <c r="U458" s="157"/>
      <c r="V458" s="157"/>
      <c r="W458" s="157"/>
      <c r="X458" s="157"/>
      <c r="Y458" s="148"/>
      <c r="Z458" s="148"/>
      <c r="AA458" s="148"/>
      <c r="AB458" s="148"/>
      <c r="AC458" s="148"/>
      <c r="AD458" s="148"/>
      <c r="AE458" s="148"/>
      <c r="AF458" s="148"/>
      <c r="AG458" s="148" t="s">
        <v>393</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ht="22.5" outlineLevel="1" x14ac:dyDescent="0.2">
      <c r="A459" s="165">
        <v>71</v>
      </c>
      <c r="B459" s="166" t="s">
        <v>1274</v>
      </c>
      <c r="C459" s="175" t="s">
        <v>1275</v>
      </c>
      <c r="D459" s="167" t="s">
        <v>420</v>
      </c>
      <c r="E459" s="168">
        <v>1161.9000000000001</v>
      </c>
      <c r="F459" s="169">
        <v>47.12</v>
      </c>
      <c r="G459" s="170">
        <f>ROUND(E459*F459,2)</f>
        <v>54748.73</v>
      </c>
      <c r="H459" s="169">
        <v>0</v>
      </c>
      <c r="I459" s="170">
        <f>ROUND(E459*H459,2)</f>
        <v>0</v>
      </c>
      <c r="J459" s="169">
        <v>47.12</v>
      </c>
      <c r="K459" s="170">
        <f>ROUND(E459*J459,2)</f>
        <v>54748.73</v>
      </c>
      <c r="L459" s="170">
        <v>21</v>
      </c>
      <c r="M459" s="170">
        <f>G459*(1+L459/100)</f>
        <v>66245.963300000003</v>
      </c>
      <c r="N459" s="170">
        <v>0</v>
      </c>
      <c r="O459" s="170">
        <f>ROUND(E459*N459,2)</f>
        <v>0</v>
      </c>
      <c r="P459" s="170">
        <v>0</v>
      </c>
      <c r="Q459" s="170">
        <f>ROUND(E459*P459,2)</f>
        <v>0</v>
      </c>
      <c r="R459" s="170" t="s">
        <v>732</v>
      </c>
      <c r="S459" s="170" t="s">
        <v>387</v>
      </c>
      <c r="T459" s="171" t="s">
        <v>322</v>
      </c>
      <c r="U459" s="157">
        <v>0.126</v>
      </c>
      <c r="V459" s="157">
        <f>ROUND(E459*U459,2)</f>
        <v>146.4</v>
      </c>
      <c r="W459" s="157"/>
      <c r="X459" s="157" t="s">
        <v>388</v>
      </c>
      <c r="Y459" s="148"/>
      <c r="Z459" s="148"/>
      <c r="AA459" s="148"/>
      <c r="AB459" s="148"/>
      <c r="AC459" s="148"/>
      <c r="AD459" s="148"/>
      <c r="AE459" s="148"/>
      <c r="AF459" s="148"/>
      <c r="AG459" s="148" t="s">
        <v>389</v>
      </c>
      <c r="AH459" s="148"/>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55"/>
      <c r="B460" s="156"/>
      <c r="C460" s="273" t="s">
        <v>766</v>
      </c>
      <c r="D460" s="274"/>
      <c r="E460" s="274"/>
      <c r="F460" s="274"/>
      <c r="G460" s="274"/>
      <c r="H460" s="157"/>
      <c r="I460" s="157"/>
      <c r="J460" s="157"/>
      <c r="K460" s="157"/>
      <c r="L460" s="157"/>
      <c r="M460" s="157"/>
      <c r="N460" s="157"/>
      <c r="O460" s="157"/>
      <c r="P460" s="157"/>
      <c r="Q460" s="157"/>
      <c r="R460" s="157"/>
      <c r="S460" s="157"/>
      <c r="T460" s="157"/>
      <c r="U460" s="157"/>
      <c r="V460" s="157"/>
      <c r="W460" s="157"/>
      <c r="X460" s="157"/>
      <c r="Y460" s="148"/>
      <c r="Z460" s="148"/>
      <c r="AA460" s="148"/>
      <c r="AB460" s="148"/>
      <c r="AC460" s="148"/>
      <c r="AD460" s="148"/>
      <c r="AE460" s="148"/>
      <c r="AF460" s="148"/>
      <c r="AG460" s="148" t="s">
        <v>391</v>
      </c>
      <c r="AH460" s="148"/>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1" x14ac:dyDescent="0.2">
      <c r="A461" s="155"/>
      <c r="B461" s="156"/>
      <c r="C461" s="197" t="s">
        <v>1276</v>
      </c>
      <c r="D461" s="183"/>
      <c r="E461" s="184"/>
      <c r="F461" s="157"/>
      <c r="G461" s="157"/>
      <c r="H461" s="157"/>
      <c r="I461" s="157"/>
      <c r="J461" s="157"/>
      <c r="K461" s="157"/>
      <c r="L461" s="157"/>
      <c r="M461" s="157"/>
      <c r="N461" s="157"/>
      <c r="O461" s="157"/>
      <c r="P461" s="157"/>
      <c r="Q461" s="157"/>
      <c r="R461" s="157"/>
      <c r="S461" s="157"/>
      <c r="T461" s="157"/>
      <c r="U461" s="157"/>
      <c r="V461" s="157"/>
      <c r="W461" s="157"/>
      <c r="X461" s="157"/>
      <c r="Y461" s="148"/>
      <c r="Z461" s="148"/>
      <c r="AA461" s="148"/>
      <c r="AB461" s="148"/>
      <c r="AC461" s="148"/>
      <c r="AD461" s="148"/>
      <c r="AE461" s="148"/>
      <c r="AF461" s="148"/>
      <c r="AG461" s="148" t="s">
        <v>393</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1" x14ac:dyDescent="0.2">
      <c r="A462" s="155"/>
      <c r="B462" s="156"/>
      <c r="C462" s="197" t="s">
        <v>1277</v>
      </c>
      <c r="D462" s="183"/>
      <c r="E462" s="184">
        <v>291</v>
      </c>
      <c r="F462" s="157"/>
      <c r="G462" s="157"/>
      <c r="H462" s="157"/>
      <c r="I462" s="157"/>
      <c r="J462" s="157"/>
      <c r="K462" s="157"/>
      <c r="L462" s="157"/>
      <c r="M462" s="157"/>
      <c r="N462" s="157"/>
      <c r="O462" s="157"/>
      <c r="P462" s="157"/>
      <c r="Q462" s="157"/>
      <c r="R462" s="157"/>
      <c r="S462" s="157"/>
      <c r="T462" s="157"/>
      <c r="U462" s="157"/>
      <c r="V462" s="157"/>
      <c r="W462" s="157"/>
      <c r="X462" s="157"/>
      <c r="Y462" s="148"/>
      <c r="Z462" s="148"/>
      <c r="AA462" s="148"/>
      <c r="AB462" s="148"/>
      <c r="AC462" s="148"/>
      <c r="AD462" s="148"/>
      <c r="AE462" s="148"/>
      <c r="AF462" s="148"/>
      <c r="AG462" s="148" t="s">
        <v>393</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55"/>
      <c r="B463" s="156"/>
      <c r="C463" s="197" t="s">
        <v>1278</v>
      </c>
      <c r="D463" s="183"/>
      <c r="E463" s="184">
        <v>199</v>
      </c>
      <c r="F463" s="157"/>
      <c r="G463" s="157"/>
      <c r="H463" s="157"/>
      <c r="I463" s="157"/>
      <c r="J463" s="157"/>
      <c r="K463" s="157"/>
      <c r="L463" s="157"/>
      <c r="M463" s="157"/>
      <c r="N463" s="157"/>
      <c r="O463" s="157"/>
      <c r="P463" s="157"/>
      <c r="Q463" s="157"/>
      <c r="R463" s="157"/>
      <c r="S463" s="157"/>
      <c r="T463" s="157"/>
      <c r="U463" s="157"/>
      <c r="V463" s="157"/>
      <c r="W463" s="157"/>
      <c r="X463" s="157"/>
      <c r="Y463" s="148"/>
      <c r="Z463" s="148"/>
      <c r="AA463" s="148"/>
      <c r="AB463" s="148"/>
      <c r="AC463" s="148"/>
      <c r="AD463" s="148"/>
      <c r="AE463" s="148"/>
      <c r="AF463" s="148"/>
      <c r="AG463" s="148" t="s">
        <v>393</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55"/>
      <c r="B464" s="156"/>
      <c r="C464" s="197" t="s">
        <v>1279</v>
      </c>
      <c r="D464" s="183"/>
      <c r="E464" s="184">
        <v>339.3</v>
      </c>
      <c r="F464" s="157"/>
      <c r="G464" s="157"/>
      <c r="H464" s="157"/>
      <c r="I464" s="157"/>
      <c r="J464" s="157"/>
      <c r="K464" s="157"/>
      <c r="L464" s="157"/>
      <c r="M464" s="157"/>
      <c r="N464" s="157"/>
      <c r="O464" s="157"/>
      <c r="P464" s="157"/>
      <c r="Q464" s="157"/>
      <c r="R464" s="157"/>
      <c r="S464" s="157"/>
      <c r="T464" s="157"/>
      <c r="U464" s="157"/>
      <c r="V464" s="157"/>
      <c r="W464" s="157"/>
      <c r="X464" s="157"/>
      <c r="Y464" s="148"/>
      <c r="Z464" s="148"/>
      <c r="AA464" s="148"/>
      <c r="AB464" s="148"/>
      <c r="AC464" s="148"/>
      <c r="AD464" s="148"/>
      <c r="AE464" s="148"/>
      <c r="AF464" s="148"/>
      <c r="AG464" s="148" t="s">
        <v>393</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1" x14ac:dyDescent="0.2">
      <c r="A465" s="155"/>
      <c r="B465" s="156"/>
      <c r="C465" s="197" t="s">
        <v>1280</v>
      </c>
      <c r="D465" s="183"/>
      <c r="E465" s="184">
        <v>332.6</v>
      </c>
      <c r="F465" s="157"/>
      <c r="G465" s="157"/>
      <c r="H465" s="157"/>
      <c r="I465" s="157"/>
      <c r="J465" s="157"/>
      <c r="K465" s="157"/>
      <c r="L465" s="157"/>
      <c r="M465" s="157"/>
      <c r="N465" s="157"/>
      <c r="O465" s="157"/>
      <c r="P465" s="157"/>
      <c r="Q465" s="157"/>
      <c r="R465" s="157"/>
      <c r="S465" s="157"/>
      <c r="T465" s="157"/>
      <c r="U465" s="157"/>
      <c r="V465" s="157"/>
      <c r="W465" s="157"/>
      <c r="X465" s="157"/>
      <c r="Y465" s="148"/>
      <c r="Z465" s="148"/>
      <c r="AA465" s="148"/>
      <c r="AB465" s="148"/>
      <c r="AC465" s="148"/>
      <c r="AD465" s="148"/>
      <c r="AE465" s="148"/>
      <c r="AF465" s="148"/>
      <c r="AG465" s="148" t="s">
        <v>393</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ht="22.5" outlineLevel="1" x14ac:dyDescent="0.2">
      <c r="A466" s="165">
        <v>72</v>
      </c>
      <c r="B466" s="166" t="s">
        <v>1281</v>
      </c>
      <c r="C466" s="175" t="s">
        <v>1282</v>
      </c>
      <c r="D466" s="167" t="s">
        <v>420</v>
      </c>
      <c r="E466" s="168">
        <v>1667.4</v>
      </c>
      <c r="F466" s="169">
        <v>63.68</v>
      </c>
      <c r="G466" s="170">
        <f>ROUND(E466*F466,2)</f>
        <v>106180.03</v>
      </c>
      <c r="H466" s="169">
        <v>0</v>
      </c>
      <c r="I466" s="170">
        <f>ROUND(E466*H466,2)</f>
        <v>0</v>
      </c>
      <c r="J466" s="169">
        <v>63.68</v>
      </c>
      <c r="K466" s="170">
        <f>ROUND(E466*J466,2)</f>
        <v>106180.03</v>
      </c>
      <c r="L466" s="170">
        <v>21</v>
      </c>
      <c r="M466" s="170">
        <f>G466*(1+L466/100)</f>
        <v>128477.8363</v>
      </c>
      <c r="N466" s="170">
        <v>0</v>
      </c>
      <c r="O466" s="170">
        <f>ROUND(E466*N466,2)</f>
        <v>0</v>
      </c>
      <c r="P466" s="170">
        <v>0</v>
      </c>
      <c r="Q466" s="170">
        <f>ROUND(E466*P466,2)</f>
        <v>0</v>
      </c>
      <c r="R466" s="170" t="s">
        <v>732</v>
      </c>
      <c r="S466" s="170" t="s">
        <v>387</v>
      </c>
      <c r="T466" s="171" t="s">
        <v>322</v>
      </c>
      <c r="U466" s="157">
        <v>0.17</v>
      </c>
      <c r="V466" s="157">
        <f>ROUND(E466*U466,2)</f>
        <v>283.45999999999998</v>
      </c>
      <c r="W466" s="157"/>
      <c r="X466" s="157" t="s">
        <v>388</v>
      </c>
      <c r="Y466" s="148"/>
      <c r="Z466" s="148"/>
      <c r="AA466" s="148"/>
      <c r="AB466" s="148"/>
      <c r="AC466" s="148"/>
      <c r="AD466" s="148"/>
      <c r="AE466" s="148"/>
      <c r="AF466" s="148"/>
      <c r="AG466" s="148" t="s">
        <v>389</v>
      </c>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1" x14ac:dyDescent="0.2">
      <c r="A467" s="155"/>
      <c r="B467" s="156"/>
      <c r="C467" s="273" t="s">
        <v>766</v>
      </c>
      <c r="D467" s="274"/>
      <c r="E467" s="274"/>
      <c r="F467" s="274"/>
      <c r="G467" s="274"/>
      <c r="H467" s="157"/>
      <c r="I467" s="157"/>
      <c r="J467" s="157"/>
      <c r="K467" s="157"/>
      <c r="L467" s="157"/>
      <c r="M467" s="157"/>
      <c r="N467" s="157"/>
      <c r="O467" s="157"/>
      <c r="P467" s="157"/>
      <c r="Q467" s="157"/>
      <c r="R467" s="157"/>
      <c r="S467" s="157"/>
      <c r="T467" s="157"/>
      <c r="U467" s="157"/>
      <c r="V467" s="157"/>
      <c r="W467" s="157"/>
      <c r="X467" s="157"/>
      <c r="Y467" s="148"/>
      <c r="Z467" s="148"/>
      <c r="AA467" s="148"/>
      <c r="AB467" s="148"/>
      <c r="AC467" s="148"/>
      <c r="AD467" s="148"/>
      <c r="AE467" s="148"/>
      <c r="AF467" s="148"/>
      <c r="AG467" s="148" t="s">
        <v>391</v>
      </c>
      <c r="AH467" s="148"/>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1" x14ac:dyDescent="0.2">
      <c r="A468" s="155"/>
      <c r="B468" s="156"/>
      <c r="C468" s="197" t="s">
        <v>1283</v>
      </c>
      <c r="D468" s="183"/>
      <c r="E468" s="184"/>
      <c r="F468" s="157"/>
      <c r="G468" s="157"/>
      <c r="H468" s="157"/>
      <c r="I468" s="157"/>
      <c r="J468" s="157"/>
      <c r="K468" s="157"/>
      <c r="L468" s="157"/>
      <c r="M468" s="157"/>
      <c r="N468" s="157"/>
      <c r="O468" s="157"/>
      <c r="P468" s="157"/>
      <c r="Q468" s="157"/>
      <c r="R468" s="157"/>
      <c r="S468" s="157"/>
      <c r="T468" s="157"/>
      <c r="U468" s="157"/>
      <c r="V468" s="157"/>
      <c r="W468" s="157"/>
      <c r="X468" s="157"/>
      <c r="Y468" s="148"/>
      <c r="Z468" s="148"/>
      <c r="AA468" s="148"/>
      <c r="AB468" s="148"/>
      <c r="AC468" s="148"/>
      <c r="AD468" s="148"/>
      <c r="AE468" s="148"/>
      <c r="AF468" s="148"/>
      <c r="AG468" s="148" t="s">
        <v>393</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1" x14ac:dyDescent="0.2">
      <c r="A469" s="155"/>
      <c r="B469" s="156"/>
      <c r="C469" s="197" t="s">
        <v>1284</v>
      </c>
      <c r="D469" s="183"/>
      <c r="E469" s="184">
        <v>1667.4</v>
      </c>
      <c r="F469" s="157"/>
      <c r="G469" s="157"/>
      <c r="H469" s="157"/>
      <c r="I469" s="157"/>
      <c r="J469" s="157"/>
      <c r="K469" s="157"/>
      <c r="L469" s="157"/>
      <c r="M469" s="157"/>
      <c r="N469" s="157"/>
      <c r="O469" s="157"/>
      <c r="P469" s="157"/>
      <c r="Q469" s="157"/>
      <c r="R469" s="157"/>
      <c r="S469" s="157"/>
      <c r="T469" s="157"/>
      <c r="U469" s="157"/>
      <c r="V469" s="157"/>
      <c r="W469" s="157"/>
      <c r="X469" s="157"/>
      <c r="Y469" s="148"/>
      <c r="Z469" s="148"/>
      <c r="AA469" s="148"/>
      <c r="AB469" s="148"/>
      <c r="AC469" s="148"/>
      <c r="AD469" s="148"/>
      <c r="AE469" s="148"/>
      <c r="AF469" s="148"/>
      <c r="AG469" s="148" t="s">
        <v>393</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ht="33.75" outlineLevel="1" x14ac:dyDescent="0.2">
      <c r="A470" s="165">
        <v>73</v>
      </c>
      <c r="B470" s="166" t="s">
        <v>1285</v>
      </c>
      <c r="C470" s="175" t="s">
        <v>1286</v>
      </c>
      <c r="D470" s="167" t="s">
        <v>727</v>
      </c>
      <c r="E470" s="168">
        <v>90</v>
      </c>
      <c r="F470" s="169">
        <v>184</v>
      </c>
      <c r="G470" s="170">
        <f>ROUND(E470*F470,2)</f>
        <v>16560</v>
      </c>
      <c r="H470" s="169">
        <v>0</v>
      </c>
      <c r="I470" s="170">
        <f>ROUND(E470*H470,2)</f>
        <v>0</v>
      </c>
      <c r="J470" s="169">
        <v>184</v>
      </c>
      <c r="K470" s="170">
        <f>ROUND(E470*J470,2)</f>
        <v>16560</v>
      </c>
      <c r="L470" s="170">
        <v>21</v>
      </c>
      <c r="M470" s="170">
        <f>G470*(1+L470/100)</f>
        <v>20037.599999999999</v>
      </c>
      <c r="N470" s="170">
        <v>0</v>
      </c>
      <c r="O470" s="170">
        <f>ROUND(E470*N470,2)</f>
        <v>0</v>
      </c>
      <c r="P470" s="170">
        <v>0</v>
      </c>
      <c r="Q470" s="170">
        <f>ROUND(E470*P470,2)</f>
        <v>0</v>
      </c>
      <c r="R470" s="170" t="s">
        <v>732</v>
      </c>
      <c r="S470" s="170" t="s">
        <v>387</v>
      </c>
      <c r="T470" s="171" t="s">
        <v>322</v>
      </c>
      <c r="U470" s="157">
        <v>0.51</v>
      </c>
      <c r="V470" s="157">
        <f>ROUND(E470*U470,2)</f>
        <v>45.9</v>
      </c>
      <c r="W470" s="157"/>
      <c r="X470" s="157" t="s">
        <v>388</v>
      </c>
      <c r="Y470" s="148"/>
      <c r="Z470" s="148"/>
      <c r="AA470" s="148"/>
      <c r="AB470" s="148"/>
      <c r="AC470" s="148"/>
      <c r="AD470" s="148"/>
      <c r="AE470" s="148"/>
      <c r="AF470" s="148"/>
      <c r="AG470" s="148" t="s">
        <v>389</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1" x14ac:dyDescent="0.2">
      <c r="A471" s="155"/>
      <c r="B471" s="156"/>
      <c r="C471" s="273" t="s">
        <v>1287</v>
      </c>
      <c r="D471" s="274"/>
      <c r="E471" s="274"/>
      <c r="F471" s="274"/>
      <c r="G471" s="274"/>
      <c r="H471" s="157"/>
      <c r="I471" s="157"/>
      <c r="J471" s="157"/>
      <c r="K471" s="157"/>
      <c r="L471" s="157"/>
      <c r="M471" s="157"/>
      <c r="N471" s="157"/>
      <c r="O471" s="157"/>
      <c r="P471" s="157"/>
      <c r="Q471" s="157"/>
      <c r="R471" s="157"/>
      <c r="S471" s="157"/>
      <c r="T471" s="157"/>
      <c r="U471" s="157"/>
      <c r="V471" s="157"/>
      <c r="W471" s="157"/>
      <c r="X471" s="157"/>
      <c r="Y471" s="148"/>
      <c r="Z471" s="148"/>
      <c r="AA471" s="148"/>
      <c r="AB471" s="148"/>
      <c r="AC471" s="148"/>
      <c r="AD471" s="148"/>
      <c r="AE471" s="148"/>
      <c r="AF471" s="148"/>
      <c r="AG471" s="148" t="s">
        <v>391</v>
      </c>
      <c r="AH471" s="148"/>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1" x14ac:dyDescent="0.2">
      <c r="A472" s="155"/>
      <c r="B472" s="156"/>
      <c r="C472" s="197" t="s">
        <v>1288</v>
      </c>
      <c r="D472" s="183"/>
      <c r="E472" s="184"/>
      <c r="F472" s="157"/>
      <c r="G472" s="157"/>
      <c r="H472" s="157"/>
      <c r="I472" s="157"/>
      <c r="J472" s="157"/>
      <c r="K472" s="157"/>
      <c r="L472" s="157"/>
      <c r="M472" s="157"/>
      <c r="N472" s="157"/>
      <c r="O472" s="157"/>
      <c r="P472" s="157"/>
      <c r="Q472" s="157"/>
      <c r="R472" s="157"/>
      <c r="S472" s="157"/>
      <c r="T472" s="157"/>
      <c r="U472" s="157"/>
      <c r="V472" s="157"/>
      <c r="W472" s="157"/>
      <c r="X472" s="157"/>
      <c r="Y472" s="148"/>
      <c r="Z472" s="148"/>
      <c r="AA472" s="148"/>
      <c r="AB472" s="148"/>
      <c r="AC472" s="148"/>
      <c r="AD472" s="148"/>
      <c r="AE472" s="148"/>
      <c r="AF472" s="148"/>
      <c r="AG472" s="148" t="s">
        <v>393</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1" x14ac:dyDescent="0.2">
      <c r="A473" s="155"/>
      <c r="B473" s="156"/>
      <c r="C473" s="197" t="s">
        <v>1289</v>
      </c>
      <c r="D473" s="183"/>
      <c r="E473" s="184">
        <v>46</v>
      </c>
      <c r="F473" s="157"/>
      <c r="G473" s="157"/>
      <c r="H473" s="157"/>
      <c r="I473" s="157"/>
      <c r="J473" s="157"/>
      <c r="K473" s="157"/>
      <c r="L473" s="157"/>
      <c r="M473" s="157"/>
      <c r="N473" s="157"/>
      <c r="O473" s="157"/>
      <c r="P473" s="157"/>
      <c r="Q473" s="157"/>
      <c r="R473" s="157"/>
      <c r="S473" s="157"/>
      <c r="T473" s="157"/>
      <c r="U473" s="157"/>
      <c r="V473" s="157"/>
      <c r="W473" s="157"/>
      <c r="X473" s="157"/>
      <c r="Y473" s="148"/>
      <c r="Z473" s="148"/>
      <c r="AA473" s="148"/>
      <c r="AB473" s="148"/>
      <c r="AC473" s="148"/>
      <c r="AD473" s="148"/>
      <c r="AE473" s="148"/>
      <c r="AF473" s="148"/>
      <c r="AG473" s="148" t="s">
        <v>393</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1" x14ac:dyDescent="0.2">
      <c r="A474" s="155"/>
      <c r="B474" s="156"/>
      <c r="C474" s="197" t="s">
        <v>1290</v>
      </c>
      <c r="D474" s="183"/>
      <c r="E474" s="184">
        <v>14</v>
      </c>
      <c r="F474" s="157"/>
      <c r="G474" s="157"/>
      <c r="H474" s="157"/>
      <c r="I474" s="157"/>
      <c r="J474" s="157"/>
      <c r="K474" s="157"/>
      <c r="L474" s="157"/>
      <c r="M474" s="157"/>
      <c r="N474" s="157"/>
      <c r="O474" s="157"/>
      <c r="P474" s="157"/>
      <c r="Q474" s="157"/>
      <c r="R474" s="157"/>
      <c r="S474" s="157"/>
      <c r="T474" s="157"/>
      <c r="U474" s="157"/>
      <c r="V474" s="157"/>
      <c r="W474" s="157"/>
      <c r="X474" s="157"/>
      <c r="Y474" s="148"/>
      <c r="Z474" s="148"/>
      <c r="AA474" s="148"/>
      <c r="AB474" s="148"/>
      <c r="AC474" s="148"/>
      <c r="AD474" s="148"/>
      <c r="AE474" s="148"/>
      <c r="AF474" s="148"/>
      <c r="AG474" s="148" t="s">
        <v>393</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1" x14ac:dyDescent="0.2">
      <c r="A475" s="155"/>
      <c r="B475" s="156"/>
      <c r="C475" s="197" t="s">
        <v>1291</v>
      </c>
      <c r="D475" s="183"/>
      <c r="E475" s="184">
        <v>10</v>
      </c>
      <c r="F475" s="157"/>
      <c r="G475" s="157"/>
      <c r="H475" s="157"/>
      <c r="I475" s="157"/>
      <c r="J475" s="157"/>
      <c r="K475" s="157"/>
      <c r="L475" s="157"/>
      <c r="M475" s="157"/>
      <c r="N475" s="157"/>
      <c r="O475" s="157"/>
      <c r="P475" s="157"/>
      <c r="Q475" s="157"/>
      <c r="R475" s="157"/>
      <c r="S475" s="157"/>
      <c r="T475" s="157"/>
      <c r="U475" s="157"/>
      <c r="V475" s="157"/>
      <c r="W475" s="157"/>
      <c r="X475" s="157"/>
      <c r="Y475" s="148"/>
      <c r="Z475" s="148"/>
      <c r="AA475" s="148"/>
      <c r="AB475" s="148"/>
      <c r="AC475" s="148"/>
      <c r="AD475" s="148"/>
      <c r="AE475" s="148"/>
      <c r="AF475" s="148"/>
      <c r="AG475" s="148" t="s">
        <v>393</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55"/>
      <c r="B476" s="156"/>
      <c r="C476" s="197" t="s">
        <v>1292</v>
      </c>
      <c r="D476" s="183"/>
      <c r="E476" s="184">
        <v>20</v>
      </c>
      <c r="F476" s="157"/>
      <c r="G476" s="157"/>
      <c r="H476" s="157"/>
      <c r="I476" s="157"/>
      <c r="J476" s="157"/>
      <c r="K476" s="157"/>
      <c r="L476" s="157"/>
      <c r="M476" s="157"/>
      <c r="N476" s="157"/>
      <c r="O476" s="157"/>
      <c r="P476" s="157"/>
      <c r="Q476" s="157"/>
      <c r="R476" s="157"/>
      <c r="S476" s="157"/>
      <c r="T476" s="157"/>
      <c r="U476" s="157"/>
      <c r="V476" s="157"/>
      <c r="W476" s="157"/>
      <c r="X476" s="157"/>
      <c r="Y476" s="148"/>
      <c r="Z476" s="148"/>
      <c r="AA476" s="148"/>
      <c r="AB476" s="148"/>
      <c r="AC476" s="148"/>
      <c r="AD476" s="148"/>
      <c r="AE476" s="148"/>
      <c r="AF476" s="148"/>
      <c r="AG476" s="148" t="s">
        <v>393</v>
      </c>
      <c r="AH476" s="148">
        <v>0</v>
      </c>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ht="22.5" outlineLevel="1" x14ac:dyDescent="0.2">
      <c r="A477" s="165">
        <v>74</v>
      </c>
      <c r="B477" s="166" t="s">
        <v>1293</v>
      </c>
      <c r="C477" s="175" t="s">
        <v>1294</v>
      </c>
      <c r="D477" s="167" t="s">
        <v>727</v>
      </c>
      <c r="E477" s="168">
        <v>1</v>
      </c>
      <c r="F477" s="169">
        <v>274.8</v>
      </c>
      <c r="G477" s="170">
        <f>ROUND(E477*F477,2)</f>
        <v>274.8</v>
      </c>
      <c r="H477" s="169">
        <v>50.54</v>
      </c>
      <c r="I477" s="170">
        <f>ROUND(E477*H477,2)</f>
        <v>50.54</v>
      </c>
      <c r="J477" s="169">
        <v>224.26</v>
      </c>
      <c r="K477" s="170">
        <f>ROUND(E477*J477,2)</f>
        <v>224.26</v>
      </c>
      <c r="L477" s="170">
        <v>21</v>
      </c>
      <c r="M477" s="170">
        <f>G477*(1+L477/100)</f>
        <v>332.50799999999998</v>
      </c>
      <c r="N477" s="170">
        <v>2.1000000000000001E-4</v>
      </c>
      <c r="O477" s="170">
        <f>ROUND(E477*N477,2)</f>
        <v>0</v>
      </c>
      <c r="P477" s="170">
        <v>0</v>
      </c>
      <c r="Q477" s="170">
        <f>ROUND(E477*P477,2)</f>
        <v>0</v>
      </c>
      <c r="R477" s="170" t="s">
        <v>732</v>
      </c>
      <c r="S477" s="170" t="s">
        <v>387</v>
      </c>
      <c r="T477" s="171" t="s">
        <v>322</v>
      </c>
      <c r="U477" s="157">
        <v>0.66</v>
      </c>
      <c r="V477" s="157">
        <f>ROUND(E477*U477,2)</f>
        <v>0.66</v>
      </c>
      <c r="W477" s="157"/>
      <c r="X477" s="157" t="s">
        <v>388</v>
      </c>
      <c r="Y477" s="148"/>
      <c r="Z477" s="148"/>
      <c r="AA477" s="148"/>
      <c r="AB477" s="148"/>
      <c r="AC477" s="148"/>
      <c r="AD477" s="148"/>
      <c r="AE477" s="148"/>
      <c r="AF477" s="148"/>
      <c r="AG477" s="148" t="s">
        <v>389</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1" x14ac:dyDescent="0.2">
      <c r="A478" s="155"/>
      <c r="B478" s="156"/>
      <c r="C478" s="197" t="s">
        <v>1295</v>
      </c>
      <c r="D478" s="183"/>
      <c r="E478" s="184">
        <v>1</v>
      </c>
      <c r="F478" s="157"/>
      <c r="G478" s="157"/>
      <c r="H478" s="157"/>
      <c r="I478" s="157"/>
      <c r="J478" s="157"/>
      <c r="K478" s="157"/>
      <c r="L478" s="157"/>
      <c r="M478" s="157"/>
      <c r="N478" s="157"/>
      <c r="O478" s="157"/>
      <c r="P478" s="157"/>
      <c r="Q478" s="157"/>
      <c r="R478" s="157"/>
      <c r="S478" s="157"/>
      <c r="T478" s="157"/>
      <c r="U478" s="157"/>
      <c r="V478" s="157"/>
      <c r="W478" s="157"/>
      <c r="X478" s="157"/>
      <c r="Y478" s="148"/>
      <c r="Z478" s="148"/>
      <c r="AA478" s="148"/>
      <c r="AB478" s="148"/>
      <c r="AC478" s="148"/>
      <c r="AD478" s="148"/>
      <c r="AE478" s="148"/>
      <c r="AF478" s="148"/>
      <c r="AG478" s="148" t="s">
        <v>393</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1" x14ac:dyDescent="0.2">
      <c r="A479" s="165">
        <v>75</v>
      </c>
      <c r="B479" s="166" t="s">
        <v>1296</v>
      </c>
      <c r="C479" s="175" t="s">
        <v>1297</v>
      </c>
      <c r="D479" s="167" t="s">
        <v>727</v>
      </c>
      <c r="E479" s="168">
        <v>1</v>
      </c>
      <c r="F479" s="169">
        <v>247.6</v>
      </c>
      <c r="G479" s="170">
        <f>ROUND(E479*F479,2)</f>
        <v>247.6</v>
      </c>
      <c r="H479" s="169">
        <v>50.54</v>
      </c>
      <c r="I479" s="170">
        <f>ROUND(E479*H479,2)</f>
        <v>50.54</v>
      </c>
      <c r="J479" s="169">
        <v>197.06</v>
      </c>
      <c r="K479" s="170">
        <f>ROUND(E479*J479,2)</f>
        <v>197.06</v>
      </c>
      <c r="L479" s="170">
        <v>21</v>
      </c>
      <c r="M479" s="170">
        <f>G479*(1+L479/100)</f>
        <v>299.596</v>
      </c>
      <c r="N479" s="170">
        <v>2.1000000000000001E-4</v>
      </c>
      <c r="O479" s="170">
        <f>ROUND(E479*N479,2)</f>
        <v>0</v>
      </c>
      <c r="P479" s="170">
        <v>0</v>
      </c>
      <c r="Q479" s="170">
        <f>ROUND(E479*P479,2)</f>
        <v>0</v>
      </c>
      <c r="R479" s="170" t="s">
        <v>732</v>
      </c>
      <c r="S479" s="170" t="s">
        <v>387</v>
      </c>
      <c r="T479" s="171" t="s">
        <v>322</v>
      </c>
      <c r="U479" s="157">
        <v>0.57999999999999996</v>
      </c>
      <c r="V479" s="157">
        <f>ROUND(E479*U479,2)</f>
        <v>0.57999999999999996</v>
      </c>
      <c r="W479" s="157"/>
      <c r="X479" s="157" t="s">
        <v>388</v>
      </c>
      <c r="Y479" s="148"/>
      <c r="Z479" s="148"/>
      <c r="AA479" s="148"/>
      <c r="AB479" s="148"/>
      <c r="AC479" s="148"/>
      <c r="AD479" s="148"/>
      <c r="AE479" s="148"/>
      <c r="AF479" s="148"/>
      <c r="AG479" s="148" t="s">
        <v>389</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55"/>
      <c r="B480" s="156"/>
      <c r="C480" s="197" t="s">
        <v>1295</v>
      </c>
      <c r="D480" s="183"/>
      <c r="E480" s="184">
        <v>1</v>
      </c>
      <c r="F480" s="157"/>
      <c r="G480" s="157"/>
      <c r="H480" s="157"/>
      <c r="I480" s="157"/>
      <c r="J480" s="157"/>
      <c r="K480" s="157"/>
      <c r="L480" s="157"/>
      <c r="M480" s="157"/>
      <c r="N480" s="157"/>
      <c r="O480" s="157"/>
      <c r="P480" s="157"/>
      <c r="Q480" s="157"/>
      <c r="R480" s="157"/>
      <c r="S480" s="157"/>
      <c r="T480" s="157"/>
      <c r="U480" s="157"/>
      <c r="V480" s="157"/>
      <c r="W480" s="157"/>
      <c r="X480" s="157"/>
      <c r="Y480" s="148"/>
      <c r="Z480" s="148"/>
      <c r="AA480" s="148"/>
      <c r="AB480" s="148"/>
      <c r="AC480" s="148"/>
      <c r="AD480" s="148"/>
      <c r="AE480" s="148"/>
      <c r="AF480" s="148"/>
      <c r="AG480" s="148" t="s">
        <v>393</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ht="22.5" outlineLevel="1" x14ac:dyDescent="0.2">
      <c r="A481" s="165">
        <v>76</v>
      </c>
      <c r="B481" s="166" t="s">
        <v>1298</v>
      </c>
      <c r="C481" s="175" t="s">
        <v>1299</v>
      </c>
      <c r="D481" s="167" t="s">
        <v>727</v>
      </c>
      <c r="E481" s="168">
        <v>8</v>
      </c>
      <c r="F481" s="169">
        <v>402.4</v>
      </c>
      <c r="G481" s="170">
        <f>ROUND(E481*F481,2)</f>
        <v>3219.2</v>
      </c>
      <c r="H481" s="169">
        <v>66.459999999999994</v>
      </c>
      <c r="I481" s="170">
        <f>ROUND(E481*H481,2)</f>
        <v>531.67999999999995</v>
      </c>
      <c r="J481" s="169">
        <v>335.94</v>
      </c>
      <c r="K481" s="170">
        <f>ROUND(E481*J481,2)</f>
        <v>2687.52</v>
      </c>
      <c r="L481" s="170">
        <v>21</v>
      </c>
      <c r="M481" s="170">
        <f>G481*(1+L481/100)</f>
        <v>3895.2319999999995</v>
      </c>
      <c r="N481" s="170">
        <v>2.2000000000000001E-4</v>
      </c>
      <c r="O481" s="170">
        <f>ROUND(E481*N481,2)</f>
        <v>0</v>
      </c>
      <c r="P481" s="170">
        <v>0</v>
      </c>
      <c r="Q481" s="170">
        <f>ROUND(E481*P481,2)</f>
        <v>0</v>
      </c>
      <c r="R481" s="170" t="s">
        <v>732</v>
      </c>
      <c r="S481" s="170" t="s">
        <v>387</v>
      </c>
      <c r="T481" s="171" t="s">
        <v>322</v>
      </c>
      <c r="U481" s="157">
        <v>0.99</v>
      </c>
      <c r="V481" s="157">
        <f>ROUND(E481*U481,2)</f>
        <v>7.92</v>
      </c>
      <c r="W481" s="157"/>
      <c r="X481" s="157" t="s">
        <v>388</v>
      </c>
      <c r="Y481" s="148"/>
      <c r="Z481" s="148"/>
      <c r="AA481" s="148"/>
      <c r="AB481" s="148"/>
      <c r="AC481" s="148"/>
      <c r="AD481" s="148"/>
      <c r="AE481" s="148"/>
      <c r="AF481" s="148"/>
      <c r="AG481" s="148" t="s">
        <v>389</v>
      </c>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55"/>
      <c r="B482" s="156"/>
      <c r="C482" s="197" t="s">
        <v>1300</v>
      </c>
      <c r="D482" s="183"/>
      <c r="E482" s="184">
        <v>2</v>
      </c>
      <c r="F482" s="157"/>
      <c r="G482" s="157"/>
      <c r="H482" s="157"/>
      <c r="I482" s="157"/>
      <c r="J482" s="157"/>
      <c r="K482" s="157"/>
      <c r="L482" s="157"/>
      <c r="M482" s="157"/>
      <c r="N482" s="157"/>
      <c r="O482" s="157"/>
      <c r="P482" s="157"/>
      <c r="Q482" s="157"/>
      <c r="R482" s="157"/>
      <c r="S482" s="157"/>
      <c r="T482" s="157"/>
      <c r="U482" s="157"/>
      <c r="V482" s="157"/>
      <c r="W482" s="157"/>
      <c r="X482" s="157"/>
      <c r="Y482" s="148"/>
      <c r="Z482" s="148"/>
      <c r="AA482" s="148"/>
      <c r="AB482" s="148"/>
      <c r="AC482" s="148"/>
      <c r="AD482" s="148"/>
      <c r="AE482" s="148"/>
      <c r="AF482" s="148"/>
      <c r="AG482" s="148" t="s">
        <v>393</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55"/>
      <c r="B483" s="156"/>
      <c r="C483" s="197" t="s">
        <v>1301</v>
      </c>
      <c r="D483" s="183"/>
      <c r="E483" s="184">
        <v>4</v>
      </c>
      <c r="F483" s="157"/>
      <c r="G483" s="157"/>
      <c r="H483" s="157"/>
      <c r="I483" s="157"/>
      <c r="J483" s="157"/>
      <c r="K483" s="157"/>
      <c r="L483" s="157"/>
      <c r="M483" s="157"/>
      <c r="N483" s="157"/>
      <c r="O483" s="157"/>
      <c r="P483" s="157"/>
      <c r="Q483" s="157"/>
      <c r="R483" s="157"/>
      <c r="S483" s="157"/>
      <c r="T483" s="157"/>
      <c r="U483" s="157"/>
      <c r="V483" s="157"/>
      <c r="W483" s="157"/>
      <c r="X483" s="157"/>
      <c r="Y483" s="148"/>
      <c r="Z483" s="148"/>
      <c r="AA483" s="148"/>
      <c r="AB483" s="148"/>
      <c r="AC483" s="148"/>
      <c r="AD483" s="148"/>
      <c r="AE483" s="148"/>
      <c r="AF483" s="148"/>
      <c r="AG483" s="148" t="s">
        <v>393</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1" x14ac:dyDescent="0.2">
      <c r="A484" s="155"/>
      <c r="B484" s="156"/>
      <c r="C484" s="197" t="s">
        <v>1302</v>
      </c>
      <c r="D484" s="183"/>
      <c r="E484" s="184">
        <v>2</v>
      </c>
      <c r="F484" s="157"/>
      <c r="G484" s="157"/>
      <c r="H484" s="157"/>
      <c r="I484" s="157"/>
      <c r="J484" s="157"/>
      <c r="K484" s="157"/>
      <c r="L484" s="157"/>
      <c r="M484" s="157"/>
      <c r="N484" s="157"/>
      <c r="O484" s="157"/>
      <c r="P484" s="157"/>
      <c r="Q484" s="157"/>
      <c r="R484" s="157"/>
      <c r="S484" s="157"/>
      <c r="T484" s="157"/>
      <c r="U484" s="157"/>
      <c r="V484" s="157"/>
      <c r="W484" s="157"/>
      <c r="X484" s="157"/>
      <c r="Y484" s="148"/>
      <c r="Z484" s="148"/>
      <c r="AA484" s="148"/>
      <c r="AB484" s="148"/>
      <c r="AC484" s="148"/>
      <c r="AD484" s="148"/>
      <c r="AE484" s="148"/>
      <c r="AF484" s="148"/>
      <c r="AG484" s="148" t="s">
        <v>393</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ht="33.75" outlineLevel="1" x14ac:dyDescent="0.2">
      <c r="A485" s="165">
        <v>77</v>
      </c>
      <c r="B485" s="166" t="s">
        <v>1303</v>
      </c>
      <c r="C485" s="175" t="s">
        <v>1304</v>
      </c>
      <c r="D485" s="167" t="s">
        <v>727</v>
      </c>
      <c r="E485" s="168">
        <v>1</v>
      </c>
      <c r="F485" s="169">
        <v>384</v>
      </c>
      <c r="G485" s="170">
        <f>ROUND(E485*F485,2)</f>
        <v>384</v>
      </c>
      <c r="H485" s="169">
        <v>119.02</v>
      </c>
      <c r="I485" s="170">
        <f>ROUND(E485*H485,2)</f>
        <v>119.02</v>
      </c>
      <c r="J485" s="169">
        <v>264.98</v>
      </c>
      <c r="K485" s="170">
        <f>ROUND(E485*J485,2)</f>
        <v>264.98</v>
      </c>
      <c r="L485" s="170">
        <v>21</v>
      </c>
      <c r="M485" s="170">
        <f>G485*(1+L485/100)</f>
        <v>464.64</v>
      </c>
      <c r="N485" s="170">
        <v>7.9000000000000001E-4</v>
      </c>
      <c r="O485" s="170">
        <f>ROUND(E485*N485,2)</f>
        <v>0</v>
      </c>
      <c r="P485" s="170">
        <v>0</v>
      </c>
      <c r="Q485" s="170">
        <f>ROUND(E485*P485,2)</f>
        <v>0</v>
      </c>
      <c r="R485" s="170" t="s">
        <v>732</v>
      </c>
      <c r="S485" s="170" t="s">
        <v>387</v>
      </c>
      <c r="T485" s="171" t="s">
        <v>322</v>
      </c>
      <c r="U485" s="157">
        <v>0.78</v>
      </c>
      <c r="V485" s="157">
        <f>ROUND(E485*U485,2)</f>
        <v>0.78</v>
      </c>
      <c r="W485" s="157"/>
      <c r="X485" s="157" t="s">
        <v>388</v>
      </c>
      <c r="Y485" s="148"/>
      <c r="Z485" s="148"/>
      <c r="AA485" s="148"/>
      <c r="AB485" s="148"/>
      <c r="AC485" s="148"/>
      <c r="AD485" s="148"/>
      <c r="AE485" s="148"/>
      <c r="AF485" s="148"/>
      <c r="AG485" s="148" t="s">
        <v>389</v>
      </c>
      <c r="AH485" s="148"/>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1" x14ac:dyDescent="0.2">
      <c r="A486" s="155"/>
      <c r="B486" s="156"/>
      <c r="C486" s="197" t="s">
        <v>1305</v>
      </c>
      <c r="D486" s="183"/>
      <c r="E486" s="184">
        <v>1</v>
      </c>
      <c r="F486" s="157"/>
      <c r="G486" s="157"/>
      <c r="H486" s="157"/>
      <c r="I486" s="157"/>
      <c r="J486" s="157"/>
      <c r="K486" s="157"/>
      <c r="L486" s="157"/>
      <c r="M486" s="157"/>
      <c r="N486" s="157"/>
      <c r="O486" s="157"/>
      <c r="P486" s="157"/>
      <c r="Q486" s="157"/>
      <c r="R486" s="157"/>
      <c r="S486" s="157"/>
      <c r="T486" s="157"/>
      <c r="U486" s="157"/>
      <c r="V486" s="157"/>
      <c r="W486" s="157"/>
      <c r="X486" s="157"/>
      <c r="Y486" s="148"/>
      <c r="Z486" s="148"/>
      <c r="AA486" s="148"/>
      <c r="AB486" s="148"/>
      <c r="AC486" s="148"/>
      <c r="AD486" s="148"/>
      <c r="AE486" s="148"/>
      <c r="AF486" s="148"/>
      <c r="AG486" s="148" t="s">
        <v>393</v>
      </c>
      <c r="AH486" s="148">
        <v>0</v>
      </c>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1" x14ac:dyDescent="0.2">
      <c r="A487" s="165">
        <v>78</v>
      </c>
      <c r="B487" s="166" t="s">
        <v>1306</v>
      </c>
      <c r="C487" s="175" t="s">
        <v>1307</v>
      </c>
      <c r="D487" s="167" t="s">
        <v>727</v>
      </c>
      <c r="E487" s="168">
        <v>1</v>
      </c>
      <c r="F487" s="169">
        <v>317.60000000000002</v>
      </c>
      <c r="G487" s="170">
        <f>ROUND(E487*F487,2)</f>
        <v>317.60000000000002</v>
      </c>
      <c r="H487" s="169">
        <v>66.459999999999994</v>
      </c>
      <c r="I487" s="170">
        <f>ROUND(E487*H487,2)</f>
        <v>66.459999999999994</v>
      </c>
      <c r="J487" s="169">
        <v>251.14</v>
      </c>
      <c r="K487" s="170">
        <f>ROUND(E487*J487,2)</f>
        <v>251.14</v>
      </c>
      <c r="L487" s="170">
        <v>21</v>
      </c>
      <c r="M487" s="170">
        <f>G487*(1+L487/100)</f>
        <v>384.29599999999999</v>
      </c>
      <c r="N487" s="170">
        <v>2.2000000000000001E-4</v>
      </c>
      <c r="O487" s="170">
        <f>ROUND(E487*N487,2)</f>
        <v>0</v>
      </c>
      <c r="P487" s="170">
        <v>0</v>
      </c>
      <c r="Q487" s="170">
        <f>ROUND(E487*P487,2)</f>
        <v>0</v>
      </c>
      <c r="R487" s="170" t="s">
        <v>732</v>
      </c>
      <c r="S487" s="170" t="s">
        <v>387</v>
      </c>
      <c r="T487" s="171" t="s">
        <v>322</v>
      </c>
      <c r="U487" s="157">
        <v>0.74</v>
      </c>
      <c r="V487" s="157">
        <f>ROUND(E487*U487,2)</f>
        <v>0.74</v>
      </c>
      <c r="W487" s="157"/>
      <c r="X487" s="157" t="s">
        <v>388</v>
      </c>
      <c r="Y487" s="148"/>
      <c r="Z487" s="148"/>
      <c r="AA487" s="148"/>
      <c r="AB487" s="148"/>
      <c r="AC487" s="148"/>
      <c r="AD487" s="148"/>
      <c r="AE487" s="148"/>
      <c r="AF487" s="148"/>
      <c r="AG487" s="148" t="s">
        <v>389</v>
      </c>
      <c r="AH487" s="148"/>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1" x14ac:dyDescent="0.2">
      <c r="A488" s="155"/>
      <c r="B488" s="156"/>
      <c r="C488" s="197" t="s">
        <v>1295</v>
      </c>
      <c r="D488" s="183"/>
      <c r="E488" s="184">
        <v>1</v>
      </c>
      <c r="F488" s="157"/>
      <c r="G488" s="157"/>
      <c r="H488" s="157"/>
      <c r="I488" s="157"/>
      <c r="J488" s="157"/>
      <c r="K488" s="157"/>
      <c r="L488" s="157"/>
      <c r="M488" s="157"/>
      <c r="N488" s="157"/>
      <c r="O488" s="157"/>
      <c r="P488" s="157"/>
      <c r="Q488" s="157"/>
      <c r="R488" s="157"/>
      <c r="S488" s="157"/>
      <c r="T488" s="157"/>
      <c r="U488" s="157"/>
      <c r="V488" s="157"/>
      <c r="W488" s="157"/>
      <c r="X488" s="157"/>
      <c r="Y488" s="148"/>
      <c r="Z488" s="148"/>
      <c r="AA488" s="148"/>
      <c r="AB488" s="148"/>
      <c r="AC488" s="148"/>
      <c r="AD488" s="148"/>
      <c r="AE488" s="148"/>
      <c r="AF488" s="148"/>
      <c r="AG488" s="148" t="s">
        <v>393</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ht="22.5" outlineLevel="1" x14ac:dyDescent="0.2">
      <c r="A489" s="165">
        <v>79</v>
      </c>
      <c r="B489" s="166" t="s">
        <v>1308</v>
      </c>
      <c r="C489" s="175" t="s">
        <v>1309</v>
      </c>
      <c r="D489" s="167" t="s">
        <v>727</v>
      </c>
      <c r="E489" s="168">
        <v>5</v>
      </c>
      <c r="F489" s="169">
        <v>571.20000000000005</v>
      </c>
      <c r="G489" s="170">
        <f>ROUND(E489*F489,2)</f>
        <v>2856</v>
      </c>
      <c r="H489" s="169">
        <v>122.53</v>
      </c>
      <c r="I489" s="170">
        <f>ROUND(E489*H489,2)</f>
        <v>612.65</v>
      </c>
      <c r="J489" s="169">
        <v>448.67</v>
      </c>
      <c r="K489" s="170">
        <f>ROUND(E489*J489,2)</f>
        <v>2243.35</v>
      </c>
      <c r="L489" s="170">
        <v>21</v>
      </c>
      <c r="M489" s="170">
        <f>G489*(1+L489/100)</f>
        <v>3455.7599999999998</v>
      </c>
      <c r="N489" s="170">
        <v>4.0999999999999999E-4</v>
      </c>
      <c r="O489" s="170">
        <f>ROUND(E489*N489,2)</f>
        <v>0</v>
      </c>
      <c r="P489" s="170">
        <v>0</v>
      </c>
      <c r="Q489" s="170">
        <f>ROUND(E489*P489,2)</f>
        <v>0</v>
      </c>
      <c r="R489" s="170" t="s">
        <v>732</v>
      </c>
      <c r="S489" s="170" t="s">
        <v>387</v>
      </c>
      <c r="T489" s="171" t="s">
        <v>322</v>
      </c>
      <c r="U489" s="157">
        <v>1.32</v>
      </c>
      <c r="V489" s="157">
        <f>ROUND(E489*U489,2)</f>
        <v>6.6</v>
      </c>
      <c r="W489" s="157"/>
      <c r="X489" s="157" t="s">
        <v>388</v>
      </c>
      <c r="Y489" s="148"/>
      <c r="Z489" s="148"/>
      <c r="AA489" s="148"/>
      <c r="AB489" s="148"/>
      <c r="AC489" s="148"/>
      <c r="AD489" s="148"/>
      <c r="AE489" s="148"/>
      <c r="AF489" s="148"/>
      <c r="AG489" s="148" t="s">
        <v>389</v>
      </c>
      <c r="AH489" s="148"/>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1" x14ac:dyDescent="0.2">
      <c r="A490" s="155"/>
      <c r="B490" s="156"/>
      <c r="C490" s="197" t="s">
        <v>1310</v>
      </c>
      <c r="D490" s="183"/>
      <c r="E490" s="184">
        <v>2</v>
      </c>
      <c r="F490" s="157"/>
      <c r="G490" s="157"/>
      <c r="H490" s="157"/>
      <c r="I490" s="157"/>
      <c r="J490" s="157"/>
      <c r="K490" s="157"/>
      <c r="L490" s="157"/>
      <c r="M490" s="157"/>
      <c r="N490" s="157"/>
      <c r="O490" s="157"/>
      <c r="P490" s="157"/>
      <c r="Q490" s="157"/>
      <c r="R490" s="157"/>
      <c r="S490" s="157"/>
      <c r="T490" s="157"/>
      <c r="U490" s="157"/>
      <c r="V490" s="157"/>
      <c r="W490" s="157"/>
      <c r="X490" s="157"/>
      <c r="Y490" s="148"/>
      <c r="Z490" s="148"/>
      <c r="AA490" s="148"/>
      <c r="AB490" s="148"/>
      <c r="AC490" s="148"/>
      <c r="AD490" s="148"/>
      <c r="AE490" s="148"/>
      <c r="AF490" s="148"/>
      <c r="AG490" s="148" t="s">
        <v>393</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1" x14ac:dyDescent="0.2">
      <c r="A491" s="155"/>
      <c r="B491" s="156"/>
      <c r="C491" s="197" t="s">
        <v>1311</v>
      </c>
      <c r="D491" s="183"/>
      <c r="E491" s="184">
        <v>3</v>
      </c>
      <c r="F491" s="157"/>
      <c r="G491" s="157"/>
      <c r="H491" s="157"/>
      <c r="I491" s="157"/>
      <c r="J491" s="157"/>
      <c r="K491" s="157"/>
      <c r="L491" s="157"/>
      <c r="M491" s="157"/>
      <c r="N491" s="157"/>
      <c r="O491" s="157"/>
      <c r="P491" s="157"/>
      <c r="Q491" s="157"/>
      <c r="R491" s="157"/>
      <c r="S491" s="157"/>
      <c r="T491" s="157"/>
      <c r="U491" s="157"/>
      <c r="V491" s="157"/>
      <c r="W491" s="157"/>
      <c r="X491" s="157"/>
      <c r="Y491" s="148"/>
      <c r="Z491" s="148"/>
      <c r="AA491" s="148"/>
      <c r="AB491" s="148"/>
      <c r="AC491" s="148"/>
      <c r="AD491" s="148"/>
      <c r="AE491" s="148"/>
      <c r="AF491" s="148"/>
      <c r="AG491" s="148" t="s">
        <v>393</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ht="22.5" outlineLevel="1" x14ac:dyDescent="0.2">
      <c r="A492" s="165">
        <v>80</v>
      </c>
      <c r="B492" s="166" t="s">
        <v>1312</v>
      </c>
      <c r="C492" s="175" t="s">
        <v>1313</v>
      </c>
      <c r="D492" s="167" t="s">
        <v>727</v>
      </c>
      <c r="E492" s="168">
        <v>1</v>
      </c>
      <c r="F492" s="169">
        <v>486.4</v>
      </c>
      <c r="G492" s="170">
        <f>ROUND(E492*F492,2)</f>
        <v>486.4</v>
      </c>
      <c r="H492" s="169">
        <v>115.32</v>
      </c>
      <c r="I492" s="170">
        <f>ROUND(E492*H492,2)</f>
        <v>115.32</v>
      </c>
      <c r="J492" s="169">
        <v>371.08</v>
      </c>
      <c r="K492" s="170">
        <f>ROUND(E492*J492,2)</f>
        <v>371.08</v>
      </c>
      <c r="L492" s="170">
        <v>21</v>
      </c>
      <c r="M492" s="170">
        <f>G492*(1+L492/100)</f>
        <v>588.54399999999998</v>
      </c>
      <c r="N492" s="170">
        <v>8.0999999999999996E-4</v>
      </c>
      <c r="O492" s="170">
        <f>ROUND(E492*N492,2)</f>
        <v>0</v>
      </c>
      <c r="P492" s="170">
        <v>0</v>
      </c>
      <c r="Q492" s="170">
        <f>ROUND(E492*P492,2)</f>
        <v>0</v>
      </c>
      <c r="R492" s="170" t="s">
        <v>732</v>
      </c>
      <c r="S492" s="170" t="s">
        <v>387</v>
      </c>
      <c r="T492" s="171" t="s">
        <v>322</v>
      </c>
      <c r="U492" s="157">
        <v>1.0960000000000001</v>
      </c>
      <c r="V492" s="157">
        <f>ROUND(E492*U492,2)</f>
        <v>1.1000000000000001</v>
      </c>
      <c r="W492" s="157"/>
      <c r="X492" s="157" t="s">
        <v>388</v>
      </c>
      <c r="Y492" s="148"/>
      <c r="Z492" s="148"/>
      <c r="AA492" s="148"/>
      <c r="AB492" s="148"/>
      <c r="AC492" s="148"/>
      <c r="AD492" s="148"/>
      <c r="AE492" s="148"/>
      <c r="AF492" s="148"/>
      <c r="AG492" s="148" t="s">
        <v>389</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1" x14ac:dyDescent="0.2">
      <c r="A493" s="155"/>
      <c r="B493" s="156"/>
      <c r="C493" s="197" t="s">
        <v>1305</v>
      </c>
      <c r="D493" s="183"/>
      <c r="E493" s="184">
        <v>1</v>
      </c>
      <c r="F493" s="157"/>
      <c r="G493" s="157"/>
      <c r="H493" s="157"/>
      <c r="I493" s="157"/>
      <c r="J493" s="157"/>
      <c r="K493" s="157"/>
      <c r="L493" s="157"/>
      <c r="M493" s="157"/>
      <c r="N493" s="157"/>
      <c r="O493" s="157"/>
      <c r="P493" s="157"/>
      <c r="Q493" s="157"/>
      <c r="R493" s="157"/>
      <c r="S493" s="157"/>
      <c r="T493" s="157"/>
      <c r="U493" s="157"/>
      <c r="V493" s="157"/>
      <c r="W493" s="157"/>
      <c r="X493" s="157"/>
      <c r="Y493" s="148"/>
      <c r="Z493" s="148"/>
      <c r="AA493" s="148"/>
      <c r="AB493" s="148"/>
      <c r="AC493" s="148"/>
      <c r="AD493" s="148"/>
      <c r="AE493" s="148"/>
      <c r="AF493" s="148"/>
      <c r="AG493" s="148" t="s">
        <v>393</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ht="22.5" outlineLevel="1" x14ac:dyDescent="0.2">
      <c r="A494" s="165">
        <v>81</v>
      </c>
      <c r="B494" s="166" t="s">
        <v>1314</v>
      </c>
      <c r="C494" s="175" t="s">
        <v>1315</v>
      </c>
      <c r="D494" s="167" t="s">
        <v>420</v>
      </c>
      <c r="E494" s="168">
        <v>2829.3</v>
      </c>
      <c r="F494" s="169">
        <v>17.600000000000001</v>
      </c>
      <c r="G494" s="170">
        <f>ROUND(E494*F494,2)</f>
        <v>49795.68</v>
      </c>
      <c r="H494" s="169">
        <v>0.98</v>
      </c>
      <c r="I494" s="170">
        <f>ROUND(E494*H494,2)</f>
        <v>2772.71</v>
      </c>
      <c r="J494" s="169">
        <v>16.62</v>
      </c>
      <c r="K494" s="170">
        <f>ROUND(E494*J494,2)</f>
        <v>47022.97</v>
      </c>
      <c r="L494" s="170">
        <v>21</v>
      </c>
      <c r="M494" s="170">
        <f>G494*(1+L494/100)</f>
        <v>60252.772799999999</v>
      </c>
      <c r="N494" s="170">
        <v>0</v>
      </c>
      <c r="O494" s="170">
        <f>ROUND(E494*N494,2)</f>
        <v>0</v>
      </c>
      <c r="P494" s="170">
        <v>0</v>
      </c>
      <c r="Q494" s="170">
        <f>ROUND(E494*P494,2)</f>
        <v>0</v>
      </c>
      <c r="R494" s="170" t="s">
        <v>732</v>
      </c>
      <c r="S494" s="170" t="s">
        <v>387</v>
      </c>
      <c r="T494" s="171" t="s">
        <v>322</v>
      </c>
      <c r="U494" s="157">
        <v>0.05</v>
      </c>
      <c r="V494" s="157">
        <f>ROUND(E494*U494,2)</f>
        <v>141.47</v>
      </c>
      <c r="W494" s="157"/>
      <c r="X494" s="157" t="s">
        <v>388</v>
      </c>
      <c r="Y494" s="148"/>
      <c r="Z494" s="148"/>
      <c r="AA494" s="148"/>
      <c r="AB494" s="148"/>
      <c r="AC494" s="148"/>
      <c r="AD494" s="148"/>
      <c r="AE494" s="148"/>
      <c r="AF494" s="148"/>
      <c r="AG494" s="148" t="s">
        <v>389</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55"/>
      <c r="B495" s="156"/>
      <c r="C495" s="273" t="s">
        <v>808</v>
      </c>
      <c r="D495" s="274"/>
      <c r="E495" s="274"/>
      <c r="F495" s="274"/>
      <c r="G495" s="274"/>
      <c r="H495" s="157"/>
      <c r="I495" s="157"/>
      <c r="J495" s="157"/>
      <c r="K495" s="157"/>
      <c r="L495" s="157"/>
      <c r="M495" s="157"/>
      <c r="N495" s="157"/>
      <c r="O495" s="157"/>
      <c r="P495" s="157"/>
      <c r="Q495" s="157"/>
      <c r="R495" s="157"/>
      <c r="S495" s="157"/>
      <c r="T495" s="157"/>
      <c r="U495" s="157"/>
      <c r="V495" s="157"/>
      <c r="W495" s="157"/>
      <c r="X495" s="157"/>
      <c r="Y495" s="148"/>
      <c r="Z495" s="148"/>
      <c r="AA495" s="148"/>
      <c r="AB495" s="148"/>
      <c r="AC495" s="148"/>
      <c r="AD495" s="148"/>
      <c r="AE495" s="148"/>
      <c r="AF495" s="148"/>
      <c r="AG495" s="148" t="s">
        <v>391</v>
      </c>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1" x14ac:dyDescent="0.2">
      <c r="A496" s="155"/>
      <c r="B496" s="156"/>
      <c r="C496" s="197" t="s">
        <v>1316</v>
      </c>
      <c r="D496" s="183"/>
      <c r="E496" s="184">
        <v>1667.4</v>
      </c>
      <c r="F496" s="157"/>
      <c r="G496" s="157"/>
      <c r="H496" s="157"/>
      <c r="I496" s="157"/>
      <c r="J496" s="157"/>
      <c r="K496" s="157"/>
      <c r="L496" s="157"/>
      <c r="M496" s="157"/>
      <c r="N496" s="157"/>
      <c r="O496" s="157"/>
      <c r="P496" s="157"/>
      <c r="Q496" s="157"/>
      <c r="R496" s="157"/>
      <c r="S496" s="157"/>
      <c r="T496" s="157"/>
      <c r="U496" s="157"/>
      <c r="V496" s="157"/>
      <c r="W496" s="157"/>
      <c r="X496" s="157"/>
      <c r="Y496" s="148"/>
      <c r="Z496" s="148"/>
      <c r="AA496" s="148"/>
      <c r="AB496" s="148"/>
      <c r="AC496" s="148"/>
      <c r="AD496" s="148"/>
      <c r="AE496" s="148"/>
      <c r="AF496" s="148"/>
      <c r="AG496" s="148" t="s">
        <v>393</v>
      </c>
      <c r="AH496" s="148">
        <v>0</v>
      </c>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1" x14ac:dyDescent="0.2">
      <c r="A497" s="155"/>
      <c r="B497" s="156"/>
      <c r="C497" s="197" t="s">
        <v>1317</v>
      </c>
      <c r="D497" s="183"/>
      <c r="E497" s="184">
        <v>1161.9000000000001</v>
      </c>
      <c r="F497" s="157"/>
      <c r="G497" s="157"/>
      <c r="H497" s="157"/>
      <c r="I497" s="157"/>
      <c r="J497" s="157"/>
      <c r="K497" s="157"/>
      <c r="L497" s="157"/>
      <c r="M497" s="157"/>
      <c r="N497" s="157"/>
      <c r="O497" s="157"/>
      <c r="P497" s="157"/>
      <c r="Q497" s="157"/>
      <c r="R497" s="157"/>
      <c r="S497" s="157"/>
      <c r="T497" s="157"/>
      <c r="U497" s="157"/>
      <c r="V497" s="157"/>
      <c r="W497" s="157"/>
      <c r="X497" s="157"/>
      <c r="Y497" s="148"/>
      <c r="Z497" s="148"/>
      <c r="AA497" s="148"/>
      <c r="AB497" s="148"/>
      <c r="AC497" s="148"/>
      <c r="AD497" s="148"/>
      <c r="AE497" s="148"/>
      <c r="AF497" s="148"/>
      <c r="AG497" s="148" t="s">
        <v>393</v>
      </c>
      <c r="AH497" s="148">
        <v>0</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ht="33.75" outlineLevel="1" x14ac:dyDescent="0.2">
      <c r="A498" s="165">
        <v>82</v>
      </c>
      <c r="B498" s="166" t="s">
        <v>1318</v>
      </c>
      <c r="C498" s="175" t="s">
        <v>1319</v>
      </c>
      <c r="D498" s="167" t="s">
        <v>812</v>
      </c>
      <c r="E498" s="168">
        <v>24</v>
      </c>
      <c r="F498" s="169">
        <v>2456</v>
      </c>
      <c r="G498" s="170">
        <f>ROUND(E498*F498,2)</f>
        <v>58944</v>
      </c>
      <c r="H498" s="169">
        <v>246</v>
      </c>
      <c r="I498" s="170">
        <f>ROUND(E498*H498,2)</f>
        <v>5904</v>
      </c>
      <c r="J498" s="169">
        <v>2210</v>
      </c>
      <c r="K498" s="170">
        <f>ROUND(E498*J498,2)</f>
        <v>53040</v>
      </c>
      <c r="L498" s="170">
        <v>21</v>
      </c>
      <c r="M498" s="170">
        <f>G498*(1+L498/100)</f>
        <v>71322.239999999991</v>
      </c>
      <c r="N498" s="170">
        <v>1.2999999999999999E-4</v>
      </c>
      <c r="O498" s="170">
        <f>ROUND(E498*N498,2)</f>
        <v>0</v>
      </c>
      <c r="P498" s="170">
        <v>0</v>
      </c>
      <c r="Q498" s="170">
        <f>ROUND(E498*P498,2)</f>
        <v>0</v>
      </c>
      <c r="R498" s="170" t="s">
        <v>732</v>
      </c>
      <c r="S498" s="170" t="s">
        <v>387</v>
      </c>
      <c r="T498" s="171" t="s">
        <v>322</v>
      </c>
      <c r="U498" s="157">
        <v>6.2</v>
      </c>
      <c r="V498" s="157">
        <f>ROUND(E498*U498,2)</f>
        <v>148.80000000000001</v>
      </c>
      <c r="W498" s="157"/>
      <c r="X498" s="157" t="s">
        <v>388</v>
      </c>
      <c r="Y498" s="148"/>
      <c r="Z498" s="148"/>
      <c r="AA498" s="148"/>
      <c r="AB498" s="148"/>
      <c r="AC498" s="148"/>
      <c r="AD498" s="148"/>
      <c r="AE498" s="148"/>
      <c r="AF498" s="148"/>
      <c r="AG498" s="148" t="s">
        <v>389</v>
      </c>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1" x14ac:dyDescent="0.2">
      <c r="A499" s="155"/>
      <c r="B499" s="156"/>
      <c r="C499" s="273" t="s">
        <v>808</v>
      </c>
      <c r="D499" s="274"/>
      <c r="E499" s="274"/>
      <c r="F499" s="274"/>
      <c r="G499" s="274"/>
      <c r="H499" s="157"/>
      <c r="I499" s="157"/>
      <c r="J499" s="157"/>
      <c r="K499" s="157"/>
      <c r="L499" s="157"/>
      <c r="M499" s="157"/>
      <c r="N499" s="157"/>
      <c r="O499" s="157"/>
      <c r="P499" s="157"/>
      <c r="Q499" s="157"/>
      <c r="R499" s="157"/>
      <c r="S499" s="157"/>
      <c r="T499" s="157"/>
      <c r="U499" s="157"/>
      <c r="V499" s="157"/>
      <c r="W499" s="157"/>
      <c r="X499" s="157"/>
      <c r="Y499" s="148"/>
      <c r="Z499" s="148"/>
      <c r="AA499" s="148"/>
      <c r="AB499" s="148"/>
      <c r="AC499" s="148"/>
      <c r="AD499" s="148"/>
      <c r="AE499" s="148"/>
      <c r="AF499" s="148"/>
      <c r="AG499" s="148" t="s">
        <v>391</v>
      </c>
      <c r="AH499" s="148"/>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1" x14ac:dyDescent="0.2">
      <c r="A500" s="155"/>
      <c r="B500" s="156"/>
      <c r="C500" s="197" t="s">
        <v>1320</v>
      </c>
      <c r="D500" s="183"/>
      <c r="E500" s="184">
        <v>12</v>
      </c>
      <c r="F500" s="157"/>
      <c r="G500" s="157"/>
      <c r="H500" s="157"/>
      <c r="I500" s="157"/>
      <c r="J500" s="157"/>
      <c r="K500" s="157"/>
      <c r="L500" s="157"/>
      <c r="M500" s="157"/>
      <c r="N500" s="157"/>
      <c r="O500" s="157"/>
      <c r="P500" s="157"/>
      <c r="Q500" s="157"/>
      <c r="R500" s="157"/>
      <c r="S500" s="157"/>
      <c r="T500" s="157"/>
      <c r="U500" s="157"/>
      <c r="V500" s="157"/>
      <c r="W500" s="157"/>
      <c r="X500" s="157"/>
      <c r="Y500" s="148"/>
      <c r="Z500" s="148"/>
      <c r="AA500" s="148"/>
      <c r="AB500" s="148"/>
      <c r="AC500" s="148"/>
      <c r="AD500" s="148"/>
      <c r="AE500" s="148"/>
      <c r="AF500" s="148"/>
      <c r="AG500" s="148" t="s">
        <v>393</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1" x14ac:dyDescent="0.2">
      <c r="A501" s="155"/>
      <c r="B501" s="156"/>
      <c r="C501" s="197" t="s">
        <v>1321</v>
      </c>
      <c r="D501" s="183"/>
      <c r="E501" s="184">
        <v>3</v>
      </c>
      <c r="F501" s="157"/>
      <c r="G501" s="157"/>
      <c r="H501" s="157"/>
      <c r="I501" s="157"/>
      <c r="J501" s="157"/>
      <c r="K501" s="157"/>
      <c r="L501" s="157"/>
      <c r="M501" s="157"/>
      <c r="N501" s="157"/>
      <c r="O501" s="157"/>
      <c r="P501" s="157"/>
      <c r="Q501" s="157"/>
      <c r="R501" s="157"/>
      <c r="S501" s="157"/>
      <c r="T501" s="157"/>
      <c r="U501" s="157"/>
      <c r="V501" s="157"/>
      <c r="W501" s="157"/>
      <c r="X501" s="157"/>
      <c r="Y501" s="148"/>
      <c r="Z501" s="148"/>
      <c r="AA501" s="148"/>
      <c r="AB501" s="148"/>
      <c r="AC501" s="148"/>
      <c r="AD501" s="148"/>
      <c r="AE501" s="148"/>
      <c r="AF501" s="148"/>
      <c r="AG501" s="148" t="s">
        <v>393</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1" x14ac:dyDescent="0.2">
      <c r="A502" s="155"/>
      <c r="B502" s="156"/>
      <c r="C502" s="197" t="s">
        <v>1322</v>
      </c>
      <c r="D502" s="183"/>
      <c r="E502" s="184">
        <v>2</v>
      </c>
      <c r="F502" s="157"/>
      <c r="G502" s="157"/>
      <c r="H502" s="157"/>
      <c r="I502" s="157"/>
      <c r="J502" s="157"/>
      <c r="K502" s="157"/>
      <c r="L502" s="157"/>
      <c r="M502" s="157"/>
      <c r="N502" s="157"/>
      <c r="O502" s="157"/>
      <c r="P502" s="157"/>
      <c r="Q502" s="157"/>
      <c r="R502" s="157"/>
      <c r="S502" s="157"/>
      <c r="T502" s="157"/>
      <c r="U502" s="157"/>
      <c r="V502" s="157"/>
      <c r="W502" s="157"/>
      <c r="X502" s="157"/>
      <c r="Y502" s="148"/>
      <c r="Z502" s="148"/>
      <c r="AA502" s="148"/>
      <c r="AB502" s="148"/>
      <c r="AC502" s="148"/>
      <c r="AD502" s="148"/>
      <c r="AE502" s="148"/>
      <c r="AF502" s="148"/>
      <c r="AG502" s="148" t="s">
        <v>393</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55"/>
      <c r="B503" s="156"/>
      <c r="C503" s="197" t="s">
        <v>1323</v>
      </c>
      <c r="D503" s="183"/>
      <c r="E503" s="184">
        <v>3</v>
      </c>
      <c r="F503" s="157"/>
      <c r="G503" s="157"/>
      <c r="H503" s="157"/>
      <c r="I503" s="157"/>
      <c r="J503" s="157"/>
      <c r="K503" s="157"/>
      <c r="L503" s="157"/>
      <c r="M503" s="157"/>
      <c r="N503" s="157"/>
      <c r="O503" s="157"/>
      <c r="P503" s="157"/>
      <c r="Q503" s="157"/>
      <c r="R503" s="157"/>
      <c r="S503" s="157"/>
      <c r="T503" s="157"/>
      <c r="U503" s="157"/>
      <c r="V503" s="157"/>
      <c r="W503" s="157"/>
      <c r="X503" s="157"/>
      <c r="Y503" s="148"/>
      <c r="Z503" s="148"/>
      <c r="AA503" s="148"/>
      <c r="AB503" s="148"/>
      <c r="AC503" s="148"/>
      <c r="AD503" s="148"/>
      <c r="AE503" s="148"/>
      <c r="AF503" s="148"/>
      <c r="AG503" s="148" t="s">
        <v>393</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55"/>
      <c r="B504" s="156"/>
      <c r="C504" s="197" t="s">
        <v>1324</v>
      </c>
      <c r="D504" s="183"/>
      <c r="E504" s="184">
        <v>4</v>
      </c>
      <c r="F504" s="157"/>
      <c r="G504" s="157"/>
      <c r="H504" s="157"/>
      <c r="I504" s="157"/>
      <c r="J504" s="157"/>
      <c r="K504" s="157"/>
      <c r="L504" s="157"/>
      <c r="M504" s="157"/>
      <c r="N504" s="157"/>
      <c r="O504" s="157"/>
      <c r="P504" s="157"/>
      <c r="Q504" s="157"/>
      <c r="R504" s="157"/>
      <c r="S504" s="157"/>
      <c r="T504" s="157"/>
      <c r="U504" s="157"/>
      <c r="V504" s="157"/>
      <c r="W504" s="157"/>
      <c r="X504" s="157"/>
      <c r="Y504" s="148"/>
      <c r="Z504" s="148"/>
      <c r="AA504" s="148"/>
      <c r="AB504" s="148"/>
      <c r="AC504" s="148"/>
      <c r="AD504" s="148"/>
      <c r="AE504" s="148"/>
      <c r="AF504" s="148"/>
      <c r="AG504" s="148" t="s">
        <v>393</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65">
        <v>83</v>
      </c>
      <c r="B505" s="166" t="s">
        <v>1325</v>
      </c>
      <c r="C505" s="175" t="s">
        <v>1326</v>
      </c>
      <c r="D505" s="167" t="s">
        <v>420</v>
      </c>
      <c r="E505" s="168">
        <v>199</v>
      </c>
      <c r="F505" s="169">
        <v>67.92</v>
      </c>
      <c r="G505" s="170">
        <f>ROUND(E505*F505,2)</f>
        <v>13516.08</v>
      </c>
      <c r="H505" s="169">
        <v>0</v>
      </c>
      <c r="I505" s="170">
        <f>ROUND(E505*H505,2)</f>
        <v>0</v>
      </c>
      <c r="J505" s="169">
        <v>67.92</v>
      </c>
      <c r="K505" s="170">
        <f>ROUND(E505*J505,2)</f>
        <v>13516.08</v>
      </c>
      <c r="L505" s="170">
        <v>21</v>
      </c>
      <c r="M505" s="170">
        <f>G505*(1+L505/100)</f>
        <v>16354.4568</v>
      </c>
      <c r="N505" s="170">
        <v>0</v>
      </c>
      <c r="O505" s="170">
        <f>ROUND(E505*N505,2)</f>
        <v>0</v>
      </c>
      <c r="P505" s="170">
        <v>0</v>
      </c>
      <c r="Q505" s="170">
        <f>ROUND(E505*P505,2)</f>
        <v>0</v>
      </c>
      <c r="R505" s="170" t="s">
        <v>732</v>
      </c>
      <c r="S505" s="170" t="s">
        <v>387</v>
      </c>
      <c r="T505" s="171" t="s">
        <v>322</v>
      </c>
      <c r="U505" s="157">
        <v>4.5999999999999999E-2</v>
      </c>
      <c r="V505" s="157">
        <f>ROUND(E505*U505,2)</f>
        <v>9.15</v>
      </c>
      <c r="W505" s="157"/>
      <c r="X505" s="157" t="s">
        <v>388</v>
      </c>
      <c r="Y505" s="148"/>
      <c r="Z505" s="148"/>
      <c r="AA505" s="148"/>
      <c r="AB505" s="148"/>
      <c r="AC505" s="148"/>
      <c r="AD505" s="148"/>
      <c r="AE505" s="148"/>
      <c r="AF505" s="148"/>
      <c r="AG505" s="148" t="s">
        <v>389</v>
      </c>
      <c r="AH505" s="148"/>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1" x14ac:dyDescent="0.2">
      <c r="A506" s="155"/>
      <c r="B506" s="156"/>
      <c r="C506" s="197" t="s">
        <v>1327</v>
      </c>
      <c r="D506" s="183"/>
      <c r="E506" s="184">
        <v>199</v>
      </c>
      <c r="F506" s="157"/>
      <c r="G506" s="157"/>
      <c r="H506" s="157"/>
      <c r="I506" s="157"/>
      <c r="J506" s="157"/>
      <c r="K506" s="157"/>
      <c r="L506" s="157"/>
      <c r="M506" s="157"/>
      <c r="N506" s="157"/>
      <c r="O506" s="157"/>
      <c r="P506" s="157"/>
      <c r="Q506" s="157"/>
      <c r="R506" s="157"/>
      <c r="S506" s="157"/>
      <c r="T506" s="157"/>
      <c r="U506" s="157"/>
      <c r="V506" s="157"/>
      <c r="W506" s="157"/>
      <c r="X506" s="157"/>
      <c r="Y506" s="148"/>
      <c r="Z506" s="148"/>
      <c r="AA506" s="148"/>
      <c r="AB506" s="148"/>
      <c r="AC506" s="148"/>
      <c r="AD506" s="148"/>
      <c r="AE506" s="148"/>
      <c r="AF506" s="148"/>
      <c r="AG506" s="148" t="s">
        <v>393</v>
      </c>
      <c r="AH506" s="148">
        <v>0</v>
      </c>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65">
        <v>84</v>
      </c>
      <c r="B507" s="166" t="s">
        <v>1328</v>
      </c>
      <c r="C507" s="175" t="s">
        <v>1329</v>
      </c>
      <c r="D507" s="167" t="s">
        <v>420</v>
      </c>
      <c r="E507" s="168">
        <v>962.9</v>
      </c>
      <c r="F507" s="169">
        <v>56.64</v>
      </c>
      <c r="G507" s="170">
        <f>ROUND(E507*F507,2)</f>
        <v>54538.66</v>
      </c>
      <c r="H507" s="169">
        <v>0</v>
      </c>
      <c r="I507" s="170">
        <f>ROUND(E507*H507,2)</f>
        <v>0</v>
      </c>
      <c r="J507" s="169">
        <v>56.64</v>
      </c>
      <c r="K507" s="170">
        <f>ROUND(E507*J507,2)</f>
        <v>54538.66</v>
      </c>
      <c r="L507" s="170">
        <v>21</v>
      </c>
      <c r="M507" s="170">
        <f>G507*(1+L507/100)</f>
        <v>65991.778600000005</v>
      </c>
      <c r="N507" s="170">
        <v>0</v>
      </c>
      <c r="O507" s="170">
        <f>ROUND(E507*N507,2)</f>
        <v>0</v>
      </c>
      <c r="P507" s="170">
        <v>0</v>
      </c>
      <c r="Q507" s="170">
        <f>ROUND(E507*P507,2)</f>
        <v>0</v>
      </c>
      <c r="R507" s="170" t="s">
        <v>732</v>
      </c>
      <c r="S507" s="170" t="s">
        <v>387</v>
      </c>
      <c r="T507" s="171" t="s">
        <v>322</v>
      </c>
      <c r="U507" s="157">
        <v>3.9E-2</v>
      </c>
      <c r="V507" s="157">
        <f>ROUND(E507*U507,2)</f>
        <v>37.549999999999997</v>
      </c>
      <c r="W507" s="157"/>
      <c r="X507" s="157" t="s">
        <v>388</v>
      </c>
      <c r="Y507" s="148"/>
      <c r="Z507" s="148"/>
      <c r="AA507" s="148"/>
      <c r="AB507" s="148"/>
      <c r="AC507" s="148"/>
      <c r="AD507" s="148"/>
      <c r="AE507" s="148"/>
      <c r="AF507" s="148"/>
      <c r="AG507" s="148" t="s">
        <v>389</v>
      </c>
      <c r="AH507" s="148"/>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1" x14ac:dyDescent="0.2">
      <c r="A508" s="155"/>
      <c r="B508" s="156"/>
      <c r="C508" s="197" t="s">
        <v>1330</v>
      </c>
      <c r="D508" s="183"/>
      <c r="E508" s="184">
        <v>291</v>
      </c>
      <c r="F508" s="157"/>
      <c r="G508" s="157"/>
      <c r="H508" s="157"/>
      <c r="I508" s="157"/>
      <c r="J508" s="157"/>
      <c r="K508" s="157"/>
      <c r="L508" s="157"/>
      <c r="M508" s="157"/>
      <c r="N508" s="157"/>
      <c r="O508" s="157"/>
      <c r="P508" s="157"/>
      <c r="Q508" s="157"/>
      <c r="R508" s="157"/>
      <c r="S508" s="157"/>
      <c r="T508" s="157"/>
      <c r="U508" s="157"/>
      <c r="V508" s="157"/>
      <c r="W508" s="157"/>
      <c r="X508" s="157"/>
      <c r="Y508" s="148"/>
      <c r="Z508" s="148"/>
      <c r="AA508" s="148"/>
      <c r="AB508" s="148"/>
      <c r="AC508" s="148"/>
      <c r="AD508" s="148"/>
      <c r="AE508" s="148"/>
      <c r="AF508" s="148"/>
      <c r="AG508" s="148" t="s">
        <v>393</v>
      </c>
      <c r="AH508" s="148">
        <v>0</v>
      </c>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1" x14ac:dyDescent="0.2">
      <c r="A509" s="155"/>
      <c r="B509" s="156"/>
      <c r="C509" s="197" t="s">
        <v>1331</v>
      </c>
      <c r="D509" s="183"/>
      <c r="E509" s="184">
        <v>339.3</v>
      </c>
      <c r="F509" s="157"/>
      <c r="G509" s="157"/>
      <c r="H509" s="157"/>
      <c r="I509" s="157"/>
      <c r="J509" s="157"/>
      <c r="K509" s="157"/>
      <c r="L509" s="157"/>
      <c r="M509" s="157"/>
      <c r="N509" s="157"/>
      <c r="O509" s="157"/>
      <c r="P509" s="157"/>
      <c r="Q509" s="157"/>
      <c r="R509" s="157"/>
      <c r="S509" s="157"/>
      <c r="T509" s="157"/>
      <c r="U509" s="157"/>
      <c r="V509" s="157"/>
      <c r="W509" s="157"/>
      <c r="X509" s="157"/>
      <c r="Y509" s="148"/>
      <c r="Z509" s="148"/>
      <c r="AA509" s="148"/>
      <c r="AB509" s="148"/>
      <c r="AC509" s="148"/>
      <c r="AD509" s="148"/>
      <c r="AE509" s="148"/>
      <c r="AF509" s="148"/>
      <c r="AG509" s="148" t="s">
        <v>393</v>
      </c>
      <c r="AH509" s="148">
        <v>0</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1" x14ac:dyDescent="0.2">
      <c r="A510" s="155"/>
      <c r="B510" s="156"/>
      <c r="C510" s="197" t="s">
        <v>1332</v>
      </c>
      <c r="D510" s="183"/>
      <c r="E510" s="184">
        <v>332.6</v>
      </c>
      <c r="F510" s="157"/>
      <c r="G510" s="157"/>
      <c r="H510" s="157"/>
      <c r="I510" s="157"/>
      <c r="J510" s="157"/>
      <c r="K510" s="157"/>
      <c r="L510" s="157"/>
      <c r="M510" s="157"/>
      <c r="N510" s="157"/>
      <c r="O510" s="157"/>
      <c r="P510" s="157"/>
      <c r="Q510" s="157"/>
      <c r="R510" s="157"/>
      <c r="S510" s="157"/>
      <c r="T510" s="157"/>
      <c r="U510" s="157"/>
      <c r="V510" s="157"/>
      <c r="W510" s="157"/>
      <c r="X510" s="157"/>
      <c r="Y510" s="148"/>
      <c r="Z510" s="148"/>
      <c r="AA510" s="148"/>
      <c r="AB510" s="148"/>
      <c r="AC510" s="148"/>
      <c r="AD510" s="148"/>
      <c r="AE510" s="148"/>
      <c r="AF510" s="148"/>
      <c r="AG510" s="148" t="s">
        <v>393</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1" x14ac:dyDescent="0.2">
      <c r="A511" s="165">
        <v>85</v>
      </c>
      <c r="B511" s="166" t="s">
        <v>814</v>
      </c>
      <c r="C511" s="175" t="s">
        <v>815</v>
      </c>
      <c r="D511" s="167" t="s">
        <v>420</v>
      </c>
      <c r="E511" s="168">
        <v>1667.4</v>
      </c>
      <c r="F511" s="169">
        <v>43.68</v>
      </c>
      <c r="G511" s="170">
        <f>ROUND(E511*F511,2)</f>
        <v>72832.03</v>
      </c>
      <c r="H511" s="169">
        <v>0</v>
      </c>
      <c r="I511" s="170">
        <f>ROUND(E511*H511,2)</f>
        <v>0</v>
      </c>
      <c r="J511" s="169">
        <v>43.68</v>
      </c>
      <c r="K511" s="170">
        <f>ROUND(E511*J511,2)</f>
        <v>72832.03</v>
      </c>
      <c r="L511" s="170">
        <v>21</v>
      </c>
      <c r="M511" s="170">
        <f>G511*(1+L511/100)</f>
        <v>88126.756299999994</v>
      </c>
      <c r="N511" s="170">
        <v>0</v>
      </c>
      <c r="O511" s="170">
        <f>ROUND(E511*N511,2)</f>
        <v>0</v>
      </c>
      <c r="P511" s="170">
        <v>0</v>
      </c>
      <c r="Q511" s="170">
        <f>ROUND(E511*P511,2)</f>
        <v>0</v>
      </c>
      <c r="R511" s="170" t="s">
        <v>732</v>
      </c>
      <c r="S511" s="170" t="s">
        <v>387</v>
      </c>
      <c r="T511" s="171" t="s">
        <v>322</v>
      </c>
      <c r="U511" s="157">
        <v>0.03</v>
      </c>
      <c r="V511" s="157">
        <f>ROUND(E511*U511,2)</f>
        <v>50.02</v>
      </c>
      <c r="W511" s="157"/>
      <c r="X511" s="157" t="s">
        <v>388</v>
      </c>
      <c r="Y511" s="148"/>
      <c r="Z511" s="148"/>
      <c r="AA511" s="148"/>
      <c r="AB511" s="148"/>
      <c r="AC511" s="148"/>
      <c r="AD511" s="148"/>
      <c r="AE511" s="148"/>
      <c r="AF511" s="148"/>
      <c r="AG511" s="148" t="s">
        <v>389</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55"/>
      <c r="B512" s="156"/>
      <c r="C512" s="197" t="s">
        <v>1333</v>
      </c>
      <c r="D512" s="183"/>
      <c r="E512" s="184">
        <v>1667.4</v>
      </c>
      <c r="F512" s="157"/>
      <c r="G512" s="157"/>
      <c r="H512" s="157"/>
      <c r="I512" s="157"/>
      <c r="J512" s="157"/>
      <c r="K512" s="157"/>
      <c r="L512" s="157"/>
      <c r="M512" s="157"/>
      <c r="N512" s="157"/>
      <c r="O512" s="157"/>
      <c r="P512" s="157"/>
      <c r="Q512" s="157"/>
      <c r="R512" s="157"/>
      <c r="S512" s="157"/>
      <c r="T512" s="157"/>
      <c r="U512" s="157"/>
      <c r="V512" s="157"/>
      <c r="W512" s="157"/>
      <c r="X512" s="157"/>
      <c r="Y512" s="148"/>
      <c r="Z512" s="148"/>
      <c r="AA512" s="148"/>
      <c r="AB512" s="148"/>
      <c r="AC512" s="148"/>
      <c r="AD512" s="148"/>
      <c r="AE512" s="148"/>
      <c r="AF512" s="148"/>
      <c r="AG512" s="148" t="s">
        <v>393</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65">
        <v>86</v>
      </c>
      <c r="B513" s="166" t="s">
        <v>850</v>
      </c>
      <c r="C513" s="175" t="s">
        <v>851</v>
      </c>
      <c r="D513" s="167" t="s">
        <v>727</v>
      </c>
      <c r="E513" s="168">
        <v>18</v>
      </c>
      <c r="F513" s="169">
        <v>540.79999999999995</v>
      </c>
      <c r="G513" s="170">
        <f>ROUND(E513*F513,2)</f>
        <v>9734.4</v>
      </c>
      <c r="H513" s="169">
        <v>6.63</v>
      </c>
      <c r="I513" s="170">
        <f>ROUND(E513*H513,2)</f>
        <v>119.34</v>
      </c>
      <c r="J513" s="169">
        <v>534.16999999999996</v>
      </c>
      <c r="K513" s="170">
        <f>ROUND(E513*J513,2)</f>
        <v>9615.06</v>
      </c>
      <c r="L513" s="170">
        <v>21</v>
      </c>
      <c r="M513" s="170">
        <f>G513*(1+L513/100)</f>
        <v>11778.624</v>
      </c>
      <c r="N513" s="170">
        <v>7.0200000000000002E-3</v>
      </c>
      <c r="O513" s="170">
        <f>ROUND(E513*N513,2)</f>
        <v>0.13</v>
      </c>
      <c r="P513" s="170">
        <v>0</v>
      </c>
      <c r="Q513" s="170">
        <f>ROUND(E513*P513,2)</f>
        <v>0</v>
      </c>
      <c r="R513" s="170" t="s">
        <v>732</v>
      </c>
      <c r="S513" s="170" t="s">
        <v>387</v>
      </c>
      <c r="T513" s="171" t="s">
        <v>322</v>
      </c>
      <c r="U513" s="157">
        <v>1.0940000000000001</v>
      </c>
      <c r="V513" s="157">
        <f>ROUND(E513*U513,2)</f>
        <v>19.690000000000001</v>
      </c>
      <c r="W513" s="157"/>
      <c r="X513" s="157" t="s">
        <v>388</v>
      </c>
      <c r="Y513" s="148"/>
      <c r="Z513" s="148"/>
      <c r="AA513" s="148"/>
      <c r="AB513" s="148"/>
      <c r="AC513" s="148"/>
      <c r="AD513" s="148"/>
      <c r="AE513" s="148"/>
      <c r="AF513" s="148"/>
      <c r="AG513" s="148" t="s">
        <v>389</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55"/>
      <c r="B514" s="156"/>
      <c r="C514" s="197" t="s">
        <v>1334</v>
      </c>
      <c r="D514" s="183"/>
      <c r="E514" s="184">
        <v>1</v>
      </c>
      <c r="F514" s="157"/>
      <c r="G514" s="157"/>
      <c r="H514" s="157"/>
      <c r="I514" s="157"/>
      <c r="J514" s="157"/>
      <c r="K514" s="157"/>
      <c r="L514" s="157"/>
      <c r="M514" s="157"/>
      <c r="N514" s="157"/>
      <c r="O514" s="157"/>
      <c r="P514" s="157"/>
      <c r="Q514" s="157"/>
      <c r="R514" s="157"/>
      <c r="S514" s="157"/>
      <c r="T514" s="157"/>
      <c r="U514" s="157"/>
      <c r="V514" s="157"/>
      <c r="W514" s="157"/>
      <c r="X514" s="157"/>
      <c r="Y514" s="148"/>
      <c r="Z514" s="148"/>
      <c r="AA514" s="148"/>
      <c r="AB514" s="148"/>
      <c r="AC514" s="148"/>
      <c r="AD514" s="148"/>
      <c r="AE514" s="148"/>
      <c r="AF514" s="148"/>
      <c r="AG514" s="148" t="s">
        <v>393</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1" x14ac:dyDescent="0.2">
      <c r="A515" s="155"/>
      <c r="B515" s="156"/>
      <c r="C515" s="197" t="s">
        <v>1335</v>
      </c>
      <c r="D515" s="183"/>
      <c r="E515" s="184">
        <v>17</v>
      </c>
      <c r="F515" s="157"/>
      <c r="G515" s="157"/>
      <c r="H515" s="157"/>
      <c r="I515" s="157"/>
      <c r="J515" s="157"/>
      <c r="K515" s="157"/>
      <c r="L515" s="157"/>
      <c r="M515" s="157"/>
      <c r="N515" s="157"/>
      <c r="O515" s="157"/>
      <c r="P515" s="157"/>
      <c r="Q515" s="157"/>
      <c r="R515" s="157"/>
      <c r="S515" s="157"/>
      <c r="T515" s="157"/>
      <c r="U515" s="157"/>
      <c r="V515" s="157"/>
      <c r="W515" s="157"/>
      <c r="X515" s="157"/>
      <c r="Y515" s="148"/>
      <c r="Z515" s="148"/>
      <c r="AA515" s="148"/>
      <c r="AB515" s="148"/>
      <c r="AC515" s="148"/>
      <c r="AD515" s="148"/>
      <c r="AE515" s="148"/>
      <c r="AF515" s="148"/>
      <c r="AG515" s="148" t="s">
        <v>393</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ht="22.5" outlineLevel="1" x14ac:dyDescent="0.2">
      <c r="A516" s="165">
        <v>87</v>
      </c>
      <c r="B516" s="166" t="s">
        <v>1336</v>
      </c>
      <c r="C516" s="175" t="s">
        <v>1337</v>
      </c>
      <c r="D516" s="167" t="s">
        <v>727</v>
      </c>
      <c r="E516" s="168">
        <v>7</v>
      </c>
      <c r="F516" s="169">
        <v>112.8</v>
      </c>
      <c r="G516" s="170">
        <f>ROUND(E516*F516,2)</f>
        <v>789.6</v>
      </c>
      <c r="H516" s="169">
        <v>70.010000000000005</v>
      </c>
      <c r="I516" s="170">
        <f>ROUND(E516*H516,2)</f>
        <v>490.07</v>
      </c>
      <c r="J516" s="169">
        <v>42.79</v>
      </c>
      <c r="K516" s="170">
        <f>ROUND(E516*J516,2)</f>
        <v>299.52999999999997</v>
      </c>
      <c r="L516" s="170">
        <v>21</v>
      </c>
      <c r="M516" s="170">
        <f>G516*(1+L516/100)</f>
        <v>955.41600000000005</v>
      </c>
      <c r="N516" s="170">
        <v>1.5E-3</v>
      </c>
      <c r="O516" s="170">
        <f>ROUND(E516*N516,2)</f>
        <v>0.01</v>
      </c>
      <c r="P516" s="170">
        <v>0</v>
      </c>
      <c r="Q516" s="170">
        <f>ROUND(E516*P516,2)</f>
        <v>0</v>
      </c>
      <c r="R516" s="170" t="s">
        <v>732</v>
      </c>
      <c r="S516" s="170" t="s">
        <v>387</v>
      </c>
      <c r="T516" s="171" t="s">
        <v>322</v>
      </c>
      <c r="U516" s="157">
        <v>0.14000000000000001</v>
      </c>
      <c r="V516" s="157">
        <f>ROUND(E516*U516,2)</f>
        <v>0.98</v>
      </c>
      <c r="W516" s="157"/>
      <c r="X516" s="157" t="s">
        <v>388</v>
      </c>
      <c r="Y516" s="148"/>
      <c r="Z516" s="148"/>
      <c r="AA516" s="148"/>
      <c r="AB516" s="148"/>
      <c r="AC516" s="148"/>
      <c r="AD516" s="148"/>
      <c r="AE516" s="148"/>
      <c r="AF516" s="148"/>
      <c r="AG516" s="148" t="s">
        <v>389</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1" x14ac:dyDescent="0.2">
      <c r="A517" s="155"/>
      <c r="B517" s="156"/>
      <c r="C517" s="197" t="s">
        <v>1338</v>
      </c>
      <c r="D517" s="183"/>
      <c r="E517" s="184">
        <v>7</v>
      </c>
      <c r="F517" s="157"/>
      <c r="G517" s="157"/>
      <c r="H517" s="157"/>
      <c r="I517" s="157"/>
      <c r="J517" s="157"/>
      <c r="K517" s="157"/>
      <c r="L517" s="157"/>
      <c r="M517" s="157"/>
      <c r="N517" s="157"/>
      <c r="O517" s="157"/>
      <c r="P517" s="157"/>
      <c r="Q517" s="157"/>
      <c r="R517" s="157"/>
      <c r="S517" s="157"/>
      <c r="T517" s="157"/>
      <c r="U517" s="157"/>
      <c r="V517" s="157"/>
      <c r="W517" s="157"/>
      <c r="X517" s="157"/>
      <c r="Y517" s="148"/>
      <c r="Z517" s="148"/>
      <c r="AA517" s="148"/>
      <c r="AB517" s="148"/>
      <c r="AC517" s="148"/>
      <c r="AD517" s="148"/>
      <c r="AE517" s="148"/>
      <c r="AF517" s="148"/>
      <c r="AG517" s="148" t="s">
        <v>393</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65">
        <v>88</v>
      </c>
      <c r="B518" s="166" t="s">
        <v>856</v>
      </c>
      <c r="C518" s="175" t="s">
        <v>857</v>
      </c>
      <c r="D518" s="167" t="s">
        <v>443</v>
      </c>
      <c r="E518" s="168">
        <v>19.593879999999999</v>
      </c>
      <c r="F518" s="169">
        <v>2124</v>
      </c>
      <c r="G518" s="170">
        <f>ROUND(E518*F518,2)</f>
        <v>41617.4</v>
      </c>
      <c r="H518" s="169">
        <v>1767.78</v>
      </c>
      <c r="I518" s="170">
        <f>ROUND(E518*H518,2)</f>
        <v>34637.67</v>
      </c>
      <c r="J518" s="169">
        <v>356.22</v>
      </c>
      <c r="K518" s="170">
        <f>ROUND(E518*J518,2)</f>
        <v>6979.73</v>
      </c>
      <c r="L518" s="170">
        <v>21</v>
      </c>
      <c r="M518" s="170">
        <f>G518*(1+L518/100)</f>
        <v>50357.054000000004</v>
      </c>
      <c r="N518" s="170">
        <v>2.5249999999999999</v>
      </c>
      <c r="O518" s="170">
        <f>ROUND(E518*N518,2)</f>
        <v>49.47</v>
      </c>
      <c r="P518" s="170">
        <v>0</v>
      </c>
      <c r="Q518" s="170">
        <f>ROUND(E518*P518,2)</f>
        <v>0</v>
      </c>
      <c r="R518" s="170" t="s">
        <v>732</v>
      </c>
      <c r="S518" s="170" t="s">
        <v>387</v>
      </c>
      <c r="T518" s="171" t="s">
        <v>322</v>
      </c>
      <c r="U518" s="157">
        <v>1.3029999999999999</v>
      </c>
      <c r="V518" s="157">
        <f>ROUND(E518*U518,2)</f>
        <v>25.53</v>
      </c>
      <c r="W518" s="157"/>
      <c r="X518" s="157" t="s">
        <v>388</v>
      </c>
      <c r="Y518" s="148"/>
      <c r="Z518" s="148"/>
      <c r="AA518" s="148"/>
      <c r="AB518" s="148"/>
      <c r="AC518" s="148"/>
      <c r="AD518" s="148"/>
      <c r="AE518" s="148"/>
      <c r="AF518" s="148"/>
      <c r="AG518" s="148" t="s">
        <v>389</v>
      </c>
      <c r="AH518" s="148"/>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1" x14ac:dyDescent="0.2">
      <c r="A519" s="155"/>
      <c r="B519" s="156"/>
      <c r="C519" s="273" t="s">
        <v>782</v>
      </c>
      <c r="D519" s="274"/>
      <c r="E519" s="274"/>
      <c r="F519" s="274"/>
      <c r="G519" s="274"/>
      <c r="H519" s="157"/>
      <c r="I519" s="157"/>
      <c r="J519" s="157"/>
      <c r="K519" s="157"/>
      <c r="L519" s="157"/>
      <c r="M519" s="157"/>
      <c r="N519" s="157"/>
      <c r="O519" s="157"/>
      <c r="P519" s="157"/>
      <c r="Q519" s="157"/>
      <c r="R519" s="157"/>
      <c r="S519" s="157"/>
      <c r="T519" s="157"/>
      <c r="U519" s="157"/>
      <c r="V519" s="157"/>
      <c r="W519" s="157"/>
      <c r="X519" s="157"/>
      <c r="Y519" s="148"/>
      <c r="Z519" s="148"/>
      <c r="AA519" s="148"/>
      <c r="AB519" s="148"/>
      <c r="AC519" s="148"/>
      <c r="AD519" s="148"/>
      <c r="AE519" s="148"/>
      <c r="AF519" s="148"/>
      <c r="AG519" s="148" t="s">
        <v>391</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1" x14ac:dyDescent="0.2">
      <c r="A520" s="155"/>
      <c r="B520" s="156"/>
      <c r="C520" s="197" t="s">
        <v>858</v>
      </c>
      <c r="D520" s="183"/>
      <c r="E520" s="184"/>
      <c r="F520" s="157"/>
      <c r="G520" s="157"/>
      <c r="H520" s="157"/>
      <c r="I520" s="157"/>
      <c r="J520" s="157"/>
      <c r="K520" s="157"/>
      <c r="L520" s="157"/>
      <c r="M520" s="157"/>
      <c r="N520" s="157"/>
      <c r="O520" s="157"/>
      <c r="P520" s="157"/>
      <c r="Q520" s="157"/>
      <c r="R520" s="157"/>
      <c r="S520" s="157"/>
      <c r="T520" s="157"/>
      <c r="U520" s="157"/>
      <c r="V520" s="157"/>
      <c r="W520" s="157"/>
      <c r="X520" s="157"/>
      <c r="Y520" s="148"/>
      <c r="Z520" s="148"/>
      <c r="AA520" s="148"/>
      <c r="AB520" s="148"/>
      <c r="AC520" s="148"/>
      <c r="AD520" s="148"/>
      <c r="AE520" s="148"/>
      <c r="AF520" s="148"/>
      <c r="AG520" s="148" t="s">
        <v>393</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55"/>
      <c r="B521" s="156"/>
      <c r="C521" s="197" t="s">
        <v>1339</v>
      </c>
      <c r="D521" s="183"/>
      <c r="E521" s="184">
        <v>1.31548</v>
      </c>
      <c r="F521" s="157"/>
      <c r="G521" s="157"/>
      <c r="H521" s="157"/>
      <c r="I521" s="157"/>
      <c r="J521" s="157"/>
      <c r="K521" s="157"/>
      <c r="L521" s="157"/>
      <c r="M521" s="157"/>
      <c r="N521" s="157"/>
      <c r="O521" s="157"/>
      <c r="P521" s="157"/>
      <c r="Q521" s="157"/>
      <c r="R521" s="157"/>
      <c r="S521" s="157"/>
      <c r="T521" s="157"/>
      <c r="U521" s="157"/>
      <c r="V521" s="157"/>
      <c r="W521" s="157"/>
      <c r="X521" s="157"/>
      <c r="Y521" s="148"/>
      <c r="Z521" s="148"/>
      <c r="AA521" s="148"/>
      <c r="AB521" s="148"/>
      <c r="AC521" s="148"/>
      <c r="AD521" s="148"/>
      <c r="AE521" s="148"/>
      <c r="AF521" s="148"/>
      <c r="AG521" s="148" t="s">
        <v>393</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ht="22.5" outlineLevel="1" x14ac:dyDescent="0.2">
      <c r="A522" s="155"/>
      <c r="B522" s="156"/>
      <c r="C522" s="197" t="s">
        <v>1340</v>
      </c>
      <c r="D522" s="183"/>
      <c r="E522" s="184">
        <v>18.278400000000001</v>
      </c>
      <c r="F522" s="157"/>
      <c r="G522" s="157"/>
      <c r="H522" s="157"/>
      <c r="I522" s="157"/>
      <c r="J522" s="157"/>
      <c r="K522" s="157"/>
      <c r="L522" s="157"/>
      <c r="M522" s="157"/>
      <c r="N522" s="157"/>
      <c r="O522" s="157"/>
      <c r="P522" s="157"/>
      <c r="Q522" s="157"/>
      <c r="R522" s="157"/>
      <c r="S522" s="157"/>
      <c r="T522" s="157"/>
      <c r="U522" s="157"/>
      <c r="V522" s="157"/>
      <c r="W522" s="157"/>
      <c r="X522" s="157"/>
      <c r="Y522" s="148"/>
      <c r="Z522" s="148"/>
      <c r="AA522" s="148"/>
      <c r="AB522" s="148"/>
      <c r="AC522" s="148"/>
      <c r="AD522" s="148"/>
      <c r="AE522" s="148"/>
      <c r="AF522" s="148"/>
      <c r="AG522" s="148" t="s">
        <v>393</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1" x14ac:dyDescent="0.2">
      <c r="A523" s="165">
        <v>89</v>
      </c>
      <c r="B523" s="166" t="s">
        <v>860</v>
      </c>
      <c r="C523" s="175" t="s">
        <v>861</v>
      </c>
      <c r="D523" s="167" t="s">
        <v>506</v>
      </c>
      <c r="E523" s="168">
        <v>80.459999999999994</v>
      </c>
      <c r="F523" s="169">
        <v>356.4</v>
      </c>
      <c r="G523" s="170">
        <f>ROUND(E523*F523,2)</f>
        <v>28675.94</v>
      </c>
      <c r="H523" s="169">
        <v>48.56</v>
      </c>
      <c r="I523" s="170">
        <f>ROUND(E523*H523,2)</f>
        <v>3907.14</v>
      </c>
      <c r="J523" s="169">
        <v>307.83999999999997</v>
      </c>
      <c r="K523" s="170">
        <f>ROUND(E523*J523,2)</f>
        <v>24768.81</v>
      </c>
      <c r="L523" s="170">
        <v>21</v>
      </c>
      <c r="M523" s="170">
        <f>G523*(1+L523/100)</f>
        <v>34697.8874</v>
      </c>
      <c r="N523" s="170">
        <v>4.1799999999999997E-3</v>
      </c>
      <c r="O523" s="170">
        <f>ROUND(E523*N523,2)</f>
        <v>0.34</v>
      </c>
      <c r="P523" s="170">
        <v>0</v>
      </c>
      <c r="Q523" s="170">
        <f>ROUND(E523*P523,2)</f>
        <v>0</v>
      </c>
      <c r="R523" s="170" t="s">
        <v>732</v>
      </c>
      <c r="S523" s="170" t="s">
        <v>387</v>
      </c>
      <c r="T523" s="171" t="s">
        <v>322</v>
      </c>
      <c r="U523" s="157">
        <v>0.96299999999999997</v>
      </c>
      <c r="V523" s="157">
        <f>ROUND(E523*U523,2)</f>
        <v>77.48</v>
      </c>
      <c r="W523" s="157"/>
      <c r="X523" s="157" t="s">
        <v>388</v>
      </c>
      <c r="Y523" s="148"/>
      <c r="Z523" s="148"/>
      <c r="AA523" s="148"/>
      <c r="AB523" s="148"/>
      <c r="AC523" s="148"/>
      <c r="AD523" s="148"/>
      <c r="AE523" s="148"/>
      <c r="AF523" s="148"/>
      <c r="AG523" s="148" t="s">
        <v>389</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1" x14ac:dyDescent="0.2">
      <c r="A524" s="155"/>
      <c r="B524" s="156"/>
      <c r="C524" s="197" t="s">
        <v>858</v>
      </c>
      <c r="D524" s="183"/>
      <c r="E524" s="184"/>
      <c r="F524" s="157"/>
      <c r="G524" s="157"/>
      <c r="H524" s="157"/>
      <c r="I524" s="157"/>
      <c r="J524" s="157"/>
      <c r="K524" s="157"/>
      <c r="L524" s="157"/>
      <c r="M524" s="157"/>
      <c r="N524" s="157"/>
      <c r="O524" s="157"/>
      <c r="P524" s="157"/>
      <c r="Q524" s="157"/>
      <c r="R524" s="157"/>
      <c r="S524" s="157"/>
      <c r="T524" s="157"/>
      <c r="U524" s="157"/>
      <c r="V524" s="157"/>
      <c r="W524" s="157"/>
      <c r="X524" s="157"/>
      <c r="Y524" s="148"/>
      <c r="Z524" s="148"/>
      <c r="AA524" s="148"/>
      <c r="AB524" s="148"/>
      <c r="AC524" s="148"/>
      <c r="AD524" s="148"/>
      <c r="AE524" s="148"/>
      <c r="AF524" s="148"/>
      <c r="AG524" s="148" t="s">
        <v>393</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1" x14ac:dyDescent="0.2">
      <c r="A525" s="155"/>
      <c r="B525" s="156"/>
      <c r="C525" s="197" t="s">
        <v>1341</v>
      </c>
      <c r="D525" s="183"/>
      <c r="E525" s="184">
        <v>3.96</v>
      </c>
      <c r="F525" s="157"/>
      <c r="G525" s="157"/>
      <c r="H525" s="157"/>
      <c r="I525" s="157"/>
      <c r="J525" s="157"/>
      <c r="K525" s="157"/>
      <c r="L525" s="157"/>
      <c r="M525" s="157"/>
      <c r="N525" s="157"/>
      <c r="O525" s="157"/>
      <c r="P525" s="157"/>
      <c r="Q525" s="157"/>
      <c r="R525" s="157"/>
      <c r="S525" s="157"/>
      <c r="T525" s="157"/>
      <c r="U525" s="157"/>
      <c r="V525" s="157"/>
      <c r="W525" s="157"/>
      <c r="X525" s="157"/>
      <c r="Y525" s="148"/>
      <c r="Z525" s="148"/>
      <c r="AA525" s="148"/>
      <c r="AB525" s="148"/>
      <c r="AC525" s="148"/>
      <c r="AD525" s="148"/>
      <c r="AE525" s="148"/>
      <c r="AF525" s="148"/>
      <c r="AG525" s="148" t="s">
        <v>393</v>
      </c>
      <c r="AH525" s="148">
        <v>0</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55"/>
      <c r="B526" s="156"/>
      <c r="C526" s="197" t="s">
        <v>1342</v>
      </c>
      <c r="D526" s="183"/>
      <c r="E526" s="184">
        <v>76.5</v>
      </c>
      <c r="F526" s="157"/>
      <c r="G526" s="157"/>
      <c r="H526" s="157"/>
      <c r="I526" s="157"/>
      <c r="J526" s="157"/>
      <c r="K526" s="157"/>
      <c r="L526" s="157"/>
      <c r="M526" s="157"/>
      <c r="N526" s="157"/>
      <c r="O526" s="157"/>
      <c r="P526" s="157"/>
      <c r="Q526" s="157"/>
      <c r="R526" s="157"/>
      <c r="S526" s="157"/>
      <c r="T526" s="157"/>
      <c r="U526" s="157"/>
      <c r="V526" s="157"/>
      <c r="W526" s="157"/>
      <c r="X526" s="157"/>
      <c r="Y526" s="148"/>
      <c r="Z526" s="148"/>
      <c r="AA526" s="148"/>
      <c r="AB526" s="148"/>
      <c r="AC526" s="148"/>
      <c r="AD526" s="148"/>
      <c r="AE526" s="148"/>
      <c r="AF526" s="148"/>
      <c r="AG526" s="148" t="s">
        <v>393</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ht="22.5" outlineLevel="1" x14ac:dyDescent="0.2">
      <c r="A527" s="165">
        <v>90</v>
      </c>
      <c r="B527" s="166" t="s">
        <v>1343</v>
      </c>
      <c r="C527" s="175" t="s">
        <v>1344</v>
      </c>
      <c r="D527" s="167" t="s">
        <v>727</v>
      </c>
      <c r="E527" s="168">
        <v>8</v>
      </c>
      <c r="F527" s="169">
        <v>216</v>
      </c>
      <c r="G527" s="170">
        <f>ROUND(E527*F527,2)</f>
        <v>1728</v>
      </c>
      <c r="H527" s="169">
        <v>79.14</v>
      </c>
      <c r="I527" s="170">
        <f>ROUND(E527*H527,2)</f>
        <v>633.12</v>
      </c>
      <c r="J527" s="169">
        <v>136.86000000000001</v>
      </c>
      <c r="K527" s="170">
        <f>ROUND(E527*J527,2)</f>
        <v>1094.8800000000001</v>
      </c>
      <c r="L527" s="170">
        <v>21</v>
      </c>
      <c r="M527" s="170">
        <f>G527*(1+L527/100)</f>
        <v>2090.88</v>
      </c>
      <c r="N527" s="170">
        <v>2.4000000000000001E-4</v>
      </c>
      <c r="O527" s="170">
        <f>ROUND(E527*N527,2)</f>
        <v>0</v>
      </c>
      <c r="P527" s="170">
        <v>0</v>
      </c>
      <c r="Q527" s="170">
        <f>ROUND(E527*P527,2)</f>
        <v>0</v>
      </c>
      <c r="R527" s="170" t="s">
        <v>732</v>
      </c>
      <c r="S527" s="170" t="s">
        <v>387</v>
      </c>
      <c r="T527" s="171" t="s">
        <v>322</v>
      </c>
      <c r="U527" s="157">
        <v>0.40300000000000002</v>
      </c>
      <c r="V527" s="157">
        <f>ROUND(E527*U527,2)</f>
        <v>3.22</v>
      </c>
      <c r="W527" s="157"/>
      <c r="X527" s="157" t="s">
        <v>388</v>
      </c>
      <c r="Y527" s="148"/>
      <c r="Z527" s="148"/>
      <c r="AA527" s="148"/>
      <c r="AB527" s="148"/>
      <c r="AC527" s="148"/>
      <c r="AD527" s="148"/>
      <c r="AE527" s="148"/>
      <c r="AF527" s="148"/>
      <c r="AG527" s="148" t="s">
        <v>389</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1" x14ac:dyDescent="0.2">
      <c r="A528" s="155"/>
      <c r="B528" s="156"/>
      <c r="C528" s="270" t="s">
        <v>1345</v>
      </c>
      <c r="D528" s="271"/>
      <c r="E528" s="271"/>
      <c r="F528" s="271"/>
      <c r="G528" s="271"/>
      <c r="H528" s="157"/>
      <c r="I528" s="157"/>
      <c r="J528" s="157"/>
      <c r="K528" s="157"/>
      <c r="L528" s="157"/>
      <c r="M528" s="157"/>
      <c r="N528" s="157"/>
      <c r="O528" s="157"/>
      <c r="P528" s="157"/>
      <c r="Q528" s="157"/>
      <c r="R528" s="157"/>
      <c r="S528" s="157"/>
      <c r="T528" s="157"/>
      <c r="U528" s="157"/>
      <c r="V528" s="157"/>
      <c r="W528" s="157"/>
      <c r="X528" s="157"/>
      <c r="Y528" s="148"/>
      <c r="Z528" s="148"/>
      <c r="AA528" s="148"/>
      <c r="AB528" s="148"/>
      <c r="AC528" s="148"/>
      <c r="AD528" s="148"/>
      <c r="AE528" s="148"/>
      <c r="AF528" s="148"/>
      <c r="AG528" s="148" t="s">
        <v>326</v>
      </c>
      <c r="AH528" s="148"/>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1" x14ac:dyDescent="0.2">
      <c r="A529" s="155"/>
      <c r="B529" s="156"/>
      <c r="C529" s="197" t="s">
        <v>1346</v>
      </c>
      <c r="D529" s="183"/>
      <c r="E529" s="184">
        <v>8</v>
      </c>
      <c r="F529" s="157"/>
      <c r="G529" s="157"/>
      <c r="H529" s="157"/>
      <c r="I529" s="157"/>
      <c r="J529" s="157"/>
      <c r="K529" s="157"/>
      <c r="L529" s="157"/>
      <c r="M529" s="157"/>
      <c r="N529" s="157"/>
      <c r="O529" s="157"/>
      <c r="P529" s="157"/>
      <c r="Q529" s="157"/>
      <c r="R529" s="157"/>
      <c r="S529" s="157"/>
      <c r="T529" s="157"/>
      <c r="U529" s="157"/>
      <c r="V529" s="157"/>
      <c r="W529" s="157"/>
      <c r="X529" s="157"/>
      <c r="Y529" s="148"/>
      <c r="Z529" s="148"/>
      <c r="AA529" s="148"/>
      <c r="AB529" s="148"/>
      <c r="AC529" s="148"/>
      <c r="AD529" s="148"/>
      <c r="AE529" s="148"/>
      <c r="AF529" s="148"/>
      <c r="AG529" s="148" t="s">
        <v>393</v>
      </c>
      <c r="AH529" s="148">
        <v>0</v>
      </c>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1" x14ac:dyDescent="0.2">
      <c r="A530" s="165">
        <v>91</v>
      </c>
      <c r="B530" s="166" t="s">
        <v>1347</v>
      </c>
      <c r="C530" s="175" t="s">
        <v>1348</v>
      </c>
      <c r="D530" s="167" t="s">
        <v>420</v>
      </c>
      <c r="E530" s="168">
        <v>2860</v>
      </c>
      <c r="F530" s="169">
        <v>10.16</v>
      </c>
      <c r="G530" s="170">
        <f>ROUND(E530*F530,2)</f>
        <v>29057.599999999999</v>
      </c>
      <c r="H530" s="169">
        <v>3.05</v>
      </c>
      <c r="I530" s="170">
        <f>ROUND(E530*H530,2)</f>
        <v>8723</v>
      </c>
      <c r="J530" s="169">
        <v>7.11</v>
      </c>
      <c r="K530" s="170">
        <f>ROUND(E530*J530,2)</f>
        <v>20334.599999999999</v>
      </c>
      <c r="L530" s="170">
        <v>21</v>
      </c>
      <c r="M530" s="170">
        <f>G530*(1+L530/100)</f>
        <v>35159.695999999996</v>
      </c>
      <c r="N530" s="170">
        <v>0</v>
      </c>
      <c r="O530" s="170">
        <f>ROUND(E530*N530,2)</f>
        <v>0</v>
      </c>
      <c r="P530" s="170">
        <v>0</v>
      </c>
      <c r="Q530" s="170">
        <f>ROUND(E530*P530,2)</f>
        <v>0</v>
      </c>
      <c r="R530" s="170" t="s">
        <v>732</v>
      </c>
      <c r="S530" s="170" t="s">
        <v>387</v>
      </c>
      <c r="T530" s="171" t="s">
        <v>322</v>
      </c>
      <c r="U530" s="157">
        <v>0.03</v>
      </c>
      <c r="V530" s="157">
        <f>ROUND(E530*U530,2)</f>
        <v>85.8</v>
      </c>
      <c r="W530" s="157"/>
      <c r="X530" s="157" t="s">
        <v>388</v>
      </c>
      <c r="Y530" s="148"/>
      <c r="Z530" s="148"/>
      <c r="AA530" s="148"/>
      <c r="AB530" s="148"/>
      <c r="AC530" s="148"/>
      <c r="AD530" s="148"/>
      <c r="AE530" s="148"/>
      <c r="AF530" s="148"/>
      <c r="AG530" s="148" t="s">
        <v>389</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1" x14ac:dyDescent="0.2">
      <c r="A531" s="155"/>
      <c r="B531" s="156"/>
      <c r="C531" s="197" t="s">
        <v>1349</v>
      </c>
      <c r="D531" s="183"/>
      <c r="E531" s="184">
        <v>1670</v>
      </c>
      <c r="F531" s="157"/>
      <c r="G531" s="157"/>
      <c r="H531" s="157"/>
      <c r="I531" s="157"/>
      <c r="J531" s="157"/>
      <c r="K531" s="157"/>
      <c r="L531" s="157"/>
      <c r="M531" s="157"/>
      <c r="N531" s="157"/>
      <c r="O531" s="157"/>
      <c r="P531" s="157"/>
      <c r="Q531" s="157"/>
      <c r="R531" s="157"/>
      <c r="S531" s="157"/>
      <c r="T531" s="157"/>
      <c r="U531" s="157"/>
      <c r="V531" s="157"/>
      <c r="W531" s="157"/>
      <c r="X531" s="157"/>
      <c r="Y531" s="148"/>
      <c r="Z531" s="148"/>
      <c r="AA531" s="148"/>
      <c r="AB531" s="148"/>
      <c r="AC531" s="148"/>
      <c r="AD531" s="148"/>
      <c r="AE531" s="148"/>
      <c r="AF531" s="148"/>
      <c r="AG531" s="148" t="s">
        <v>393</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1" x14ac:dyDescent="0.2">
      <c r="A532" s="155"/>
      <c r="B532" s="156"/>
      <c r="C532" s="197" t="s">
        <v>1350</v>
      </c>
      <c r="D532" s="183"/>
      <c r="E532" s="184">
        <v>1190</v>
      </c>
      <c r="F532" s="157"/>
      <c r="G532" s="157"/>
      <c r="H532" s="157"/>
      <c r="I532" s="157"/>
      <c r="J532" s="157"/>
      <c r="K532" s="157"/>
      <c r="L532" s="157"/>
      <c r="M532" s="157"/>
      <c r="N532" s="157"/>
      <c r="O532" s="157"/>
      <c r="P532" s="157"/>
      <c r="Q532" s="157"/>
      <c r="R532" s="157"/>
      <c r="S532" s="157"/>
      <c r="T532" s="157"/>
      <c r="U532" s="157"/>
      <c r="V532" s="157"/>
      <c r="W532" s="157"/>
      <c r="X532" s="157"/>
      <c r="Y532" s="148"/>
      <c r="Z532" s="148"/>
      <c r="AA532" s="148"/>
      <c r="AB532" s="148"/>
      <c r="AC532" s="148"/>
      <c r="AD532" s="148"/>
      <c r="AE532" s="148"/>
      <c r="AF532" s="148"/>
      <c r="AG532" s="148" t="s">
        <v>393</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1" x14ac:dyDescent="0.2">
      <c r="A533" s="165">
        <v>92</v>
      </c>
      <c r="B533" s="166" t="s">
        <v>1351</v>
      </c>
      <c r="C533" s="175" t="s">
        <v>1352</v>
      </c>
      <c r="D533" s="167" t="s">
        <v>420</v>
      </c>
      <c r="E533" s="168">
        <v>2880</v>
      </c>
      <c r="F533" s="169">
        <v>19.84</v>
      </c>
      <c r="G533" s="170">
        <f>ROUND(E533*F533,2)</f>
        <v>57139.199999999997</v>
      </c>
      <c r="H533" s="169">
        <v>10.91</v>
      </c>
      <c r="I533" s="170">
        <f>ROUND(E533*H533,2)</f>
        <v>31420.799999999999</v>
      </c>
      <c r="J533" s="169">
        <v>8.93</v>
      </c>
      <c r="K533" s="170">
        <f>ROUND(E533*J533,2)</f>
        <v>25718.400000000001</v>
      </c>
      <c r="L533" s="170">
        <v>21</v>
      </c>
      <c r="M533" s="170">
        <f>G533*(1+L533/100)</f>
        <v>69138.432000000001</v>
      </c>
      <c r="N533" s="170">
        <v>8.0000000000000007E-5</v>
      </c>
      <c r="O533" s="170">
        <f>ROUND(E533*N533,2)</f>
        <v>0.23</v>
      </c>
      <c r="P533" s="170">
        <v>0</v>
      </c>
      <c r="Q533" s="170">
        <f>ROUND(E533*P533,2)</f>
        <v>0</v>
      </c>
      <c r="R533" s="170" t="s">
        <v>732</v>
      </c>
      <c r="S533" s="170" t="s">
        <v>387</v>
      </c>
      <c r="T533" s="171" t="s">
        <v>322</v>
      </c>
      <c r="U533" s="157">
        <v>0.03</v>
      </c>
      <c r="V533" s="157">
        <f>ROUND(E533*U533,2)</f>
        <v>86.4</v>
      </c>
      <c r="W533" s="157"/>
      <c r="X533" s="157" t="s">
        <v>388</v>
      </c>
      <c r="Y533" s="148"/>
      <c r="Z533" s="148"/>
      <c r="AA533" s="148"/>
      <c r="AB533" s="148"/>
      <c r="AC533" s="148"/>
      <c r="AD533" s="148"/>
      <c r="AE533" s="148"/>
      <c r="AF533" s="148"/>
      <c r="AG533" s="148" t="s">
        <v>389</v>
      </c>
      <c r="AH533" s="148"/>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55"/>
      <c r="B534" s="156"/>
      <c r="C534" s="197" t="s">
        <v>1353</v>
      </c>
      <c r="D534" s="183"/>
      <c r="E534" s="184">
        <v>1690</v>
      </c>
      <c r="F534" s="157"/>
      <c r="G534" s="157"/>
      <c r="H534" s="157"/>
      <c r="I534" s="157"/>
      <c r="J534" s="157"/>
      <c r="K534" s="157"/>
      <c r="L534" s="157"/>
      <c r="M534" s="157"/>
      <c r="N534" s="157"/>
      <c r="O534" s="157"/>
      <c r="P534" s="157"/>
      <c r="Q534" s="157"/>
      <c r="R534" s="157"/>
      <c r="S534" s="157"/>
      <c r="T534" s="157"/>
      <c r="U534" s="157"/>
      <c r="V534" s="157"/>
      <c r="W534" s="157"/>
      <c r="X534" s="157"/>
      <c r="Y534" s="148"/>
      <c r="Z534" s="148"/>
      <c r="AA534" s="148"/>
      <c r="AB534" s="148"/>
      <c r="AC534" s="148"/>
      <c r="AD534" s="148"/>
      <c r="AE534" s="148"/>
      <c r="AF534" s="148"/>
      <c r="AG534" s="148" t="s">
        <v>393</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1" x14ac:dyDescent="0.2">
      <c r="A535" s="155"/>
      <c r="B535" s="156"/>
      <c r="C535" s="197" t="s">
        <v>1350</v>
      </c>
      <c r="D535" s="183"/>
      <c r="E535" s="184">
        <v>1190</v>
      </c>
      <c r="F535" s="157"/>
      <c r="G535" s="157"/>
      <c r="H535" s="157"/>
      <c r="I535" s="157"/>
      <c r="J535" s="157"/>
      <c r="K535" s="157"/>
      <c r="L535" s="157"/>
      <c r="M535" s="157"/>
      <c r="N535" s="157"/>
      <c r="O535" s="157"/>
      <c r="P535" s="157"/>
      <c r="Q535" s="157"/>
      <c r="R535" s="157"/>
      <c r="S535" s="157"/>
      <c r="T535" s="157"/>
      <c r="U535" s="157"/>
      <c r="V535" s="157"/>
      <c r="W535" s="157"/>
      <c r="X535" s="157"/>
      <c r="Y535" s="148"/>
      <c r="Z535" s="148"/>
      <c r="AA535" s="148"/>
      <c r="AB535" s="148"/>
      <c r="AC535" s="148"/>
      <c r="AD535" s="148"/>
      <c r="AE535" s="148"/>
      <c r="AF535" s="148"/>
      <c r="AG535" s="148" t="s">
        <v>393</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1" x14ac:dyDescent="0.2">
      <c r="A536" s="165">
        <v>93</v>
      </c>
      <c r="B536" s="166" t="s">
        <v>1354</v>
      </c>
      <c r="C536" s="175" t="s">
        <v>1355</v>
      </c>
      <c r="D536" s="167" t="s">
        <v>727</v>
      </c>
      <c r="E536" s="168">
        <v>3</v>
      </c>
      <c r="F536" s="169">
        <v>4400</v>
      </c>
      <c r="G536" s="170">
        <f>ROUND(E536*F536,2)</f>
        <v>13200</v>
      </c>
      <c r="H536" s="169">
        <v>1080</v>
      </c>
      <c r="I536" s="170">
        <f>ROUND(E536*H536,2)</f>
        <v>3240</v>
      </c>
      <c r="J536" s="169">
        <v>3320</v>
      </c>
      <c r="K536" s="170">
        <f>ROUND(E536*J536,2)</f>
        <v>9960</v>
      </c>
      <c r="L536" s="170">
        <v>21</v>
      </c>
      <c r="M536" s="170">
        <f>G536*(1+L536/100)</f>
        <v>15972</v>
      </c>
      <c r="N536" s="170">
        <v>4.0999999999999999E-4</v>
      </c>
      <c r="O536" s="170">
        <f>ROUND(E536*N536,2)</f>
        <v>0</v>
      </c>
      <c r="P536" s="170">
        <v>0</v>
      </c>
      <c r="Q536" s="170">
        <f>ROUND(E536*P536,2)</f>
        <v>0</v>
      </c>
      <c r="R536" s="170"/>
      <c r="S536" s="170" t="s">
        <v>321</v>
      </c>
      <c r="T536" s="171" t="s">
        <v>322</v>
      </c>
      <c r="U536" s="157">
        <v>1.1599999999999999</v>
      </c>
      <c r="V536" s="157">
        <f>ROUND(E536*U536,2)</f>
        <v>3.48</v>
      </c>
      <c r="W536" s="157"/>
      <c r="X536" s="157" t="s">
        <v>388</v>
      </c>
      <c r="Y536" s="148"/>
      <c r="Z536" s="148"/>
      <c r="AA536" s="148"/>
      <c r="AB536" s="148"/>
      <c r="AC536" s="148"/>
      <c r="AD536" s="148"/>
      <c r="AE536" s="148"/>
      <c r="AF536" s="148"/>
      <c r="AG536" s="148" t="s">
        <v>389</v>
      </c>
      <c r="AH536" s="148"/>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55"/>
      <c r="B537" s="156"/>
      <c r="C537" s="197" t="s">
        <v>1356</v>
      </c>
      <c r="D537" s="183"/>
      <c r="E537" s="184">
        <v>1</v>
      </c>
      <c r="F537" s="157"/>
      <c r="G537" s="157"/>
      <c r="H537" s="157"/>
      <c r="I537" s="157"/>
      <c r="J537" s="157"/>
      <c r="K537" s="157"/>
      <c r="L537" s="157"/>
      <c r="M537" s="157"/>
      <c r="N537" s="157"/>
      <c r="O537" s="157"/>
      <c r="P537" s="157"/>
      <c r="Q537" s="157"/>
      <c r="R537" s="157"/>
      <c r="S537" s="157"/>
      <c r="T537" s="157"/>
      <c r="U537" s="157"/>
      <c r="V537" s="157"/>
      <c r="W537" s="157"/>
      <c r="X537" s="157"/>
      <c r="Y537" s="148"/>
      <c r="Z537" s="148"/>
      <c r="AA537" s="148"/>
      <c r="AB537" s="148"/>
      <c r="AC537" s="148"/>
      <c r="AD537" s="148"/>
      <c r="AE537" s="148"/>
      <c r="AF537" s="148"/>
      <c r="AG537" s="148" t="s">
        <v>393</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55"/>
      <c r="B538" s="156"/>
      <c r="C538" s="197" t="s">
        <v>1357</v>
      </c>
      <c r="D538" s="183"/>
      <c r="E538" s="184">
        <v>1</v>
      </c>
      <c r="F538" s="157"/>
      <c r="G538" s="157"/>
      <c r="H538" s="157"/>
      <c r="I538" s="157"/>
      <c r="J538" s="157"/>
      <c r="K538" s="157"/>
      <c r="L538" s="157"/>
      <c r="M538" s="157"/>
      <c r="N538" s="157"/>
      <c r="O538" s="157"/>
      <c r="P538" s="157"/>
      <c r="Q538" s="157"/>
      <c r="R538" s="157"/>
      <c r="S538" s="157"/>
      <c r="T538" s="157"/>
      <c r="U538" s="157"/>
      <c r="V538" s="157"/>
      <c r="W538" s="157"/>
      <c r="X538" s="157"/>
      <c r="Y538" s="148"/>
      <c r="Z538" s="148"/>
      <c r="AA538" s="148"/>
      <c r="AB538" s="148"/>
      <c r="AC538" s="148"/>
      <c r="AD538" s="148"/>
      <c r="AE538" s="148"/>
      <c r="AF538" s="148"/>
      <c r="AG538" s="148" t="s">
        <v>393</v>
      </c>
      <c r="AH538" s="148">
        <v>0</v>
      </c>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1" x14ac:dyDescent="0.2">
      <c r="A539" s="155"/>
      <c r="B539" s="156"/>
      <c r="C539" s="197" t="s">
        <v>1358</v>
      </c>
      <c r="D539" s="183"/>
      <c r="E539" s="184">
        <v>1</v>
      </c>
      <c r="F539" s="157"/>
      <c r="G539" s="157"/>
      <c r="H539" s="157"/>
      <c r="I539" s="157"/>
      <c r="J539" s="157"/>
      <c r="K539" s="157"/>
      <c r="L539" s="157"/>
      <c r="M539" s="157"/>
      <c r="N539" s="157"/>
      <c r="O539" s="157"/>
      <c r="P539" s="157"/>
      <c r="Q539" s="157"/>
      <c r="R539" s="157"/>
      <c r="S539" s="157"/>
      <c r="T539" s="157"/>
      <c r="U539" s="157"/>
      <c r="V539" s="157"/>
      <c r="W539" s="157"/>
      <c r="X539" s="157"/>
      <c r="Y539" s="148"/>
      <c r="Z539" s="148"/>
      <c r="AA539" s="148"/>
      <c r="AB539" s="148"/>
      <c r="AC539" s="148"/>
      <c r="AD539" s="148"/>
      <c r="AE539" s="148"/>
      <c r="AF539" s="148"/>
      <c r="AG539" s="148" t="s">
        <v>393</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1" x14ac:dyDescent="0.2">
      <c r="A540" s="165">
        <v>94</v>
      </c>
      <c r="B540" s="166" t="s">
        <v>1359</v>
      </c>
      <c r="C540" s="175" t="s">
        <v>1360</v>
      </c>
      <c r="D540" s="167" t="s">
        <v>1361</v>
      </c>
      <c r="E540" s="168">
        <v>2.02</v>
      </c>
      <c r="F540" s="169">
        <v>5600</v>
      </c>
      <c r="G540" s="170">
        <f>ROUND(E540*F540,2)</f>
        <v>11312</v>
      </c>
      <c r="H540" s="169">
        <v>0</v>
      </c>
      <c r="I540" s="170">
        <f>ROUND(E540*H540,2)</f>
        <v>0</v>
      </c>
      <c r="J540" s="169">
        <v>5600</v>
      </c>
      <c r="K540" s="170">
        <f>ROUND(E540*J540,2)</f>
        <v>11312</v>
      </c>
      <c r="L540" s="170">
        <v>21</v>
      </c>
      <c r="M540" s="170">
        <f>G540*(1+L540/100)</f>
        <v>13687.52</v>
      </c>
      <c r="N540" s="170">
        <v>0</v>
      </c>
      <c r="O540" s="170">
        <f>ROUND(E540*N540,2)</f>
        <v>0</v>
      </c>
      <c r="P540" s="170">
        <v>0</v>
      </c>
      <c r="Q540" s="170">
        <f>ROUND(E540*P540,2)</f>
        <v>0</v>
      </c>
      <c r="R540" s="170"/>
      <c r="S540" s="170" t="s">
        <v>321</v>
      </c>
      <c r="T540" s="171" t="s">
        <v>322</v>
      </c>
      <c r="U540" s="157">
        <v>0</v>
      </c>
      <c r="V540" s="157">
        <f>ROUND(E540*U540,2)</f>
        <v>0</v>
      </c>
      <c r="W540" s="157"/>
      <c r="X540" s="157" t="s">
        <v>388</v>
      </c>
      <c r="Y540" s="148"/>
      <c r="Z540" s="148"/>
      <c r="AA540" s="148"/>
      <c r="AB540" s="148"/>
      <c r="AC540" s="148"/>
      <c r="AD540" s="148"/>
      <c r="AE540" s="148"/>
      <c r="AF540" s="148"/>
      <c r="AG540" s="148" t="s">
        <v>389</v>
      </c>
      <c r="AH540" s="148"/>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1" x14ac:dyDescent="0.2">
      <c r="A541" s="155"/>
      <c r="B541" s="156"/>
      <c r="C541" s="197" t="s">
        <v>1362</v>
      </c>
      <c r="D541" s="183"/>
      <c r="E541" s="184">
        <v>2.02</v>
      </c>
      <c r="F541" s="157"/>
      <c r="G541" s="157"/>
      <c r="H541" s="157"/>
      <c r="I541" s="157"/>
      <c r="J541" s="157"/>
      <c r="K541" s="157"/>
      <c r="L541" s="157"/>
      <c r="M541" s="157"/>
      <c r="N541" s="157"/>
      <c r="O541" s="157"/>
      <c r="P541" s="157"/>
      <c r="Q541" s="157"/>
      <c r="R541" s="157"/>
      <c r="S541" s="157"/>
      <c r="T541" s="157"/>
      <c r="U541" s="157"/>
      <c r="V541" s="157"/>
      <c r="W541" s="157"/>
      <c r="X541" s="157"/>
      <c r="Y541" s="148"/>
      <c r="Z541" s="148"/>
      <c r="AA541" s="148"/>
      <c r="AB541" s="148"/>
      <c r="AC541" s="148"/>
      <c r="AD541" s="148"/>
      <c r="AE541" s="148"/>
      <c r="AF541" s="148"/>
      <c r="AG541" s="148" t="s">
        <v>393</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1" x14ac:dyDescent="0.2">
      <c r="A542" s="165">
        <v>95</v>
      </c>
      <c r="B542" s="166" t="s">
        <v>1363</v>
      </c>
      <c r="C542" s="175" t="s">
        <v>1364</v>
      </c>
      <c r="D542" s="167" t="s">
        <v>1361</v>
      </c>
      <c r="E542" s="168">
        <v>5</v>
      </c>
      <c r="F542" s="169">
        <v>640</v>
      </c>
      <c r="G542" s="170">
        <f>ROUND(E542*F542,2)</f>
        <v>3200</v>
      </c>
      <c r="H542" s="169">
        <v>0</v>
      </c>
      <c r="I542" s="170">
        <f>ROUND(E542*H542,2)</f>
        <v>0</v>
      </c>
      <c r="J542" s="169">
        <v>640</v>
      </c>
      <c r="K542" s="170">
        <f>ROUND(E542*J542,2)</f>
        <v>3200</v>
      </c>
      <c r="L542" s="170">
        <v>21</v>
      </c>
      <c r="M542" s="170">
        <f>G542*(1+L542/100)</f>
        <v>3872</v>
      </c>
      <c r="N542" s="170">
        <v>0</v>
      </c>
      <c r="O542" s="170">
        <f>ROUND(E542*N542,2)</f>
        <v>0</v>
      </c>
      <c r="P542" s="170">
        <v>0</v>
      </c>
      <c r="Q542" s="170">
        <f>ROUND(E542*P542,2)</f>
        <v>0</v>
      </c>
      <c r="R542" s="170"/>
      <c r="S542" s="170" t="s">
        <v>321</v>
      </c>
      <c r="T542" s="171" t="s">
        <v>322</v>
      </c>
      <c r="U542" s="157">
        <v>0</v>
      </c>
      <c r="V542" s="157">
        <f>ROUND(E542*U542,2)</f>
        <v>0</v>
      </c>
      <c r="W542" s="157"/>
      <c r="X542" s="157" t="s">
        <v>388</v>
      </c>
      <c r="Y542" s="148"/>
      <c r="Z542" s="148"/>
      <c r="AA542" s="148"/>
      <c r="AB542" s="148"/>
      <c r="AC542" s="148"/>
      <c r="AD542" s="148"/>
      <c r="AE542" s="148"/>
      <c r="AF542" s="148"/>
      <c r="AG542" s="148" t="s">
        <v>389</v>
      </c>
      <c r="AH542" s="148"/>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1" x14ac:dyDescent="0.2">
      <c r="A543" s="155"/>
      <c r="B543" s="156"/>
      <c r="C543" s="197" t="s">
        <v>1356</v>
      </c>
      <c r="D543" s="183"/>
      <c r="E543" s="184">
        <v>1</v>
      </c>
      <c r="F543" s="157"/>
      <c r="G543" s="157"/>
      <c r="H543" s="157"/>
      <c r="I543" s="157"/>
      <c r="J543" s="157"/>
      <c r="K543" s="157"/>
      <c r="L543" s="157"/>
      <c r="M543" s="157"/>
      <c r="N543" s="157"/>
      <c r="O543" s="157"/>
      <c r="P543" s="157"/>
      <c r="Q543" s="157"/>
      <c r="R543" s="157"/>
      <c r="S543" s="157"/>
      <c r="T543" s="157"/>
      <c r="U543" s="157"/>
      <c r="V543" s="157"/>
      <c r="W543" s="157"/>
      <c r="X543" s="157"/>
      <c r="Y543" s="148"/>
      <c r="Z543" s="148"/>
      <c r="AA543" s="148"/>
      <c r="AB543" s="148"/>
      <c r="AC543" s="148"/>
      <c r="AD543" s="148"/>
      <c r="AE543" s="148"/>
      <c r="AF543" s="148"/>
      <c r="AG543" s="148" t="s">
        <v>393</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55"/>
      <c r="B544" s="156"/>
      <c r="C544" s="197" t="s">
        <v>1365</v>
      </c>
      <c r="D544" s="183"/>
      <c r="E544" s="184">
        <v>2</v>
      </c>
      <c r="F544" s="157"/>
      <c r="G544" s="157"/>
      <c r="H544" s="157"/>
      <c r="I544" s="157"/>
      <c r="J544" s="157"/>
      <c r="K544" s="157"/>
      <c r="L544" s="157"/>
      <c r="M544" s="157"/>
      <c r="N544" s="157"/>
      <c r="O544" s="157"/>
      <c r="P544" s="157"/>
      <c r="Q544" s="157"/>
      <c r="R544" s="157"/>
      <c r="S544" s="157"/>
      <c r="T544" s="157"/>
      <c r="U544" s="157"/>
      <c r="V544" s="157"/>
      <c r="W544" s="157"/>
      <c r="X544" s="157"/>
      <c r="Y544" s="148"/>
      <c r="Z544" s="148"/>
      <c r="AA544" s="148"/>
      <c r="AB544" s="148"/>
      <c r="AC544" s="148"/>
      <c r="AD544" s="148"/>
      <c r="AE544" s="148"/>
      <c r="AF544" s="148"/>
      <c r="AG544" s="148" t="s">
        <v>393</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1" x14ac:dyDescent="0.2">
      <c r="A545" s="155"/>
      <c r="B545" s="156"/>
      <c r="C545" s="197" t="s">
        <v>1366</v>
      </c>
      <c r="D545" s="183"/>
      <c r="E545" s="184">
        <v>2</v>
      </c>
      <c r="F545" s="157"/>
      <c r="G545" s="157"/>
      <c r="H545" s="157"/>
      <c r="I545" s="157"/>
      <c r="J545" s="157"/>
      <c r="K545" s="157"/>
      <c r="L545" s="157"/>
      <c r="M545" s="157"/>
      <c r="N545" s="157"/>
      <c r="O545" s="157"/>
      <c r="P545" s="157"/>
      <c r="Q545" s="157"/>
      <c r="R545" s="157"/>
      <c r="S545" s="157"/>
      <c r="T545" s="157"/>
      <c r="U545" s="157"/>
      <c r="V545" s="157"/>
      <c r="W545" s="157"/>
      <c r="X545" s="157"/>
      <c r="Y545" s="148"/>
      <c r="Z545" s="148"/>
      <c r="AA545" s="148"/>
      <c r="AB545" s="148"/>
      <c r="AC545" s="148"/>
      <c r="AD545" s="148"/>
      <c r="AE545" s="148"/>
      <c r="AF545" s="148"/>
      <c r="AG545" s="148" t="s">
        <v>393</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1" x14ac:dyDescent="0.2">
      <c r="A546" s="165">
        <v>96</v>
      </c>
      <c r="B546" s="166" t="s">
        <v>866</v>
      </c>
      <c r="C546" s="175" t="s">
        <v>867</v>
      </c>
      <c r="D546" s="167" t="s">
        <v>727</v>
      </c>
      <c r="E546" s="168">
        <v>1</v>
      </c>
      <c r="F546" s="169">
        <v>1469.6</v>
      </c>
      <c r="G546" s="170">
        <f>ROUND(E546*F546,2)</f>
        <v>1469.6</v>
      </c>
      <c r="H546" s="169">
        <v>0</v>
      </c>
      <c r="I546" s="170">
        <f>ROUND(E546*H546,2)</f>
        <v>0</v>
      </c>
      <c r="J546" s="169">
        <v>1469.6</v>
      </c>
      <c r="K546" s="170">
        <f>ROUND(E546*J546,2)</f>
        <v>1469.6</v>
      </c>
      <c r="L546" s="170">
        <v>21</v>
      </c>
      <c r="M546" s="170">
        <f>G546*(1+L546/100)</f>
        <v>1778.2159999999999</v>
      </c>
      <c r="N546" s="170">
        <v>1.225E-2</v>
      </c>
      <c r="O546" s="170">
        <f>ROUND(E546*N546,2)</f>
        <v>0.01</v>
      </c>
      <c r="P546" s="170">
        <v>0</v>
      </c>
      <c r="Q546" s="170">
        <f>ROUND(E546*P546,2)</f>
        <v>0</v>
      </c>
      <c r="R546" s="170"/>
      <c r="S546" s="170" t="s">
        <v>321</v>
      </c>
      <c r="T546" s="171" t="s">
        <v>322</v>
      </c>
      <c r="U546" s="157">
        <v>2.4300000000000002</v>
      </c>
      <c r="V546" s="157">
        <f>ROUND(E546*U546,2)</f>
        <v>2.4300000000000002</v>
      </c>
      <c r="W546" s="157"/>
      <c r="X546" s="157" t="s">
        <v>388</v>
      </c>
      <c r="Y546" s="148"/>
      <c r="Z546" s="148"/>
      <c r="AA546" s="148"/>
      <c r="AB546" s="148"/>
      <c r="AC546" s="148"/>
      <c r="AD546" s="148"/>
      <c r="AE546" s="148"/>
      <c r="AF546" s="148"/>
      <c r="AG546" s="148" t="s">
        <v>389</v>
      </c>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55"/>
      <c r="B547" s="156"/>
      <c r="C547" s="197" t="s">
        <v>1367</v>
      </c>
      <c r="D547" s="183"/>
      <c r="E547" s="184">
        <v>1</v>
      </c>
      <c r="F547" s="157"/>
      <c r="G547" s="157"/>
      <c r="H547" s="157"/>
      <c r="I547" s="157"/>
      <c r="J547" s="157"/>
      <c r="K547" s="157"/>
      <c r="L547" s="157"/>
      <c r="M547" s="157"/>
      <c r="N547" s="157"/>
      <c r="O547" s="157"/>
      <c r="P547" s="157"/>
      <c r="Q547" s="157"/>
      <c r="R547" s="157"/>
      <c r="S547" s="157"/>
      <c r="T547" s="157"/>
      <c r="U547" s="157"/>
      <c r="V547" s="157"/>
      <c r="W547" s="157"/>
      <c r="X547" s="157"/>
      <c r="Y547" s="148"/>
      <c r="Z547" s="148"/>
      <c r="AA547" s="148"/>
      <c r="AB547" s="148"/>
      <c r="AC547" s="148"/>
      <c r="AD547" s="148"/>
      <c r="AE547" s="148"/>
      <c r="AF547" s="148"/>
      <c r="AG547" s="148" t="s">
        <v>393</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1" x14ac:dyDescent="0.2">
      <c r="A548" s="165">
        <v>97</v>
      </c>
      <c r="B548" s="166" t="s">
        <v>1368</v>
      </c>
      <c r="C548" s="175" t="s">
        <v>1369</v>
      </c>
      <c r="D548" s="167" t="s">
        <v>727</v>
      </c>
      <c r="E548" s="168">
        <v>17</v>
      </c>
      <c r="F548" s="169">
        <v>19200.009999999998</v>
      </c>
      <c r="G548" s="170">
        <f>ROUND(E548*F548,2)</f>
        <v>326400.17</v>
      </c>
      <c r="H548" s="169">
        <v>19200.009999999998</v>
      </c>
      <c r="I548" s="170">
        <f>ROUND(E548*H548,2)</f>
        <v>326400.17</v>
      </c>
      <c r="J548" s="169">
        <v>0</v>
      </c>
      <c r="K548" s="170">
        <f>ROUND(E548*J548,2)</f>
        <v>0</v>
      </c>
      <c r="L548" s="170">
        <v>21</v>
      </c>
      <c r="M548" s="170">
        <f>G548*(1+L548/100)</f>
        <v>394944.20569999999</v>
      </c>
      <c r="N548" s="170">
        <v>5.9150099999999997</v>
      </c>
      <c r="O548" s="170">
        <f>ROUND(E548*N548,2)</f>
        <v>100.56</v>
      </c>
      <c r="P548" s="170">
        <v>0</v>
      </c>
      <c r="Q548" s="170">
        <f>ROUND(E548*P548,2)</f>
        <v>0</v>
      </c>
      <c r="R548" s="170"/>
      <c r="S548" s="170" t="s">
        <v>321</v>
      </c>
      <c r="T548" s="171" t="s">
        <v>322</v>
      </c>
      <c r="U548" s="157">
        <v>0</v>
      </c>
      <c r="V548" s="157">
        <f>ROUND(E548*U548,2)</f>
        <v>0</v>
      </c>
      <c r="W548" s="157"/>
      <c r="X548" s="157" t="s">
        <v>1370</v>
      </c>
      <c r="Y548" s="148"/>
      <c r="Z548" s="148"/>
      <c r="AA548" s="148"/>
      <c r="AB548" s="148"/>
      <c r="AC548" s="148"/>
      <c r="AD548" s="148"/>
      <c r="AE548" s="148"/>
      <c r="AF548" s="148"/>
      <c r="AG548" s="148" t="s">
        <v>1371</v>
      </c>
      <c r="AH548" s="148"/>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1" x14ac:dyDescent="0.2">
      <c r="A549" s="155"/>
      <c r="B549" s="156"/>
      <c r="C549" s="270" t="s">
        <v>1372</v>
      </c>
      <c r="D549" s="271"/>
      <c r="E549" s="271"/>
      <c r="F549" s="271"/>
      <c r="G549" s="271"/>
      <c r="H549" s="157"/>
      <c r="I549" s="157"/>
      <c r="J549" s="157"/>
      <c r="K549" s="157"/>
      <c r="L549" s="157"/>
      <c r="M549" s="157"/>
      <c r="N549" s="157"/>
      <c r="O549" s="157"/>
      <c r="P549" s="157"/>
      <c r="Q549" s="157"/>
      <c r="R549" s="157"/>
      <c r="S549" s="157"/>
      <c r="T549" s="157"/>
      <c r="U549" s="157"/>
      <c r="V549" s="157"/>
      <c r="W549" s="157"/>
      <c r="X549" s="157"/>
      <c r="Y549" s="148"/>
      <c r="Z549" s="148"/>
      <c r="AA549" s="148"/>
      <c r="AB549" s="148"/>
      <c r="AC549" s="148"/>
      <c r="AD549" s="148"/>
      <c r="AE549" s="148"/>
      <c r="AF549" s="148"/>
      <c r="AG549" s="148" t="s">
        <v>326</v>
      </c>
      <c r="AH549" s="148"/>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1" x14ac:dyDescent="0.2">
      <c r="A550" s="155"/>
      <c r="B550" s="156"/>
      <c r="C550" s="261" t="s">
        <v>1373</v>
      </c>
      <c r="D550" s="262"/>
      <c r="E550" s="262"/>
      <c r="F550" s="262"/>
      <c r="G550" s="262"/>
      <c r="H550" s="157"/>
      <c r="I550" s="157"/>
      <c r="J550" s="157"/>
      <c r="K550" s="157"/>
      <c r="L550" s="157"/>
      <c r="M550" s="157"/>
      <c r="N550" s="157"/>
      <c r="O550" s="157"/>
      <c r="P550" s="157"/>
      <c r="Q550" s="157"/>
      <c r="R550" s="157"/>
      <c r="S550" s="157"/>
      <c r="T550" s="157"/>
      <c r="U550" s="157"/>
      <c r="V550" s="157"/>
      <c r="W550" s="157"/>
      <c r="X550" s="157"/>
      <c r="Y550" s="148"/>
      <c r="Z550" s="148"/>
      <c r="AA550" s="148"/>
      <c r="AB550" s="148"/>
      <c r="AC550" s="148"/>
      <c r="AD550" s="148"/>
      <c r="AE550" s="148"/>
      <c r="AF550" s="148"/>
      <c r="AG550" s="148" t="s">
        <v>326</v>
      </c>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1" x14ac:dyDescent="0.2">
      <c r="A551" s="155"/>
      <c r="B551" s="156"/>
      <c r="C551" s="261" t="s">
        <v>1374</v>
      </c>
      <c r="D551" s="262"/>
      <c r="E551" s="262"/>
      <c r="F551" s="262"/>
      <c r="G551" s="262"/>
      <c r="H551" s="157"/>
      <c r="I551" s="157"/>
      <c r="J551" s="157"/>
      <c r="K551" s="157"/>
      <c r="L551" s="157"/>
      <c r="M551" s="157"/>
      <c r="N551" s="157"/>
      <c r="O551" s="157"/>
      <c r="P551" s="157"/>
      <c r="Q551" s="157"/>
      <c r="R551" s="157"/>
      <c r="S551" s="157"/>
      <c r="T551" s="157"/>
      <c r="U551" s="157"/>
      <c r="V551" s="157"/>
      <c r="W551" s="157"/>
      <c r="X551" s="157"/>
      <c r="Y551" s="148"/>
      <c r="Z551" s="148"/>
      <c r="AA551" s="148"/>
      <c r="AB551" s="148"/>
      <c r="AC551" s="148"/>
      <c r="AD551" s="148"/>
      <c r="AE551" s="148"/>
      <c r="AF551" s="148"/>
      <c r="AG551" s="148" t="s">
        <v>326</v>
      </c>
      <c r="AH551" s="148"/>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1" x14ac:dyDescent="0.2">
      <c r="A552" s="155"/>
      <c r="B552" s="156"/>
      <c r="C552" s="261" t="s">
        <v>1375</v>
      </c>
      <c r="D552" s="262"/>
      <c r="E552" s="262"/>
      <c r="F552" s="262"/>
      <c r="G552" s="262"/>
      <c r="H552" s="157"/>
      <c r="I552" s="157"/>
      <c r="J552" s="157"/>
      <c r="K552" s="157"/>
      <c r="L552" s="157"/>
      <c r="M552" s="157"/>
      <c r="N552" s="157"/>
      <c r="O552" s="157"/>
      <c r="P552" s="157"/>
      <c r="Q552" s="157"/>
      <c r="R552" s="157"/>
      <c r="S552" s="157"/>
      <c r="T552" s="157"/>
      <c r="U552" s="157"/>
      <c r="V552" s="157"/>
      <c r="W552" s="157"/>
      <c r="X552" s="157"/>
      <c r="Y552" s="148"/>
      <c r="Z552" s="148"/>
      <c r="AA552" s="148"/>
      <c r="AB552" s="148"/>
      <c r="AC552" s="148"/>
      <c r="AD552" s="148"/>
      <c r="AE552" s="148"/>
      <c r="AF552" s="148"/>
      <c r="AG552" s="148" t="s">
        <v>326</v>
      </c>
      <c r="AH552" s="148"/>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1" x14ac:dyDescent="0.2">
      <c r="A553" s="155"/>
      <c r="B553" s="156"/>
      <c r="C553" s="261" t="s">
        <v>1376</v>
      </c>
      <c r="D553" s="262"/>
      <c r="E553" s="262"/>
      <c r="F553" s="262"/>
      <c r="G553" s="262"/>
      <c r="H553" s="157"/>
      <c r="I553" s="157"/>
      <c r="J553" s="157"/>
      <c r="K553" s="157"/>
      <c r="L553" s="157"/>
      <c r="M553" s="157"/>
      <c r="N553" s="157"/>
      <c r="O553" s="157"/>
      <c r="P553" s="157"/>
      <c r="Q553" s="157"/>
      <c r="R553" s="157"/>
      <c r="S553" s="157"/>
      <c r="T553" s="157"/>
      <c r="U553" s="157"/>
      <c r="V553" s="157"/>
      <c r="W553" s="157"/>
      <c r="X553" s="157"/>
      <c r="Y553" s="148"/>
      <c r="Z553" s="148"/>
      <c r="AA553" s="148"/>
      <c r="AB553" s="148"/>
      <c r="AC553" s="148"/>
      <c r="AD553" s="148"/>
      <c r="AE553" s="148"/>
      <c r="AF553" s="148"/>
      <c r="AG553" s="148" t="s">
        <v>326</v>
      </c>
      <c r="AH553" s="148"/>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1" x14ac:dyDescent="0.2">
      <c r="A554" s="155"/>
      <c r="B554" s="156"/>
      <c r="C554" s="261" t="s">
        <v>1377</v>
      </c>
      <c r="D554" s="262"/>
      <c r="E554" s="262"/>
      <c r="F554" s="262"/>
      <c r="G554" s="262"/>
      <c r="H554" s="157"/>
      <c r="I554" s="157"/>
      <c r="J554" s="157"/>
      <c r="K554" s="157"/>
      <c r="L554" s="157"/>
      <c r="M554" s="157"/>
      <c r="N554" s="157"/>
      <c r="O554" s="157"/>
      <c r="P554" s="157"/>
      <c r="Q554" s="157"/>
      <c r="R554" s="157"/>
      <c r="S554" s="157"/>
      <c r="T554" s="157"/>
      <c r="U554" s="157"/>
      <c r="V554" s="157"/>
      <c r="W554" s="157"/>
      <c r="X554" s="157"/>
      <c r="Y554" s="148"/>
      <c r="Z554" s="148"/>
      <c r="AA554" s="148"/>
      <c r="AB554" s="148"/>
      <c r="AC554" s="148"/>
      <c r="AD554" s="148"/>
      <c r="AE554" s="148"/>
      <c r="AF554" s="148"/>
      <c r="AG554" s="148" t="s">
        <v>326</v>
      </c>
      <c r="AH554" s="148"/>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1" x14ac:dyDescent="0.2">
      <c r="A555" s="155"/>
      <c r="B555" s="156"/>
      <c r="C555" s="261" t="s">
        <v>1378</v>
      </c>
      <c r="D555" s="262"/>
      <c r="E555" s="262"/>
      <c r="F555" s="262"/>
      <c r="G555" s="262"/>
      <c r="H555" s="157"/>
      <c r="I555" s="157"/>
      <c r="J555" s="157"/>
      <c r="K555" s="157"/>
      <c r="L555" s="157"/>
      <c r="M555" s="157"/>
      <c r="N555" s="157"/>
      <c r="O555" s="157"/>
      <c r="P555" s="157"/>
      <c r="Q555" s="157"/>
      <c r="R555" s="157"/>
      <c r="S555" s="157"/>
      <c r="T555" s="157"/>
      <c r="U555" s="157"/>
      <c r="V555" s="157"/>
      <c r="W555" s="157"/>
      <c r="X555" s="157"/>
      <c r="Y555" s="148"/>
      <c r="Z555" s="148"/>
      <c r="AA555" s="148"/>
      <c r="AB555" s="148"/>
      <c r="AC555" s="148"/>
      <c r="AD555" s="148"/>
      <c r="AE555" s="148"/>
      <c r="AF555" s="148"/>
      <c r="AG555" s="148" t="s">
        <v>326</v>
      </c>
      <c r="AH555" s="148"/>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1" x14ac:dyDescent="0.2">
      <c r="A556" s="155"/>
      <c r="B556" s="156"/>
      <c r="C556" s="261" t="s">
        <v>1379</v>
      </c>
      <c r="D556" s="262"/>
      <c r="E556" s="262"/>
      <c r="F556" s="262"/>
      <c r="G556" s="262"/>
      <c r="H556" s="157"/>
      <c r="I556" s="157"/>
      <c r="J556" s="157"/>
      <c r="K556" s="157"/>
      <c r="L556" s="157"/>
      <c r="M556" s="157"/>
      <c r="N556" s="157"/>
      <c r="O556" s="157"/>
      <c r="P556" s="157"/>
      <c r="Q556" s="157"/>
      <c r="R556" s="157"/>
      <c r="S556" s="157"/>
      <c r="T556" s="157"/>
      <c r="U556" s="157"/>
      <c r="V556" s="157"/>
      <c r="W556" s="157"/>
      <c r="X556" s="157"/>
      <c r="Y556" s="148"/>
      <c r="Z556" s="148"/>
      <c r="AA556" s="148"/>
      <c r="AB556" s="148"/>
      <c r="AC556" s="148"/>
      <c r="AD556" s="148"/>
      <c r="AE556" s="148"/>
      <c r="AF556" s="148"/>
      <c r="AG556" s="148" t="s">
        <v>326</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1" x14ac:dyDescent="0.2">
      <c r="A557" s="155"/>
      <c r="B557" s="156"/>
      <c r="C557" s="197" t="s">
        <v>1380</v>
      </c>
      <c r="D557" s="183"/>
      <c r="E557" s="184">
        <v>17</v>
      </c>
      <c r="F557" s="157"/>
      <c r="G557" s="157"/>
      <c r="H557" s="157"/>
      <c r="I557" s="157"/>
      <c r="J557" s="157"/>
      <c r="K557" s="157"/>
      <c r="L557" s="157"/>
      <c r="M557" s="157"/>
      <c r="N557" s="157"/>
      <c r="O557" s="157"/>
      <c r="P557" s="157"/>
      <c r="Q557" s="157"/>
      <c r="R557" s="157"/>
      <c r="S557" s="157"/>
      <c r="T557" s="157"/>
      <c r="U557" s="157"/>
      <c r="V557" s="157"/>
      <c r="W557" s="157"/>
      <c r="X557" s="157"/>
      <c r="Y557" s="148"/>
      <c r="Z557" s="148"/>
      <c r="AA557" s="148"/>
      <c r="AB557" s="148"/>
      <c r="AC557" s="148"/>
      <c r="AD557" s="148"/>
      <c r="AE557" s="148"/>
      <c r="AF557" s="148"/>
      <c r="AG557" s="148" t="s">
        <v>393</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ht="22.5" outlineLevel="1" x14ac:dyDescent="0.2">
      <c r="A558" s="165">
        <v>98</v>
      </c>
      <c r="B558" s="166" t="s">
        <v>1381</v>
      </c>
      <c r="C558" s="175" t="s">
        <v>1382</v>
      </c>
      <c r="D558" s="167" t="s">
        <v>420</v>
      </c>
      <c r="E558" s="168">
        <v>1179.3285000000001</v>
      </c>
      <c r="F558" s="169">
        <v>262</v>
      </c>
      <c r="G558" s="170">
        <f>ROUND(E558*F558,2)</f>
        <v>308984.07</v>
      </c>
      <c r="H558" s="169">
        <v>262</v>
      </c>
      <c r="I558" s="170">
        <f>ROUND(E558*H558,2)</f>
        <v>308984.07</v>
      </c>
      <c r="J558" s="169">
        <v>0</v>
      </c>
      <c r="K558" s="170">
        <f>ROUND(E558*J558,2)</f>
        <v>0</v>
      </c>
      <c r="L558" s="170">
        <v>21</v>
      </c>
      <c r="M558" s="170">
        <f>G558*(1+L558/100)</f>
        <v>373870.72470000002</v>
      </c>
      <c r="N558" s="170">
        <v>2.14E-3</v>
      </c>
      <c r="O558" s="170">
        <f>ROUND(E558*N558,2)</f>
        <v>2.52</v>
      </c>
      <c r="P558" s="170">
        <v>0</v>
      </c>
      <c r="Q558" s="170">
        <f>ROUND(E558*P558,2)</f>
        <v>0</v>
      </c>
      <c r="R558" s="170"/>
      <c r="S558" s="170" t="s">
        <v>321</v>
      </c>
      <c r="T558" s="171" t="s">
        <v>322</v>
      </c>
      <c r="U558" s="157">
        <v>0</v>
      </c>
      <c r="V558" s="157">
        <f>ROUND(E558*U558,2)</f>
        <v>0</v>
      </c>
      <c r="W558" s="157"/>
      <c r="X558" s="157" t="s">
        <v>627</v>
      </c>
      <c r="Y558" s="148"/>
      <c r="Z558" s="148"/>
      <c r="AA558" s="148"/>
      <c r="AB558" s="148"/>
      <c r="AC558" s="148"/>
      <c r="AD558" s="148"/>
      <c r="AE558" s="148"/>
      <c r="AF558" s="148"/>
      <c r="AG558" s="148" t="s">
        <v>628</v>
      </c>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1" x14ac:dyDescent="0.2">
      <c r="A559" s="155"/>
      <c r="B559" s="156"/>
      <c r="C559" s="197" t="s">
        <v>1383</v>
      </c>
      <c r="D559" s="183"/>
      <c r="E559" s="184">
        <v>1179.3285000000001</v>
      </c>
      <c r="F559" s="157"/>
      <c r="G559" s="157"/>
      <c r="H559" s="157"/>
      <c r="I559" s="157"/>
      <c r="J559" s="157"/>
      <c r="K559" s="157"/>
      <c r="L559" s="157"/>
      <c r="M559" s="157"/>
      <c r="N559" s="157"/>
      <c r="O559" s="157"/>
      <c r="P559" s="157"/>
      <c r="Q559" s="157"/>
      <c r="R559" s="157"/>
      <c r="S559" s="157"/>
      <c r="T559" s="157"/>
      <c r="U559" s="157"/>
      <c r="V559" s="157"/>
      <c r="W559" s="157"/>
      <c r="X559" s="157"/>
      <c r="Y559" s="148"/>
      <c r="Z559" s="148"/>
      <c r="AA559" s="148"/>
      <c r="AB559" s="148"/>
      <c r="AC559" s="148"/>
      <c r="AD559" s="148"/>
      <c r="AE559" s="148"/>
      <c r="AF559" s="148"/>
      <c r="AG559" s="148" t="s">
        <v>393</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ht="22.5" outlineLevel="1" x14ac:dyDescent="0.2">
      <c r="A560" s="165">
        <v>99</v>
      </c>
      <c r="B560" s="166" t="s">
        <v>1384</v>
      </c>
      <c r="C560" s="175" t="s">
        <v>1385</v>
      </c>
      <c r="D560" s="167" t="s">
        <v>420</v>
      </c>
      <c r="E560" s="168">
        <v>1692.4110000000001</v>
      </c>
      <c r="F560" s="169">
        <v>351.6</v>
      </c>
      <c r="G560" s="170">
        <f>ROUND(E560*F560,2)</f>
        <v>595051.71</v>
      </c>
      <c r="H560" s="169">
        <v>351.6</v>
      </c>
      <c r="I560" s="170">
        <f>ROUND(E560*H560,2)</f>
        <v>595051.71</v>
      </c>
      <c r="J560" s="169">
        <v>0</v>
      </c>
      <c r="K560" s="170">
        <f>ROUND(E560*J560,2)</f>
        <v>0</v>
      </c>
      <c r="L560" s="170">
        <v>21</v>
      </c>
      <c r="M560" s="170">
        <f>G560*(1+L560/100)</f>
        <v>720012.56909999996</v>
      </c>
      <c r="N560" s="170">
        <v>3.1800000000000001E-3</v>
      </c>
      <c r="O560" s="170">
        <f>ROUND(E560*N560,2)</f>
        <v>5.38</v>
      </c>
      <c r="P560" s="170">
        <v>0</v>
      </c>
      <c r="Q560" s="170">
        <f>ROUND(E560*P560,2)</f>
        <v>0</v>
      </c>
      <c r="R560" s="170"/>
      <c r="S560" s="170" t="s">
        <v>321</v>
      </c>
      <c r="T560" s="171" t="s">
        <v>322</v>
      </c>
      <c r="U560" s="157">
        <v>0</v>
      </c>
      <c r="V560" s="157">
        <f>ROUND(E560*U560,2)</f>
        <v>0</v>
      </c>
      <c r="W560" s="157"/>
      <c r="X560" s="157" t="s">
        <v>627</v>
      </c>
      <c r="Y560" s="148"/>
      <c r="Z560" s="148"/>
      <c r="AA560" s="148"/>
      <c r="AB560" s="148"/>
      <c r="AC560" s="148"/>
      <c r="AD560" s="148"/>
      <c r="AE560" s="148"/>
      <c r="AF560" s="148"/>
      <c r="AG560" s="148" t="s">
        <v>628</v>
      </c>
      <c r="AH560" s="148"/>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1" x14ac:dyDescent="0.2">
      <c r="A561" s="155"/>
      <c r="B561" s="156"/>
      <c r="C561" s="197" t="s">
        <v>1386</v>
      </c>
      <c r="D561" s="183"/>
      <c r="E561" s="184">
        <v>1692.4110000000001</v>
      </c>
      <c r="F561" s="157"/>
      <c r="G561" s="157"/>
      <c r="H561" s="157"/>
      <c r="I561" s="157"/>
      <c r="J561" s="157"/>
      <c r="K561" s="157"/>
      <c r="L561" s="157"/>
      <c r="M561" s="157"/>
      <c r="N561" s="157"/>
      <c r="O561" s="157"/>
      <c r="P561" s="157"/>
      <c r="Q561" s="157"/>
      <c r="R561" s="157"/>
      <c r="S561" s="157"/>
      <c r="T561" s="157"/>
      <c r="U561" s="157"/>
      <c r="V561" s="157"/>
      <c r="W561" s="157"/>
      <c r="X561" s="157"/>
      <c r="Y561" s="148"/>
      <c r="Z561" s="148"/>
      <c r="AA561" s="148"/>
      <c r="AB561" s="148"/>
      <c r="AC561" s="148"/>
      <c r="AD561" s="148"/>
      <c r="AE561" s="148"/>
      <c r="AF561" s="148"/>
      <c r="AG561" s="148" t="s">
        <v>393</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1" x14ac:dyDescent="0.2">
      <c r="A562" s="165">
        <v>100</v>
      </c>
      <c r="B562" s="166" t="s">
        <v>1387</v>
      </c>
      <c r="C562" s="175" t="s">
        <v>1388</v>
      </c>
      <c r="D562" s="167" t="s">
        <v>727</v>
      </c>
      <c r="E562" s="168">
        <v>11.164999999999999</v>
      </c>
      <c r="F562" s="169">
        <v>877.6</v>
      </c>
      <c r="G562" s="170">
        <f>ROUND(E562*F562,2)</f>
        <v>9798.4</v>
      </c>
      <c r="H562" s="169">
        <v>877.6</v>
      </c>
      <c r="I562" s="170">
        <f>ROUND(E562*H562,2)</f>
        <v>9798.4</v>
      </c>
      <c r="J562" s="169">
        <v>0</v>
      </c>
      <c r="K562" s="170">
        <f>ROUND(E562*J562,2)</f>
        <v>0</v>
      </c>
      <c r="L562" s="170">
        <v>21</v>
      </c>
      <c r="M562" s="170">
        <f>G562*(1+L562/100)</f>
        <v>11856.063999999998</v>
      </c>
      <c r="N562" s="170">
        <v>8.4000000000000003E-4</v>
      </c>
      <c r="O562" s="170">
        <f>ROUND(E562*N562,2)</f>
        <v>0.01</v>
      </c>
      <c r="P562" s="170">
        <v>0</v>
      </c>
      <c r="Q562" s="170">
        <f>ROUND(E562*P562,2)</f>
        <v>0</v>
      </c>
      <c r="R562" s="170" t="s">
        <v>626</v>
      </c>
      <c r="S562" s="170" t="s">
        <v>387</v>
      </c>
      <c r="T562" s="171" t="s">
        <v>322</v>
      </c>
      <c r="U562" s="157">
        <v>0</v>
      </c>
      <c r="V562" s="157">
        <f>ROUND(E562*U562,2)</f>
        <v>0</v>
      </c>
      <c r="W562" s="157"/>
      <c r="X562" s="157" t="s">
        <v>627</v>
      </c>
      <c r="Y562" s="148"/>
      <c r="Z562" s="148"/>
      <c r="AA562" s="148"/>
      <c r="AB562" s="148"/>
      <c r="AC562" s="148"/>
      <c r="AD562" s="148"/>
      <c r="AE562" s="148"/>
      <c r="AF562" s="148"/>
      <c r="AG562" s="148" t="s">
        <v>628</v>
      </c>
      <c r="AH562" s="148"/>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1" x14ac:dyDescent="0.2">
      <c r="A563" s="155"/>
      <c r="B563" s="156"/>
      <c r="C563" s="194" t="s">
        <v>392</v>
      </c>
      <c r="D563" s="179"/>
      <c r="E563" s="180"/>
      <c r="F563" s="157"/>
      <c r="G563" s="157"/>
      <c r="H563" s="157"/>
      <c r="I563" s="157"/>
      <c r="J563" s="157"/>
      <c r="K563" s="157"/>
      <c r="L563" s="157"/>
      <c r="M563" s="157"/>
      <c r="N563" s="157"/>
      <c r="O563" s="157"/>
      <c r="P563" s="157"/>
      <c r="Q563" s="157"/>
      <c r="R563" s="157"/>
      <c r="S563" s="157"/>
      <c r="T563" s="157"/>
      <c r="U563" s="157"/>
      <c r="V563" s="157"/>
      <c r="W563" s="157"/>
      <c r="X563" s="157"/>
      <c r="Y563" s="148"/>
      <c r="Z563" s="148"/>
      <c r="AA563" s="148"/>
      <c r="AB563" s="148"/>
      <c r="AC563" s="148"/>
      <c r="AD563" s="148"/>
      <c r="AE563" s="148"/>
      <c r="AF563" s="148"/>
      <c r="AG563" s="148" t="s">
        <v>393</v>
      </c>
      <c r="AH563" s="148"/>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1" x14ac:dyDescent="0.2">
      <c r="A564" s="155"/>
      <c r="B564" s="156"/>
      <c r="C564" s="195" t="s">
        <v>1389</v>
      </c>
      <c r="D564" s="179"/>
      <c r="E564" s="180">
        <v>2</v>
      </c>
      <c r="F564" s="157"/>
      <c r="G564" s="157"/>
      <c r="H564" s="157"/>
      <c r="I564" s="157"/>
      <c r="J564" s="157"/>
      <c r="K564" s="157"/>
      <c r="L564" s="157"/>
      <c r="M564" s="157"/>
      <c r="N564" s="157"/>
      <c r="O564" s="157"/>
      <c r="P564" s="157"/>
      <c r="Q564" s="157"/>
      <c r="R564" s="157"/>
      <c r="S564" s="157"/>
      <c r="T564" s="157"/>
      <c r="U564" s="157"/>
      <c r="V564" s="157"/>
      <c r="W564" s="157"/>
      <c r="X564" s="157"/>
      <c r="Y564" s="148"/>
      <c r="Z564" s="148"/>
      <c r="AA564" s="148"/>
      <c r="AB564" s="148"/>
      <c r="AC564" s="148"/>
      <c r="AD564" s="148"/>
      <c r="AE564" s="148"/>
      <c r="AF564" s="148"/>
      <c r="AG564" s="148" t="s">
        <v>393</v>
      </c>
      <c r="AH564" s="148">
        <v>2</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1" x14ac:dyDescent="0.2">
      <c r="A565" s="155"/>
      <c r="B565" s="156"/>
      <c r="C565" s="195" t="s">
        <v>1390</v>
      </c>
      <c r="D565" s="179"/>
      <c r="E565" s="180">
        <v>3</v>
      </c>
      <c r="F565" s="157"/>
      <c r="G565" s="157"/>
      <c r="H565" s="157"/>
      <c r="I565" s="157"/>
      <c r="J565" s="157"/>
      <c r="K565" s="157"/>
      <c r="L565" s="157"/>
      <c r="M565" s="157"/>
      <c r="N565" s="157"/>
      <c r="O565" s="157"/>
      <c r="P565" s="157"/>
      <c r="Q565" s="157"/>
      <c r="R565" s="157"/>
      <c r="S565" s="157"/>
      <c r="T565" s="157"/>
      <c r="U565" s="157"/>
      <c r="V565" s="157"/>
      <c r="W565" s="157"/>
      <c r="X565" s="157"/>
      <c r="Y565" s="148"/>
      <c r="Z565" s="148"/>
      <c r="AA565" s="148"/>
      <c r="AB565" s="148"/>
      <c r="AC565" s="148"/>
      <c r="AD565" s="148"/>
      <c r="AE565" s="148"/>
      <c r="AF565" s="148"/>
      <c r="AG565" s="148" t="s">
        <v>393</v>
      </c>
      <c r="AH565" s="148">
        <v>2</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1" x14ac:dyDescent="0.2">
      <c r="A566" s="155"/>
      <c r="B566" s="156"/>
      <c r="C566" s="195" t="s">
        <v>1391</v>
      </c>
      <c r="D566" s="179"/>
      <c r="E566" s="180">
        <v>6</v>
      </c>
      <c r="F566" s="157"/>
      <c r="G566" s="157"/>
      <c r="H566" s="157"/>
      <c r="I566" s="157"/>
      <c r="J566" s="157"/>
      <c r="K566" s="157"/>
      <c r="L566" s="157"/>
      <c r="M566" s="157"/>
      <c r="N566" s="157"/>
      <c r="O566" s="157"/>
      <c r="P566" s="157"/>
      <c r="Q566" s="157"/>
      <c r="R566" s="157"/>
      <c r="S566" s="157"/>
      <c r="T566" s="157"/>
      <c r="U566" s="157"/>
      <c r="V566" s="157"/>
      <c r="W566" s="157"/>
      <c r="X566" s="157"/>
      <c r="Y566" s="148"/>
      <c r="Z566" s="148"/>
      <c r="AA566" s="148"/>
      <c r="AB566" s="148"/>
      <c r="AC566" s="148"/>
      <c r="AD566" s="148"/>
      <c r="AE566" s="148"/>
      <c r="AF566" s="148"/>
      <c r="AG566" s="148" t="s">
        <v>393</v>
      </c>
      <c r="AH566" s="148">
        <v>2</v>
      </c>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1" x14ac:dyDescent="0.2">
      <c r="A567" s="155"/>
      <c r="B567" s="156"/>
      <c r="C567" s="194" t="s">
        <v>404</v>
      </c>
      <c r="D567" s="179"/>
      <c r="E567" s="180"/>
      <c r="F567" s="157"/>
      <c r="G567" s="157"/>
      <c r="H567" s="157"/>
      <c r="I567" s="157"/>
      <c r="J567" s="157"/>
      <c r="K567" s="157"/>
      <c r="L567" s="157"/>
      <c r="M567" s="157"/>
      <c r="N567" s="157"/>
      <c r="O567" s="157"/>
      <c r="P567" s="157"/>
      <c r="Q567" s="157"/>
      <c r="R567" s="157"/>
      <c r="S567" s="157"/>
      <c r="T567" s="157"/>
      <c r="U567" s="157"/>
      <c r="V567" s="157"/>
      <c r="W567" s="157"/>
      <c r="X567" s="157"/>
      <c r="Y567" s="148"/>
      <c r="Z567" s="148"/>
      <c r="AA567" s="148"/>
      <c r="AB567" s="148"/>
      <c r="AC567" s="148"/>
      <c r="AD567" s="148"/>
      <c r="AE567" s="148"/>
      <c r="AF567" s="148"/>
      <c r="AG567" s="148" t="s">
        <v>393</v>
      </c>
      <c r="AH567" s="148"/>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1" x14ac:dyDescent="0.2">
      <c r="A568" s="155"/>
      <c r="B568" s="156"/>
      <c r="C568" s="197" t="s">
        <v>1392</v>
      </c>
      <c r="D568" s="183"/>
      <c r="E568" s="184">
        <v>11.164999999999999</v>
      </c>
      <c r="F568" s="157"/>
      <c r="G568" s="157"/>
      <c r="H568" s="157"/>
      <c r="I568" s="157"/>
      <c r="J568" s="157"/>
      <c r="K568" s="157"/>
      <c r="L568" s="157"/>
      <c r="M568" s="157"/>
      <c r="N568" s="157"/>
      <c r="O568" s="157"/>
      <c r="P568" s="157"/>
      <c r="Q568" s="157"/>
      <c r="R568" s="157"/>
      <c r="S568" s="157"/>
      <c r="T568" s="157"/>
      <c r="U568" s="157"/>
      <c r="V568" s="157"/>
      <c r="W568" s="157"/>
      <c r="X568" s="157"/>
      <c r="Y568" s="148"/>
      <c r="Z568" s="148"/>
      <c r="AA568" s="148"/>
      <c r="AB568" s="148"/>
      <c r="AC568" s="148"/>
      <c r="AD568" s="148"/>
      <c r="AE568" s="148"/>
      <c r="AF568" s="148"/>
      <c r="AG568" s="148" t="s">
        <v>393</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ht="22.5" outlineLevel="1" x14ac:dyDescent="0.2">
      <c r="A569" s="165">
        <v>101</v>
      </c>
      <c r="B569" s="166" t="s">
        <v>1393</v>
      </c>
      <c r="C569" s="175" t="s">
        <v>1394</v>
      </c>
      <c r="D569" s="167" t="s">
        <v>727</v>
      </c>
      <c r="E569" s="168">
        <v>5.0750000000000002</v>
      </c>
      <c r="F569" s="169">
        <v>972</v>
      </c>
      <c r="G569" s="170">
        <f>ROUND(E569*F569,2)</f>
        <v>4932.8999999999996</v>
      </c>
      <c r="H569" s="169">
        <v>972</v>
      </c>
      <c r="I569" s="170">
        <f>ROUND(E569*H569,2)</f>
        <v>4932.8999999999996</v>
      </c>
      <c r="J569" s="169">
        <v>0</v>
      </c>
      <c r="K569" s="170">
        <f>ROUND(E569*J569,2)</f>
        <v>0</v>
      </c>
      <c r="L569" s="170">
        <v>21</v>
      </c>
      <c r="M569" s="170">
        <f>G569*(1+L569/100)</f>
        <v>5968.8089999999993</v>
      </c>
      <c r="N569" s="170">
        <v>1.6999999999999999E-3</v>
      </c>
      <c r="O569" s="170">
        <f>ROUND(E569*N569,2)</f>
        <v>0.01</v>
      </c>
      <c r="P569" s="170">
        <v>0</v>
      </c>
      <c r="Q569" s="170">
        <f>ROUND(E569*P569,2)</f>
        <v>0</v>
      </c>
      <c r="R569" s="170" t="s">
        <v>626</v>
      </c>
      <c r="S569" s="170" t="s">
        <v>387</v>
      </c>
      <c r="T569" s="171" t="s">
        <v>322</v>
      </c>
      <c r="U569" s="157">
        <v>0</v>
      </c>
      <c r="V569" s="157">
        <f>ROUND(E569*U569,2)</f>
        <v>0</v>
      </c>
      <c r="W569" s="157"/>
      <c r="X569" s="157" t="s">
        <v>627</v>
      </c>
      <c r="Y569" s="148"/>
      <c r="Z569" s="148"/>
      <c r="AA569" s="148"/>
      <c r="AB569" s="148"/>
      <c r="AC569" s="148"/>
      <c r="AD569" s="148"/>
      <c r="AE569" s="148"/>
      <c r="AF569" s="148"/>
      <c r="AG569" s="148" t="s">
        <v>628</v>
      </c>
      <c r="AH569" s="148"/>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1" x14ac:dyDescent="0.2">
      <c r="A570" s="155"/>
      <c r="B570" s="156"/>
      <c r="C570" s="197" t="s">
        <v>1395</v>
      </c>
      <c r="D570" s="183"/>
      <c r="E570" s="184">
        <v>5.0750000000000002</v>
      </c>
      <c r="F570" s="157"/>
      <c r="G570" s="157"/>
      <c r="H570" s="157"/>
      <c r="I570" s="157"/>
      <c r="J570" s="157"/>
      <c r="K570" s="157"/>
      <c r="L570" s="157"/>
      <c r="M570" s="157"/>
      <c r="N570" s="157"/>
      <c r="O570" s="157"/>
      <c r="P570" s="157"/>
      <c r="Q570" s="157"/>
      <c r="R570" s="157"/>
      <c r="S570" s="157"/>
      <c r="T570" s="157"/>
      <c r="U570" s="157"/>
      <c r="V570" s="157"/>
      <c r="W570" s="157"/>
      <c r="X570" s="157"/>
      <c r="Y570" s="148"/>
      <c r="Z570" s="148"/>
      <c r="AA570" s="148"/>
      <c r="AB570" s="148"/>
      <c r="AC570" s="148"/>
      <c r="AD570" s="148"/>
      <c r="AE570" s="148"/>
      <c r="AF570" s="148"/>
      <c r="AG570" s="148" t="s">
        <v>393</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1" x14ac:dyDescent="0.2">
      <c r="A571" s="165">
        <v>102</v>
      </c>
      <c r="B571" s="166" t="s">
        <v>1396</v>
      </c>
      <c r="C571" s="175" t="s">
        <v>1397</v>
      </c>
      <c r="D571" s="167" t="s">
        <v>727</v>
      </c>
      <c r="E571" s="168">
        <v>4.0599999999999996</v>
      </c>
      <c r="F571" s="169">
        <v>859.2</v>
      </c>
      <c r="G571" s="170">
        <f>ROUND(E571*F571,2)</f>
        <v>3488.35</v>
      </c>
      <c r="H571" s="169">
        <v>859.2</v>
      </c>
      <c r="I571" s="170">
        <f>ROUND(E571*H571,2)</f>
        <v>3488.35</v>
      </c>
      <c r="J571" s="169">
        <v>0</v>
      </c>
      <c r="K571" s="170">
        <f>ROUND(E571*J571,2)</f>
        <v>0</v>
      </c>
      <c r="L571" s="170">
        <v>21</v>
      </c>
      <c r="M571" s="170">
        <f>G571*(1+L571/100)</f>
        <v>4220.9034999999994</v>
      </c>
      <c r="N571" s="170">
        <v>7.6000000000000004E-4</v>
      </c>
      <c r="O571" s="170">
        <f>ROUND(E571*N571,2)</f>
        <v>0</v>
      </c>
      <c r="P571" s="170">
        <v>0</v>
      </c>
      <c r="Q571" s="170">
        <f>ROUND(E571*P571,2)</f>
        <v>0</v>
      </c>
      <c r="R571" s="170" t="s">
        <v>626</v>
      </c>
      <c r="S571" s="170" t="s">
        <v>387</v>
      </c>
      <c r="T571" s="171" t="s">
        <v>322</v>
      </c>
      <c r="U571" s="157">
        <v>0</v>
      </c>
      <c r="V571" s="157">
        <f>ROUND(E571*U571,2)</f>
        <v>0</v>
      </c>
      <c r="W571" s="157"/>
      <c r="X571" s="157" t="s">
        <v>627</v>
      </c>
      <c r="Y571" s="148"/>
      <c r="Z571" s="148"/>
      <c r="AA571" s="148"/>
      <c r="AB571" s="148"/>
      <c r="AC571" s="148"/>
      <c r="AD571" s="148"/>
      <c r="AE571" s="148"/>
      <c r="AF571" s="148"/>
      <c r="AG571" s="148" t="s">
        <v>628</v>
      </c>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1" x14ac:dyDescent="0.2">
      <c r="A572" s="155"/>
      <c r="B572" s="156"/>
      <c r="C572" s="197" t="s">
        <v>1398</v>
      </c>
      <c r="D572" s="183"/>
      <c r="E572" s="184"/>
      <c r="F572" s="157"/>
      <c r="G572" s="157"/>
      <c r="H572" s="157"/>
      <c r="I572" s="157"/>
      <c r="J572" s="157"/>
      <c r="K572" s="157"/>
      <c r="L572" s="157"/>
      <c r="M572" s="157"/>
      <c r="N572" s="157"/>
      <c r="O572" s="157"/>
      <c r="P572" s="157"/>
      <c r="Q572" s="157"/>
      <c r="R572" s="157"/>
      <c r="S572" s="157"/>
      <c r="T572" s="157"/>
      <c r="U572" s="157"/>
      <c r="V572" s="157"/>
      <c r="W572" s="157"/>
      <c r="X572" s="157"/>
      <c r="Y572" s="148"/>
      <c r="Z572" s="148"/>
      <c r="AA572" s="148"/>
      <c r="AB572" s="148"/>
      <c r="AC572" s="148"/>
      <c r="AD572" s="148"/>
      <c r="AE572" s="148"/>
      <c r="AF572" s="148"/>
      <c r="AG572" s="148" t="s">
        <v>393</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1" x14ac:dyDescent="0.2">
      <c r="A573" s="155"/>
      <c r="B573" s="156"/>
      <c r="C573" s="197" t="s">
        <v>1399</v>
      </c>
      <c r="D573" s="183"/>
      <c r="E573" s="184">
        <v>3.0449999999999999</v>
      </c>
      <c r="F573" s="157"/>
      <c r="G573" s="157"/>
      <c r="H573" s="157"/>
      <c r="I573" s="157"/>
      <c r="J573" s="157"/>
      <c r="K573" s="157"/>
      <c r="L573" s="157"/>
      <c r="M573" s="157"/>
      <c r="N573" s="157"/>
      <c r="O573" s="157"/>
      <c r="P573" s="157"/>
      <c r="Q573" s="157"/>
      <c r="R573" s="157"/>
      <c r="S573" s="157"/>
      <c r="T573" s="157"/>
      <c r="U573" s="157"/>
      <c r="V573" s="157"/>
      <c r="W573" s="157"/>
      <c r="X573" s="157"/>
      <c r="Y573" s="148"/>
      <c r="Z573" s="148"/>
      <c r="AA573" s="148"/>
      <c r="AB573" s="148"/>
      <c r="AC573" s="148"/>
      <c r="AD573" s="148"/>
      <c r="AE573" s="148"/>
      <c r="AF573" s="148"/>
      <c r="AG573" s="148" t="s">
        <v>393</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1" x14ac:dyDescent="0.2">
      <c r="A574" s="155"/>
      <c r="B574" s="156"/>
      <c r="C574" s="197" t="s">
        <v>1400</v>
      </c>
      <c r="D574" s="183"/>
      <c r="E574" s="184">
        <v>1.0149999999999999</v>
      </c>
      <c r="F574" s="157"/>
      <c r="G574" s="157"/>
      <c r="H574" s="157"/>
      <c r="I574" s="157"/>
      <c r="J574" s="157"/>
      <c r="K574" s="157"/>
      <c r="L574" s="157"/>
      <c r="M574" s="157"/>
      <c r="N574" s="157"/>
      <c r="O574" s="157"/>
      <c r="P574" s="157"/>
      <c r="Q574" s="157"/>
      <c r="R574" s="157"/>
      <c r="S574" s="157"/>
      <c r="T574" s="157"/>
      <c r="U574" s="157"/>
      <c r="V574" s="157"/>
      <c r="W574" s="157"/>
      <c r="X574" s="157"/>
      <c r="Y574" s="148"/>
      <c r="Z574" s="148"/>
      <c r="AA574" s="148"/>
      <c r="AB574" s="148"/>
      <c r="AC574" s="148"/>
      <c r="AD574" s="148"/>
      <c r="AE574" s="148"/>
      <c r="AF574" s="148"/>
      <c r="AG574" s="148" t="s">
        <v>393</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ht="22.5" outlineLevel="1" x14ac:dyDescent="0.2">
      <c r="A575" s="165">
        <v>103</v>
      </c>
      <c r="B575" s="166" t="s">
        <v>1401</v>
      </c>
      <c r="C575" s="175" t="s">
        <v>1402</v>
      </c>
      <c r="D575" s="167" t="s">
        <v>727</v>
      </c>
      <c r="E575" s="168">
        <v>9.1349999999999998</v>
      </c>
      <c r="F575" s="169">
        <v>972</v>
      </c>
      <c r="G575" s="170">
        <f>ROUND(E575*F575,2)</f>
        <v>8879.2199999999993</v>
      </c>
      <c r="H575" s="169">
        <v>972</v>
      </c>
      <c r="I575" s="170">
        <f>ROUND(E575*H575,2)</f>
        <v>8879.2199999999993</v>
      </c>
      <c r="J575" s="169">
        <v>0</v>
      </c>
      <c r="K575" s="170">
        <f>ROUND(E575*J575,2)</f>
        <v>0</v>
      </c>
      <c r="L575" s="170">
        <v>21</v>
      </c>
      <c r="M575" s="170">
        <f>G575*(1+L575/100)</f>
        <v>10743.856199999998</v>
      </c>
      <c r="N575" s="170">
        <v>1.5E-3</v>
      </c>
      <c r="O575" s="170">
        <f>ROUND(E575*N575,2)</f>
        <v>0.01</v>
      </c>
      <c r="P575" s="170">
        <v>0</v>
      </c>
      <c r="Q575" s="170">
        <f>ROUND(E575*P575,2)</f>
        <v>0</v>
      </c>
      <c r="R575" s="170" t="s">
        <v>626</v>
      </c>
      <c r="S575" s="170" t="s">
        <v>387</v>
      </c>
      <c r="T575" s="171" t="s">
        <v>322</v>
      </c>
      <c r="U575" s="157">
        <v>0</v>
      </c>
      <c r="V575" s="157">
        <f>ROUND(E575*U575,2)</f>
        <v>0</v>
      </c>
      <c r="W575" s="157"/>
      <c r="X575" s="157" t="s">
        <v>627</v>
      </c>
      <c r="Y575" s="148"/>
      <c r="Z575" s="148"/>
      <c r="AA575" s="148"/>
      <c r="AB575" s="148"/>
      <c r="AC575" s="148"/>
      <c r="AD575" s="148"/>
      <c r="AE575" s="148"/>
      <c r="AF575" s="148"/>
      <c r="AG575" s="148" t="s">
        <v>628</v>
      </c>
      <c r="AH575" s="148"/>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1" x14ac:dyDescent="0.2">
      <c r="A576" s="155"/>
      <c r="B576" s="156"/>
      <c r="C576" s="197" t="s">
        <v>1403</v>
      </c>
      <c r="D576" s="183"/>
      <c r="E576" s="184">
        <v>9.1349999999999998</v>
      </c>
      <c r="F576" s="157"/>
      <c r="G576" s="157"/>
      <c r="H576" s="157"/>
      <c r="I576" s="157"/>
      <c r="J576" s="157"/>
      <c r="K576" s="157"/>
      <c r="L576" s="157"/>
      <c r="M576" s="157"/>
      <c r="N576" s="157"/>
      <c r="O576" s="157"/>
      <c r="P576" s="157"/>
      <c r="Q576" s="157"/>
      <c r="R576" s="157"/>
      <c r="S576" s="157"/>
      <c r="T576" s="157"/>
      <c r="U576" s="157"/>
      <c r="V576" s="157"/>
      <c r="W576" s="157"/>
      <c r="X576" s="157"/>
      <c r="Y576" s="148"/>
      <c r="Z576" s="148"/>
      <c r="AA576" s="148"/>
      <c r="AB576" s="148"/>
      <c r="AC576" s="148"/>
      <c r="AD576" s="148"/>
      <c r="AE576" s="148"/>
      <c r="AF576" s="148"/>
      <c r="AG576" s="148" t="s">
        <v>393</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1" x14ac:dyDescent="0.2">
      <c r="A577" s="165">
        <v>104</v>
      </c>
      <c r="B577" s="166" t="s">
        <v>1404</v>
      </c>
      <c r="C577" s="175" t="s">
        <v>1405</v>
      </c>
      <c r="D577" s="167" t="s">
        <v>727</v>
      </c>
      <c r="E577" s="168">
        <v>3.0449999999999999</v>
      </c>
      <c r="F577" s="169">
        <v>827.2</v>
      </c>
      <c r="G577" s="170">
        <f>ROUND(E577*F577,2)</f>
        <v>2518.8200000000002</v>
      </c>
      <c r="H577" s="169">
        <v>827.2</v>
      </c>
      <c r="I577" s="170">
        <f>ROUND(E577*H577,2)</f>
        <v>2518.8200000000002</v>
      </c>
      <c r="J577" s="169">
        <v>0</v>
      </c>
      <c r="K577" s="170">
        <f>ROUND(E577*J577,2)</f>
        <v>0</v>
      </c>
      <c r="L577" s="170">
        <v>21</v>
      </c>
      <c r="M577" s="170">
        <f>G577*(1+L577/100)</f>
        <v>3047.7721999999999</v>
      </c>
      <c r="N577" s="170">
        <v>7.6000000000000004E-4</v>
      </c>
      <c r="O577" s="170">
        <f>ROUND(E577*N577,2)</f>
        <v>0</v>
      </c>
      <c r="P577" s="170">
        <v>0</v>
      </c>
      <c r="Q577" s="170">
        <f>ROUND(E577*P577,2)</f>
        <v>0</v>
      </c>
      <c r="R577" s="170" t="s">
        <v>626</v>
      </c>
      <c r="S577" s="170" t="s">
        <v>387</v>
      </c>
      <c r="T577" s="171" t="s">
        <v>322</v>
      </c>
      <c r="U577" s="157">
        <v>0</v>
      </c>
      <c r="V577" s="157">
        <f>ROUND(E577*U577,2)</f>
        <v>0</v>
      </c>
      <c r="W577" s="157"/>
      <c r="X577" s="157" t="s">
        <v>627</v>
      </c>
      <c r="Y577" s="148"/>
      <c r="Z577" s="148"/>
      <c r="AA577" s="148"/>
      <c r="AB577" s="148"/>
      <c r="AC577" s="148"/>
      <c r="AD577" s="148"/>
      <c r="AE577" s="148"/>
      <c r="AF577" s="148"/>
      <c r="AG577" s="148" t="s">
        <v>628</v>
      </c>
      <c r="AH577" s="148"/>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1" x14ac:dyDescent="0.2">
      <c r="A578" s="155"/>
      <c r="B578" s="156"/>
      <c r="C578" s="194" t="s">
        <v>392</v>
      </c>
      <c r="D578" s="179"/>
      <c r="E578" s="180"/>
      <c r="F578" s="157"/>
      <c r="G578" s="157"/>
      <c r="H578" s="157"/>
      <c r="I578" s="157"/>
      <c r="J578" s="157"/>
      <c r="K578" s="157"/>
      <c r="L578" s="157"/>
      <c r="M578" s="157"/>
      <c r="N578" s="157"/>
      <c r="O578" s="157"/>
      <c r="P578" s="157"/>
      <c r="Q578" s="157"/>
      <c r="R578" s="157"/>
      <c r="S578" s="157"/>
      <c r="T578" s="157"/>
      <c r="U578" s="157"/>
      <c r="V578" s="157"/>
      <c r="W578" s="157"/>
      <c r="X578" s="157"/>
      <c r="Y578" s="148"/>
      <c r="Z578" s="148"/>
      <c r="AA578" s="148"/>
      <c r="AB578" s="148"/>
      <c r="AC578" s="148"/>
      <c r="AD578" s="148"/>
      <c r="AE578" s="148"/>
      <c r="AF578" s="148"/>
      <c r="AG578" s="148" t="s">
        <v>393</v>
      </c>
      <c r="AH578" s="148"/>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1" x14ac:dyDescent="0.2">
      <c r="A579" s="155"/>
      <c r="B579" s="156"/>
      <c r="C579" s="195" t="s">
        <v>1406</v>
      </c>
      <c r="D579" s="179"/>
      <c r="E579" s="180">
        <v>2</v>
      </c>
      <c r="F579" s="157"/>
      <c r="G579" s="157"/>
      <c r="H579" s="157"/>
      <c r="I579" s="157"/>
      <c r="J579" s="157"/>
      <c r="K579" s="157"/>
      <c r="L579" s="157"/>
      <c r="M579" s="157"/>
      <c r="N579" s="157"/>
      <c r="O579" s="157"/>
      <c r="P579" s="157"/>
      <c r="Q579" s="157"/>
      <c r="R579" s="157"/>
      <c r="S579" s="157"/>
      <c r="T579" s="157"/>
      <c r="U579" s="157"/>
      <c r="V579" s="157"/>
      <c r="W579" s="157"/>
      <c r="X579" s="157"/>
      <c r="Y579" s="148"/>
      <c r="Z579" s="148"/>
      <c r="AA579" s="148"/>
      <c r="AB579" s="148"/>
      <c r="AC579" s="148"/>
      <c r="AD579" s="148"/>
      <c r="AE579" s="148"/>
      <c r="AF579" s="148"/>
      <c r="AG579" s="148" t="s">
        <v>393</v>
      </c>
      <c r="AH579" s="148">
        <v>2</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1" x14ac:dyDescent="0.2">
      <c r="A580" s="155"/>
      <c r="B580" s="156"/>
      <c r="C580" s="195" t="s">
        <v>1407</v>
      </c>
      <c r="D580" s="179"/>
      <c r="E580" s="180">
        <v>1</v>
      </c>
      <c r="F580" s="157"/>
      <c r="G580" s="157"/>
      <c r="H580" s="157"/>
      <c r="I580" s="157"/>
      <c r="J580" s="157"/>
      <c r="K580" s="157"/>
      <c r="L580" s="157"/>
      <c r="M580" s="157"/>
      <c r="N580" s="157"/>
      <c r="O580" s="157"/>
      <c r="P580" s="157"/>
      <c r="Q580" s="157"/>
      <c r="R580" s="157"/>
      <c r="S580" s="157"/>
      <c r="T580" s="157"/>
      <c r="U580" s="157"/>
      <c r="V580" s="157"/>
      <c r="W580" s="157"/>
      <c r="X580" s="157"/>
      <c r="Y580" s="148"/>
      <c r="Z580" s="148"/>
      <c r="AA580" s="148"/>
      <c r="AB580" s="148"/>
      <c r="AC580" s="148"/>
      <c r="AD580" s="148"/>
      <c r="AE580" s="148"/>
      <c r="AF580" s="148"/>
      <c r="AG580" s="148" t="s">
        <v>393</v>
      </c>
      <c r="AH580" s="148">
        <v>2</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1" x14ac:dyDescent="0.2">
      <c r="A581" s="155"/>
      <c r="B581" s="156"/>
      <c r="C581" s="196" t="s">
        <v>403</v>
      </c>
      <c r="D581" s="181"/>
      <c r="E581" s="182">
        <v>3</v>
      </c>
      <c r="F581" s="157"/>
      <c r="G581" s="157"/>
      <c r="H581" s="157"/>
      <c r="I581" s="157"/>
      <c r="J581" s="157"/>
      <c r="K581" s="157"/>
      <c r="L581" s="157"/>
      <c r="M581" s="157"/>
      <c r="N581" s="157"/>
      <c r="O581" s="157"/>
      <c r="P581" s="157"/>
      <c r="Q581" s="157"/>
      <c r="R581" s="157"/>
      <c r="S581" s="157"/>
      <c r="T581" s="157"/>
      <c r="U581" s="157"/>
      <c r="V581" s="157"/>
      <c r="W581" s="157"/>
      <c r="X581" s="157"/>
      <c r="Y581" s="148"/>
      <c r="Z581" s="148"/>
      <c r="AA581" s="148"/>
      <c r="AB581" s="148"/>
      <c r="AC581" s="148"/>
      <c r="AD581" s="148"/>
      <c r="AE581" s="148"/>
      <c r="AF581" s="148"/>
      <c r="AG581" s="148" t="s">
        <v>393</v>
      </c>
      <c r="AH581" s="148">
        <v>3</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1" x14ac:dyDescent="0.2">
      <c r="A582" s="155"/>
      <c r="B582" s="156"/>
      <c r="C582" s="194" t="s">
        <v>404</v>
      </c>
      <c r="D582" s="179"/>
      <c r="E582" s="180"/>
      <c r="F582" s="157"/>
      <c r="G582" s="157"/>
      <c r="H582" s="157"/>
      <c r="I582" s="157"/>
      <c r="J582" s="157"/>
      <c r="K582" s="157"/>
      <c r="L582" s="157"/>
      <c r="M582" s="157"/>
      <c r="N582" s="157"/>
      <c r="O582" s="157"/>
      <c r="P582" s="157"/>
      <c r="Q582" s="157"/>
      <c r="R582" s="157"/>
      <c r="S582" s="157"/>
      <c r="T582" s="157"/>
      <c r="U582" s="157"/>
      <c r="V582" s="157"/>
      <c r="W582" s="157"/>
      <c r="X582" s="157"/>
      <c r="Y582" s="148"/>
      <c r="Z582" s="148"/>
      <c r="AA582" s="148"/>
      <c r="AB582" s="148"/>
      <c r="AC582" s="148"/>
      <c r="AD582" s="148"/>
      <c r="AE582" s="148"/>
      <c r="AF582" s="148"/>
      <c r="AG582" s="148" t="s">
        <v>393</v>
      </c>
      <c r="AH582" s="148"/>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1" x14ac:dyDescent="0.2">
      <c r="A583" s="155"/>
      <c r="B583" s="156"/>
      <c r="C583" s="197" t="s">
        <v>1408</v>
      </c>
      <c r="D583" s="183"/>
      <c r="E583" s="184">
        <v>3.0449999999999999</v>
      </c>
      <c r="F583" s="157"/>
      <c r="G583" s="157"/>
      <c r="H583" s="157"/>
      <c r="I583" s="157"/>
      <c r="J583" s="157"/>
      <c r="K583" s="157"/>
      <c r="L583" s="157"/>
      <c r="M583" s="157"/>
      <c r="N583" s="157"/>
      <c r="O583" s="157"/>
      <c r="P583" s="157"/>
      <c r="Q583" s="157"/>
      <c r="R583" s="157"/>
      <c r="S583" s="157"/>
      <c r="T583" s="157"/>
      <c r="U583" s="157"/>
      <c r="V583" s="157"/>
      <c r="W583" s="157"/>
      <c r="X583" s="157"/>
      <c r="Y583" s="148"/>
      <c r="Z583" s="148"/>
      <c r="AA583" s="148"/>
      <c r="AB583" s="148"/>
      <c r="AC583" s="148"/>
      <c r="AD583" s="148"/>
      <c r="AE583" s="148"/>
      <c r="AF583" s="148"/>
      <c r="AG583" s="148" t="s">
        <v>393</v>
      </c>
      <c r="AH583" s="148">
        <v>0</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ht="22.5" outlineLevel="1" x14ac:dyDescent="0.2">
      <c r="A584" s="165">
        <v>105</v>
      </c>
      <c r="B584" s="166" t="s">
        <v>1409</v>
      </c>
      <c r="C584" s="175" t="s">
        <v>1410</v>
      </c>
      <c r="D584" s="167" t="s">
        <v>727</v>
      </c>
      <c r="E584" s="168">
        <v>7.1050000000000004</v>
      </c>
      <c r="F584" s="169">
        <v>926.4</v>
      </c>
      <c r="G584" s="170">
        <f>ROUND(E584*F584,2)</f>
        <v>6582.07</v>
      </c>
      <c r="H584" s="169">
        <v>926.4</v>
      </c>
      <c r="I584" s="170">
        <f>ROUND(E584*H584,2)</f>
        <v>6582.07</v>
      </c>
      <c r="J584" s="169">
        <v>0</v>
      </c>
      <c r="K584" s="170">
        <f>ROUND(E584*J584,2)</f>
        <v>0</v>
      </c>
      <c r="L584" s="170">
        <v>21</v>
      </c>
      <c r="M584" s="170">
        <f>G584*(1+L584/100)</f>
        <v>7964.3046999999997</v>
      </c>
      <c r="N584" s="170">
        <v>1.5E-3</v>
      </c>
      <c r="O584" s="170">
        <f>ROUND(E584*N584,2)</f>
        <v>0.01</v>
      </c>
      <c r="P584" s="170">
        <v>0</v>
      </c>
      <c r="Q584" s="170">
        <f>ROUND(E584*P584,2)</f>
        <v>0</v>
      </c>
      <c r="R584" s="170" t="s">
        <v>626</v>
      </c>
      <c r="S584" s="170" t="s">
        <v>387</v>
      </c>
      <c r="T584" s="171" t="s">
        <v>322</v>
      </c>
      <c r="U584" s="157">
        <v>0</v>
      </c>
      <c r="V584" s="157">
        <f>ROUND(E584*U584,2)</f>
        <v>0</v>
      </c>
      <c r="W584" s="157"/>
      <c r="X584" s="157" t="s">
        <v>627</v>
      </c>
      <c r="Y584" s="148"/>
      <c r="Z584" s="148"/>
      <c r="AA584" s="148"/>
      <c r="AB584" s="148"/>
      <c r="AC584" s="148"/>
      <c r="AD584" s="148"/>
      <c r="AE584" s="148"/>
      <c r="AF584" s="148"/>
      <c r="AG584" s="148" t="s">
        <v>628</v>
      </c>
      <c r="AH584" s="148"/>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1" x14ac:dyDescent="0.2">
      <c r="A585" s="155"/>
      <c r="B585" s="156"/>
      <c r="C585" s="197" t="s">
        <v>1411</v>
      </c>
      <c r="D585" s="183"/>
      <c r="E585" s="184">
        <v>7.1050000000000004</v>
      </c>
      <c r="F585" s="157"/>
      <c r="G585" s="157"/>
      <c r="H585" s="157"/>
      <c r="I585" s="157"/>
      <c r="J585" s="157"/>
      <c r="K585" s="157"/>
      <c r="L585" s="157"/>
      <c r="M585" s="157"/>
      <c r="N585" s="157"/>
      <c r="O585" s="157"/>
      <c r="P585" s="157"/>
      <c r="Q585" s="157"/>
      <c r="R585" s="157"/>
      <c r="S585" s="157"/>
      <c r="T585" s="157"/>
      <c r="U585" s="157"/>
      <c r="V585" s="157"/>
      <c r="W585" s="157"/>
      <c r="X585" s="157"/>
      <c r="Y585" s="148"/>
      <c r="Z585" s="148"/>
      <c r="AA585" s="148"/>
      <c r="AB585" s="148"/>
      <c r="AC585" s="148"/>
      <c r="AD585" s="148"/>
      <c r="AE585" s="148"/>
      <c r="AF585" s="148"/>
      <c r="AG585" s="148" t="s">
        <v>393</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1" x14ac:dyDescent="0.2">
      <c r="A586" s="165">
        <v>106</v>
      </c>
      <c r="B586" s="166" t="s">
        <v>1412</v>
      </c>
      <c r="C586" s="175" t="s">
        <v>1413</v>
      </c>
      <c r="D586" s="167" t="s">
        <v>727</v>
      </c>
      <c r="E586" s="168">
        <v>3.0449999999999999</v>
      </c>
      <c r="F586" s="169">
        <v>827.2</v>
      </c>
      <c r="G586" s="170">
        <f>ROUND(E586*F586,2)</f>
        <v>2518.8200000000002</v>
      </c>
      <c r="H586" s="169">
        <v>827.2</v>
      </c>
      <c r="I586" s="170">
        <f>ROUND(E586*H586,2)</f>
        <v>2518.8200000000002</v>
      </c>
      <c r="J586" s="169">
        <v>0</v>
      </c>
      <c r="K586" s="170">
        <f>ROUND(E586*J586,2)</f>
        <v>0</v>
      </c>
      <c r="L586" s="170">
        <v>21</v>
      </c>
      <c r="M586" s="170">
        <f>G586*(1+L586/100)</f>
        <v>3047.7721999999999</v>
      </c>
      <c r="N586" s="170">
        <v>7.6000000000000004E-4</v>
      </c>
      <c r="O586" s="170">
        <f>ROUND(E586*N586,2)</f>
        <v>0</v>
      </c>
      <c r="P586" s="170">
        <v>0</v>
      </c>
      <c r="Q586" s="170">
        <f>ROUND(E586*P586,2)</f>
        <v>0</v>
      </c>
      <c r="R586" s="170" t="s">
        <v>626</v>
      </c>
      <c r="S586" s="170" t="s">
        <v>387</v>
      </c>
      <c r="T586" s="171" t="s">
        <v>322</v>
      </c>
      <c r="U586" s="157">
        <v>0</v>
      </c>
      <c r="V586" s="157">
        <f>ROUND(E586*U586,2)</f>
        <v>0</v>
      </c>
      <c r="W586" s="157"/>
      <c r="X586" s="157" t="s">
        <v>627</v>
      </c>
      <c r="Y586" s="148"/>
      <c r="Z586" s="148"/>
      <c r="AA586" s="148"/>
      <c r="AB586" s="148"/>
      <c r="AC586" s="148"/>
      <c r="AD586" s="148"/>
      <c r="AE586" s="148"/>
      <c r="AF586" s="148"/>
      <c r="AG586" s="148" t="s">
        <v>628</v>
      </c>
      <c r="AH586" s="148"/>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1" x14ac:dyDescent="0.2">
      <c r="A587" s="155"/>
      <c r="B587" s="156"/>
      <c r="C587" s="197" t="s">
        <v>1414</v>
      </c>
      <c r="D587" s="183"/>
      <c r="E587" s="184">
        <v>3.0449999999999999</v>
      </c>
      <c r="F587" s="157"/>
      <c r="G587" s="157"/>
      <c r="H587" s="157"/>
      <c r="I587" s="157"/>
      <c r="J587" s="157"/>
      <c r="K587" s="157"/>
      <c r="L587" s="157"/>
      <c r="M587" s="157"/>
      <c r="N587" s="157"/>
      <c r="O587" s="157"/>
      <c r="P587" s="157"/>
      <c r="Q587" s="157"/>
      <c r="R587" s="157"/>
      <c r="S587" s="157"/>
      <c r="T587" s="157"/>
      <c r="U587" s="157"/>
      <c r="V587" s="157"/>
      <c r="W587" s="157"/>
      <c r="X587" s="157"/>
      <c r="Y587" s="148"/>
      <c r="Z587" s="148"/>
      <c r="AA587" s="148"/>
      <c r="AB587" s="148"/>
      <c r="AC587" s="148"/>
      <c r="AD587" s="148"/>
      <c r="AE587" s="148"/>
      <c r="AF587" s="148"/>
      <c r="AG587" s="148" t="s">
        <v>393</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ht="22.5" outlineLevel="1" x14ac:dyDescent="0.2">
      <c r="A588" s="165">
        <v>107</v>
      </c>
      <c r="B588" s="166" t="s">
        <v>1415</v>
      </c>
      <c r="C588" s="175" t="s">
        <v>1416</v>
      </c>
      <c r="D588" s="167" t="s">
        <v>727</v>
      </c>
      <c r="E588" s="168">
        <v>2.0299999999999998</v>
      </c>
      <c r="F588" s="169">
        <v>926.4</v>
      </c>
      <c r="G588" s="170">
        <f>ROUND(E588*F588,2)</f>
        <v>1880.59</v>
      </c>
      <c r="H588" s="169">
        <v>926.4</v>
      </c>
      <c r="I588" s="170">
        <f>ROUND(E588*H588,2)</f>
        <v>1880.59</v>
      </c>
      <c r="J588" s="169">
        <v>0</v>
      </c>
      <c r="K588" s="170">
        <f>ROUND(E588*J588,2)</f>
        <v>0</v>
      </c>
      <c r="L588" s="170">
        <v>21</v>
      </c>
      <c r="M588" s="170">
        <f>G588*(1+L588/100)</f>
        <v>2275.5138999999999</v>
      </c>
      <c r="N588" s="170">
        <v>1.5E-3</v>
      </c>
      <c r="O588" s="170">
        <f>ROUND(E588*N588,2)</f>
        <v>0</v>
      </c>
      <c r="P588" s="170">
        <v>0</v>
      </c>
      <c r="Q588" s="170">
        <f>ROUND(E588*P588,2)</f>
        <v>0</v>
      </c>
      <c r="R588" s="170" t="s">
        <v>626</v>
      </c>
      <c r="S588" s="170" t="s">
        <v>387</v>
      </c>
      <c r="T588" s="171" t="s">
        <v>322</v>
      </c>
      <c r="U588" s="157">
        <v>0</v>
      </c>
      <c r="V588" s="157">
        <f>ROUND(E588*U588,2)</f>
        <v>0</v>
      </c>
      <c r="W588" s="157"/>
      <c r="X588" s="157" t="s">
        <v>627</v>
      </c>
      <c r="Y588" s="148"/>
      <c r="Z588" s="148"/>
      <c r="AA588" s="148"/>
      <c r="AB588" s="148"/>
      <c r="AC588" s="148"/>
      <c r="AD588" s="148"/>
      <c r="AE588" s="148"/>
      <c r="AF588" s="148"/>
      <c r="AG588" s="148" t="s">
        <v>628</v>
      </c>
      <c r="AH588" s="148"/>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1" x14ac:dyDescent="0.2">
      <c r="A589" s="155"/>
      <c r="B589" s="156"/>
      <c r="C589" s="197" t="s">
        <v>1417</v>
      </c>
      <c r="D589" s="183"/>
      <c r="E589" s="184">
        <v>2.0299999999999998</v>
      </c>
      <c r="F589" s="157"/>
      <c r="G589" s="157"/>
      <c r="H589" s="157"/>
      <c r="I589" s="157"/>
      <c r="J589" s="157"/>
      <c r="K589" s="157"/>
      <c r="L589" s="157"/>
      <c r="M589" s="157"/>
      <c r="N589" s="157"/>
      <c r="O589" s="157"/>
      <c r="P589" s="157"/>
      <c r="Q589" s="157"/>
      <c r="R589" s="157"/>
      <c r="S589" s="157"/>
      <c r="T589" s="157"/>
      <c r="U589" s="157"/>
      <c r="V589" s="157"/>
      <c r="W589" s="157"/>
      <c r="X589" s="157"/>
      <c r="Y589" s="148"/>
      <c r="Z589" s="148"/>
      <c r="AA589" s="148"/>
      <c r="AB589" s="148"/>
      <c r="AC589" s="148"/>
      <c r="AD589" s="148"/>
      <c r="AE589" s="148"/>
      <c r="AF589" s="148"/>
      <c r="AG589" s="148" t="s">
        <v>393</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1" x14ac:dyDescent="0.2">
      <c r="A590" s="165">
        <v>108</v>
      </c>
      <c r="B590" s="166" t="s">
        <v>1418</v>
      </c>
      <c r="C590" s="175" t="s">
        <v>1419</v>
      </c>
      <c r="D590" s="167" t="s">
        <v>727</v>
      </c>
      <c r="E590" s="168">
        <v>1.01</v>
      </c>
      <c r="F590" s="169">
        <v>9192</v>
      </c>
      <c r="G590" s="170">
        <f>ROUND(E590*F590,2)</f>
        <v>9283.92</v>
      </c>
      <c r="H590" s="169">
        <v>9192</v>
      </c>
      <c r="I590" s="170">
        <f>ROUND(E590*H590,2)</f>
        <v>9283.92</v>
      </c>
      <c r="J590" s="169">
        <v>0</v>
      </c>
      <c r="K590" s="170">
        <f>ROUND(E590*J590,2)</f>
        <v>0</v>
      </c>
      <c r="L590" s="170">
        <v>21</v>
      </c>
      <c r="M590" s="170">
        <f>G590*(1+L590/100)</f>
        <v>11233.5432</v>
      </c>
      <c r="N590" s="170">
        <v>2.5000000000000001E-2</v>
      </c>
      <c r="O590" s="170">
        <f>ROUND(E590*N590,2)</f>
        <v>0.03</v>
      </c>
      <c r="P590" s="170">
        <v>0</v>
      </c>
      <c r="Q590" s="170">
        <f>ROUND(E590*P590,2)</f>
        <v>0</v>
      </c>
      <c r="R590" s="170"/>
      <c r="S590" s="170" t="s">
        <v>321</v>
      </c>
      <c r="T590" s="171" t="s">
        <v>322</v>
      </c>
      <c r="U590" s="157">
        <v>0</v>
      </c>
      <c r="V590" s="157">
        <f>ROUND(E590*U590,2)</f>
        <v>0</v>
      </c>
      <c r="W590" s="157"/>
      <c r="X590" s="157" t="s">
        <v>627</v>
      </c>
      <c r="Y590" s="148"/>
      <c r="Z590" s="148"/>
      <c r="AA590" s="148"/>
      <c r="AB590" s="148"/>
      <c r="AC590" s="148"/>
      <c r="AD590" s="148"/>
      <c r="AE590" s="148"/>
      <c r="AF590" s="148"/>
      <c r="AG590" s="148" t="s">
        <v>628</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1" x14ac:dyDescent="0.2">
      <c r="A591" s="155"/>
      <c r="B591" s="156"/>
      <c r="C591" s="197" t="s">
        <v>1420</v>
      </c>
      <c r="D591" s="183"/>
      <c r="E591" s="184">
        <v>1.01</v>
      </c>
      <c r="F591" s="157"/>
      <c r="G591" s="157"/>
      <c r="H591" s="157"/>
      <c r="I591" s="157"/>
      <c r="J591" s="157"/>
      <c r="K591" s="157"/>
      <c r="L591" s="157"/>
      <c r="M591" s="157"/>
      <c r="N591" s="157"/>
      <c r="O591" s="157"/>
      <c r="P591" s="157"/>
      <c r="Q591" s="157"/>
      <c r="R591" s="157"/>
      <c r="S591" s="157"/>
      <c r="T591" s="157"/>
      <c r="U591" s="157"/>
      <c r="V591" s="157"/>
      <c r="W591" s="157"/>
      <c r="X591" s="157"/>
      <c r="Y591" s="148"/>
      <c r="Z591" s="148"/>
      <c r="AA591" s="148"/>
      <c r="AB591" s="148"/>
      <c r="AC591" s="148"/>
      <c r="AD591" s="148"/>
      <c r="AE591" s="148"/>
      <c r="AF591" s="148"/>
      <c r="AG591" s="148" t="s">
        <v>393</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1" x14ac:dyDescent="0.2">
      <c r="A592" s="165">
        <v>109</v>
      </c>
      <c r="B592" s="166" t="s">
        <v>1421</v>
      </c>
      <c r="C592" s="175" t="s">
        <v>1422</v>
      </c>
      <c r="D592" s="167" t="s">
        <v>727</v>
      </c>
      <c r="E592" s="168">
        <v>1.01</v>
      </c>
      <c r="F592" s="169">
        <v>11104</v>
      </c>
      <c r="G592" s="170">
        <f>ROUND(E592*F592,2)</f>
        <v>11215.04</v>
      </c>
      <c r="H592" s="169">
        <v>11104</v>
      </c>
      <c r="I592" s="170">
        <f>ROUND(E592*H592,2)</f>
        <v>11215.04</v>
      </c>
      <c r="J592" s="169">
        <v>0</v>
      </c>
      <c r="K592" s="170">
        <f>ROUND(E592*J592,2)</f>
        <v>0</v>
      </c>
      <c r="L592" s="170">
        <v>21</v>
      </c>
      <c r="M592" s="170">
        <f>G592*(1+L592/100)</f>
        <v>13570.198400000001</v>
      </c>
      <c r="N592" s="170">
        <v>2.8000000000000001E-2</v>
      </c>
      <c r="O592" s="170">
        <f>ROUND(E592*N592,2)</f>
        <v>0.03</v>
      </c>
      <c r="P592" s="170">
        <v>0</v>
      </c>
      <c r="Q592" s="170">
        <f>ROUND(E592*P592,2)</f>
        <v>0</v>
      </c>
      <c r="R592" s="170"/>
      <c r="S592" s="170" t="s">
        <v>321</v>
      </c>
      <c r="T592" s="171" t="s">
        <v>322</v>
      </c>
      <c r="U592" s="157">
        <v>0</v>
      </c>
      <c r="V592" s="157">
        <f>ROUND(E592*U592,2)</f>
        <v>0</v>
      </c>
      <c r="W592" s="157"/>
      <c r="X592" s="157" t="s">
        <v>627</v>
      </c>
      <c r="Y592" s="148"/>
      <c r="Z592" s="148"/>
      <c r="AA592" s="148"/>
      <c r="AB592" s="148"/>
      <c r="AC592" s="148"/>
      <c r="AD592" s="148"/>
      <c r="AE592" s="148"/>
      <c r="AF592" s="148"/>
      <c r="AG592" s="148" t="s">
        <v>628</v>
      </c>
      <c r="AH592" s="148"/>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1" x14ac:dyDescent="0.2">
      <c r="A593" s="155"/>
      <c r="B593" s="156"/>
      <c r="C593" s="197" t="s">
        <v>1420</v>
      </c>
      <c r="D593" s="183"/>
      <c r="E593" s="184">
        <v>1.01</v>
      </c>
      <c r="F593" s="157"/>
      <c r="G593" s="157"/>
      <c r="H593" s="157"/>
      <c r="I593" s="157"/>
      <c r="J593" s="157"/>
      <c r="K593" s="157"/>
      <c r="L593" s="157"/>
      <c r="M593" s="157"/>
      <c r="N593" s="157"/>
      <c r="O593" s="157"/>
      <c r="P593" s="157"/>
      <c r="Q593" s="157"/>
      <c r="R593" s="157"/>
      <c r="S593" s="157"/>
      <c r="T593" s="157"/>
      <c r="U593" s="157"/>
      <c r="V593" s="157"/>
      <c r="W593" s="157"/>
      <c r="X593" s="157"/>
      <c r="Y593" s="148"/>
      <c r="Z593" s="148"/>
      <c r="AA593" s="148"/>
      <c r="AB593" s="148"/>
      <c r="AC593" s="148"/>
      <c r="AD593" s="148"/>
      <c r="AE593" s="148"/>
      <c r="AF593" s="148"/>
      <c r="AG593" s="148" t="s">
        <v>393</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1" x14ac:dyDescent="0.2">
      <c r="A594" s="165">
        <v>110</v>
      </c>
      <c r="B594" s="166" t="s">
        <v>1423</v>
      </c>
      <c r="C594" s="175" t="s">
        <v>1424</v>
      </c>
      <c r="D594" s="167" t="s">
        <v>727</v>
      </c>
      <c r="E594" s="168">
        <v>1.01</v>
      </c>
      <c r="F594" s="169">
        <v>6236</v>
      </c>
      <c r="G594" s="170">
        <f>ROUND(E594*F594,2)</f>
        <v>6298.36</v>
      </c>
      <c r="H594" s="169">
        <v>6236</v>
      </c>
      <c r="I594" s="170">
        <f>ROUND(E594*H594,2)</f>
        <v>6298.36</v>
      </c>
      <c r="J594" s="169">
        <v>0</v>
      </c>
      <c r="K594" s="170">
        <f>ROUND(E594*J594,2)</f>
        <v>0</v>
      </c>
      <c r="L594" s="170">
        <v>21</v>
      </c>
      <c r="M594" s="170">
        <f>G594*(1+L594/100)</f>
        <v>7621.0155999999997</v>
      </c>
      <c r="N594" s="170">
        <v>0.01</v>
      </c>
      <c r="O594" s="170">
        <f>ROUND(E594*N594,2)</f>
        <v>0.01</v>
      </c>
      <c r="P594" s="170">
        <v>0</v>
      </c>
      <c r="Q594" s="170">
        <f>ROUND(E594*P594,2)</f>
        <v>0</v>
      </c>
      <c r="R594" s="170"/>
      <c r="S594" s="170" t="s">
        <v>321</v>
      </c>
      <c r="T594" s="171" t="s">
        <v>322</v>
      </c>
      <c r="U594" s="157">
        <v>0</v>
      </c>
      <c r="V594" s="157">
        <f>ROUND(E594*U594,2)</f>
        <v>0</v>
      </c>
      <c r="W594" s="157"/>
      <c r="X594" s="157" t="s">
        <v>627</v>
      </c>
      <c r="Y594" s="148"/>
      <c r="Z594" s="148"/>
      <c r="AA594" s="148"/>
      <c r="AB594" s="148"/>
      <c r="AC594" s="148"/>
      <c r="AD594" s="148"/>
      <c r="AE594" s="148"/>
      <c r="AF594" s="148"/>
      <c r="AG594" s="148" t="s">
        <v>628</v>
      </c>
      <c r="AH594" s="148"/>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1" x14ac:dyDescent="0.2">
      <c r="A595" s="155"/>
      <c r="B595" s="156"/>
      <c r="C595" s="197" t="s">
        <v>1420</v>
      </c>
      <c r="D595" s="183"/>
      <c r="E595" s="184">
        <v>1.01</v>
      </c>
      <c r="F595" s="157"/>
      <c r="G595" s="157"/>
      <c r="H595" s="157"/>
      <c r="I595" s="157"/>
      <c r="J595" s="157"/>
      <c r="K595" s="157"/>
      <c r="L595" s="157"/>
      <c r="M595" s="157"/>
      <c r="N595" s="157"/>
      <c r="O595" s="157"/>
      <c r="P595" s="157"/>
      <c r="Q595" s="157"/>
      <c r="R595" s="157"/>
      <c r="S595" s="157"/>
      <c r="T595" s="157"/>
      <c r="U595" s="157"/>
      <c r="V595" s="157"/>
      <c r="W595" s="157"/>
      <c r="X595" s="157"/>
      <c r="Y595" s="148"/>
      <c r="Z595" s="148"/>
      <c r="AA595" s="148"/>
      <c r="AB595" s="148"/>
      <c r="AC595" s="148"/>
      <c r="AD595" s="148"/>
      <c r="AE595" s="148"/>
      <c r="AF595" s="148"/>
      <c r="AG595" s="148" t="s">
        <v>393</v>
      </c>
      <c r="AH595" s="148">
        <v>0</v>
      </c>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1" x14ac:dyDescent="0.2">
      <c r="A596" s="165">
        <v>111</v>
      </c>
      <c r="B596" s="166" t="s">
        <v>1425</v>
      </c>
      <c r="C596" s="175" t="s">
        <v>1426</v>
      </c>
      <c r="D596" s="167" t="s">
        <v>727</v>
      </c>
      <c r="E596" s="168">
        <v>3.03</v>
      </c>
      <c r="F596" s="169">
        <v>4832</v>
      </c>
      <c r="G596" s="170">
        <f>ROUND(E596*F596,2)</f>
        <v>14640.96</v>
      </c>
      <c r="H596" s="169">
        <v>4832</v>
      </c>
      <c r="I596" s="170">
        <f>ROUND(E596*H596,2)</f>
        <v>14640.96</v>
      </c>
      <c r="J596" s="169">
        <v>0</v>
      </c>
      <c r="K596" s="170">
        <f>ROUND(E596*J596,2)</f>
        <v>0</v>
      </c>
      <c r="L596" s="170">
        <v>21</v>
      </c>
      <c r="M596" s="170">
        <f>G596*(1+L596/100)</f>
        <v>17715.561599999997</v>
      </c>
      <c r="N596" s="170">
        <v>1.2E-2</v>
      </c>
      <c r="O596" s="170">
        <f>ROUND(E596*N596,2)</f>
        <v>0.04</v>
      </c>
      <c r="P596" s="170">
        <v>0</v>
      </c>
      <c r="Q596" s="170">
        <f>ROUND(E596*P596,2)</f>
        <v>0</v>
      </c>
      <c r="R596" s="170"/>
      <c r="S596" s="170" t="s">
        <v>321</v>
      </c>
      <c r="T596" s="171" t="s">
        <v>322</v>
      </c>
      <c r="U596" s="157">
        <v>0</v>
      </c>
      <c r="V596" s="157">
        <f>ROUND(E596*U596,2)</f>
        <v>0</v>
      </c>
      <c r="W596" s="157"/>
      <c r="X596" s="157" t="s">
        <v>627</v>
      </c>
      <c r="Y596" s="148"/>
      <c r="Z596" s="148"/>
      <c r="AA596" s="148"/>
      <c r="AB596" s="148"/>
      <c r="AC596" s="148"/>
      <c r="AD596" s="148"/>
      <c r="AE596" s="148"/>
      <c r="AF596" s="148"/>
      <c r="AG596" s="148" t="s">
        <v>628</v>
      </c>
      <c r="AH596" s="148"/>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1" x14ac:dyDescent="0.2">
      <c r="A597" s="155"/>
      <c r="B597" s="156"/>
      <c r="C597" s="197" t="s">
        <v>1427</v>
      </c>
      <c r="D597" s="183"/>
      <c r="E597" s="184">
        <v>3.03</v>
      </c>
      <c r="F597" s="157"/>
      <c r="G597" s="157"/>
      <c r="H597" s="157"/>
      <c r="I597" s="157"/>
      <c r="J597" s="157"/>
      <c r="K597" s="157"/>
      <c r="L597" s="157"/>
      <c r="M597" s="157"/>
      <c r="N597" s="157"/>
      <c r="O597" s="157"/>
      <c r="P597" s="157"/>
      <c r="Q597" s="157"/>
      <c r="R597" s="157"/>
      <c r="S597" s="157"/>
      <c r="T597" s="157"/>
      <c r="U597" s="157"/>
      <c r="V597" s="157"/>
      <c r="W597" s="157"/>
      <c r="X597" s="157"/>
      <c r="Y597" s="148"/>
      <c r="Z597" s="148"/>
      <c r="AA597" s="148"/>
      <c r="AB597" s="148"/>
      <c r="AC597" s="148"/>
      <c r="AD597" s="148"/>
      <c r="AE597" s="148"/>
      <c r="AF597" s="148"/>
      <c r="AG597" s="148" t="s">
        <v>393</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1" x14ac:dyDescent="0.2">
      <c r="A598" s="165">
        <v>112</v>
      </c>
      <c r="B598" s="166" t="s">
        <v>1428</v>
      </c>
      <c r="C598" s="175" t="s">
        <v>1429</v>
      </c>
      <c r="D598" s="167" t="s">
        <v>727</v>
      </c>
      <c r="E598" s="168">
        <v>3.03</v>
      </c>
      <c r="F598" s="169">
        <v>5384</v>
      </c>
      <c r="G598" s="170">
        <f>ROUND(E598*F598,2)</f>
        <v>16313.52</v>
      </c>
      <c r="H598" s="169">
        <v>5384</v>
      </c>
      <c r="I598" s="170">
        <f>ROUND(E598*H598,2)</f>
        <v>16313.52</v>
      </c>
      <c r="J598" s="169">
        <v>0</v>
      </c>
      <c r="K598" s="170">
        <f>ROUND(E598*J598,2)</f>
        <v>0</v>
      </c>
      <c r="L598" s="170">
        <v>21</v>
      </c>
      <c r="M598" s="170">
        <f>G598*(1+L598/100)</f>
        <v>19739.359199999999</v>
      </c>
      <c r="N598" s="170">
        <v>1.4999999999999999E-2</v>
      </c>
      <c r="O598" s="170">
        <f>ROUND(E598*N598,2)</f>
        <v>0.05</v>
      </c>
      <c r="P598" s="170">
        <v>0</v>
      </c>
      <c r="Q598" s="170">
        <f>ROUND(E598*P598,2)</f>
        <v>0</v>
      </c>
      <c r="R598" s="170"/>
      <c r="S598" s="170" t="s">
        <v>321</v>
      </c>
      <c r="T598" s="171" t="s">
        <v>322</v>
      </c>
      <c r="U598" s="157">
        <v>0</v>
      </c>
      <c r="V598" s="157">
        <f>ROUND(E598*U598,2)</f>
        <v>0</v>
      </c>
      <c r="W598" s="157"/>
      <c r="X598" s="157" t="s">
        <v>627</v>
      </c>
      <c r="Y598" s="148"/>
      <c r="Z598" s="148"/>
      <c r="AA598" s="148"/>
      <c r="AB598" s="148"/>
      <c r="AC598" s="148"/>
      <c r="AD598" s="148"/>
      <c r="AE598" s="148"/>
      <c r="AF598" s="148"/>
      <c r="AG598" s="148" t="s">
        <v>628</v>
      </c>
      <c r="AH598" s="148"/>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1" x14ac:dyDescent="0.2">
      <c r="A599" s="155"/>
      <c r="B599" s="156"/>
      <c r="C599" s="197" t="s">
        <v>907</v>
      </c>
      <c r="D599" s="183"/>
      <c r="E599" s="184">
        <v>3.03</v>
      </c>
      <c r="F599" s="157"/>
      <c r="G599" s="157"/>
      <c r="H599" s="157"/>
      <c r="I599" s="157"/>
      <c r="J599" s="157"/>
      <c r="K599" s="157"/>
      <c r="L599" s="157"/>
      <c r="M599" s="157"/>
      <c r="N599" s="157"/>
      <c r="O599" s="157"/>
      <c r="P599" s="157"/>
      <c r="Q599" s="157"/>
      <c r="R599" s="157"/>
      <c r="S599" s="157"/>
      <c r="T599" s="157"/>
      <c r="U599" s="157"/>
      <c r="V599" s="157"/>
      <c r="W599" s="157"/>
      <c r="X599" s="157"/>
      <c r="Y599" s="148"/>
      <c r="Z599" s="148"/>
      <c r="AA599" s="148"/>
      <c r="AB599" s="148"/>
      <c r="AC599" s="148"/>
      <c r="AD599" s="148"/>
      <c r="AE599" s="148"/>
      <c r="AF599" s="148"/>
      <c r="AG599" s="148" t="s">
        <v>393</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1" x14ac:dyDescent="0.2">
      <c r="A600" s="165">
        <v>113</v>
      </c>
      <c r="B600" s="166" t="s">
        <v>1430</v>
      </c>
      <c r="C600" s="175" t="s">
        <v>1431</v>
      </c>
      <c r="D600" s="167" t="s">
        <v>1361</v>
      </c>
      <c r="E600" s="168">
        <v>1.01</v>
      </c>
      <c r="F600" s="169">
        <v>6800</v>
      </c>
      <c r="G600" s="170">
        <f>ROUND(E600*F600,2)</f>
        <v>6868</v>
      </c>
      <c r="H600" s="169">
        <v>6800</v>
      </c>
      <c r="I600" s="170">
        <f>ROUND(E600*H600,2)</f>
        <v>6868</v>
      </c>
      <c r="J600" s="169">
        <v>0</v>
      </c>
      <c r="K600" s="170">
        <f>ROUND(E600*J600,2)</f>
        <v>0</v>
      </c>
      <c r="L600" s="170">
        <v>21</v>
      </c>
      <c r="M600" s="170">
        <f>G600*(1+L600/100)</f>
        <v>8310.2800000000007</v>
      </c>
      <c r="N600" s="170">
        <v>0.8</v>
      </c>
      <c r="O600" s="170">
        <f>ROUND(E600*N600,2)</f>
        <v>0.81</v>
      </c>
      <c r="P600" s="170">
        <v>0</v>
      </c>
      <c r="Q600" s="170">
        <f>ROUND(E600*P600,2)</f>
        <v>0</v>
      </c>
      <c r="R600" s="170"/>
      <c r="S600" s="170" t="s">
        <v>321</v>
      </c>
      <c r="T600" s="171" t="s">
        <v>322</v>
      </c>
      <c r="U600" s="157">
        <v>0</v>
      </c>
      <c r="V600" s="157">
        <f>ROUND(E600*U600,2)</f>
        <v>0</v>
      </c>
      <c r="W600" s="157"/>
      <c r="X600" s="157" t="s">
        <v>627</v>
      </c>
      <c r="Y600" s="148"/>
      <c r="Z600" s="148"/>
      <c r="AA600" s="148"/>
      <c r="AB600" s="148"/>
      <c r="AC600" s="148"/>
      <c r="AD600" s="148"/>
      <c r="AE600" s="148"/>
      <c r="AF600" s="148"/>
      <c r="AG600" s="148" t="s">
        <v>628</v>
      </c>
      <c r="AH600" s="148"/>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1" x14ac:dyDescent="0.2">
      <c r="A601" s="155"/>
      <c r="B601" s="156"/>
      <c r="C601" s="197" t="s">
        <v>1420</v>
      </c>
      <c r="D601" s="183"/>
      <c r="E601" s="184">
        <v>1.01</v>
      </c>
      <c r="F601" s="157"/>
      <c r="G601" s="157"/>
      <c r="H601" s="157"/>
      <c r="I601" s="157"/>
      <c r="J601" s="157"/>
      <c r="K601" s="157"/>
      <c r="L601" s="157"/>
      <c r="M601" s="157"/>
      <c r="N601" s="157"/>
      <c r="O601" s="157"/>
      <c r="P601" s="157"/>
      <c r="Q601" s="157"/>
      <c r="R601" s="157"/>
      <c r="S601" s="157"/>
      <c r="T601" s="157"/>
      <c r="U601" s="157"/>
      <c r="V601" s="157"/>
      <c r="W601" s="157"/>
      <c r="X601" s="157"/>
      <c r="Y601" s="148"/>
      <c r="Z601" s="148"/>
      <c r="AA601" s="148"/>
      <c r="AB601" s="148"/>
      <c r="AC601" s="148"/>
      <c r="AD601" s="148"/>
      <c r="AE601" s="148"/>
      <c r="AF601" s="148"/>
      <c r="AG601" s="148" t="s">
        <v>393</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1" x14ac:dyDescent="0.2">
      <c r="A602" s="165">
        <v>114</v>
      </c>
      <c r="B602" s="166" t="s">
        <v>1432</v>
      </c>
      <c r="C602" s="175" t="s">
        <v>1433</v>
      </c>
      <c r="D602" s="167" t="s">
        <v>727</v>
      </c>
      <c r="E602" s="168">
        <v>4.04</v>
      </c>
      <c r="F602" s="169">
        <v>4783.9799999999996</v>
      </c>
      <c r="G602" s="170">
        <f>ROUND(E602*F602,2)</f>
        <v>19327.28</v>
      </c>
      <c r="H602" s="169">
        <v>4783.9799999999996</v>
      </c>
      <c r="I602" s="170">
        <f>ROUND(E602*H602,2)</f>
        <v>19327.28</v>
      </c>
      <c r="J602" s="169">
        <v>0</v>
      </c>
      <c r="K602" s="170">
        <f>ROUND(E602*J602,2)</f>
        <v>0</v>
      </c>
      <c r="L602" s="170">
        <v>21</v>
      </c>
      <c r="M602" s="170">
        <f>G602*(1+L602/100)</f>
        <v>23386.0088</v>
      </c>
      <c r="N602" s="170">
        <v>1.6E-2</v>
      </c>
      <c r="O602" s="170">
        <f>ROUND(E602*N602,2)</f>
        <v>0.06</v>
      </c>
      <c r="P602" s="170">
        <v>0</v>
      </c>
      <c r="Q602" s="170">
        <f>ROUND(E602*P602,2)</f>
        <v>0</v>
      </c>
      <c r="R602" s="170"/>
      <c r="S602" s="170" t="s">
        <v>321</v>
      </c>
      <c r="T602" s="171" t="s">
        <v>322</v>
      </c>
      <c r="U602" s="157">
        <v>0</v>
      </c>
      <c r="V602" s="157">
        <f>ROUND(E602*U602,2)</f>
        <v>0</v>
      </c>
      <c r="W602" s="157"/>
      <c r="X602" s="157" t="s">
        <v>627</v>
      </c>
      <c r="Y602" s="148"/>
      <c r="Z602" s="148"/>
      <c r="AA602" s="148"/>
      <c r="AB602" s="148"/>
      <c r="AC602" s="148"/>
      <c r="AD602" s="148"/>
      <c r="AE602" s="148"/>
      <c r="AF602" s="148"/>
      <c r="AG602" s="148" t="s">
        <v>628</v>
      </c>
      <c r="AH602" s="148"/>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55"/>
      <c r="B603" s="156"/>
      <c r="C603" s="197" t="s">
        <v>1434</v>
      </c>
      <c r="D603" s="183"/>
      <c r="E603" s="184">
        <v>4.04</v>
      </c>
      <c r="F603" s="157"/>
      <c r="G603" s="157"/>
      <c r="H603" s="157"/>
      <c r="I603" s="157"/>
      <c r="J603" s="157"/>
      <c r="K603" s="157"/>
      <c r="L603" s="157"/>
      <c r="M603" s="157"/>
      <c r="N603" s="157"/>
      <c r="O603" s="157"/>
      <c r="P603" s="157"/>
      <c r="Q603" s="157"/>
      <c r="R603" s="157"/>
      <c r="S603" s="157"/>
      <c r="T603" s="157"/>
      <c r="U603" s="157"/>
      <c r="V603" s="157"/>
      <c r="W603" s="157"/>
      <c r="X603" s="157"/>
      <c r="Y603" s="148"/>
      <c r="Z603" s="148"/>
      <c r="AA603" s="148"/>
      <c r="AB603" s="148"/>
      <c r="AC603" s="148"/>
      <c r="AD603" s="148"/>
      <c r="AE603" s="148"/>
      <c r="AF603" s="148"/>
      <c r="AG603" s="148" t="s">
        <v>393</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65">
        <v>115</v>
      </c>
      <c r="B604" s="166" t="s">
        <v>1435</v>
      </c>
      <c r="C604" s="175" t="s">
        <v>1436</v>
      </c>
      <c r="D604" s="167" t="s">
        <v>727</v>
      </c>
      <c r="E604" s="168">
        <v>2.02</v>
      </c>
      <c r="F604" s="169">
        <v>6044</v>
      </c>
      <c r="G604" s="170">
        <f>ROUND(E604*F604,2)</f>
        <v>12208.88</v>
      </c>
      <c r="H604" s="169">
        <v>6044</v>
      </c>
      <c r="I604" s="170">
        <f>ROUND(E604*H604,2)</f>
        <v>12208.88</v>
      </c>
      <c r="J604" s="169">
        <v>0</v>
      </c>
      <c r="K604" s="170">
        <f>ROUND(E604*J604,2)</f>
        <v>0</v>
      </c>
      <c r="L604" s="170">
        <v>21</v>
      </c>
      <c r="M604" s="170">
        <f>G604*(1+L604/100)</f>
        <v>14772.744799999999</v>
      </c>
      <c r="N604" s="170">
        <v>1.9E-2</v>
      </c>
      <c r="O604" s="170">
        <f>ROUND(E604*N604,2)</f>
        <v>0.04</v>
      </c>
      <c r="P604" s="170">
        <v>0</v>
      </c>
      <c r="Q604" s="170">
        <f>ROUND(E604*P604,2)</f>
        <v>0</v>
      </c>
      <c r="R604" s="170"/>
      <c r="S604" s="170" t="s">
        <v>321</v>
      </c>
      <c r="T604" s="171" t="s">
        <v>322</v>
      </c>
      <c r="U604" s="157">
        <v>0</v>
      </c>
      <c r="V604" s="157">
        <f>ROUND(E604*U604,2)</f>
        <v>0</v>
      </c>
      <c r="W604" s="157"/>
      <c r="X604" s="157" t="s">
        <v>627</v>
      </c>
      <c r="Y604" s="148"/>
      <c r="Z604" s="148"/>
      <c r="AA604" s="148"/>
      <c r="AB604" s="148"/>
      <c r="AC604" s="148"/>
      <c r="AD604" s="148"/>
      <c r="AE604" s="148"/>
      <c r="AF604" s="148"/>
      <c r="AG604" s="148" t="s">
        <v>628</v>
      </c>
      <c r="AH604" s="148"/>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55"/>
      <c r="B605" s="156"/>
      <c r="C605" s="197" t="s">
        <v>1362</v>
      </c>
      <c r="D605" s="183"/>
      <c r="E605" s="184">
        <v>2.02</v>
      </c>
      <c r="F605" s="157"/>
      <c r="G605" s="157"/>
      <c r="H605" s="157"/>
      <c r="I605" s="157"/>
      <c r="J605" s="157"/>
      <c r="K605" s="157"/>
      <c r="L605" s="157"/>
      <c r="M605" s="157"/>
      <c r="N605" s="157"/>
      <c r="O605" s="157"/>
      <c r="P605" s="157"/>
      <c r="Q605" s="157"/>
      <c r="R605" s="157"/>
      <c r="S605" s="157"/>
      <c r="T605" s="157"/>
      <c r="U605" s="157"/>
      <c r="V605" s="157"/>
      <c r="W605" s="157"/>
      <c r="X605" s="157"/>
      <c r="Y605" s="148"/>
      <c r="Z605" s="148"/>
      <c r="AA605" s="148"/>
      <c r="AB605" s="148"/>
      <c r="AC605" s="148"/>
      <c r="AD605" s="148"/>
      <c r="AE605" s="148"/>
      <c r="AF605" s="148"/>
      <c r="AG605" s="148" t="s">
        <v>393</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1" x14ac:dyDescent="0.2">
      <c r="A606" s="165">
        <v>116</v>
      </c>
      <c r="B606" s="166" t="s">
        <v>1437</v>
      </c>
      <c r="C606" s="175" t="s">
        <v>1438</v>
      </c>
      <c r="D606" s="167" t="s">
        <v>727</v>
      </c>
      <c r="E606" s="168">
        <v>1.01</v>
      </c>
      <c r="F606" s="169">
        <v>3792</v>
      </c>
      <c r="G606" s="170">
        <f>ROUND(E606*F606,2)</f>
        <v>3829.92</v>
      </c>
      <c r="H606" s="169">
        <v>3792</v>
      </c>
      <c r="I606" s="170">
        <f>ROUND(E606*H606,2)</f>
        <v>3829.92</v>
      </c>
      <c r="J606" s="169">
        <v>0</v>
      </c>
      <c r="K606" s="170">
        <f>ROUND(E606*J606,2)</f>
        <v>0</v>
      </c>
      <c r="L606" s="170">
        <v>21</v>
      </c>
      <c r="M606" s="170">
        <f>G606*(1+L606/100)</f>
        <v>4634.2031999999999</v>
      </c>
      <c r="N606" s="170">
        <v>1.7999999999999999E-2</v>
      </c>
      <c r="O606" s="170">
        <f>ROUND(E606*N606,2)</f>
        <v>0.02</v>
      </c>
      <c r="P606" s="170">
        <v>0</v>
      </c>
      <c r="Q606" s="170">
        <f>ROUND(E606*P606,2)</f>
        <v>0</v>
      </c>
      <c r="R606" s="170"/>
      <c r="S606" s="170" t="s">
        <v>321</v>
      </c>
      <c r="T606" s="171" t="s">
        <v>322</v>
      </c>
      <c r="U606" s="157">
        <v>0</v>
      </c>
      <c r="V606" s="157">
        <f>ROUND(E606*U606,2)</f>
        <v>0</v>
      </c>
      <c r="W606" s="157"/>
      <c r="X606" s="157" t="s">
        <v>627</v>
      </c>
      <c r="Y606" s="148"/>
      <c r="Z606" s="148"/>
      <c r="AA606" s="148"/>
      <c r="AB606" s="148"/>
      <c r="AC606" s="148"/>
      <c r="AD606" s="148"/>
      <c r="AE606" s="148"/>
      <c r="AF606" s="148"/>
      <c r="AG606" s="148" t="s">
        <v>628</v>
      </c>
      <c r="AH606" s="148"/>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55"/>
      <c r="B607" s="156"/>
      <c r="C607" s="197" t="s">
        <v>1420</v>
      </c>
      <c r="D607" s="183"/>
      <c r="E607" s="184">
        <v>1.01</v>
      </c>
      <c r="F607" s="157"/>
      <c r="G607" s="157"/>
      <c r="H607" s="157"/>
      <c r="I607" s="157"/>
      <c r="J607" s="157"/>
      <c r="K607" s="157"/>
      <c r="L607" s="157"/>
      <c r="M607" s="157"/>
      <c r="N607" s="157"/>
      <c r="O607" s="157"/>
      <c r="P607" s="157"/>
      <c r="Q607" s="157"/>
      <c r="R607" s="157"/>
      <c r="S607" s="157"/>
      <c r="T607" s="157"/>
      <c r="U607" s="157"/>
      <c r="V607" s="157"/>
      <c r="W607" s="157"/>
      <c r="X607" s="157"/>
      <c r="Y607" s="148"/>
      <c r="Z607" s="148"/>
      <c r="AA607" s="148"/>
      <c r="AB607" s="148"/>
      <c r="AC607" s="148"/>
      <c r="AD607" s="148"/>
      <c r="AE607" s="148"/>
      <c r="AF607" s="148"/>
      <c r="AG607" s="148" t="s">
        <v>393</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1" x14ac:dyDescent="0.2">
      <c r="A608" s="165">
        <v>117</v>
      </c>
      <c r="B608" s="166" t="s">
        <v>1439</v>
      </c>
      <c r="C608" s="175" t="s">
        <v>1440</v>
      </c>
      <c r="D608" s="167" t="s">
        <v>727</v>
      </c>
      <c r="E608" s="168">
        <v>1.01</v>
      </c>
      <c r="F608" s="169">
        <v>6840</v>
      </c>
      <c r="G608" s="170">
        <f>ROUND(E608*F608,2)</f>
        <v>6908.4</v>
      </c>
      <c r="H608" s="169">
        <v>6840</v>
      </c>
      <c r="I608" s="170">
        <f>ROUND(E608*H608,2)</f>
        <v>6908.4</v>
      </c>
      <c r="J608" s="169">
        <v>0</v>
      </c>
      <c r="K608" s="170">
        <f>ROUND(E608*J608,2)</f>
        <v>0</v>
      </c>
      <c r="L608" s="170">
        <v>21</v>
      </c>
      <c r="M608" s="170">
        <f>G608*(1+L608/100)</f>
        <v>8359.1639999999989</v>
      </c>
      <c r="N608" s="170">
        <v>1.15E-2</v>
      </c>
      <c r="O608" s="170">
        <f>ROUND(E608*N608,2)</f>
        <v>0.01</v>
      </c>
      <c r="P608" s="170">
        <v>0</v>
      </c>
      <c r="Q608" s="170">
        <f>ROUND(E608*P608,2)</f>
        <v>0</v>
      </c>
      <c r="R608" s="170"/>
      <c r="S608" s="170" t="s">
        <v>321</v>
      </c>
      <c r="T608" s="171" t="s">
        <v>322</v>
      </c>
      <c r="U608" s="157">
        <v>0</v>
      </c>
      <c r="V608" s="157">
        <f>ROUND(E608*U608,2)</f>
        <v>0</v>
      </c>
      <c r="W608" s="157"/>
      <c r="X608" s="157" t="s">
        <v>627</v>
      </c>
      <c r="Y608" s="148"/>
      <c r="Z608" s="148"/>
      <c r="AA608" s="148"/>
      <c r="AB608" s="148"/>
      <c r="AC608" s="148"/>
      <c r="AD608" s="148"/>
      <c r="AE608" s="148"/>
      <c r="AF608" s="148"/>
      <c r="AG608" s="148" t="s">
        <v>628</v>
      </c>
      <c r="AH608" s="148"/>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55"/>
      <c r="B609" s="156"/>
      <c r="C609" s="197" t="s">
        <v>1420</v>
      </c>
      <c r="D609" s="183"/>
      <c r="E609" s="184">
        <v>1.01</v>
      </c>
      <c r="F609" s="157"/>
      <c r="G609" s="157"/>
      <c r="H609" s="157"/>
      <c r="I609" s="157"/>
      <c r="J609" s="157"/>
      <c r="K609" s="157"/>
      <c r="L609" s="157"/>
      <c r="M609" s="157"/>
      <c r="N609" s="157"/>
      <c r="O609" s="157"/>
      <c r="P609" s="157"/>
      <c r="Q609" s="157"/>
      <c r="R609" s="157"/>
      <c r="S609" s="157"/>
      <c r="T609" s="157"/>
      <c r="U609" s="157"/>
      <c r="V609" s="157"/>
      <c r="W609" s="157"/>
      <c r="X609" s="157"/>
      <c r="Y609" s="148"/>
      <c r="Z609" s="148"/>
      <c r="AA609" s="148"/>
      <c r="AB609" s="148"/>
      <c r="AC609" s="148"/>
      <c r="AD609" s="148"/>
      <c r="AE609" s="148"/>
      <c r="AF609" s="148"/>
      <c r="AG609" s="148" t="s">
        <v>393</v>
      </c>
      <c r="AH609" s="148">
        <v>0</v>
      </c>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1" x14ac:dyDescent="0.2">
      <c r="A610" s="165">
        <v>118</v>
      </c>
      <c r="B610" s="166" t="s">
        <v>1441</v>
      </c>
      <c r="C610" s="175" t="s">
        <v>1442</v>
      </c>
      <c r="D610" s="167" t="s">
        <v>727</v>
      </c>
      <c r="E610" s="168">
        <v>5</v>
      </c>
      <c r="F610" s="169">
        <v>1688</v>
      </c>
      <c r="G610" s="170">
        <f>ROUND(E610*F610,2)</f>
        <v>8440</v>
      </c>
      <c r="H610" s="169">
        <v>1688</v>
      </c>
      <c r="I610" s="170">
        <f>ROUND(E610*H610,2)</f>
        <v>8440</v>
      </c>
      <c r="J610" s="169">
        <v>0</v>
      </c>
      <c r="K610" s="170">
        <f>ROUND(E610*J610,2)</f>
        <v>0</v>
      </c>
      <c r="L610" s="170">
        <v>21</v>
      </c>
      <c r="M610" s="170">
        <f>G610*(1+L610/100)</f>
        <v>10212.4</v>
      </c>
      <c r="N610" s="170">
        <v>6.0900000000000003E-2</v>
      </c>
      <c r="O610" s="170">
        <f>ROUND(E610*N610,2)</f>
        <v>0.3</v>
      </c>
      <c r="P610" s="170">
        <v>0</v>
      </c>
      <c r="Q610" s="170">
        <f>ROUND(E610*P610,2)</f>
        <v>0</v>
      </c>
      <c r="R610" s="170" t="s">
        <v>626</v>
      </c>
      <c r="S610" s="170" t="s">
        <v>387</v>
      </c>
      <c r="T610" s="171" t="s">
        <v>322</v>
      </c>
      <c r="U610" s="157">
        <v>0</v>
      </c>
      <c r="V610" s="157">
        <f>ROUND(E610*U610,2)</f>
        <v>0</v>
      </c>
      <c r="W610" s="157"/>
      <c r="X610" s="157" t="s">
        <v>627</v>
      </c>
      <c r="Y610" s="148"/>
      <c r="Z610" s="148"/>
      <c r="AA610" s="148"/>
      <c r="AB610" s="148"/>
      <c r="AC610" s="148"/>
      <c r="AD610" s="148"/>
      <c r="AE610" s="148"/>
      <c r="AF610" s="148"/>
      <c r="AG610" s="148" t="s">
        <v>628</v>
      </c>
      <c r="AH610" s="148"/>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55"/>
      <c r="B611" s="156"/>
      <c r="C611" s="197" t="s">
        <v>1443</v>
      </c>
      <c r="D611" s="183"/>
      <c r="E611" s="184">
        <v>5</v>
      </c>
      <c r="F611" s="157"/>
      <c r="G611" s="157"/>
      <c r="H611" s="157"/>
      <c r="I611" s="157"/>
      <c r="J611" s="157"/>
      <c r="K611" s="157"/>
      <c r="L611" s="157"/>
      <c r="M611" s="157"/>
      <c r="N611" s="157"/>
      <c r="O611" s="157"/>
      <c r="P611" s="157"/>
      <c r="Q611" s="157"/>
      <c r="R611" s="157"/>
      <c r="S611" s="157"/>
      <c r="T611" s="157"/>
      <c r="U611" s="157"/>
      <c r="V611" s="157"/>
      <c r="W611" s="157"/>
      <c r="X611" s="157"/>
      <c r="Y611" s="148"/>
      <c r="Z611" s="148"/>
      <c r="AA611" s="148"/>
      <c r="AB611" s="148"/>
      <c r="AC611" s="148"/>
      <c r="AD611" s="148"/>
      <c r="AE611" s="148"/>
      <c r="AF611" s="148"/>
      <c r="AG611" s="148" t="s">
        <v>393</v>
      </c>
      <c r="AH611" s="148">
        <v>0</v>
      </c>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1" x14ac:dyDescent="0.2">
      <c r="A612" s="165">
        <v>119</v>
      </c>
      <c r="B612" s="166" t="s">
        <v>1444</v>
      </c>
      <c r="C612" s="175" t="s">
        <v>1442</v>
      </c>
      <c r="D612" s="167" t="s">
        <v>727</v>
      </c>
      <c r="E612" s="168">
        <v>2</v>
      </c>
      <c r="F612" s="169">
        <v>816</v>
      </c>
      <c r="G612" s="170">
        <f>ROUND(E612*F612,2)</f>
        <v>1632</v>
      </c>
      <c r="H612" s="169">
        <v>816</v>
      </c>
      <c r="I612" s="170">
        <f>ROUND(E612*H612,2)</f>
        <v>1632</v>
      </c>
      <c r="J612" s="169">
        <v>0</v>
      </c>
      <c r="K612" s="170">
        <f>ROUND(E612*J612,2)</f>
        <v>0</v>
      </c>
      <c r="L612" s="170">
        <v>21</v>
      </c>
      <c r="M612" s="170">
        <f>G612*(1+L612/100)</f>
        <v>1974.72</v>
      </c>
      <c r="N612" s="170">
        <v>0.01</v>
      </c>
      <c r="O612" s="170">
        <f>ROUND(E612*N612,2)</f>
        <v>0.02</v>
      </c>
      <c r="P612" s="170">
        <v>0</v>
      </c>
      <c r="Q612" s="170">
        <f>ROUND(E612*P612,2)</f>
        <v>0</v>
      </c>
      <c r="R612" s="170" t="s">
        <v>626</v>
      </c>
      <c r="S612" s="170" t="s">
        <v>387</v>
      </c>
      <c r="T612" s="171" t="s">
        <v>322</v>
      </c>
      <c r="U612" s="157">
        <v>0</v>
      </c>
      <c r="V612" s="157">
        <f>ROUND(E612*U612,2)</f>
        <v>0</v>
      </c>
      <c r="W612" s="157"/>
      <c r="X612" s="157" t="s">
        <v>627</v>
      </c>
      <c r="Y612" s="148"/>
      <c r="Z612" s="148"/>
      <c r="AA612" s="148"/>
      <c r="AB612" s="148"/>
      <c r="AC612" s="148"/>
      <c r="AD612" s="148"/>
      <c r="AE612" s="148"/>
      <c r="AF612" s="148"/>
      <c r="AG612" s="148" t="s">
        <v>628</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1" x14ac:dyDescent="0.2">
      <c r="A613" s="155"/>
      <c r="B613" s="156"/>
      <c r="C613" s="197" t="s">
        <v>1334</v>
      </c>
      <c r="D613" s="183"/>
      <c r="E613" s="184">
        <v>1</v>
      </c>
      <c r="F613" s="157"/>
      <c r="G613" s="157"/>
      <c r="H613" s="157"/>
      <c r="I613" s="157"/>
      <c r="J613" s="157"/>
      <c r="K613" s="157"/>
      <c r="L613" s="157"/>
      <c r="M613" s="157"/>
      <c r="N613" s="157"/>
      <c r="O613" s="157"/>
      <c r="P613" s="157"/>
      <c r="Q613" s="157"/>
      <c r="R613" s="157"/>
      <c r="S613" s="157"/>
      <c r="T613" s="157"/>
      <c r="U613" s="157"/>
      <c r="V613" s="157"/>
      <c r="W613" s="157"/>
      <c r="X613" s="157"/>
      <c r="Y613" s="148"/>
      <c r="Z613" s="148"/>
      <c r="AA613" s="148"/>
      <c r="AB613" s="148"/>
      <c r="AC613" s="148"/>
      <c r="AD613" s="148"/>
      <c r="AE613" s="148"/>
      <c r="AF613" s="148"/>
      <c r="AG613" s="148" t="s">
        <v>393</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1" x14ac:dyDescent="0.2">
      <c r="A614" s="155"/>
      <c r="B614" s="156"/>
      <c r="C614" s="197" t="s">
        <v>1445</v>
      </c>
      <c r="D614" s="183"/>
      <c r="E614" s="184">
        <v>1</v>
      </c>
      <c r="F614" s="157"/>
      <c r="G614" s="157"/>
      <c r="H614" s="157"/>
      <c r="I614" s="157"/>
      <c r="J614" s="157"/>
      <c r="K614" s="157"/>
      <c r="L614" s="157"/>
      <c r="M614" s="157"/>
      <c r="N614" s="157"/>
      <c r="O614" s="157"/>
      <c r="P614" s="157"/>
      <c r="Q614" s="157"/>
      <c r="R614" s="157"/>
      <c r="S614" s="157"/>
      <c r="T614" s="157"/>
      <c r="U614" s="157"/>
      <c r="V614" s="157"/>
      <c r="W614" s="157"/>
      <c r="X614" s="157"/>
      <c r="Y614" s="148"/>
      <c r="Z614" s="148"/>
      <c r="AA614" s="148"/>
      <c r="AB614" s="148"/>
      <c r="AC614" s="148"/>
      <c r="AD614" s="148"/>
      <c r="AE614" s="148"/>
      <c r="AF614" s="148"/>
      <c r="AG614" s="148" t="s">
        <v>393</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ht="22.5" outlineLevel="1" x14ac:dyDescent="0.2">
      <c r="A615" s="165">
        <v>120</v>
      </c>
      <c r="B615" s="166" t="s">
        <v>1446</v>
      </c>
      <c r="C615" s="175" t="s">
        <v>1447</v>
      </c>
      <c r="D615" s="167" t="s">
        <v>727</v>
      </c>
      <c r="E615" s="168">
        <v>9</v>
      </c>
      <c r="F615" s="169">
        <v>799.2</v>
      </c>
      <c r="G615" s="170">
        <f>ROUND(E615*F615,2)</f>
        <v>7192.8</v>
      </c>
      <c r="H615" s="169">
        <v>799.2</v>
      </c>
      <c r="I615" s="170">
        <f>ROUND(E615*H615,2)</f>
        <v>7192.8</v>
      </c>
      <c r="J615" s="169">
        <v>0</v>
      </c>
      <c r="K615" s="170">
        <f>ROUND(E615*J615,2)</f>
        <v>0</v>
      </c>
      <c r="L615" s="170">
        <v>21</v>
      </c>
      <c r="M615" s="170">
        <f>G615*(1+L615/100)</f>
        <v>8703.2880000000005</v>
      </c>
      <c r="N615" s="170">
        <v>6.9500000000000006E-2</v>
      </c>
      <c r="O615" s="170">
        <f>ROUND(E615*N615,2)</f>
        <v>0.63</v>
      </c>
      <c r="P615" s="170">
        <v>0</v>
      </c>
      <c r="Q615" s="170">
        <f>ROUND(E615*P615,2)</f>
        <v>0</v>
      </c>
      <c r="R615" s="170" t="s">
        <v>626</v>
      </c>
      <c r="S615" s="170" t="s">
        <v>387</v>
      </c>
      <c r="T615" s="171" t="s">
        <v>322</v>
      </c>
      <c r="U615" s="157">
        <v>0</v>
      </c>
      <c r="V615" s="157">
        <f>ROUND(E615*U615,2)</f>
        <v>0</v>
      </c>
      <c r="W615" s="157"/>
      <c r="X615" s="157" t="s">
        <v>627</v>
      </c>
      <c r="Y615" s="148"/>
      <c r="Z615" s="148"/>
      <c r="AA615" s="148"/>
      <c r="AB615" s="148"/>
      <c r="AC615" s="148"/>
      <c r="AD615" s="148"/>
      <c r="AE615" s="148"/>
      <c r="AF615" s="148"/>
      <c r="AG615" s="148" t="s">
        <v>628</v>
      </c>
      <c r="AH615" s="148"/>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1" x14ac:dyDescent="0.2">
      <c r="A616" s="155"/>
      <c r="B616" s="156"/>
      <c r="C616" s="197" t="s">
        <v>1448</v>
      </c>
      <c r="D616" s="183"/>
      <c r="E616" s="184">
        <v>9</v>
      </c>
      <c r="F616" s="157"/>
      <c r="G616" s="157"/>
      <c r="H616" s="157"/>
      <c r="I616" s="157"/>
      <c r="J616" s="157"/>
      <c r="K616" s="157"/>
      <c r="L616" s="157"/>
      <c r="M616" s="157"/>
      <c r="N616" s="157"/>
      <c r="O616" s="157"/>
      <c r="P616" s="157"/>
      <c r="Q616" s="157"/>
      <c r="R616" s="157"/>
      <c r="S616" s="157"/>
      <c r="T616" s="157"/>
      <c r="U616" s="157"/>
      <c r="V616" s="157"/>
      <c r="W616" s="157"/>
      <c r="X616" s="157"/>
      <c r="Y616" s="148"/>
      <c r="Z616" s="148"/>
      <c r="AA616" s="148"/>
      <c r="AB616" s="148"/>
      <c r="AC616" s="148"/>
      <c r="AD616" s="148"/>
      <c r="AE616" s="148"/>
      <c r="AF616" s="148"/>
      <c r="AG616" s="148" t="s">
        <v>393</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ht="22.5" outlineLevel="1" x14ac:dyDescent="0.2">
      <c r="A617" s="165">
        <v>121</v>
      </c>
      <c r="B617" s="166" t="s">
        <v>1449</v>
      </c>
      <c r="C617" s="175" t="s">
        <v>1450</v>
      </c>
      <c r="D617" s="167" t="s">
        <v>727</v>
      </c>
      <c r="E617" s="168">
        <v>2</v>
      </c>
      <c r="F617" s="169">
        <v>1500</v>
      </c>
      <c r="G617" s="170">
        <f>ROUND(E617*F617,2)</f>
        <v>3000</v>
      </c>
      <c r="H617" s="169">
        <v>1500</v>
      </c>
      <c r="I617" s="170">
        <f>ROUND(E617*H617,2)</f>
        <v>3000</v>
      </c>
      <c r="J617" s="169">
        <v>0</v>
      </c>
      <c r="K617" s="170">
        <f>ROUND(E617*J617,2)</f>
        <v>0</v>
      </c>
      <c r="L617" s="170">
        <v>21</v>
      </c>
      <c r="M617" s="170">
        <f>G617*(1+L617/100)</f>
        <v>3630</v>
      </c>
      <c r="N617" s="170">
        <v>9.7000000000000003E-2</v>
      </c>
      <c r="O617" s="170">
        <f>ROUND(E617*N617,2)</f>
        <v>0.19</v>
      </c>
      <c r="P617" s="170">
        <v>0</v>
      </c>
      <c r="Q617" s="170">
        <f>ROUND(E617*P617,2)</f>
        <v>0</v>
      </c>
      <c r="R617" s="170" t="s">
        <v>626</v>
      </c>
      <c r="S617" s="170" t="s">
        <v>387</v>
      </c>
      <c r="T617" s="171" t="s">
        <v>322</v>
      </c>
      <c r="U617" s="157">
        <v>0</v>
      </c>
      <c r="V617" s="157">
        <f>ROUND(E617*U617,2)</f>
        <v>0</v>
      </c>
      <c r="W617" s="157"/>
      <c r="X617" s="157" t="s">
        <v>627</v>
      </c>
      <c r="Y617" s="148"/>
      <c r="Z617" s="148"/>
      <c r="AA617" s="148"/>
      <c r="AB617" s="148"/>
      <c r="AC617" s="148"/>
      <c r="AD617" s="148"/>
      <c r="AE617" s="148"/>
      <c r="AF617" s="148"/>
      <c r="AG617" s="148" t="s">
        <v>628</v>
      </c>
      <c r="AH617" s="148"/>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1" x14ac:dyDescent="0.2">
      <c r="A618" s="155"/>
      <c r="B618" s="156"/>
      <c r="C618" s="197" t="s">
        <v>1451</v>
      </c>
      <c r="D618" s="183"/>
      <c r="E618" s="184">
        <v>2</v>
      </c>
      <c r="F618" s="157"/>
      <c r="G618" s="157"/>
      <c r="H618" s="157"/>
      <c r="I618" s="157"/>
      <c r="J618" s="157"/>
      <c r="K618" s="157"/>
      <c r="L618" s="157"/>
      <c r="M618" s="157"/>
      <c r="N618" s="157"/>
      <c r="O618" s="157"/>
      <c r="P618" s="157"/>
      <c r="Q618" s="157"/>
      <c r="R618" s="157"/>
      <c r="S618" s="157"/>
      <c r="T618" s="157"/>
      <c r="U618" s="157"/>
      <c r="V618" s="157"/>
      <c r="W618" s="157"/>
      <c r="X618" s="157"/>
      <c r="Y618" s="148"/>
      <c r="Z618" s="148"/>
      <c r="AA618" s="148"/>
      <c r="AB618" s="148"/>
      <c r="AC618" s="148"/>
      <c r="AD618" s="148"/>
      <c r="AE618" s="148"/>
      <c r="AF618" s="148"/>
      <c r="AG618" s="148" t="s">
        <v>393</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outlineLevel="1" x14ac:dyDescent="0.2">
      <c r="A619" s="165">
        <v>122</v>
      </c>
      <c r="B619" s="166" t="s">
        <v>1452</v>
      </c>
      <c r="C619" s="175" t="s">
        <v>1453</v>
      </c>
      <c r="D619" s="167" t="s">
        <v>1361</v>
      </c>
      <c r="E619" s="168">
        <v>1</v>
      </c>
      <c r="F619" s="169">
        <v>1600</v>
      </c>
      <c r="G619" s="170">
        <f>ROUND(E619*F619,2)</f>
        <v>1600</v>
      </c>
      <c r="H619" s="169">
        <v>1600</v>
      </c>
      <c r="I619" s="170">
        <f>ROUND(E619*H619,2)</f>
        <v>1600</v>
      </c>
      <c r="J619" s="169">
        <v>0</v>
      </c>
      <c r="K619" s="170">
        <f>ROUND(E619*J619,2)</f>
        <v>0</v>
      </c>
      <c r="L619" s="170">
        <v>21</v>
      </c>
      <c r="M619" s="170">
        <f>G619*(1+L619/100)</f>
        <v>1936</v>
      </c>
      <c r="N619" s="170">
        <v>0.03</v>
      </c>
      <c r="O619" s="170">
        <f>ROUND(E619*N619,2)</f>
        <v>0.03</v>
      </c>
      <c r="P619" s="170">
        <v>0</v>
      </c>
      <c r="Q619" s="170">
        <f>ROUND(E619*P619,2)</f>
        <v>0</v>
      </c>
      <c r="R619" s="170"/>
      <c r="S619" s="170" t="s">
        <v>321</v>
      </c>
      <c r="T619" s="171" t="s">
        <v>322</v>
      </c>
      <c r="U619" s="157">
        <v>0</v>
      </c>
      <c r="V619" s="157">
        <f>ROUND(E619*U619,2)</f>
        <v>0</v>
      </c>
      <c r="W619" s="157"/>
      <c r="X619" s="157" t="s">
        <v>627</v>
      </c>
      <c r="Y619" s="148"/>
      <c r="Z619" s="148"/>
      <c r="AA619" s="148"/>
      <c r="AB619" s="148"/>
      <c r="AC619" s="148"/>
      <c r="AD619" s="148"/>
      <c r="AE619" s="148"/>
      <c r="AF619" s="148"/>
      <c r="AG619" s="148" t="s">
        <v>628</v>
      </c>
      <c r="AH619" s="148"/>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1" x14ac:dyDescent="0.2">
      <c r="A620" s="155"/>
      <c r="B620" s="156"/>
      <c r="C620" s="197" t="s">
        <v>1454</v>
      </c>
      <c r="D620" s="183"/>
      <c r="E620" s="184">
        <v>1</v>
      </c>
      <c r="F620" s="157"/>
      <c r="G620" s="157"/>
      <c r="H620" s="157"/>
      <c r="I620" s="157"/>
      <c r="J620" s="157"/>
      <c r="K620" s="157"/>
      <c r="L620" s="157"/>
      <c r="M620" s="157"/>
      <c r="N620" s="157"/>
      <c r="O620" s="157"/>
      <c r="P620" s="157"/>
      <c r="Q620" s="157"/>
      <c r="R620" s="157"/>
      <c r="S620" s="157"/>
      <c r="T620" s="157"/>
      <c r="U620" s="157"/>
      <c r="V620" s="157"/>
      <c r="W620" s="157"/>
      <c r="X620" s="157"/>
      <c r="Y620" s="148"/>
      <c r="Z620" s="148"/>
      <c r="AA620" s="148"/>
      <c r="AB620" s="148"/>
      <c r="AC620" s="148"/>
      <c r="AD620" s="148"/>
      <c r="AE620" s="148"/>
      <c r="AF620" s="148"/>
      <c r="AG620" s="148" t="s">
        <v>393</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ht="22.5" outlineLevel="1" x14ac:dyDescent="0.2">
      <c r="A621" s="165">
        <v>123</v>
      </c>
      <c r="B621" s="166" t="s">
        <v>1455</v>
      </c>
      <c r="C621" s="175" t="s">
        <v>1456</v>
      </c>
      <c r="D621" s="167" t="s">
        <v>727</v>
      </c>
      <c r="E621" s="168">
        <v>1.01</v>
      </c>
      <c r="F621" s="169">
        <v>1648</v>
      </c>
      <c r="G621" s="170">
        <f>ROUND(E621*F621,2)</f>
        <v>1664.48</v>
      </c>
      <c r="H621" s="169">
        <v>1648</v>
      </c>
      <c r="I621" s="170">
        <f>ROUND(E621*H621,2)</f>
        <v>1664.48</v>
      </c>
      <c r="J621" s="169">
        <v>0</v>
      </c>
      <c r="K621" s="170">
        <f>ROUND(E621*J621,2)</f>
        <v>0</v>
      </c>
      <c r="L621" s="170">
        <v>21</v>
      </c>
      <c r="M621" s="170">
        <f>G621*(1+L621/100)</f>
        <v>2014.0208</v>
      </c>
      <c r="N621" s="170">
        <v>8.6999999999999994E-3</v>
      </c>
      <c r="O621" s="170">
        <f>ROUND(E621*N621,2)</f>
        <v>0.01</v>
      </c>
      <c r="P621" s="170">
        <v>0</v>
      </c>
      <c r="Q621" s="170">
        <f>ROUND(E621*P621,2)</f>
        <v>0</v>
      </c>
      <c r="R621" s="170" t="s">
        <v>626</v>
      </c>
      <c r="S621" s="170" t="s">
        <v>387</v>
      </c>
      <c r="T621" s="171" t="s">
        <v>322</v>
      </c>
      <c r="U621" s="157">
        <v>0</v>
      </c>
      <c r="V621" s="157">
        <f>ROUND(E621*U621,2)</f>
        <v>0</v>
      </c>
      <c r="W621" s="157"/>
      <c r="X621" s="157" t="s">
        <v>627</v>
      </c>
      <c r="Y621" s="148"/>
      <c r="Z621" s="148"/>
      <c r="AA621" s="148"/>
      <c r="AB621" s="148"/>
      <c r="AC621" s="148"/>
      <c r="AD621" s="148"/>
      <c r="AE621" s="148"/>
      <c r="AF621" s="148"/>
      <c r="AG621" s="148" t="s">
        <v>628</v>
      </c>
      <c r="AH621" s="148"/>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1" x14ac:dyDescent="0.2">
      <c r="A622" s="155"/>
      <c r="B622" s="156"/>
      <c r="C622" s="197" t="s">
        <v>1420</v>
      </c>
      <c r="D622" s="183"/>
      <c r="E622" s="184">
        <v>1.01</v>
      </c>
      <c r="F622" s="157"/>
      <c r="G622" s="157"/>
      <c r="H622" s="157"/>
      <c r="I622" s="157"/>
      <c r="J622" s="157"/>
      <c r="K622" s="157"/>
      <c r="L622" s="157"/>
      <c r="M622" s="157"/>
      <c r="N622" s="157"/>
      <c r="O622" s="157"/>
      <c r="P622" s="157"/>
      <c r="Q622" s="157"/>
      <c r="R622" s="157"/>
      <c r="S622" s="157"/>
      <c r="T622" s="157"/>
      <c r="U622" s="157"/>
      <c r="V622" s="157"/>
      <c r="W622" s="157"/>
      <c r="X622" s="157"/>
      <c r="Y622" s="148"/>
      <c r="Z622" s="148"/>
      <c r="AA622" s="148"/>
      <c r="AB622" s="148"/>
      <c r="AC622" s="148"/>
      <c r="AD622" s="148"/>
      <c r="AE622" s="148"/>
      <c r="AF622" s="148"/>
      <c r="AG622" s="148" t="s">
        <v>393</v>
      </c>
      <c r="AH622" s="148">
        <v>0</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1" x14ac:dyDescent="0.2">
      <c r="A623" s="165">
        <v>124</v>
      </c>
      <c r="B623" s="166" t="s">
        <v>1457</v>
      </c>
      <c r="C623" s="175" t="s">
        <v>1458</v>
      </c>
      <c r="D623" s="167" t="s">
        <v>727</v>
      </c>
      <c r="E623" s="168">
        <v>1.01</v>
      </c>
      <c r="F623" s="169">
        <v>1748</v>
      </c>
      <c r="G623" s="170">
        <f>ROUND(E623*F623,2)</f>
        <v>1765.48</v>
      </c>
      <c r="H623" s="169">
        <v>1748</v>
      </c>
      <c r="I623" s="170">
        <f>ROUND(E623*H623,2)</f>
        <v>1765.48</v>
      </c>
      <c r="J623" s="169">
        <v>0</v>
      </c>
      <c r="K623" s="170">
        <f>ROUND(E623*J623,2)</f>
        <v>0</v>
      </c>
      <c r="L623" s="170">
        <v>21</v>
      </c>
      <c r="M623" s="170">
        <f>G623*(1+L623/100)</f>
        <v>2136.2307999999998</v>
      </c>
      <c r="N623" s="170">
        <v>7.3000000000000001E-3</v>
      </c>
      <c r="O623" s="170">
        <f>ROUND(E623*N623,2)</f>
        <v>0.01</v>
      </c>
      <c r="P623" s="170">
        <v>0</v>
      </c>
      <c r="Q623" s="170">
        <f>ROUND(E623*P623,2)</f>
        <v>0</v>
      </c>
      <c r="R623" s="170"/>
      <c r="S623" s="170" t="s">
        <v>321</v>
      </c>
      <c r="T623" s="171" t="s">
        <v>322</v>
      </c>
      <c r="U623" s="157">
        <v>0</v>
      </c>
      <c r="V623" s="157">
        <f>ROUND(E623*U623,2)</f>
        <v>0</v>
      </c>
      <c r="W623" s="157"/>
      <c r="X623" s="157" t="s">
        <v>627</v>
      </c>
      <c r="Y623" s="148"/>
      <c r="Z623" s="148"/>
      <c r="AA623" s="148"/>
      <c r="AB623" s="148"/>
      <c r="AC623" s="148"/>
      <c r="AD623" s="148"/>
      <c r="AE623" s="148"/>
      <c r="AF623" s="148"/>
      <c r="AG623" s="148" t="s">
        <v>628</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1" x14ac:dyDescent="0.2">
      <c r="A624" s="155"/>
      <c r="B624" s="156"/>
      <c r="C624" s="197" t="s">
        <v>1459</v>
      </c>
      <c r="D624" s="183"/>
      <c r="E624" s="184">
        <v>1.01</v>
      </c>
      <c r="F624" s="157"/>
      <c r="G624" s="157"/>
      <c r="H624" s="157"/>
      <c r="I624" s="157"/>
      <c r="J624" s="157"/>
      <c r="K624" s="157"/>
      <c r="L624" s="157"/>
      <c r="M624" s="157"/>
      <c r="N624" s="157"/>
      <c r="O624" s="157"/>
      <c r="P624" s="157"/>
      <c r="Q624" s="157"/>
      <c r="R624" s="157"/>
      <c r="S624" s="157"/>
      <c r="T624" s="157"/>
      <c r="U624" s="157"/>
      <c r="V624" s="157"/>
      <c r="W624" s="157"/>
      <c r="X624" s="157"/>
      <c r="Y624" s="148"/>
      <c r="Z624" s="148"/>
      <c r="AA624" s="148"/>
      <c r="AB624" s="148"/>
      <c r="AC624" s="148"/>
      <c r="AD624" s="148"/>
      <c r="AE624" s="148"/>
      <c r="AF624" s="148"/>
      <c r="AG624" s="148" t="s">
        <v>393</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outlineLevel="1" x14ac:dyDescent="0.2">
      <c r="A625" s="165">
        <v>125</v>
      </c>
      <c r="B625" s="166" t="s">
        <v>1460</v>
      </c>
      <c r="C625" s="175" t="s">
        <v>1461</v>
      </c>
      <c r="D625" s="167" t="s">
        <v>727</v>
      </c>
      <c r="E625" s="168">
        <v>3.03</v>
      </c>
      <c r="F625" s="169">
        <v>1768</v>
      </c>
      <c r="G625" s="170">
        <f>ROUND(E625*F625,2)</f>
        <v>5357.04</v>
      </c>
      <c r="H625" s="169">
        <v>1768</v>
      </c>
      <c r="I625" s="170">
        <f>ROUND(E625*H625,2)</f>
        <v>5357.04</v>
      </c>
      <c r="J625" s="169">
        <v>0</v>
      </c>
      <c r="K625" s="170">
        <f>ROUND(E625*J625,2)</f>
        <v>0</v>
      </c>
      <c r="L625" s="170">
        <v>21</v>
      </c>
      <c r="M625" s="170">
        <f>G625*(1+L625/100)</f>
        <v>6482.0183999999999</v>
      </c>
      <c r="N625" s="170">
        <v>9.7999999999999997E-3</v>
      </c>
      <c r="O625" s="170">
        <f>ROUND(E625*N625,2)</f>
        <v>0.03</v>
      </c>
      <c r="P625" s="170">
        <v>0</v>
      </c>
      <c r="Q625" s="170">
        <f>ROUND(E625*P625,2)</f>
        <v>0</v>
      </c>
      <c r="R625" s="170"/>
      <c r="S625" s="170" t="s">
        <v>321</v>
      </c>
      <c r="T625" s="171" t="s">
        <v>322</v>
      </c>
      <c r="U625" s="157">
        <v>0</v>
      </c>
      <c r="V625" s="157">
        <f>ROUND(E625*U625,2)</f>
        <v>0</v>
      </c>
      <c r="W625" s="157"/>
      <c r="X625" s="157" t="s">
        <v>627</v>
      </c>
      <c r="Y625" s="148"/>
      <c r="Z625" s="148"/>
      <c r="AA625" s="148"/>
      <c r="AB625" s="148"/>
      <c r="AC625" s="148"/>
      <c r="AD625" s="148"/>
      <c r="AE625" s="148"/>
      <c r="AF625" s="148"/>
      <c r="AG625" s="148" t="s">
        <v>628</v>
      </c>
      <c r="AH625" s="148"/>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1" x14ac:dyDescent="0.2">
      <c r="A626" s="155"/>
      <c r="B626" s="156"/>
      <c r="C626" s="197" t="s">
        <v>1462</v>
      </c>
      <c r="D626" s="183"/>
      <c r="E626" s="184">
        <v>3.03</v>
      </c>
      <c r="F626" s="157"/>
      <c r="G626" s="157"/>
      <c r="H626" s="157"/>
      <c r="I626" s="157"/>
      <c r="J626" s="157"/>
      <c r="K626" s="157"/>
      <c r="L626" s="157"/>
      <c r="M626" s="157"/>
      <c r="N626" s="157"/>
      <c r="O626" s="157"/>
      <c r="P626" s="157"/>
      <c r="Q626" s="157"/>
      <c r="R626" s="157"/>
      <c r="S626" s="157"/>
      <c r="T626" s="157"/>
      <c r="U626" s="157"/>
      <c r="V626" s="157"/>
      <c r="W626" s="157"/>
      <c r="X626" s="157"/>
      <c r="Y626" s="148"/>
      <c r="Z626" s="148"/>
      <c r="AA626" s="148"/>
      <c r="AB626" s="148"/>
      <c r="AC626" s="148"/>
      <c r="AD626" s="148"/>
      <c r="AE626" s="148"/>
      <c r="AF626" s="148"/>
      <c r="AG626" s="148" t="s">
        <v>393</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1" x14ac:dyDescent="0.2">
      <c r="A627" s="165">
        <v>126</v>
      </c>
      <c r="B627" s="166" t="s">
        <v>1463</v>
      </c>
      <c r="C627" s="175" t="s">
        <v>1464</v>
      </c>
      <c r="D627" s="167" t="s">
        <v>727</v>
      </c>
      <c r="E627" s="168">
        <v>5.05</v>
      </c>
      <c r="F627" s="169">
        <v>2836</v>
      </c>
      <c r="G627" s="170">
        <f>ROUND(E627*F627,2)</f>
        <v>14321.8</v>
      </c>
      <c r="H627" s="169">
        <v>2836</v>
      </c>
      <c r="I627" s="170">
        <f>ROUND(E627*H627,2)</f>
        <v>14321.8</v>
      </c>
      <c r="J627" s="169">
        <v>0</v>
      </c>
      <c r="K627" s="170">
        <f>ROUND(E627*J627,2)</f>
        <v>0</v>
      </c>
      <c r="L627" s="170">
        <v>21</v>
      </c>
      <c r="M627" s="170">
        <f>G627*(1+L627/100)</f>
        <v>17329.377999999997</v>
      </c>
      <c r="N627" s="170">
        <v>1.49E-2</v>
      </c>
      <c r="O627" s="170">
        <f>ROUND(E627*N627,2)</f>
        <v>0.08</v>
      </c>
      <c r="P627" s="170">
        <v>0</v>
      </c>
      <c r="Q627" s="170">
        <f>ROUND(E627*P627,2)</f>
        <v>0</v>
      </c>
      <c r="R627" s="170"/>
      <c r="S627" s="170" t="s">
        <v>321</v>
      </c>
      <c r="T627" s="171" t="s">
        <v>322</v>
      </c>
      <c r="U627" s="157">
        <v>0</v>
      </c>
      <c r="V627" s="157">
        <f>ROUND(E627*U627,2)</f>
        <v>0</v>
      </c>
      <c r="W627" s="157"/>
      <c r="X627" s="157" t="s">
        <v>627</v>
      </c>
      <c r="Y627" s="148"/>
      <c r="Z627" s="148"/>
      <c r="AA627" s="148"/>
      <c r="AB627" s="148"/>
      <c r="AC627" s="148"/>
      <c r="AD627" s="148"/>
      <c r="AE627" s="148"/>
      <c r="AF627" s="148"/>
      <c r="AG627" s="148" t="s">
        <v>628</v>
      </c>
      <c r="AH627" s="148"/>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1" x14ac:dyDescent="0.2">
      <c r="A628" s="155"/>
      <c r="B628" s="156"/>
      <c r="C628" s="197" t="s">
        <v>1465</v>
      </c>
      <c r="D628" s="183"/>
      <c r="E628" s="184">
        <v>5.05</v>
      </c>
      <c r="F628" s="157"/>
      <c r="G628" s="157"/>
      <c r="H628" s="157"/>
      <c r="I628" s="157"/>
      <c r="J628" s="157"/>
      <c r="K628" s="157"/>
      <c r="L628" s="157"/>
      <c r="M628" s="157"/>
      <c r="N628" s="157"/>
      <c r="O628" s="157"/>
      <c r="P628" s="157"/>
      <c r="Q628" s="157"/>
      <c r="R628" s="157"/>
      <c r="S628" s="157"/>
      <c r="T628" s="157"/>
      <c r="U628" s="157"/>
      <c r="V628" s="157"/>
      <c r="W628" s="157"/>
      <c r="X628" s="157"/>
      <c r="Y628" s="148"/>
      <c r="Z628" s="148"/>
      <c r="AA628" s="148"/>
      <c r="AB628" s="148"/>
      <c r="AC628" s="148"/>
      <c r="AD628" s="148"/>
      <c r="AE628" s="148"/>
      <c r="AF628" s="148"/>
      <c r="AG628" s="148" t="s">
        <v>393</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1" x14ac:dyDescent="0.2">
      <c r="A629" s="165">
        <v>127</v>
      </c>
      <c r="B629" s="166" t="s">
        <v>1466</v>
      </c>
      <c r="C629" s="175" t="s">
        <v>1467</v>
      </c>
      <c r="D629" s="167" t="s">
        <v>727</v>
      </c>
      <c r="E629" s="168">
        <v>1.01</v>
      </c>
      <c r="F629" s="169">
        <v>3076</v>
      </c>
      <c r="G629" s="170">
        <f>ROUND(E629*F629,2)</f>
        <v>3106.76</v>
      </c>
      <c r="H629" s="169">
        <v>3076</v>
      </c>
      <c r="I629" s="170">
        <f>ROUND(E629*H629,2)</f>
        <v>3106.76</v>
      </c>
      <c r="J629" s="169">
        <v>0</v>
      </c>
      <c r="K629" s="170">
        <f>ROUND(E629*J629,2)</f>
        <v>0</v>
      </c>
      <c r="L629" s="170">
        <v>21</v>
      </c>
      <c r="M629" s="170">
        <f>G629*(1+L629/100)</f>
        <v>3759.1795999999999</v>
      </c>
      <c r="N629" s="170">
        <v>1.78E-2</v>
      </c>
      <c r="O629" s="170">
        <f>ROUND(E629*N629,2)</f>
        <v>0.02</v>
      </c>
      <c r="P629" s="170">
        <v>0</v>
      </c>
      <c r="Q629" s="170">
        <f>ROUND(E629*P629,2)</f>
        <v>0</v>
      </c>
      <c r="R629" s="170"/>
      <c r="S629" s="170" t="s">
        <v>321</v>
      </c>
      <c r="T629" s="171" t="s">
        <v>322</v>
      </c>
      <c r="U629" s="157">
        <v>0</v>
      </c>
      <c r="V629" s="157">
        <f>ROUND(E629*U629,2)</f>
        <v>0</v>
      </c>
      <c r="W629" s="157"/>
      <c r="X629" s="157" t="s">
        <v>627</v>
      </c>
      <c r="Y629" s="148"/>
      <c r="Z629" s="148"/>
      <c r="AA629" s="148"/>
      <c r="AB629" s="148"/>
      <c r="AC629" s="148"/>
      <c r="AD629" s="148"/>
      <c r="AE629" s="148"/>
      <c r="AF629" s="148"/>
      <c r="AG629" s="148" t="s">
        <v>628</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1" x14ac:dyDescent="0.2">
      <c r="A630" s="155"/>
      <c r="B630" s="156"/>
      <c r="C630" s="197" t="s">
        <v>1420</v>
      </c>
      <c r="D630" s="183"/>
      <c r="E630" s="184">
        <v>1.01</v>
      </c>
      <c r="F630" s="157"/>
      <c r="G630" s="157"/>
      <c r="H630" s="157"/>
      <c r="I630" s="157"/>
      <c r="J630" s="157"/>
      <c r="K630" s="157"/>
      <c r="L630" s="157"/>
      <c r="M630" s="157"/>
      <c r="N630" s="157"/>
      <c r="O630" s="157"/>
      <c r="P630" s="157"/>
      <c r="Q630" s="157"/>
      <c r="R630" s="157"/>
      <c r="S630" s="157"/>
      <c r="T630" s="157"/>
      <c r="U630" s="157"/>
      <c r="V630" s="157"/>
      <c r="W630" s="157"/>
      <c r="X630" s="157"/>
      <c r="Y630" s="148"/>
      <c r="Z630" s="148"/>
      <c r="AA630" s="148"/>
      <c r="AB630" s="148"/>
      <c r="AC630" s="148"/>
      <c r="AD630" s="148"/>
      <c r="AE630" s="148"/>
      <c r="AF630" s="148"/>
      <c r="AG630" s="148" t="s">
        <v>393</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1" x14ac:dyDescent="0.2">
      <c r="A631" s="165">
        <v>128</v>
      </c>
      <c r="B631" s="166" t="s">
        <v>1468</v>
      </c>
      <c r="C631" s="175" t="s">
        <v>1469</v>
      </c>
      <c r="D631" s="167" t="s">
        <v>727</v>
      </c>
      <c r="E631" s="168">
        <v>2.02</v>
      </c>
      <c r="F631" s="169">
        <v>2992</v>
      </c>
      <c r="G631" s="170">
        <f>ROUND(E631*F631,2)</f>
        <v>6043.84</v>
      </c>
      <c r="H631" s="169">
        <v>2992</v>
      </c>
      <c r="I631" s="170">
        <f>ROUND(E631*H631,2)</f>
        <v>6043.84</v>
      </c>
      <c r="J631" s="169">
        <v>0</v>
      </c>
      <c r="K631" s="170">
        <f>ROUND(E631*J631,2)</f>
        <v>0</v>
      </c>
      <c r="L631" s="170">
        <v>21</v>
      </c>
      <c r="M631" s="170">
        <f>G631*(1+L631/100)</f>
        <v>7313.0464000000002</v>
      </c>
      <c r="N631" s="170">
        <v>1.9699999999999999E-2</v>
      </c>
      <c r="O631" s="170">
        <f>ROUND(E631*N631,2)</f>
        <v>0.04</v>
      </c>
      <c r="P631" s="170">
        <v>0</v>
      </c>
      <c r="Q631" s="170">
        <f>ROUND(E631*P631,2)</f>
        <v>0</v>
      </c>
      <c r="R631" s="170"/>
      <c r="S631" s="170" t="s">
        <v>321</v>
      </c>
      <c r="T631" s="171" t="s">
        <v>322</v>
      </c>
      <c r="U631" s="157">
        <v>0</v>
      </c>
      <c r="V631" s="157">
        <f>ROUND(E631*U631,2)</f>
        <v>0</v>
      </c>
      <c r="W631" s="157"/>
      <c r="X631" s="157" t="s">
        <v>627</v>
      </c>
      <c r="Y631" s="148"/>
      <c r="Z631" s="148"/>
      <c r="AA631" s="148"/>
      <c r="AB631" s="148"/>
      <c r="AC631" s="148"/>
      <c r="AD631" s="148"/>
      <c r="AE631" s="148"/>
      <c r="AF631" s="148"/>
      <c r="AG631" s="148" t="s">
        <v>628</v>
      </c>
      <c r="AH631" s="148"/>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1" x14ac:dyDescent="0.2">
      <c r="A632" s="155"/>
      <c r="B632" s="156"/>
      <c r="C632" s="197" t="s">
        <v>1362</v>
      </c>
      <c r="D632" s="183"/>
      <c r="E632" s="184">
        <v>2.02</v>
      </c>
      <c r="F632" s="157"/>
      <c r="G632" s="157"/>
      <c r="H632" s="157"/>
      <c r="I632" s="157"/>
      <c r="J632" s="157"/>
      <c r="K632" s="157"/>
      <c r="L632" s="157"/>
      <c r="M632" s="157"/>
      <c r="N632" s="157"/>
      <c r="O632" s="157"/>
      <c r="P632" s="157"/>
      <c r="Q632" s="157"/>
      <c r="R632" s="157"/>
      <c r="S632" s="157"/>
      <c r="T632" s="157"/>
      <c r="U632" s="157"/>
      <c r="V632" s="157"/>
      <c r="W632" s="157"/>
      <c r="X632" s="157"/>
      <c r="Y632" s="148"/>
      <c r="Z632" s="148"/>
      <c r="AA632" s="148"/>
      <c r="AB632" s="148"/>
      <c r="AC632" s="148"/>
      <c r="AD632" s="148"/>
      <c r="AE632" s="148"/>
      <c r="AF632" s="148"/>
      <c r="AG632" s="148" t="s">
        <v>393</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1" x14ac:dyDescent="0.2">
      <c r="A633" s="165">
        <v>129</v>
      </c>
      <c r="B633" s="166" t="s">
        <v>1470</v>
      </c>
      <c r="C633" s="175" t="s">
        <v>1471</v>
      </c>
      <c r="D633" s="167" t="s">
        <v>727</v>
      </c>
      <c r="E633" s="168">
        <v>1.01</v>
      </c>
      <c r="F633" s="169">
        <v>670.4</v>
      </c>
      <c r="G633" s="170">
        <f>ROUND(E633*F633,2)</f>
        <v>677.1</v>
      </c>
      <c r="H633" s="169">
        <v>670.4</v>
      </c>
      <c r="I633" s="170">
        <f>ROUND(E633*H633,2)</f>
        <v>677.1</v>
      </c>
      <c r="J633" s="169">
        <v>0</v>
      </c>
      <c r="K633" s="170">
        <f>ROUND(E633*J633,2)</f>
        <v>0</v>
      </c>
      <c r="L633" s="170">
        <v>21</v>
      </c>
      <c r="M633" s="170">
        <f>G633*(1+L633/100)</f>
        <v>819.29100000000005</v>
      </c>
      <c r="N633" s="170">
        <v>1.8E-3</v>
      </c>
      <c r="O633" s="170">
        <f>ROUND(E633*N633,2)</f>
        <v>0</v>
      </c>
      <c r="P633" s="170">
        <v>0</v>
      </c>
      <c r="Q633" s="170">
        <f>ROUND(E633*P633,2)</f>
        <v>0</v>
      </c>
      <c r="R633" s="170"/>
      <c r="S633" s="170" t="s">
        <v>321</v>
      </c>
      <c r="T633" s="171" t="s">
        <v>322</v>
      </c>
      <c r="U633" s="157">
        <v>0</v>
      </c>
      <c r="V633" s="157">
        <f>ROUND(E633*U633,2)</f>
        <v>0</v>
      </c>
      <c r="W633" s="157"/>
      <c r="X633" s="157" t="s">
        <v>627</v>
      </c>
      <c r="Y633" s="148"/>
      <c r="Z633" s="148"/>
      <c r="AA633" s="148"/>
      <c r="AB633" s="148"/>
      <c r="AC633" s="148"/>
      <c r="AD633" s="148"/>
      <c r="AE633" s="148"/>
      <c r="AF633" s="148"/>
      <c r="AG633" s="148" t="s">
        <v>628</v>
      </c>
      <c r="AH633" s="148"/>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1" x14ac:dyDescent="0.2">
      <c r="A634" s="155"/>
      <c r="B634" s="156"/>
      <c r="C634" s="197" t="s">
        <v>1420</v>
      </c>
      <c r="D634" s="183"/>
      <c r="E634" s="184">
        <v>1.01</v>
      </c>
      <c r="F634" s="157"/>
      <c r="G634" s="157"/>
      <c r="H634" s="157"/>
      <c r="I634" s="157"/>
      <c r="J634" s="157"/>
      <c r="K634" s="157"/>
      <c r="L634" s="157"/>
      <c r="M634" s="157"/>
      <c r="N634" s="157"/>
      <c r="O634" s="157"/>
      <c r="P634" s="157"/>
      <c r="Q634" s="157"/>
      <c r="R634" s="157"/>
      <c r="S634" s="157"/>
      <c r="T634" s="157"/>
      <c r="U634" s="157"/>
      <c r="V634" s="157"/>
      <c r="W634" s="157"/>
      <c r="X634" s="157"/>
      <c r="Y634" s="148"/>
      <c r="Z634" s="148"/>
      <c r="AA634" s="148"/>
      <c r="AB634" s="148"/>
      <c r="AC634" s="148"/>
      <c r="AD634" s="148"/>
      <c r="AE634" s="148"/>
      <c r="AF634" s="148"/>
      <c r="AG634" s="148" t="s">
        <v>393</v>
      </c>
      <c r="AH634" s="148">
        <v>0</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1" x14ac:dyDescent="0.2">
      <c r="A635" s="165">
        <v>130</v>
      </c>
      <c r="B635" s="166" t="s">
        <v>1472</v>
      </c>
      <c r="C635" s="175" t="s">
        <v>1473</v>
      </c>
      <c r="D635" s="167" t="s">
        <v>727</v>
      </c>
      <c r="E635" s="168">
        <v>9.09</v>
      </c>
      <c r="F635" s="169">
        <v>806.4</v>
      </c>
      <c r="G635" s="170">
        <f>ROUND(E635*F635,2)</f>
        <v>7330.18</v>
      </c>
      <c r="H635" s="169">
        <v>806.4</v>
      </c>
      <c r="I635" s="170">
        <f>ROUND(E635*H635,2)</f>
        <v>7330.18</v>
      </c>
      <c r="J635" s="169">
        <v>0</v>
      </c>
      <c r="K635" s="170">
        <f>ROUND(E635*J635,2)</f>
        <v>0</v>
      </c>
      <c r="L635" s="170">
        <v>21</v>
      </c>
      <c r="M635" s="170">
        <f>G635*(1+L635/100)</f>
        <v>8869.5177999999996</v>
      </c>
      <c r="N635" s="170">
        <v>2.5999999999999999E-3</v>
      </c>
      <c r="O635" s="170">
        <f>ROUND(E635*N635,2)</f>
        <v>0.02</v>
      </c>
      <c r="P635" s="170">
        <v>0</v>
      </c>
      <c r="Q635" s="170">
        <f>ROUND(E635*P635,2)</f>
        <v>0</v>
      </c>
      <c r="R635" s="170"/>
      <c r="S635" s="170" t="s">
        <v>321</v>
      </c>
      <c r="T635" s="171" t="s">
        <v>322</v>
      </c>
      <c r="U635" s="157">
        <v>0</v>
      </c>
      <c r="V635" s="157">
        <f>ROUND(E635*U635,2)</f>
        <v>0</v>
      </c>
      <c r="W635" s="157"/>
      <c r="X635" s="157" t="s">
        <v>627</v>
      </c>
      <c r="Y635" s="148"/>
      <c r="Z635" s="148"/>
      <c r="AA635" s="148"/>
      <c r="AB635" s="148"/>
      <c r="AC635" s="148"/>
      <c r="AD635" s="148"/>
      <c r="AE635" s="148"/>
      <c r="AF635" s="148"/>
      <c r="AG635" s="148" t="s">
        <v>628</v>
      </c>
      <c r="AH635" s="148"/>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1" x14ac:dyDescent="0.2">
      <c r="A636" s="155"/>
      <c r="B636" s="156"/>
      <c r="C636" s="197" t="s">
        <v>1474</v>
      </c>
      <c r="D636" s="183"/>
      <c r="E636" s="184">
        <v>9.09</v>
      </c>
      <c r="F636" s="157"/>
      <c r="G636" s="157"/>
      <c r="H636" s="157"/>
      <c r="I636" s="157"/>
      <c r="J636" s="157"/>
      <c r="K636" s="157"/>
      <c r="L636" s="157"/>
      <c r="M636" s="157"/>
      <c r="N636" s="157"/>
      <c r="O636" s="157"/>
      <c r="P636" s="157"/>
      <c r="Q636" s="157"/>
      <c r="R636" s="157"/>
      <c r="S636" s="157"/>
      <c r="T636" s="157"/>
      <c r="U636" s="157"/>
      <c r="V636" s="157"/>
      <c r="W636" s="157"/>
      <c r="X636" s="157"/>
      <c r="Y636" s="148"/>
      <c r="Z636" s="148"/>
      <c r="AA636" s="148"/>
      <c r="AB636" s="148"/>
      <c r="AC636" s="148"/>
      <c r="AD636" s="148"/>
      <c r="AE636" s="148"/>
      <c r="AF636" s="148"/>
      <c r="AG636" s="148" t="s">
        <v>393</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1" x14ac:dyDescent="0.2">
      <c r="A637" s="165">
        <v>131</v>
      </c>
      <c r="B637" s="166" t="s">
        <v>1475</v>
      </c>
      <c r="C637" s="175" t="s">
        <v>1476</v>
      </c>
      <c r="D637" s="167" t="s">
        <v>727</v>
      </c>
      <c r="E637" s="168">
        <v>11.11</v>
      </c>
      <c r="F637" s="169">
        <v>680.8</v>
      </c>
      <c r="G637" s="170">
        <f>ROUND(E637*F637,2)</f>
        <v>7563.69</v>
      </c>
      <c r="H637" s="169">
        <v>680.8</v>
      </c>
      <c r="I637" s="170">
        <f>ROUND(E637*H637,2)</f>
        <v>7563.69</v>
      </c>
      <c r="J637" s="169">
        <v>0</v>
      </c>
      <c r="K637" s="170">
        <f>ROUND(E637*J637,2)</f>
        <v>0</v>
      </c>
      <c r="L637" s="170">
        <v>21</v>
      </c>
      <c r="M637" s="170">
        <f>G637*(1+L637/100)</f>
        <v>9152.0648999999994</v>
      </c>
      <c r="N637" s="170">
        <v>3.0799999999999998E-3</v>
      </c>
      <c r="O637" s="170">
        <f>ROUND(E637*N637,2)</f>
        <v>0.03</v>
      </c>
      <c r="P637" s="170">
        <v>0</v>
      </c>
      <c r="Q637" s="170">
        <f>ROUND(E637*P637,2)</f>
        <v>0</v>
      </c>
      <c r="R637" s="170"/>
      <c r="S637" s="170" t="s">
        <v>321</v>
      </c>
      <c r="T637" s="171" t="s">
        <v>322</v>
      </c>
      <c r="U637" s="157">
        <v>0</v>
      </c>
      <c r="V637" s="157">
        <f>ROUND(E637*U637,2)</f>
        <v>0</v>
      </c>
      <c r="W637" s="157"/>
      <c r="X637" s="157" t="s">
        <v>627</v>
      </c>
      <c r="Y637" s="148"/>
      <c r="Z637" s="148"/>
      <c r="AA637" s="148"/>
      <c r="AB637" s="148"/>
      <c r="AC637" s="148"/>
      <c r="AD637" s="148"/>
      <c r="AE637" s="148"/>
      <c r="AF637" s="148"/>
      <c r="AG637" s="148" t="s">
        <v>628</v>
      </c>
      <c r="AH637" s="148"/>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55"/>
      <c r="B638" s="156"/>
      <c r="C638" s="197" t="s">
        <v>1477</v>
      </c>
      <c r="D638" s="183"/>
      <c r="E638" s="184">
        <v>11.11</v>
      </c>
      <c r="F638" s="157"/>
      <c r="G638" s="157"/>
      <c r="H638" s="157"/>
      <c r="I638" s="157"/>
      <c r="J638" s="157"/>
      <c r="K638" s="157"/>
      <c r="L638" s="157"/>
      <c r="M638" s="157"/>
      <c r="N638" s="157"/>
      <c r="O638" s="157"/>
      <c r="P638" s="157"/>
      <c r="Q638" s="157"/>
      <c r="R638" s="157"/>
      <c r="S638" s="157"/>
      <c r="T638" s="157"/>
      <c r="U638" s="157"/>
      <c r="V638" s="157"/>
      <c r="W638" s="157"/>
      <c r="X638" s="157"/>
      <c r="Y638" s="148"/>
      <c r="Z638" s="148"/>
      <c r="AA638" s="148"/>
      <c r="AB638" s="148"/>
      <c r="AC638" s="148"/>
      <c r="AD638" s="148"/>
      <c r="AE638" s="148"/>
      <c r="AF638" s="148"/>
      <c r="AG638" s="148" t="s">
        <v>393</v>
      </c>
      <c r="AH638" s="148">
        <v>0</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ht="22.5" outlineLevel="1" x14ac:dyDescent="0.2">
      <c r="A639" s="165">
        <v>132</v>
      </c>
      <c r="B639" s="166" t="s">
        <v>908</v>
      </c>
      <c r="C639" s="175" t="s">
        <v>909</v>
      </c>
      <c r="D639" s="167" t="s">
        <v>727</v>
      </c>
      <c r="E639" s="168">
        <v>1</v>
      </c>
      <c r="F639" s="169">
        <v>1676</v>
      </c>
      <c r="G639" s="170">
        <f>ROUND(E639*F639,2)</f>
        <v>1676</v>
      </c>
      <c r="H639" s="169">
        <v>1676</v>
      </c>
      <c r="I639" s="170">
        <f>ROUND(E639*H639,2)</f>
        <v>1676</v>
      </c>
      <c r="J639" s="169">
        <v>0</v>
      </c>
      <c r="K639" s="170">
        <f>ROUND(E639*J639,2)</f>
        <v>0</v>
      </c>
      <c r="L639" s="170">
        <v>21</v>
      </c>
      <c r="M639" s="170">
        <f>G639*(1+L639/100)</f>
        <v>2027.96</v>
      </c>
      <c r="N639" s="170">
        <v>0.58499999999999996</v>
      </c>
      <c r="O639" s="170">
        <f>ROUND(E639*N639,2)</f>
        <v>0.59</v>
      </c>
      <c r="P639" s="170">
        <v>0</v>
      </c>
      <c r="Q639" s="170">
        <f>ROUND(E639*P639,2)</f>
        <v>0</v>
      </c>
      <c r="R639" s="170" t="s">
        <v>626</v>
      </c>
      <c r="S639" s="170" t="s">
        <v>387</v>
      </c>
      <c r="T639" s="171" t="s">
        <v>322</v>
      </c>
      <c r="U639" s="157">
        <v>0</v>
      </c>
      <c r="V639" s="157">
        <f>ROUND(E639*U639,2)</f>
        <v>0</v>
      </c>
      <c r="W639" s="157"/>
      <c r="X639" s="157" t="s">
        <v>627</v>
      </c>
      <c r="Y639" s="148"/>
      <c r="Z639" s="148"/>
      <c r="AA639" s="148"/>
      <c r="AB639" s="148"/>
      <c r="AC639" s="148"/>
      <c r="AD639" s="148"/>
      <c r="AE639" s="148"/>
      <c r="AF639" s="148"/>
      <c r="AG639" s="148" t="s">
        <v>628</v>
      </c>
      <c r="AH639" s="148"/>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1" x14ac:dyDescent="0.2">
      <c r="A640" s="155"/>
      <c r="B640" s="156"/>
      <c r="C640" s="197" t="s">
        <v>1367</v>
      </c>
      <c r="D640" s="183"/>
      <c r="E640" s="184">
        <v>1</v>
      </c>
      <c r="F640" s="157"/>
      <c r="G640" s="157"/>
      <c r="H640" s="157"/>
      <c r="I640" s="157"/>
      <c r="J640" s="157"/>
      <c r="K640" s="157"/>
      <c r="L640" s="157"/>
      <c r="M640" s="157"/>
      <c r="N640" s="157"/>
      <c r="O640" s="157"/>
      <c r="P640" s="157"/>
      <c r="Q640" s="157"/>
      <c r="R640" s="157"/>
      <c r="S640" s="157"/>
      <c r="T640" s="157"/>
      <c r="U640" s="157"/>
      <c r="V640" s="157"/>
      <c r="W640" s="157"/>
      <c r="X640" s="157"/>
      <c r="Y640" s="148"/>
      <c r="Z640" s="148"/>
      <c r="AA640" s="148"/>
      <c r="AB640" s="148"/>
      <c r="AC640" s="148"/>
      <c r="AD640" s="148"/>
      <c r="AE640" s="148"/>
      <c r="AF640" s="148"/>
      <c r="AG640" s="148" t="s">
        <v>393</v>
      </c>
      <c r="AH640" s="148">
        <v>0</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x14ac:dyDescent="0.2">
      <c r="A641" s="159" t="s">
        <v>316</v>
      </c>
      <c r="B641" s="160" t="s">
        <v>230</v>
      </c>
      <c r="C641" s="174" t="s">
        <v>231</v>
      </c>
      <c r="D641" s="161"/>
      <c r="E641" s="162"/>
      <c r="F641" s="163"/>
      <c r="G641" s="163">
        <f>SUMIF(AG642:AG644,"&lt;&gt;NOR",G642:G644)</f>
        <v>28651.200000000001</v>
      </c>
      <c r="H641" s="163"/>
      <c r="I641" s="163">
        <f>SUM(I642:I644)</f>
        <v>17521.599999999999</v>
      </c>
      <c r="J641" s="163"/>
      <c r="K641" s="163">
        <f>SUM(K642:K644)</f>
        <v>11129.6</v>
      </c>
      <c r="L641" s="163"/>
      <c r="M641" s="163">
        <f>SUM(M642:M644)</f>
        <v>34667.951999999997</v>
      </c>
      <c r="N641" s="163"/>
      <c r="O641" s="163">
        <f>SUM(O642:O644)</f>
        <v>0</v>
      </c>
      <c r="P641" s="163"/>
      <c r="Q641" s="163">
        <f>SUM(Q642:Q644)</f>
        <v>0</v>
      </c>
      <c r="R641" s="163"/>
      <c r="S641" s="163"/>
      <c r="T641" s="164"/>
      <c r="U641" s="158"/>
      <c r="V641" s="158">
        <f>SUM(V642:V644)</f>
        <v>17.39</v>
      </c>
      <c r="W641" s="158"/>
      <c r="X641" s="158"/>
      <c r="AG641" t="s">
        <v>317</v>
      </c>
    </row>
    <row r="642" spans="1:60" outlineLevel="1" x14ac:dyDescent="0.2">
      <c r="A642" s="165">
        <v>133</v>
      </c>
      <c r="B642" s="166" t="s">
        <v>1478</v>
      </c>
      <c r="C642" s="175" t="s">
        <v>1479</v>
      </c>
      <c r="D642" s="167" t="s">
        <v>420</v>
      </c>
      <c r="E642" s="168">
        <v>470</v>
      </c>
      <c r="F642" s="169">
        <v>60.96</v>
      </c>
      <c r="G642" s="170">
        <f>ROUND(E642*F642,2)</f>
        <v>28651.200000000001</v>
      </c>
      <c r="H642" s="169">
        <v>37.28</v>
      </c>
      <c r="I642" s="170">
        <f>ROUND(E642*H642,2)</f>
        <v>17521.599999999999</v>
      </c>
      <c r="J642" s="169">
        <v>23.68</v>
      </c>
      <c r="K642" s="170">
        <f>ROUND(E642*J642,2)</f>
        <v>11129.6</v>
      </c>
      <c r="L642" s="170">
        <v>21</v>
      </c>
      <c r="M642" s="170">
        <f>G642*(1+L642/100)</f>
        <v>34667.951999999997</v>
      </c>
      <c r="N642" s="170">
        <v>0</v>
      </c>
      <c r="O642" s="170">
        <f>ROUND(E642*N642,2)</f>
        <v>0</v>
      </c>
      <c r="P642" s="170">
        <v>0</v>
      </c>
      <c r="Q642" s="170">
        <f>ROUND(E642*P642,2)</f>
        <v>0</v>
      </c>
      <c r="R642" s="170" t="s">
        <v>638</v>
      </c>
      <c r="S642" s="170" t="s">
        <v>387</v>
      </c>
      <c r="T642" s="171" t="s">
        <v>322</v>
      </c>
      <c r="U642" s="157">
        <v>3.6999999999999998E-2</v>
      </c>
      <c r="V642" s="157">
        <f>ROUND(E642*U642,2)</f>
        <v>17.39</v>
      </c>
      <c r="W642" s="157"/>
      <c r="X642" s="157" t="s">
        <v>388</v>
      </c>
      <c r="Y642" s="148"/>
      <c r="Z642" s="148"/>
      <c r="AA642" s="148"/>
      <c r="AB642" s="148"/>
      <c r="AC642" s="148"/>
      <c r="AD642" s="148"/>
      <c r="AE642" s="148"/>
      <c r="AF642" s="148"/>
      <c r="AG642" s="148" t="s">
        <v>389</v>
      </c>
      <c r="AH642" s="148"/>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1" x14ac:dyDescent="0.2">
      <c r="A643" s="155"/>
      <c r="B643" s="156"/>
      <c r="C643" s="273" t="s">
        <v>1480</v>
      </c>
      <c r="D643" s="274"/>
      <c r="E643" s="274"/>
      <c r="F643" s="274"/>
      <c r="G643" s="274"/>
      <c r="H643" s="157"/>
      <c r="I643" s="157"/>
      <c r="J643" s="157"/>
      <c r="K643" s="157"/>
      <c r="L643" s="157"/>
      <c r="M643" s="157"/>
      <c r="N643" s="157"/>
      <c r="O643" s="157"/>
      <c r="P643" s="157"/>
      <c r="Q643" s="157"/>
      <c r="R643" s="157"/>
      <c r="S643" s="157"/>
      <c r="T643" s="157"/>
      <c r="U643" s="157"/>
      <c r="V643" s="157"/>
      <c r="W643" s="157"/>
      <c r="X643" s="157"/>
      <c r="Y643" s="148"/>
      <c r="Z643" s="148"/>
      <c r="AA643" s="148"/>
      <c r="AB643" s="148"/>
      <c r="AC643" s="148"/>
      <c r="AD643" s="148"/>
      <c r="AE643" s="148"/>
      <c r="AF643" s="148"/>
      <c r="AG643" s="148" t="s">
        <v>391</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1" x14ac:dyDescent="0.2">
      <c r="A644" s="155"/>
      <c r="B644" s="156"/>
      <c r="C644" s="197" t="s">
        <v>1481</v>
      </c>
      <c r="D644" s="183"/>
      <c r="E644" s="184">
        <v>470</v>
      </c>
      <c r="F644" s="157"/>
      <c r="G644" s="157"/>
      <c r="H644" s="157"/>
      <c r="I644" s="157"/>
      <c r="J644" s="157"/>
      <c r="K644" s="157"/>
      <c r="L644" s="157"/>
      <c r="M644" s="157"/>
      <c r="N644" s="157"/>
      <c r="O644" s="157"/>
      <c r="P644" s="157"/>
      <c r="Q644" s="157"/>
      <c r="R644" s="157"/>
      <c r="S644" s="157"/>
      <c r="T644" s="157"/>
      <c r="U644" s="157"/>
      <c r="V644" s="157"/>
      <c r="W644" s="157"/>
      <c r="X644" s="157"/>
      <c r="Y644" s="148"/>
      <c r="Z644" s="148"/>
      <c r="AA644" s="148"/>
      <c r="AB644" s="148"/>
      <c r="AC644" s="148"/>
      <c r="AD644" s="148"/>
      <c r="AE644" s="148"/>
      <c r="AF644" s="148"/>
      <c r="AG644" s="148" t="s">
        <v>393</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x14ac:dyDescent="0.2">
      <c r="A645" s="159" t="s">
        <v>316</v>
      </c>
      <c r="B645" s="160" t="s">
        <v>238</v>
      </c>
      <c r="C645" s="174" t="s">
        <v>239</v>
      </c>
      <c r="D645" s="161"/>
      <c r="E645" s="162"/>
      <c r="F645" s="163"/>
      <c r="G645" s="163">
        <f>SUMIF(AG646:AG652,"&lt;&gt;NOR",G646:G652)</f>
        <v>87607.66</v>
      </c>
      <c r="H645" s="163"/>
      <c r="I645" s="163">
        <f>SUM(I646:I652)</f>
        <v>0</v>
      </c>
      <c r="J645" s="163"/>
      <c r="K645" s="163">
        <f>SUM(K646:K652)</f>
        <v>87607.66</v>
      </c>
      <c r="L645" s="163"/>
      <c r="M645" s="163">
        <f>SUM(M646:M652)</f>
        <v>106005.2686</v>
      </c>
      <c r="N645" s="163"/>
      <c r="O645" s="163">
        <f>SUM(O646:O652)</f>
        <v>0</v>
      </c>
      <c r="P645" s="163"/>
      <c r="Q645" s="163">
        <f>SUM(Q646:Q652)</f>
        <v>0</v>
      </c>
      <c r="R645" s="163"/>
      <c r="S645" s="163"/>
      <c r="T645" s="164"/>
      <c r="U645" s="158"/>
      <c r="V645" s="158">
        <f>SUM(V646:V652)</f>
        <v>176.13</v>
      </c>
      <c r="W645" s="158"/>
      <c r="X645" s="158"/>
      <c r="AG645" t="s">
        <v>317</v>
      </c>
    </row>
    <row r="646" spans="1:60" ht="22.5" outlineLevel="1" x14ac:dyDescent="0.2">
      <c r="A646" s="165">
        <v>134</v>
      </c>
      <c r="B646" s="166" t="s">
        <v>941</v>
      </c>
      <c r="C646" s="175" t="s">
        <v>942</v>
      </c>
      <c r="D646" s="167" t="s">
        <v>649</v>
      </c>
      <c r="E646" s="168">
        <v>832.77247</v>
      </c>
      <c r="F646" s="169">
        <v>105.2</v>
      </c>
      <c r="G646" s="170">
        <f>ROUND(E646*F646,2)</f>
        <v>87607.66</v>
      </c>
      <c r="H646" s="169">
        <v>0</v>
      </c>
      <c r="I646" s="170">
        <f>ROUND(E646*H646,2)</f>
        <v>0</v>
      </c>
      <c r="J646" s="169">
        <v>105.2</v>
      </c>
      <c r="K646" s="170">
        <f>ROUND(E646*J646,2)</f>
        <v>87607.66</v>
      </c>
      <c r="L646" s="170">
        <v>21</v>
      </c>
      <c r="M646" s="170">
        <f>G646*(1+L646/100)</f>
        <v>106005.2686</v>
      </c>
      <c r="N646" s="170">
        <v>0</v>
      </c>
      <c r="O646" s="170">
        <f>ROUND(E646*N646,2)</f>
        <v>0</v>
      </c>
      <c r="P646" s="170">
        <v>0</v>
      </c>
      <c r="Q646" s="170">
        <f>ROUND(E646*P646,2)</f>
        <v>0</v>
      </c>
      <c r="R646" s="170" t="s">
        <v>732</v>
      </c>
      <c r="S646" s="170" t="s">
        <v>387</v>
      </c>
      <c r="T646" s="171" t="s">
        <v>322</v>
      </c>
      <c r="U646" s="157">
        <v>0.21149999999999999</v>
      </c>
      <c r="V646" s="157">
        <f>ROUND(E646*U646,2)</f>
        <v>176.13</v>
      </c>
      <c r="W646" s="157"/>
      <c r="X646" s="157" t="s">
        <v>943</v>
      </c>
      <c r="Y646" s="148"/>
      <c r="Z646" s="148"/>
      <c r="AA646" s="148"/>
      <c r="AB646" s="148"/>
      <c r="AC646" s="148"/>
      <c r="AD646" s="148"/>
      <c r="AE646" s="148"/>
      <c r="AF646" s="148"/>
      <c r="AG646" s="148" t="s">
        <v>944</v>
      </c>
      <c r="AH646" s="148"/>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1" x14ac:dyDescent="0.2">
      <c r="A647" s="155"/>
      <c r="B647" s="156"/>
      <c r="C647" s="273" t="s">
        <v>945</v>
      </c>
      <c r="D647" s="274"/>
      <c r="E647" s="274"/>
      <c r="F647" s="274"/>
      <c r="G647" s="274"/>
      <c r="H647" s="157"/>
      <c r="I647" s="157"/>
      <c r="J647" s="157"/>
      <c r="K647" s="157"/>
      <c r="L647" s="157"/>
      <c r="M647" s="157"/>
      <c r="N647" s="157"/>
      <c r="O647" s="157"/>
      <c r="P647" s="157"/>
      <c r="Q647" s="157"/>
      <c r="R647" s="157"/>
      <c r="S647" s="157"/>
      <c r="T647" s="157"/>
      <c r="U647" s="157"/>
      <c r="V647" s="157"/>
      <c r="W647" s="157"/>
      <c r="X647" s="157"/>
      <c r="Y647" s="148"/>
      <c r="Z647" s="148"/>
      <c r="AA647" s="148"/>
      <c r="AB647" s="148"/>
      <c r="AC647" s="148"/>
      <c r="AD647" s="148"/>
      <c r="AE647" s="148"/>
      <c r="AF647" s="148"/>
      <c r="AG647" s="148" t="s">
        <v>391</v>
      </c>
      <c r="AH647" s="148"/>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1" x14ac:dyDescent="0.2">
      <c r="A648" s="155"/>
      <c r="B648" s="156"/>
      <c r="C648" s="197" t="s">
        <v>947</v>
      </c>
      <c r="D648" s="183"/>
      <c r="E648" s="184"/>
      <c r="F648" s="157"/>
      <c r="G648" s="157"/>
      <c r="H648" s="157"/>
      <c r="I648" s="157"/>
      <c r="J648" s="157"/>
      <c r="K648" s="157"/>
      <c r="L648" s="157"/>
      <c r="M648" s="157"/>
      <c r="N648" s="157"/>
      <c r="O648" s="157"/>
      <c r="P648" s="157"/>
      <c r="Q648" s="157"/>
      <c r="R648" s="157"/>
      <c r="S648" s="157"/>
      <c r="T648" s="157"/>
      <c r="U648" s="157"/>
      <c r="V648" s="157"/>
      <c r="W648" s="157"/>
      <c r="X648" s="157"/>
      <c r="Y648" s="148"/>
      <c r="Z648" s="148"/>
      <c r="AA648" s="148"/>
      <c r="AB648" s="148"/>
      <c r="AC648" s="148"/>
      <c r="AD648" s="148"/>
      <c r="AE648" s="148"/>
      <c r="AF648" s="148"/>
      <c r="AG648" s="148" t="s">
        <v>393</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ht="22.5" outlineLevel="1" x14ac:dyDescent="0.2">
      <c r="A649" s="155"/>
      <c r="B649" s="156"/>
      <c r="C649" s="197" t="s">
        <v>1482</v>
      </c>
      <c r="D649" s="183"/>
      <c r="E649" s="184"/>
      <c r="F649" s="157"/>
      <c r="G649" s="157"/>
      <c r="H649" s="157"/>
      <c r="I649" s="157"/>
      <c r="J649" s="157"/>
      <c r="K649" s="157"/>
      <c r="L649" s="157"/>
      <c r="M649" s="157"/>
      <c r="N649" s="157"/>
      <c r="O649" s="157"/>
      <c r="P649" s="157"/>
      <c r="Q649" s="157"/>
      <c r="R649" s="157"/>
      <c r="S649" s="157"/>
      <c r="T649" s="157"/>
      <c r="U649" s="157"/>
      <c r="V649" s="157"/>
      <c r="W649" s="157"/>
      <c r="X649" s="157"/>
      <c r="Y649" s="148"/>
      <c r="Z649" s="148"/>
      <c r="AA649" s="148"/>
      <c r="AB649" s="148"/>
      <c r="AC649" s="148"/>
      <c r="AD649" s="148"/>
      <c r="AE649" s="148"/>
      <c r="AF649" s="148"/>
      <c r="AG649" s="148" t="s">
        <v>393</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ht="22.5" outlineLevel="1" x14ac:dyDescent="0.2">
      <c r="A650" s="155"/>
      <c r="B650" s="156"/>
      <c r="C650" s="197" t="s">
        <v>1483</v>
      </c>
      <c r="D650" s="183"/>
      <c r="E650" s="184"/>
      <c r="F650" s="157"/>
      <c r="G650" s="157"/>
      <c r="H650" s="157"/>
      <c r="I650" s="157"/>
      <c r="J650" s="157"/>
      <c r="K650" s="157"/>
      <c r="L650" s="157"/>
      <c r="M650" s="157"/>
      <c r="N650" s="157"/>
      <c r="O650" s="157"/>
      <c r="P650" s="157"/>
      <c r="Q650" s="157"/>
      <c r="R650" s="157"/>
      <c r="S650" s="157"/>
      <c r="T650" s="157"/>
      <c r="U650" s="157"/>
      <c r="V650" s="157"/>
      <c r="W650" s="157"/>
      <c r="X650" s="157"/>
      <c r="Y650" s="148"/>
      <c r="Z650" s="148"/>
      <c r="AA650" s="148"/>
      <c r="AB650" s="148"/>
      <c r="AC650" s="148"/>
      <c r="AD650" s="148"/>
      <c r="AE650" s="148"/>
      <c r="AF650" s="148"/>
      <c r="AG650" s="148" t="s">
        <v>393</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ht="22.5" outlineLevel="1" x14ac:dyDescent="0.2">
      <c r="A651" s="155"/>
      <c r="B651" s="156"/>
      <c r="C651" s="197" t="s">
        <v>1484</v>
      </c>
      <c r="D651" s="183"/>
      <c r="E651" s="184"/>
      <c r="F651" s="157"/>
      <c r="G651" s="157"/>
      <c r="H651" s="157"/>
      <c r="I651" s="157"/>
      <c r="J651" s="157"/>
      <c r="K651" s="157"/>
      <c r="L651" s="157"/>
      <c r="M651" s="157"/>
      <c r="N651" s="157"/>
      <c r="O651" s="157"/>
      <c r="P651" s="157"/>
      <c r="Q651" s="157"/>
      <c r="R651" s="157"/>
      <c r="S651" s="157"/>
      <c r="T651" s="157"/>
      <c r="U651" s="157"/>
      <c r="V651" s="157"/>
      <c r="W651" s="157"/>
      <c r="X651" s="157"/>
      <c r="Y651" s="148"/>
      <c r="Z651" s="148"/>
      <c r="AA651" s="148"/>
      <c r="AB651" s="148"/>
      <c r="AC651" s="148"/>
      <c r="AD651" s="148"/>
      <c r="AE651" s="148"/>
      <c r="AF651" s="148"/>
      <c r="AG651" s="148" t="s">
        <v>393</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1" x14ac:dyDescent="0.2">
      <c r="A652" s="155"/>
      <c r="B652" s="156"/>
      <c r="C652" s="197" t="s">
        <v>1485</v>
      </c>
      <c r="D652" s="183"/>
      <c r="E652" s="184">
        <v>832.77247</v>
      </c>
      <c r="F652" s="157"/>
      <c r="G652" s="157"/>
      <c r="H652" s="157"/>
      <c r="I652" s="157"/>
      <c r="J652" s="157"/>
      <c r="K652" s="157"/>
      <c r="L652" s="157"/>
      <c r="M652" s="157"/>
      <c r="N652" s="157"/>
      <c r="O652" s="157"/>
      <c r="P652" s="157"/>
      <c r="Q652" s="157"/>
      <c r="R652" s="157"/>
      <c r="S652" s="157"/>
      <c r="T652" s="157"/>
      <c r="U652" s="157"/>
      <c r="V652" s="157"/>
      <c r="W652" s="157"/>
      <c r="X652" s="157"/>
      <c r="Y652" s="148"/>
      <c r="Z652" s="148"/>
      <c r="AA652" s="148"/>
      <c r="AB652" s="148"/>
      <c r="AC652" s="148"/>
      <c r="AD652" s="148"/>
      <c r="AE652" s="148"/>
      <c r="AF652" s="148"/>
      <c r="AG652" s="148" t="s">
        <v>393</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x14ac:dyDescent="0.2">
      <c r="A653" s="159" t="s">
        <v>316</v>
      </c>
      <c r="B653" s="160" t="s">
        <v>240</v>
      </c>
      <c r="C653" s="174" t="s">
        <v>241</v>
      </c>
      <c r="D653" s="161"/>
      <c r="E653" s="162"/>
      <c r="F653" s="163"/>
      <c r="G653" s="163">
        <f>SUMIF(AG654:AG662,"&lt;&gt;NOR",G654:G662)</f>
        <v>1565.5900000000001</v>
      </c>
      <c r="H653" s="163"/>
      <c r="I653" s="163">
        <f>SUM(I654:I662)</f>
        <v>818.5</v>
      </c>
      <c r="J653" s="163"/>
      <c r="K653" s="163">
        <f>SUM(K654:K662)</f>
        <v>747.09</v>
      </c>
      <c r="L653" s="163"/>
      <c r="M653" s="163">
        <f>SUM(M654:M662)</f>
        <v>1894.3639000000001</v>
      </c>
      <c r="N653" s="163"/>
      <c r="O653" s="163">
        <f>SUM(O654:O662)</f>
        <v>0.05</v>
      </c>
      <c r="P653" s="163"/>
      <c r="Q653" s="163">
        <f>SUM(Q654:Q662)</f>
        <v>0</v>
      </c>
      <c r="R653" s="163"/>
      <c r="S653" s="163"/>
      <c r="T653" s="164"/>
      <c r="U653" s="158"/>
      <c r="V653" s="158">
        <f>SUM(V654:V662)</f>
        <v>2.2200000000000002</v>
      </c>
      <c r="W653" s="158"/>
      <c r="X653" s="158"/>
      <c r="AG653" t="s">
        <v>317</v>
      </c>
    </row>
    <row r="654" spans="1:60" ht="33.75" outlineLevel="1" x14ac:dyDescent="0.2">
      <c r="A654" s="165">
        <v>135</v>
      </c>
      <c r="B654" s="166" t="s">
        <v>1486</v>
      </c>
      <c r="C654" s="175" t="s">
        <v>1487</v>
      </c>
      <c r="D654" s="167" t="s">
        <v>506</v>
      </c>
      <c r="E654" s="168">
        <v>4.2</v>
      </c>
      <c r="F654" s="169">
        <v>32.24</v>
      </c>
      <c r="G654" s="170">
        <f>ROUND(E654*F654,2)</f>
        <v>135.41</v>
      </c>
      <c r="H654" s="169">
        <v>16.18</v>
      </c>
      <c r="I654" s="170">
        <f>ROUND(E654*H654,2)</f>
        <v>67.959999999999994</v>
      </c>
      <c r="J654" s="169">
        <v>16.059999999999999</v>
      </c>
      <c r="K654" s="170">
        <f>ROUND(E654*J654,2)</f>
        <v>67.45</v>
      </c>
      <c r="L654" s="170">
        <v>21</v>
      </c>
      <c r="M654" s="170">
        <f>G654*(1+L654/100)</f>
        <v>163.84609999999998</v>
      </c>
      <c r="N654" s="170">
        <v>5.1999999999999995E-4</v>
      </c>
      <c r="O654" s="170">
        <f>ROUND(E654*N654,2)</f>
        <v>0</v>
      </c>
      <c r="P654" s="170">
        <v>0</v>
      </c>
      <c r="Q654" s="170">
        <f>ROUND(E654*P654,2)</f>
        <v>0</v>
      </c>
      <c r="R654" s="170" t="s">
        <v>1488</v>
      </c>
      <c r="S654" s="170" t="s">
        <v>387</v>
      </c>
      <c r="T654" s="171" t="s">
        <v>322</v>
      </c>
      <c r="U654" s="157">
        <v>4.9000000000000002E-2</v>
      </c>
      <c r="V654" s="157">
        <f>ROUND(E654*U654,2)</f>
        <v>0.21</v>
      </c>
      <c r="W654" s="157"/>
      <c r="X654" s="157" t="s">
        <v>388</v>
      </c>
      <c r="Y654" s="148"/>
      <c r="Z654" s="148"/>
      <c r="AA654" s="148"/>
      <c r="AB654" s="148"/>
      <c r="AC654" s="148"/>
      <c r="AD654" s="148"/>
      <c r="AE654" s="148"/>
      <c r="AF654" s="148"/>
      <c r="AG654" s="148" t="s">
        <v>389</v>
      </c>
      <c r="AH654" s="148"/>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1" x14ac:dyDescent="0.2">
      <c r="A655" s="155"/>
      <c r="B655" s="156"/>
      <c r="C655" s="197" t="s">
        <v>1489</v>
      </c>
      <c r="D655" s="183"/>
      <c r="E655" s="184">
        <v>4.2</v>
      </c>
      <c r="F655" s="157"/>
      <c r="G655" s="157"/>
      <c r="H655" s="157"/>
      <c r="I655" s="157"/>
      <c r="J655" s="157"/>
      <c r="K655" s="157"/>
      <c r="L655" s="157"/>
      <c r="M655" s="157"/>
      <c r="N655" s="157"/>
      <c r="O655" s="157"/>
      <c r="P655" s="157"/>
      <c r="Q655" s="157"/>
      <c r="R655" s="157"/>
      <c r="S655" s="157"/>
      <c r="T655" s="157"/>
      <c r="U655" s="157"/>
      <c r="V655" s="157"/>
      <c r="W655" s="157"/>
      <c r="X655" s="157"/>
      <c r="Y655" s="148"/>
      <c r="Z655" s="148"/>
      <c r="AA655" s="148"/>
      <c r="AB655" s="148"/>
      <c r="AC655" s="148"/>
      <c r="AD655" s="148"/>
      <c r="AE655" s="148"/>
      <c r="AF655" s="148"/>
      <c r="AG655" s="148" t="s">
        <v>393</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ht="22.5" outlineLevel="1" x14ac:dyDescent="0.2">
      <c r="A656" s="165">
        <v>136</v>
      </c>
      <c r="B656" s="166" t="s">
        <v>1490</v>
      </c>
      <c r="C656" s="175" t="s">
        <v>1491</v>
      </c>
      <c r="D656" s="167" t="s">
        <v>506</v>
      </c>
      <c r="E656" s="168">
        <v>4.2</v>
      </c>
      <c r="F656" s="169">
        <v>332</v>
      </c>
      <c r="G656" s="170">
        <f>ROUND(E656*F656,2)</f>
        <v>1394.4</v>
      </c>
      <c r="H656" s="169">
        <v>178.7</v>
      </c>
      <c r="I656" s="170">
        <f>ROUND(E656*H656,2)</f>
        <v>750.54</v>
      </c>
      <c r="J656" s="169">
        <v>153.30000000000001</v>
      </c>
      <c r="K656" s="170">
        <f>ROUND(E656*J656,2)</f>
        <v>643.86</v>
      </c>
      <c r="L656" s="170">
        <v>21</v>
      </c>
      <c r="M656" s="170">
        <f>G656*(1+L656/100)</f>
        <v>1687.2240000000002</v>
      </c>
      <c r="N656" s="170">
        <v>1.1169999999999999E-2</v>
      </c>
      <c r="O656" s="170">
        <f>ROUND(E656*N656,2)</f>
        <v>0.05</v>
      </c>
      <c r="P656" s="170">
        <v>0</v>
      </c>
      <c r="Q656" s="170">
        <f>ROUND(E656*P656,2)</f>
        <v>0</v>
      </c>
      <c r="R656" s="170" t="s">
        <v>1488</v>
      </c>
      <c r="S656" s="170" t="s">
        <v>387</v>
      </c>
      <c r="T656" s="171" t="s">
        <v>322</v>
      </c>
      <c r="U656" s="157">
        <v>0.45982000000000001</v>
      </c>
      <c r="V656" s="157">
        <f>ROUND(E656*U656,2)</f>
        <v>1.93</v>
      </c>
      <c r="W656" s="157"/>
      <c r="X656" s="157" t="s">
        <v>388</v>
      </c>
      <c r="Y656" s="148"/>
      <c r="Z656" s="148"/>
      <c r="AA656" s="148"/>
      <c r="AB656" s="148"/>
      <c r="AC656" s="148"/>
      <c r="AD656" s="148"/>
      <c r="AE656" s="148"/>
      <c r="AF656" s="148"/>
      <c r="AG656" s="148" t="s">
        <v>389</v>
      </c>
      <c r="AH656" s="148"/>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1" x14ac:dyDescent="0.2">
      <c r="A657" s="155"/>
      <c r="B657" s="156"/>
      <c r="C657" s="197" t="s">
        <v>1489</v>
      </c>
      <c r="D657" s="183"/>
      <c r="E657" s="184">
        <v>4.2</v>
      </c>
      <c r="F657" s="157"/>
      <c r="G657" s="157"/>
      <c r="H657" s="157"/>
      <c r="I657" s="157"/>
      <c r="J657" s="157"/>
      <c r="K657" s="157"/>
      <c r="L657" s="157"/>
      <c r="M657" s="157"/>
      <c r="N657" s="157"/>
      <c r="O657" s="157"/>
      <c r="P657" s="157"/>
      <c r="Q657" s="157"/>
      <c r="R657" s="157"/>
      <c r="S657" s="157"/>
      <c r="T657" s="157"/>
      <c r="U657" s="157"/>
      <c r="V657" s="157"/>
      <c r="W657" s="157"/>
      <c r="X657" s="157"/>
      <c r="Y657" s="148"/>
      <c r="Z657" s="148"/>
      <c r="AA657" s="148"/>
      <c r="AB657" s="148"/>
      <c r="AC657" s="148"/>
      <c r="AD657" s="148"/>
      <c r="AE657" s="148"/>
      <c r="AF657" s="148"/>
      <c r="AG657" s="148" t="s">
        <v>393</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1" x14ac:dyDescent="0.2">
      <c r="A658" s="165">
        <v>137</v>
      </c>
      <c r="B658" s="166" t="s">
        <v>1492</v>
      </c>
      <c r="C658" s="175" t="s">
        <v>1493</v>
      </c>
      <c r="D658" s="167" t="s">
        <v>649</v>
      </c>
      <c r="E658" s="168">
        <v>4.9099999999999998E-2</v>
      </c>
      <c r="F658" s="169">
        <v>728.72</v>
      </c>
      <c r="G658" s="170">
        <f>ROUND(E658*F658,2)</f>
        <v>35.78</v>
      </c>
      <c r="H658" s="169">
        <v>0</v>
      </c>
      <c r="I658" s="170">
        <f>ROUND(E658*H658,2)</f>
        <v>0</v>
      </c>
      <c r="J658" s="169">
        <v>728.72</v>
      </c>
      <c r="K658" s="170">
        <f>ROUND(E658*J658,2)</f>
        <v>35.78</v>
      </c>
      <c r="L658" s="170">
        <v>21</v>
      </c>
      <c r="M658" s="170">
        <f>G658*(1+L658/100)</f>
        <v>43.293799999999997</v>
      </c>
      <c r="N658" s="170">
        <v>0</v>
      </c>
      <c r="O658" s="170">
        <f>ROUND(E658*N658,2)</f>
        <v>0</v>
      </c>
      <c r="P658" s="170">
        <v>0</v>
      </c>
      <c r="Q658" s="170">
        <f>ROUND(E658*P658,2)</f>
        <v>0</v>
      </c>
      <c r="R658" s="170" t="s">
        <v>1488</v>
      </c>
      <c r="S658" s="170" t="s">
        <v>387</v>
      </c>
      <c r="T658" s="171" t="s">
        <v>322</v>
      </c>
      <c r="U658" s="157">
        <v>1.5669999999999999</v>
      </c>
      <c r="V658" s="157">
        <f>ROUND(E658*U658,2)</f>
        <v>0.08</v>
      </c>
      <c r="W658" s="157"/>
      <c r="X658" s="157" t="s">
        <v>943</v>
      </c>
      <c r="Y658" s="148"/>
      <c r="Z658" s="148"/>
      <c r="AA658" s="148"/>
      <c r="AB658" s="148"/>
      <c r="AC658" s="148"/>
      <c r="AD658" s="148"/>
      <c r="AE658" s="148"/>
      <c r="AF658" s="148"/>
      <c r="AG658" s="148" t="s">
        <v>944</v>
      </c>
      <c r="AH658" s="148"/>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1" x14ac:dyDescent="0.2">
      <c r="A659" s="155"/>
      <c r="B659" s="156"/>
      <c r="C659" s="273" t="s">
        <v>1494</v>
      </c>
      <c r="D659" s="274"/>
      <c r="E659" s="274"/>
      <c r="F659" s="274"/>
      <c r="G659" s="274"/>
      <c r="H659" s="157"/>
      <c r="I659" s="157"/>
      <c r="J659" s="157"/>
      <c r="K659" s="157"/>
      <c r="L659" s="157"/>
      <c r="M659" s="157"/>
      <c r="N659" s="157"/>
      <c r="O659" s="157"/>
      <c r="P659" s="157"/>
      <c r="Q659" s="157"/>
      <c r="R659" s="157"/>
      <c r="S659" s="157"/>
      <c r="T659" s="157"/>
      <c r="U659" s="157"/>
      <c r="V659" s="157"/>
      <c r="W659" s="157"/>
      <c r="X659" s="157"/>
      <c r="Y659" s="148"/>
      <c r="Z659" s="148"/>
      <c r="AA659" s="148"/>
      <c r="AB659" s="148"/>
      <c r="AC659" s="148"/>
      <c r="AD659" s="148"/>
      <c r="AE659" s="148"/>
      <c r="AF659" s="148"/>
      <c r="AG659" s="148" t="s">
        <v>391</v>
      </c>
      <c r="AH659" s="148"/>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1" x14ac:dyDescent="0.2">
      <c r="A660" s="155"/>
      <c r="B660" s="156"/>
      <c r="C660" s="197" t="s">
        <v>947</v>
      </c>
      <c r="D660" s="183"/>
      <c r="E660" s="184"/>
      <c r="F660" s="157"/>
      <c r="G660" s="157"/>
      <c r="H660" s="157"/>
      <c r="I660" s="157"/>
      <c r="J660" s="157"/>
      <c r="K660" s="157"/>
      <c r="L660" s="157"/>
      <c r="M660" s="157"/>
      <c r="N660" s="157"/>
      <c r="O660" s="157"/>
      <c r="P660" s="157"/>
      <c r="Q660" s="157"/>
      <c r="R660" s="157"/>
      <c r="S660" s="157"/>
      <c r="T660" s="157"/>
      <c r="U660" s="157"/>
      <c r="V660" s="157"/>
      <c r="W660" s="157"/>
      <c r="X660" s="157"/>
      <c r="Y660" s="148"/>
      <c r="Z660" s="148"/>
      <c r="AA660" s="148"/>
      <c r="AB660" s="148"/>
      <c r="AC660" s="148"/>
      <c r="AD660" s="148"/>
      <c r="AE660" s="148"/>
      <c r="AF660" s="148"/>
      <c r="AG660" s="148" t="s">
        <v>393</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1" x14ac:dyDescent="0.2">
      <c r="A661" s="155"/>
      <c r="B661" s="156"/>
      <c r="C661" s="197" t="s">
        <v>1495</v>
      </c>
      <c r="D661" s="183"/>
      <c r="E661" s="184"/>
      <c r="F661" s="157"/>
      <c r="G661" s="157"/>
      <c r="H661" s="157"/>
      <c r="I661" s="157"/>
      <c r="J661" s="157"/>
      <c r="K661" s="157"/>
      <c r="L661" s="157"/>
      <c r="M661" s="157"/>
      <c r="N661" s="157"/>
      <c r="O661" s="157"/>
      <c r="P661" s="157"/>
      <c r="Q661" s="157"/>
      <c r="R661" s="157"/>
      <c r="S661" s="157"/>
      <c r="T661" s="157"/>
      <c r="U661" s="157"/>
      <c r="V661" s="157"/>
      <c r="W661" s="157"/>
      <c r="X661" s="157"/>
      <c r="Y661" s="148"/>
      <c r="Z661" s="148"/>
      <c r="AA661" s="148"/>
      <c r="AB661" s="148"/>
      <c r="AC661" s="148"/>
      <c r="AD661" s="148"/>
      <c r="AE661" s="148"/>
      <c r="AF661" s="148"/>
      <c r="AG661" s="148" t="s">
        <v>393</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1" x14ac:dyDescent="0.2">
      <c r="A662" s="155"/>
      <c r="B662" s="156"/>
      <c r="C662" s="197" t="s">
        <v>1496</v>
      </c>
      <c r="D662" s="183"/>
      <c r="E662" s="184">
        <v>4.9099999999999998E-2</v>
      </c>
      <c r="F662" s="157"/>
      <c r="G662" s="157"/>
      <c r="H662" s="157"/>
      <c r="I662" s="157"/>
      <c r="J662" s="157"/>
      <c r="K662" s="157"/>
      <c r="L662" s="157"/>
      <c r="M662" s="157"/>
      <c r="N662" s="157"/>
      <c r="O662" s="157"/>
      <c r="P662" s="157"/>
      <c r="Q662" s="157"/>
      <c r="R662" s="157"/>
      <c r="S662" s="157"/>
      <c r="T662" s="157"/>
      <c r="U662" s="157"/>
      <c r="V662" s="157"/>
      <c r="W662" s="157"/>
      <c r="X662" s="157"/>
      <c r="Y662" s="148"/>
      <c r="Z662" s="148"/>
      <c r="AA662" s="148"/>
      <c r="AB662" s="148"/>
      <c r="AC662" s="148"/>
      <c r="AD662" s="148"/>
      <c r="AE662" s="148"/>
      <c r="AF662" s="148"/>
      <c r="AG662" s="148" t="s">
        <v>393</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x14ac:dyDescent="0.2">
      <c r="A663" s="159" t="s">
        <v>316</v>
      </c>
      <c r="B663" s="160" t="s">
        <v>246</v>
      </c>
      <c r="C663" s="174" t="s">
        <v>247</v>
      </c>
      <c r="D663" s="161"/>
      <c r="E663" s="162"/>
      <c r="F663" s="163"/>
      <c r="G663" s="163">
        <f>SUMIF(AG664:AG669,"&lt;&gt;NOR",G664:G669)</f>
        <v>1687.39</v>
      </c>
      <c r="H663" s="163"/>
      <c r="I663" s="163">
        <f>SUM(I664:I669)</f>
        <v>602.01</v>
      </c>
      <c r="J663" s="163"/>
      <c r="K663" s="163">
        <f>SUM(K664:K669)</f>
        <v>1085.3800000000001</v>
      </c>
      <c r="L663" s="163"/>
      <c r="M663" s="163">
        <f>SUM(M664:M669)</f>
        <v>2041.7419</v>
      </c>
      <c r="N663" s="163"/>
      <c r="O663" s="163">
        <f>SUM(O664:O669)</f>
        <v>0.01</v>
      </c>
      <c r="P663" s="163"/>
      <c r="Q663" s="163">
        <f>SUM(Q664:Q669)</f>
        <v>0</v>
      </c>
      <c r="R663" s="163"/>
      <c r="S663" s="163"/>
      <c r="T663" s="164"/>
      <c r="U663" s="158"/>
      <c r="V663" s="158">
        <f>SUM(V664:V669)</f>
        <v>3</v>
      </c>
      <c r="W663" s="158"/>
      <c r="X663" s="158"/>
      <c r="AG663" t="s">
        <v>317</v>
      </c>
    </row>
    <row r="664" spans="1:60" ht="22.5" outlineLevel="1" x14ac:dyDescent="0.2">
      <c r="A664" s="165">
        <v>138</v>
      </c>
      <c r="B664" s="166" t="s">
        <v>1497</v>
      </c>
      <c r="C664" s="175" t="s">
        <v>1498</v>
      </c>
      <c r="D664" s="167" t="s">
        <v>506</v>
      </c>
      <c r="E664" s="168">
        <v>12.555</v>
      </c>
      <c r="F664" s="169">
        <v>134.4</v>
      </c>
      <c r="G664" s="170">
        <f>ROUND(E664*F664,2)</f>
        <v>1687.39</v>
      </c>
      <c r="H664" s="169">
        <v>47.95</v>
      </c>
      <c r="I664" s="170">
        <f>ROUND(E664*H664,2)</f>
        <v>602.01</v>
      </c>
      <c r="J664" s="169">
        <v>86.45</v>
      </c>
      <c r="K664" s="170">
        <f>ROUND(E664*J664,2)</f>
        <v>1085.3800000000001</v>
      </c>
      <c r="L664" s="170">
        <v>21</v>
      </c>
      <c r="M664" s="170">
        <f>G664*(1+L664/100)</f>
        <v>2041.7419</v>
      </c>
      <c r="N664" s="170">
        <v>5.9999999999999995E-4</v>
      </c>
      <c r="O664" s="170">
        <f>ROUND(E664*N664,2)</f>
        <v>0.01</v>
      </c>
      <c r="P664" s="170">
        <v>0</v>
      </c>
      <c r="Q664" s="170">
        <f>ROUND(E664*P664,2)</f>
        <v>0</v>
      </c>
      <c r="R664" s="170" t="s">
        <v>1499</v>
      </c>
      <c r="S664" s="170" t="s">
        <v>387</v>
      </c>
      <c r="T664" s="171" t="s">
        <v>322</v>
      </c>
      <c r="U664" s="157">
        <v>0.23899999999999999</v>
      </c>
      <c r="V664" s="157">
        <f>ROUND(E664*U664,2)</f>
        <v>3</v>
      </c>
      <c r="W664" s="157"/>
      <c r="X664" s="157" t="s">
        <v>388</v>
      </c>
      <c r="Y664" s="148"/>
      <c r="Z664" s="148"/>
      <c r="AA664" s="148"/>
      <c r="AB664" s="148"/>
      <c r="AC664" s="148"/>
      <c r="AD664" s="148"/>
      <c r="AE664" s="148"/>
      <c r="AF664" s="148"/>
      <c r="AG664" s="148" t="s">
        <v>389</v>
      </c>
      <c r="AH664" s="148"/>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1" x14ac:dyDescent="0.2">
      <c r="A665" s="155"/>
      <c r="B665" s="156"/>
      <c r="C665" s="273" t="s">
        <v>1500</v>
      </c>
      <c r="D665" s="274"/>
      <c r="E665" s="274"/>
      <c r="F665" s="274"/>
      <c r="G665" s="274"/>
      <c r="H665" s="157"/>
      <c r="I665" s="157"/>
      <c r="J665" s="157"/>
      <c r="K665" s="157"/>
      <c r="L665" s="157"/>
      <c r="M665" s="157"/>
      <c r="N665" s="157"/>
      <c r="O665" s="157"/>
      <c r="P665" s="157"/>
      <c r="Q665" s="157"/>
      <c r="R665" s="157"/>
      <c r="S665" s="157"/>
      <c r="T665" s="157"/>
      <c r="U665" s="157"/>
      <c r="V665" s="157"/>
      <c r="W665" s="157"/>
      <c r="X665" s="157"/>
      <c r="Y665" s="148"/>
      <c r="Z665" s="148"/>
      <c r="AA665" s="148"/>
      <c r="AB665" s="148"/>
      <c r="AC665" s="148"/>
      <c r="AD665" s="148"/>
      <c r="AE665" s="148"/>
      <c r="AF665" s="148"/>
      <c r="AG665" s="148" t="s">
        <v>391</v>
      </c>
      <c r="AH665" s="148"/>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1" x14ac:dyDescent="0.2">
      <c r="A666" s="155"/>
      <c r="B666" s="156"/>
      <c r="C666" s="197" t="s">
        <v>1178</v>
      </c>
      <c r="D666" s="183"/>
      <c r="E666" s="184"/>
      <c r="F666" s="157"/>
      <c r="G666" s="157"/>
      <c r="H666" s="157"/>
      <c r="I666" s="157"/>
      <c r="J666" s="157"/>
      <c r="K666" s="157"/>
      <c r="L666" s="157"/>
      <c r="M666" s="157"/>
      <c r="N666" s="157"/>
      <c r="O666" s="157"/>
      <c r="P666" s="157"/>
      <c r="Q666" s="157"/>
      <c r="R666" s="157"/>
      <c r="S666" s="157"/>
      <c r="T666" s="157"/>
      <c r="U666" s="157"/>
      <c r="V666" s="157"/>
      <c r="W666" s="157"/>
      <c r="X666" s="157"/>
      <c r="Y666" s="148"/>
      <c r="Z666" s="148"/>
      <c r="AA666" s="148"/>
      <c r="AB666" s="148"/>
      <c r="AC666" s="148"/>
      <c r="AD666" s="148"/>
      <c r="AE666" s="148"/>
      <c r="AF666" s="148"/>
      <c r="AG666" s="148" t="s">
        <v>393</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1" x14ac:dyDescent="0.2">
      <c r="A667" s="155"/>
      <c r="B667" s="156"/>
      <c r="C667" s="197" t="s">
        <v>1501</v>
      </c>
      <c r="D667" s="183"/>
      <c r="E667" s="184">
        <v>2.09</v>
      </c>
      <c r="F667" s="157"/>
      <c r="G667" s="157"/>
      <c r="H667" s="157"/>
      <c r="I667" s="157"/>
      <c r="J667" s="157"/>
      <c r="K667" s="157"/>
      <c r="L667" s="157"/>
      <c r="M667" s="157"/>
      <c r="N667" s="157"/>
      <c r="O667" s="157"/>
      <c r="P667" s="157"/>
      <c r="Q667" s="157"/>
      <c r="R667" s="157"/>
      <c r="S667" s="157"/>
      <c r="T667" s="157"/>
      <c r="U667" s="157"/>
      <c r="V667" s="157"/>
      <c r="W667" s="157"/>
      <c r="X667" s="157"/>
      <c r="Y667" s="148"/>
      <c r="Z667" s="148"/>
      <c r="AA667" s="148"/>
      <c r="AB667" s="148"/>
      <c r="AC667" s="148"/>
      <c r="AD667" s="148"/>
      <c r="AE667" s="148"/>
      <c r="AF667" s="148"/>
      <c r="AG667" s="148" t="s">
        <v>393</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1" x14ac:dyDescent="0.2">
      <c r="A668" s="155"/>
      <c r="B668" s="156"/>
      <c r="C668" s="197" t="s">
        <v>1502</v>
      </c>
      <c r="D668" s="183"/>
      <c r="E668" s="184">
        <v>-0.26500000000000001</v>
      </c>
      <c r="F668" s="157"/>
      <c r="G668" s="157"/>
      <c r="H668" s="157"/>
      <c r="I668" s="157"/>
      <c r="J668" s="157"/>
      <c r="K668" s="157"/>
      <c r="L668" s="157"/>
      <c r="M668" s="157"/>
      <c r="N668" s="157"/>
      <c r="O668" s="157"/>
      <c r="P668" s="157"/>
      <c r="Q668" s="157"/>
      <c r="R668" s="157"/>
      <c r="S668" s="157"/>
      <c r="T668" s="157"/>
      <c r="U668" s="157"/>
      <c r="V668" s="157"/>
      <c r="W668" s="157"/>
      <c r="X668" s="157"/>
      <c r="Y668" s="148"/>
      <c r="Z668" s="148"/>
      <c r="AA668" s="148"/>
      <c r="AB668" s="148"/>
      <c r="AC668" s="148"/>
      <c r="AD668" s="148"/>
      <c r="AE668" s="148"/>
      <c r="AF668" s="148"/>
      <c r="AG668" s="148" t="s">
        <v>393</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1" x14ac:dyDescent="0.2">
      <c r="A669" s="155"/>
      <c r="B669" s="156"/>
      <c r="C669" s="197" t="s">
        <v>1503</v>
      </c>
      <c r="D669" s="183"/>
      <c r="E669" s="184">
        <v>10.73</v>
      </c>
      <c r="F669" s="157"/>
      <c r="G669" s="157"/>
      <c r="H669" s="157"/>
      <c r="I669" s="157"/>
      <c r="J669" s="157"/>
      <c r="K669" s="157"/>
      <c r="L669" s="157"/>
      <c r="M669" s="157"/>
      <c r="N669" s="157"/>
      <c r="O669" s="157"/>
      <c r="P669" s="157"/>
      <c r="Q669" s="157"/>
      <c r="R669" s="157"/>
      <c r="S669" s="157"/>
      <c r="T669" s="157"/>
      <c r="U669" s="157"/>
      <c r="V669" s="157"/>
      <c r="W669" s="157"/>
      <c r="X669" s="157"/>
      <c r="Y669" s="148"/>
      <c r="Z669" s="148"/>
      <c r="AA669" s="148"/>
      <c r="AB669" s="148"/>
      <c r="AC669" s="148"/>
      <c r="AD669" s="148"/>
      <c r="AE669" s="148"/>
      <c r="AF669" s="148"/>
      <c r="AG669" s="148" t="s">
        <v>393</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x14ac:dyDescent="0.2">
      <c r="A670" s="159" t="s">
        <v>316</v>
      </c>
      <c r="B670" s="160" t="s">
        <v>281</v>
      </c>
      <c r="C670" s="174" t="s">
        <v>282</v>
      </c>
      <c r="D670" s="161"/>
      <c r="E670" s="162"/>
      <c r="F670" s="163"/>
      <c r="G670" s="163">
        <f>SUMIF(AG671:AG676,"&lt;&gt;NOR",G671:G676)</f>
        <v>155120</v>
      </c>
      <c r="H670" s="163"/>
      <c r="I670" s="163">
        <f>SUM(I671:I676)</f>
        <v>38613.79</v>
      </c>
      <c r="J670" s="163"/>
      <c r="K670" s="163">
        <f>SUM(K671:K676)</f>
        <v>116506.22</v>
      </c>
      <c r="L670" s="163"/>
      <c r="M670" s="163">
        <f>SUM(M671:M676)</f>
        <v>187695.2</v>
      </c>
      <c r="N670" s="163"/>
      <c r="O670" s="163">
        <f>SUM(O671:O676)</f>
        <v>4.08</v>
      </c>
      <c r="P670" s="163"/>
      <c r="Q670" s="163">
        <f>SUM(Q671:Q676)</f>
        <v>0</v>
      </c>
      <c r="R670" s="163"/>
      <c r="S670" s="163"/>
      <c r="T670" s="164"/>
      <c r="U670" s="158"/>
      <c r="V670" s="158">
        <f>SUM(V671:V676)</f>
        <v>106.56</v>
      </c>
      <c r="W670" s="158"/>
      <c r="X670" s="158"/>
      <c r="AG670" t="s">
        <v>317</v>
      </c>
    </row>
    <row r="671" spans="1:60" outlineLevel="1" x14ac:dyDescent="0.2">
      <c r="A671" s="165">
        <v>139</v>
      </c>
      <c r="B671" s="166" t="s">
        <v>1504</v>
      </c>
      <c r="C671" s="175" t="s">
        <v>1505</v>
      </c>
      <c r="D671" s="167" t="s">
        <v>420</v>
      </c>
      <c r="E671" s="168">
        <v>59.5</v>
      </c>
      <c r="F671" s="169">
        <v>992</v>
      </c>
      <c r="G671" s="170">
        <f>ROUND(E671*F671,2)</f>
        <v>59024</v>
      </c>
      <c r="H671" s="169">
        <v>256.57</v>
      </c>
      <c r="I671" s="170">
        <f>ROUND(E671*H671,2)</f>
        <v>15265.92</v>
      </c>
      <c r="J671" s="169">
        <v>735.43</v>
      </c>
      <c r="K671" s="170">
        <f>ROUND(E671*J671,2)</f>
        <v>43758.09</v>
      </c>
      <c r="L671" s="170">
        <v>21</v>
      </c>
      <c r="M671" s="170">
        <f>G671*(1+L671/100)</f>
        <v>71419.039999999994</v>
      </c>
      <c r="N671" s="170">
        <v>2.7119999999999998E-2</v>
      </c>
      <c r="O671" s="170">
        <f>ROUND(E671*N671,2)</f>
        <v>1.61</v>
      </c>
      <c r="P671" s="170">
        <v>0</v>
      </c>
      <c r="Q671" s="170">
        <f>ROUND(E671*P671,2)</f>
        <v>0</v>
      </c>
      <c r="R671" s="170"/>
      <c r="S671" s="170" t="s">
        <v>387</v>
      </c>
      <c r="T671" s="171" t="s">
        <v>322</v>
      </c>
      <c r="U671" s="157">
        <v>0.627</v>
      </c>
      <c r="V671" s="157">
        <f>ROUND(E671*U671,2)</f>
        <v>37.31</v>
      </c>
      <c r="W671" s="157"/>
      <c r="X671" s="157" t="s">
        <v>388</v>
      </c>
      <c r="Y671" s="148"/>
      <c r="Z671" s="148"/>
      <c r="AA671" s="148"/>
      <c r="AB671" s="148"/>
      <c r="AC671" s="148"/>
      <c r="AD671" s="148"/>
      <c r="AE671" s="148"/>
      <c r="AF671" s="148"/>
      <c r="AG671" s="148" t="s">
        <v>389</v>
      </c>
      <c r="AH671" s="148"/>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1" x14ac:dyDescent="0.2">
      <c r="A672" s="155"/>
      <c r="B672" s="156"/>
      <c r="C672" s="197" t="s">
        <v>1046</v>
      </c>
      <c r="D672" s="183"/>
      <c r="E672" s="184">
        <v>39.5</v>
      </c>
      <c r="F672" s="157"/>
      <c r="G672" s="157"/>
      <c r="H672" s="157"/>
      <c r="I672" s="157"/>
      <c r="J672" s="157"/>
      <c r="K672" s="157"/>
      <c r="L672" s="157"/>
      <c r="M672" s="157"/>
      <c r="N672" s="157"/>
      <c r="O672" s="157"/>
      <c r="P672" s="157"/>
      <c r="Q672" s="157"/>
      <c r="R672" s="157"/>
      <c r="S672" s="157"/>
      <c r="T672" s="157"/>
      <c r="U672" s="157"/>
      <c r="V672" s="157"/>
      <c r="W672" s="157"/>
      <c r="X672" s="157"/>
      <c r="Y672" s="148"/>
      <c r="Z672" s="148"/>
      <c r="AA672" s="148"/>
      <c r="AB672" s="148"/>
      <c r="AC672" s="148"/>
      <c r="AD672" s="148"/>
      <c r="AE672" s="148"/>
      <c r="AF672" s="148"/>
      <c r="AG672" s="148" t="s">
        <v>393</v>
      </c>
      <c r="AH672" s="148">
        <v>0</v>
      </c>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1" x14ac:dyDescent="0.2">
      <c r="A673" s="155"/>
      <c r="B673" s="156"/>
      <c r="C673" s="197" t="s">
        <v>1047</v>
      </c>
      <c r="D673" s="183"/>
      <c r="E673" s="184">
        <v>20</v>
      </c>
      <c r="F673" s="157"/>
      <c r="G673" s="157"/>
      <c r="H673" s="157"/>
      <c r="I673" s="157"/>
      <c r="J673" s="157"/>
      <c r="K673" s="157"/>
      <c r="L673" s="157"/>
      <c r="M673" s="157"/>
      <c r="N673" s="157"/>
      <c r="O673" s="157"/>
      <c r="P673" s="157"/>
      <c r="Q673" s="157"/>
      <c r="R673" s="157"/>
      <c r="S673" s="157"/>
      <c r="T673" s="157"/>
      <c r="U673" s="157"/>
      <c r="V673" s="157"/>
      <c r="W673" s="157"/>
      <c r="X673" s="157"/>
      <c r="Y673" s="148"/>
      <c r="Z673" s="148"/>
      <c r="AA673" s="148"/>
      <c r="AB673" s="148"/>
      <c r="AC673" s="148"/>
      <c r="AD673" s="148"/>
      <c r="AE673" s="148"/>
      <c r="AF673" s="148"/>
      <c r="AG673" s="148" t="s">
        <v>393</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1" x14ac:dyDescent="0.2">
      <c r="A674" s="155"/>
      <c r="B674" s="156"/>
      <c r="C674" s="198" t="s">
        <v>599</v>
      </c>
      <c r="D674" s="185"/>
      <c r="E674" s="186">
        <v>59.5</v>
      </c>
      <c r="F674" s="157"/>
      <c r="G674" s="157"/>
      <c r="H674" s="157"/>
      <c r="I674" s="157"/>
      <c r="J674" s="157"/>
      <c r="K674" s="157"/>
      <c r="L674" s="157"/>
      <c r="M674" s="157"/>
      <c r="N674" s="157"/>
      <c r="O674" s="157"/>
      <c r="P674" s="157"/>
      <c r="Q674" s="157"/>
      <c r="R674" s="157"/>
      <c r="S674" s="157"/>
      <c r="T674" s="157"/>
      <c r="U674" s="157"/>
      <c r="V674" s="157"/>
      <c r="W674" s="157"/>
      <c r="X674" s="157"/>
      <c r="Y674" s="148"/>
      <c r="Z674" s="148"/>
      <c r="AA674" s="148"/>
      <c r="AB674" s="148"/>
      <c r="AC674" s="148"/>
      <c r="AD674" s="148"/>
      <c r="AE674" s="148"/>
      <c r="AF674" s="148"/>
      <c r="AG674" s="148" t="s">
        <v>393</v>
      </c>
      <c r="AH674" s="148">
        <v>1</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1" x14ac:dyDescent="0.2">
      <c r="A675" s="165">
        <v>140</v>
      </c>
      <c r="B675" s="166" t="s">
        <v>1506</v>
      </c>
      <c r="C675" s="175" t="s">
        <v>1507</v>
      </c>
      <c r="D675" s="167" t="s">
        <v>420</v>
      </c>
      <c r="E675" s="168">
        <v>91</v>
      </c>
      <c r="F675" s="169">
        <v>1056</v>
      </c>
      <c r="G675" s="170">
        <f>ROUND(E675*F675,2)</f>
        <v>96096</v>
      </c>
      <c r="H675" s="169">
        <v>256.57</v>
      </c>
      <c r="I675" s="170">
        <f>ROUND(E675*H675,2)</f>
        <v>23347.87</v>
      </c>
      <c r="J675" s="169">
        <v>799.43</v>
      </c>
      <c r="K675" s="170">
        <f>ROUND(E675*J675,2)</f>
        <v>72748.13</v>
      </c>
      <c r="L675" s="170">
        <v>21</v>
      </c>
      <c r="M675" s="170">
        <f>G675*(1+L675/100)</f>
        <v>116276.16</v>
      </c>
      <c r="N675" s="170">
        <v>2.7119999999999998E-2</v>
      </c>
      <c r="O675" s="170">
        <f>ROUND(E675*N675,2)</f>
        <v>2.4700000000000002</v>
      </c>
      <c r="P675" s="170">
        <v>0</v>
      </c>
      <c r="Q675" s="170">
        <f>ROUND(E675*P675,2)</f>
        <v>0</v>
      </c>
      <c r="R675" s="170"/>
      <c r="S675" s="170" t="s">
        <v>387</v>
      </c>
      <c r="T675" s="171" t="s">
        <v>322</v>
      </c>
      <c r="U675" s="157">
        <v>0.76100000000000001</v>
      </c>
      <c r="V675" s="157">
        <f>ROUND(E675*U675,2)</f>
        <v>69.25</v>
      </c>
      <c r="W675" s="157"/>
      <c r="X675" s="157" t="s">
        <v>388</v>
      </c>
      <c r="Y675" s="148"/>
      <c r="Z675" s="148"/>
      <c r="AA675" s="148"/>
      <c r="AB675" s="148"/>
      <c r="AC675" s="148"/>
      <c r="AD675" s="148"/>
      <c r="AE675" s="148"/>
      <c r="AF675" s="148"/>
      <c r="AG675" s="148" t="s">
        <v>389</v>
      </c>
      <c r="AH675" s="148"/>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1" x14ac:dyDescent="0.2">
      <c r="A676" s="155"/>
      <c r="B676" s="156"/>
      <c r="C676" s="197" t="s">
        <v>1508</v>
      </c>
      <c r="D676" s="183"/>
      <c r="E676" s="184">
        <v>91</v>
      </c>
      <c r="F676" s="157"/>
      <c r="G676" s="157"/>
      <c r="H676" s="157"/>
      <c r="I676" s="157"/>
      <c r="J676" s="157"/>
      <c r="K676" s="157"/>
      <c r="L676" s="157"/>
      <c r="M676" s="157"/>
      <c r="N676" s="157"/>
      <c r="O676" s="157"/>
      <c r="P676" s="157"/>
      <c r="Q676" s="157"/>
      <c r="R676" s="157"/>
      <c r="S676" s="157"/>
      <c r="T676" s="157"/>
      <c r="U676" s="157"/>
      <c r="V676" s="157"/>
      <c r="W676" s="157"/>
      <c r="X676" s="157"/>
      <c r="Y676" s="148"/>
      <c r="Z676" s="148"/>
      <c r="AA676" s="148"/>
      <c r="AB676" s="148"/>
      <c r="AC676" s="148"/>
      <c r="AD676" s="148"/>
      <c r="AE676" s="148"/>
      <c r="AF676" s="148"/>
      <c r="AG676" s="148" t="s">
        <v>393</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x14ac:dyDescent="0.2">
      <c r="A677" s="159" t="s">
        <v>316</v>
      </c>
      <c r="B677" s="160" t="s">
        <v>283</v>
      </c>
      <c r="C677" s="174" t="s">
        <v>284</v>
      </c>
      <c r="D677" s="161"/>
      <c r="E677" s="162"/>
      <c r="F677" s="163"/>
      <c r="G677" s="163">
        <f>SUMIF(AG678:AG679,"&lt;&gt;NOR",G678:G679)</f>
        <v>3738.96</v>
      </c>
      <c r="H677" s="163"/>
      <c r="I677" s="163">
        <f>SUM(I678:I679)</f>
        <v>3089.1</v>
      </c>
      <c r="J677" s="163"/>
      <c r="K677" s="163">
        <f>SUM(K678:K679)</f>
        <v>649.86</v>
      </c>
      <c r="L677" s="163"/>
      <c r="M677" s="163">
        <f>SUM(M678:M679)</f>
        <v>4524.1415999999999</v>
      </c>
      <c r="N677" s="163"/>
      <c r="O677" s="163">
        <f>SUM(O678:O679)</f>
        <v>0.38</v>
      </c>
      <c r="P677" s="163"/>
      <c r="Q677" s="163">
        <f>SUM(Q678:Q679)</f>
        <v>0</v>
      </c>
      <c r="R677" s="163"/>
      <c r="S677" s="163"/>
      <c r="T677" s="164"/>
      <c r="U677" s="158"/>
      <c r="V677" s="158">
        <f>SUM(V678:V679)</f>
        <v>2.13</v>
      </c>
      <c r="W677" s="158"/>
      <c r="X677" s="158"/>
      <c r="AG677" t="s">
        <v>317</v>
      </c>
    </row>
    <row r="678" spans="1:60" outlineLevel="1" x14ac:dyDescent="0.2">
      <c r="A678" s="165">
        <v>141</v>
      </c>
      <c r="B678" s="166" t="s">
        <v>951</v>
      </c>
      <c r="C678" s="175" t="s">
        <v>952</v>
      </c>
      <c r="D678" s="167" t="s">
        <v>420</v>
      </c>
      <c r="E678" s="168">
        <v>4.05</v>
      </c>
      <c r="F678" s="169">
        <v>923.2</v>
      </c>
      <c r="G678" s="170">
        <f>ROUND(E678*F678,2)</f>
        <v>3738.96</v>
      </c>
      <c r="H678" s="169">
        <v>762.74</v>
      </c>
      <c r="I678" s="170">
        <f>ROUND(E678*H678,2)</f>
        <v>3089.1</v>
      </c>
      <c r="J678" s="169">
        <v>160.46</v>
      </c>
      <c r="K678" s="170">
        <f>ROUND(E678*J678,2)</f>
        <v>649.86</v>
      </c>
      <c r="L678" s="170">
        <v>21</v>
      </c>
      <c r="M678" s="170">
        <f>G678*(1+L678/100)</f>
        <v>4524.1415999999999</v>
      </c>
      <c r="N678" s="170">
        <v>9.2999999999999999E-2</v>
      </c>
      <c r="O678" s="170">
        <f>ROUND(E678*N678,2)</f>
        <v>0.38</v>
      </c>
      <c r="P678" s="170">
        <v>0</v>
      </c>
      <c r="Q678" s="170">
        <f>ROUND(E678*P678,2)</f>
        <v>0</v>
      </c>
      <c r="R678" s="170"/>
      <c r="S678" s="170" t="s">
        <v>387</v>
      </c>
      <c r="T678" s="171" t="s">
        <v>322</v>
      </c>
      <c r="U678" s="157">
        <v>0.52500000000000002</v>
      </c>
      <c r="V678" s="157">
        <f>ROUND(E678*U678,2)</f>
        <v>2.13</v>
      </c>
      <c r="W678" s="157"/>
      <c r="X678" s="157" t="s">
        <v>388</v>
      </c>
      <c r="Y678" s="148"/>
      <c r="Z678" s="148"/>
      <c r="AA678" s="148"/>
      <c r="AB678" s="148"/>
      <c r="AC678" s="148"/>
      <c r="AD678" s="148"/>
      <c r="AE678" s="148"/>
      <c r="AF678" s="148"/>
      <c r="AG678" s="148" t="s">
        <v>953</v>
      </c>
      <c r="AH678" s="148"/>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1" x14ac:dyDescent="0.2">
      <c r="A679" s="155"/>
      <c r="B679" s="156"/>
      <c r="C679" s="197" t="s">
        <v>1509</v>
      </c>
      <c r="D679" s="183"/>
      <c r="E679" s="184">
        <v>4.05</v>
      </c>
      <c r="F679" s="157"/>
      <c r="G679" s="157"/>
      <c r="H679" s="157"/>
      <c r="I679" s="157"/>
      <c r="J679" s="157"/>
      <c r="K679" s="157"/>
      <c r="L679" s="157"/>
      <c r="M679" s="157"/>
      <c r="N679" s="157"/>
      <c r="O679" s="157"/>
      <c r="P679" s="157"/>
      <c r="Q679" s="157"/>
      <c r="R679" s="157"/>
      <c r="S679" s="157"/>
      <c r="T679" s="157"/>
      <c r="U679" s="157"/>
      <c r="V679" s="157"/>
      <c r="W679" s="157"/>
      <c r="X679" s="157"/>
      <c r="Y679" s="148"/>
      <c r="Z679" s="148"/>
      <c r="AA679" s="148"/>
      <c r="AB679" s="148"/>
      <c r="AC679" s="148"/>
      <c r="AD679" s="148"/>
      <c r="AE679" s="148"/>
      <c r="AF679" s="148"/>
      <c r="AG679" s="148" t="s">
        <v>393</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x14ac:dyDescent="0.2">
      <c r="A680" s="3"/>
      <c r="B680" s="4"/>
      <c r="C680" s="176"/>
      <c r="D680" s="6"/>
      <c r="E680" s="3"/>
      <c r="F680" s="3"/>
      <c r="G680" s="3"/>
      <c r="H680" s="3"/>
      <c r="I680" s="3"/>
      <c r="J680" s="3"/>
      <c r="K680" s="3"/>
      <c r="L680" s="3"/>
      <c r="M680" s="3"/>
      <c r="N680" s="3"/>
      <c r="O680" s="3"/>
      <c r="P680" s="3"/>
      <c r="Q680" s="3"/>
      <c r="R680" s="3"/>
      <c r="S680" s="3"/>
      <c r="T680" s="3"/>
      <c r="U680" s="3"/>
      <c r="V680" s="3"/>
      <c r="W680" s="3"/>
      <c r="X680" s="3"/>
      <c r="AE680">
        <v>15</v>
      </c>
      <c r="AF680">
        <v>21</v>
      </c>
      <c r="AG680" t="s">
        <v>303</v>
      </c>
    </row>
    <row r="681" spans="1:60" x14ac:dyDescent="0.2">
      <c r="A681" s="151"/>
      <c r="B681" s="152" t="s">
        <v>29</v>
      </c>
      <c r="C681" s="177"/>
      <c r="D681" s="153"/>
      <c r="E681" s="154"/>
      <c r="F681" s="154"/>
      <c r="G681" s="173">
        <f>G8+G289+G310+G330+G359+G377+G395+G433+G437+G641+G645+G653+G663+G670+G677</f>
        <v>15045591.98</v>
      </c>
      <c r="H681" s="3"/>
      <c r="I681" s="3"/>
      <c r="J681" s="3"/>
      <c r="K681" s="3"/>
      <c r="L681" s="3"/>
      <c r="M681" s="3"/>
      <c r="N681" s="3"/>
      <c r="O681" s="3"/>
      <c r="P681" s="3"/>
      <c r="Q681" s="3"/>
      <c r="R681" s="3"/>
      <c r="S681" s="3"/>
      <c r="T681" s="3"/>
      <c r="U681" s="3"/>
      <c r="V681" s="3"/>
      <c r="W681" s="3"/>
      <c r="X681" s="3"/>
      <c r="AE681">
        <f>SUMIF(L7:L679,AE680,G7:G679)</f>
        <v>0</v>
      </c>
      <c r="AF681">
        <f>SUMIF(L7:L679,AF680,G7:G679)</f>
        <v>15045591.979999997</v>
      </c>
      <c r="AG681" t="s">
        <v>378</v>
      </c>
    </row>
    <row r="682" spans="1:60" x14ac:dyDescent="0.2">
      <c r="A682" s="272" t="s">
        <v>957</v>
      </c>
      <c r="B682" s="272"/>
      <c r="C682" s="176"/>
      <c r="D682" s="6"/>
      <c r="E682" s="3"/>
      <c r="F682" s="3"/>
      <c r="G682" s="3"/>
      <c r="H682" s="3"/>
      <c r="I682" s="3"/>
      <c r="J682" s="3"/>
      <c r="K682" s="3"/>
      <c r="L682" s="3"/>
      <c r="M682" s="3"/>
      <c r="N682" s="3"/>
      <c r="O682" s="3"/>
      <c r="P682" s="3"/>
      <c r="Q682" s="3"/>
      <c r="R682" s="3"/>
      <c r="S682" s="3"/>
      <c r="T682" s="3"/>
      <c r="U682" s="3"/>
      <c r="V682" s="3"/>
      <c r="W682" s="3"/>
      <c r="X682" s="3"/>
    </row>
    <row r="683" spans="1:60" x14ac:dyDescent="0.2">
      <c r="A683" s="3"/>
      <c r="B683" s="4" t="s">
        <v>1510</v>
      </c>
      <c r="C683" s="176" t="s">
        <v>1511</v>
      </c>
      <c r="D683" s="6"/>
      <c r="E683" s="3"/>
      <c r="F683" s="3"/>
      <c r="G683" s="3"/>
      <c r="H683" s="3"/>
      <c r="I683" s="3"/>
      <c r="J683" s="3"/>
      <c r="K683" s="3"/>
      <c r="L683" s="3"/>
      <c r="M683" s="3"/>
      <c r="N683" s="3"/>
      <c r="O683" s="3"/>
      <c r="P683" s="3"/>
      <c r="Q683" s="3"/>
      <c r="R683" s="3"/>
      <c r="S683" s="3"/>
      <c r="T683" s="3"/>
      <c r="U683" s="3"/>
      <c r="V683" s="3"/>
      <c r="W683" s="3"/>
      <c r="X683" s="3"/>
      <c r="AG683" t="s">
        <v>960</v>
      </c>
    </row>
    <row r="684" spans="1:60" x14ac:dyDescent="0.2">
      <c r="A684" s="3"/>
      <c r="B684" s="4" t="s">
        <v>961</v>
      </c>
      <c r="C684" s="176" t="s">
        <v>962</v>
      </c>
      <c r="D684" s="6"/>
      <c r="E684" s="3"/>
      <c r="F684" s="3"/>
      <c r="G684" s="3"/>
      <c r="H684" s="3"/>
      <c r="I684" s="3"/>
      <c r="J684" s="3"/>
      <c r="K684" s="3"/>
      <c r="L684" s="3"/>
      <c r="M684" s="3"/>
      <c r="N684" s="3"/>
      <c r="O684" s="3"/>
      <c r="P684" s="3"/>
      <c r="Q684" s="3"/>
      <c r="R684" s="3"/>
      <c r="S684" s="3"/>
      <c r="T684" s="3"/>
      <c r="U684" s="3"/>
      <c r="V684" s="3"/>
      <c r="W684" s="3"/>
      <c r="X684" s="3"/>
      <c r="AG684" t="s">
        <v>963</v>
      </c>
    </row>
    <row r="685" spans="1:60" x14ac:dyDescent="0.2">
      <c r="A685" s="3"/>
      <c r="B685" s="4"/>
      <c r="C685" s="176" t="s">
        <v>405</v>
      </c>
      <c r="D685" s="6"/>
      <c r="E685" s="3"/>
      <c r="F685" s="3"/>
      <c r="G685" s="3"/>
      <c r="H685" s="3"/>
      <c r="I685" s="3"/>
      <c r="J685" s="3"/>
      <c r="K685" s="3"/>
      <c r="L685" s="3"/>
      <c r="M685" s="3"/>
      <c r="N685" s="3"/>
      <c r="O685" s="3"/>
      <c r="P685" s="3"/>
      <c r="Q685" s="3"/>
      <c r="R685" s="3"/>
      <c r="S685" s="3"/>
      <c r="T685" s="3"/>
      <c r="U685" s="3"/>
      <c r="V685" s="3"/>
      <c r="W685" s="3"/>
      <c r="X685" s="3"/>
      <c r="AG685" t="s">
        <v>964</v>
      </c>
    </row>
    <row r="686" spans="1:60" x14ac:dyDescent="0.2">
      <c r="A686" s="3"/>
      <c r="B686" s="4"/>
      <c r="C686" s="176"/>
      <c r="D686" s="6"/>
      <c r="E686" s="3"/>
      <c r="F686" s="3"/>
      <c r="G686" s="3"/>
      <c r="H686" s="3"/>
      <c r="I686" s="3"/>
      <c r="J686" s="3"/>
      <c r="K686" s="3"/>
      <c r="L686" s="3"/>
      <c r="M686" s="3"/>
      <c r="N686" s="3"/>
      <c r="O686" s="3"/>
      <c r="P686" s="3"/>
      <c r="Q686" s="3"/>
      <c r="R686" s="3"/>
      <c r="S686" s="3"/>
      <c r="T686" s="3"/>
      <c r="U686" s="3"/>
      <c r="V686" s="3"/>
      <c r="W686" s="3"/>
      <c r="X686" s="3"/>
    </row>
    <row r="687" spans="1:60" x14ac:dyDescent="0.2">
      <c r="C687" s="178"/>
      <c r="D687" s="10"/>
      <c r="AG687" t="s">
        <v>379</v>
      </c>
    </row>
    <row r="688" spans="1:60"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rCP+YNXNdyxiv/H8IGd79W2Xxf5M0IHBk9pTvta5yfRWgQiT1/VtGg7zJIpz0sY6UotXs8wEn3LW8PqPmaAQA==" saltValue="AYt3gxucZ7zEIv/TEP/Ewg==" spinCount="100000" sheet="1"/>
  <mergeCells count="75">
    <mergeCell ref="C556:G556"/>
    <mergeCell ref="C643:G643"/>
    <mergeCell ref="C647:G647"/>
    <mergeCell ref="C659:G659"/>
    <mergeCell ref="C665:G665"/>
    <mergeCell ref="C555:G555"/>
    <mergeCell ref="C471:G471"/>
    <mergeCell ref="C495:G495"/>
    <mergeCell ref="C499:G499"/>
    <mergeCell ref="C519:G519"/>
    <mergeCell ref="C528:G528"/>
    <mergeCell ref="C549:G549"/>
    <mergeCell ref="C550:G550"/>
    <mergeCell ref="C551:G551"/>
    <mergeCell ref="C552:G552"/>
    <mergeCell ref="C553:G553"/>
    <mergeCell ref="C554:G554"/>
    <mergeCell ref="C467:G467"/>
    <mergeCell ref="C382:G382"/>
    <mergeCell ref="C385:G385"/>
    <mergeCell ref="C388:G388"/>
    <mergeCell ref="C391:G391"/>
    <mergeCell ref="C397:G397"/>
    <mergeCell ref="C406:G406"/>
    <mergeCell ref="C411:G411"/>
    <mergeCell ref="C421:G421"/>
    <mergeCell ref="C431:G431"/>
    <mergeCell ref="C435:G435"/>
    <mergeCell ref="C460:G460"/>
    <mergeCell ref="C379:G379"/>
    <mergeCell ref="C256:G256"/>
    <mergeCell ref="C266:G266"/>
    <mergeCell ref="C315:G315"/>
    <mergeCell ref="C332:G332"/>
    <mergeCell ref="C349:G349"/>
    <mergeCell ref="C361:G361"/>
    <mergeCell ref="C366:G366"/>
    <mergeCell ref="C367:G367"/>
    <mergeCell ref="C368:G368"/>
    <mergeCell ref="C372:G372"/>
    <mergeCell ref="C375:G375"/>
    <mergeCell ref="C138:G138"/>
    <mergeCell ref="C246:G246"/>
    <mergeCell ref="C158:G158"/>
    <mergeCell ref="C162:G162"/>
    <mergeCell ref="C171:G171"/>
    <mergeCell ref="C182:G182"/>
    <mergeCell ref="C193:G193"/>
    <mergeCell ref="C201:G201"/>
    <mergeCell ref="C204:G204"/>
    <mergeCell ref="C209:G209"/>
    <mergeCell ref="C212:G212"/>
    <mergeCell ref="C221:G221"/>
    <mergeCell ref="C222:G222"/>
    <mergeCell ref="C125:G125"/>
    <mergeCell ref="C128:G128"/>
    <mergeCell ref="C129:G129"/>
    <mergeCell ref="C134:G134"/>
    <mergeCell ref="C135:G135"/>
    <mergeCell ref="A1:G1"/>
    <mergeCell ref="C2:G2"/>
    <mergeCell ref="C3:G3"/>
    <mergeCell ref="C4:G4"/>
    <mergeCell ref="A682:B682"/>
    <mergeCell ref="C10:G10"/>
    <mergeCell ref="C31:G31"/>
    <mergeCell ref="C40:G40"/>
    <mergeCell ref="C44:G44"/>
    <mergeCell ref="C56:G56"/>
    <mergeCell ref="C147:G147"/>
    <mergeCell ref="C60:G60"/>
    <mergeCell ref="C64:G64"/>
    <mergeCell ref="C67:G67"/>
    <mergeCell ref="C120:G120"/>
    <mergeCell ref="C124:G1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67</v>
      </c>
      <c r="C3" s="264" t="s">
        <v>68</v>
      </c>
      <c r="D3" s="265"/>
      <c r="E3" s="265"/>
      <c r="F3" s="265"/>
      <c r="G3" s="266"/>
      <c r="AC3" s="122" t="s">
        <v>382</v>
      </c>
      <c r="AG3" t="s">
        <v>293</v>
      </c>
    </row>
    <row r="4" spans="1:60" ht="24.95" customHeight="1" x14ac:dyDescent="0.2">
      <c r="A4" s="141" t="s">
        <v>9</v>
      </c>
      <c r="B4" s="142" t="s">
        <v>69</v>
      </c>
      <c r="C4" s="267" t="s">
        <v>68</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204</v>
      </c>
      <c r="C8" s="174" t="s">
        <v>205</v>
      </c>
      <c r="D8" s="161"/>
      <c r="E8" s="162"/>
      <c r="F8" s="163"/>
      <c r="G8" s="163">
        <f>SUMIF(AG9:AG136,"&lt;&gt;NOR",G9:G136)</f>
        <v>549707.80000000005</v>
      </c>
      <c r="H8" s="163"/>
      <c r="I8" s="163">
        <f>SUM(I9:I136)</f>
        <v>147788.66999999998</v>
      </c>
      <c r="J8" s="163"/>
      <c r="K8" s="163">
        <f>SUM(K9:K136)</f>
        <v>401919.12</v>
      </c>
      <c r="L8" s="163"/>
      <c r="M8" s="163">
        <f>SUM(M9:M136)</f>
        <v>665146.43800000008</v>
      </c>
      <c r="N8" s="163"/>
      <c r="O8" s="163">
        <f>SUM(O9:O136)</f>
        <v>1.05</v>
      </c>
      <c r="P8" s="163"/>
      <c r="Q8" s="163">
        <f>SUM(Q9:Q136)</f>
        <v>0</v>
      </c>
      <c r="R8" s="163"/>
      <c r="S8" s="163"/>
      <c r="T8" s="164"/>
      <c r="U8" s="158"/>
      <c r="V8" s="158">
        <f>SUM(V9:V136)</f>
        <v>642.59999999999991</v>
      </c>
      <c r="W8" s="158"/>
      <c r="X8" s="158"/>
      <c r="AG8" t="s">
        <v>317</v>
      </c>
    </row>
    <row r="9" spans="1:60" ht="22.5" outlineLevel="1" x14ac:dyDescent="0.2">
      <c r="A9" s="165">
        <v>1</v>
      </c>
      <c r="B9" s="166" t="s">
        <v>978</v>
      </c>
      <c r="C9" s="175" t="s">
        <v>979</v>
      </c>
      <c r="D9" s="167" t="s">
        <v>420</v>
      </c>
      <c r="E9" s="168">
        <v>1</v>
      </c>
      <c r="F9" s="169">
        <v>367.2</v>
      </c>
      <c r="G9" s="170">
        <f>ROUND(E9*F9,2)</f>
        <v>367.2</v>
      </c>
      <c r="H9" s="169">
        <v>102.5</v>
      </c>
      <c r="I9" s="170">
        <f>ROUND(E9*H9,2)</f>
        <v>102.5</v>
      </c>
      <c r="J9" s="169">
        <v>264.7</v>
      </c>
      <c r="K9" s="170">
        <f>ROUND(E9*J9,2)</f>
        <v>264.7</v>
      </c>
      <c r="L9" s="170">
        <v>21</v>
      </c>
      <c r="M9" s="170">
        <f>G9*(1+L9/100)</f>
        <v>444.31199999999995</v>
      </c>
      <c r="N9" s="170">
        <v>1.0699999999999999E-2</v>
      </c>
      <c r="O9" s="170">
        <f>ROUND(E9*N9,2)</f>
        <v>0.01</v>
      </c>
      <c r="P9" s="170">
        <v>0</v>
      </c>
      <c r="Q9" s="170">
        <f>ROUND(E9*P9,2)</f>
        <v>0</v>
      </c>
      <c r="R9" s="170" t="s">
        <v>386</v>
      </c>
      <c r="S9" s="170" t="s">
        <v>387</v>
      </c>
      <c r="T9" s="171" t="s">
        <v>322</v>
      </c>
      <c r="U9" s="157">
        <v>0.90800000000000003</v>
      </c>
      <c r="V9" s="157">
        <f>ROUND(E9*U9,2)</f>
        <v>0.91</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55"/>
      <c r="B10" s="156"/>
      <c r="C10" s="273" t="s">
        <v>421</v>
      </c>
      <c r="D10" s="274"/>
      <c r="E10" s="274"/>
      <c r="F10" s="274"/>
      <c r="G10" s="274"/>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391</v>
      </c>
      <c r="AH10" s="148"/>
      <c r="AI10" s="148"/>
      <c r="AJ10" s="148"/>
      <c r="AK10" s="148"/>
      <c r="AL10" s="148"/>
      <c r="AM10" s="148"/>
      <c r="AN10" s="148"/>
      <c r="AO10" s="148"/>
      <c r="AP10" s="148"/>
      <c r="AQ10" s="148"/>
      <c r="AR10" s="148"/>
      <c r="AS10" s="148"/>
      <c r="AT10" s="148"/>
      <c r="AU10" s="148"/>
      <c r="AV10" s="148"/>
      <c r="AW10" s="148"/>
      <c r="AX10" s="148"/>
      <c r="AY10" s="148"/>
      <c r="AZ10" s="148"/>
      <c r="BA10" s="172" t="str">
        <f>C10</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0" s="148"/>
      <c r="BC10" s="148"/>
      <c r="BD10" s="148"/>
      <c r="BE10" s="148"/>
      <c r="BF10" s="148"/>
      <c r="BG10" s="148"/>
      <c r="BH10" s="148"/>
    </row>
    <row r="11" spans="1:60" outlineLevel="1" x14ac:dyDescent="0.2">
      <c r="A11" s="155"/>
      <c r="B11" s="156"/>
      <c r="C11" s="197" t="s">
        <v>1512</v>
      </c>
      <c r="D11" s="183"/>
      <c r="E11" s="184">
        <v>1</v>
      </c>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393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65">
        <v>2</v>
      </c>
      <c r="B12" s="166" t="s">
        <v>434</v>
      </c>
      <c r="C12" s="175" t="s">
        <v>435</v>
      </c>
      <c r="D12" s="167" t="s">
        <v>420</v>
      </c>
      <c r="E12" s="168">
        <v>2</v>
      </c>
      <c r="F12" s="169">
        <v>226.4</v>
      </c>
      <c r="G12" s="170">
        <f>ROUND(E12*F12,2)</f>
        <v>452.8</v>
      </c>
      <c r="H12" s="169">
        <v>67.92</v>
      </c>
      <c r="I12" s="170">
        <f>ROUND(E12*H12,2)</f>
        <v>135.84</v>
      </c>
      <c r="J12" s="169">
        <v>158.47999999999999</v>
      </c>
      <c r="K12" s="170">
        <f>ROUND(E12*J12,2)</f>
        <v>316.95999999999998</v>
      </c>
      <c r="L12" s="170">
        <v>21</v>
      </c>
      <c r="M12" s="170">
        <f>G12*(1+L12/100)</f>
        <v>547.88800000000003</v>
      </c>
      <c r="N12" s="170">
        <v>2.478E-2</v>
      </c>
      <c r="O12" s="170">
        <f>ROUND(E12*N12,2)</f>
        <v>0.05</v>
      </c>
      <c r="P12" s="170">
        <v>0</v>
      </c>
      <c r="Q12" s="170">
        <f>ROUND(E12*P12,2)</f>
        <v>0</v>
      </c>
      <c r="R12" s="170" t="s">
        <v>386</v>
      </c>
      <c r="S12" s="170" t="s">
        <v>387</v>
      </c>
      <c r="T12" s="171" t="s">
        <v>322</v>
      </c>
      <c r="U12" s="157">
        <v>0.54700000000000004</v>
      </c>
      <c r="V12" s="157">
        <f>ROUND(E12*U12,2)</f>
        <v>1.0900000000000001</v>
      </c>
      <c r="W12" s="157"/>
      <c r="X12" s="157" t="s">
        <v>388</v>
      </c>
      <c r="Y12" s="148"/>
      <c r="Z12" s="148"/>
      <c r="AA12" s="148"/>
      <c r="AB12" s="148"/>
      <c r="AC12" s="148"/>
      <c r="AD12" s="148"/>
      <c r="AE12" s="148"/>
      <c r="AF12" s="148"/>
      <c r="AG12" s="148" t="s">
        <v>389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55"/>
      <c r="B13" s="156"/>
      <c r="C13" s="273" t="s">
        <v>421</v>
      </c>
      <c r="D13" s="274"/>
      <c r="E13" s="274"/>
      <c r="F13" s="274"/>
      <c r="G13" s="274"/>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391</v>
      </c>
      <c r="AH13" s="148"/>
      <c r="AI13" s="148"/>
      <c r="AJ13" s="148"/>
      <c r="AK13" s="148"/>
      <c r="AL13" s="148"/>
      <c r="AM13" s="148"/>
      <c r="AN13" s="148"/>
      <c r="AO13" s="148"/>
      <c r="AP13" s="148"/>
      <c r="AQ13" s="148"/>
      <c r="AR13" s="148"/>
      <c r="AS13" s="148"/>
      <c r="AT13" s="148"/>
      <c r="AU13" s="148"/>
      <c r="AV13" s="148"/>
      <c r="AW13" s="148"/>
      <c r="AX13" s="148"/>
      <c r="AY13" s="148"/>
      <c r="AZ13" s="148"/>
      <c r="BA13" s="172" t="str">
        <f>C13</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3" s="148"/>
      <c r="BC13" s="148"/>
      <c r="BD13" s="148"/>
      <c r="BE13" s="148"/>
      <c r="BF13" s="148"/>
      <c r="BG13" s="148"/>
      <c r="BH13" s="148"/>
    </row>
    <row r="14" spans="1:60" outlineLevel="1" x14ac:dyDescent="0.2">
      <c r="A14" s="155"/>
      <c r="B14" s="156"/>
      <c r="C14" s="197" t="s">
        <v>1513</v>
      </c>
      <c r="D14" s="183"/>
      <c r="E14" s="184">
        <v>1</v>
      </c>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393</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97" t="s">
        <v>1514</v>
      </c>
      <c r="D15" s="183"/>
      <c r="E15" s="184">
        <v>1</v>
      </c>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393</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65">
        <v>3</v>
      </c>
      <c r="B16" s="166" t="s">
        <v>1515</v>
      </c>
      <c r="C16" s="175" t="s">
        <v>1516</v>
      </c>
      <c r="D16" s="167" t="s">
        <v>443</v>
      </c>
      <c r="E16" s="168">
        <v>240</v>
      </c>
      <c r="F16" s="169">
        <v>57.36</v>
      </c>
      <c r="G16" s="170">
        <f>ROUND(E16*F16,2)</f>
        <v>13766.4</v>
      </c>
      <c r="H16" s="169">
        <v>0</v>
      </c>
      <c r="I16" s="170">
        <f>ROUND(E16*H16,2)</f>
        <v>0</v>
      </c>
      <c r="J16" s="169">
        <v>57.36</v>
      </c>
      <c r="K16" s="170">
        <f>ROUND(E16*J16,2)</f>
        <v>13766.4</v>
      </c>
      <c r="L16" s="170">
        <v>21</v>
      </c>
      <c r="M16" s="170">
        <f>G16*(1+L16/100)</f>
        <v>16657.343999999997</v>
      </c>
      <c r="N16" s="170">
        <v>0</v>
      </c>
      <c r="O16" s="170">
        <f>ROUND(E16*N16,2)</f>
        <v>0</v>
      </c>
      <c r="P16" s="170">
        <v>0</v>
      </c>
      <c r="Q16" s="170">
        <f>ROUND(E16*P16,2)</f>
        <v>0</v>
      </c>
      <c r="R16" s="170" t="s">
        <v>386</v>
      </c>
      <c r="S16" s="170" t="s">
        <v>387</v>
      </c>
      <c r="T16" s="171" t="s">
        <v>322</v>
      </c>
      <c r="U16" s="157">
        <v>9.7000000000000003E-2</v>
      </c>
      <c r="V16" s="157">
        <f>ROUND(E16*U16,2)</f>
        <v>23.28</v>
      </c>
      <c r="W16" s="157"/>
      <c r="X16" s="157" t="s">
        <v>388</v>
      </c>
      <c r="Y16" s="148"/>
      <c r="Z16" s="148"/>
      <c r="AA16" s="148"/>
      <c r="AB16" s="148"/>
      <c r="AC16" s="148"/>
      <c r="AD16" s="148"/>
      <c r="AE16" s="148"/>
      <c r="AF16" s="148"/>
      <c r="AG16" s="148" t="s">
        <v>389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273" t="s">
        <v>984</v>
      </c>
      <c r="D17" s="274"/>
      <c r="E17" s="274"/>
      <c r="F17" s="274"/>
      <c r="G17" s="274"/>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391</v>
      </c>
      <c r="AH17" s="148"/>
      <c r="AI17" s="148"/>
      <c r="AJ17" s="148"/>
      <c r="AK17" s="148"/>
      <c r="AL17" s="148"/>
      <c r="AM17" s="148"/>
      <c r="AN17" s="148"/>
      <c r="AO17" s="148"/>
      <c r="AP17" s="148"/>
      <c r="AQ17" s="148"/>
      <c r="AR17" s="148"/>
      <c r="AS17" s="148"/>
      <c r="AT17" s="148"/>
      <c r="AU17" s="148"/>
      <c r="AV17" s="148"/>
      <c r="AW17" s="148"/>
      <c r="AX17" s="148"/>
      <c r="AY17" s="148"/>
      <c r="AZ17" s="148"/>
      <c r="BA17" s="172" t="str">
        <f>C17</f>
        <v>nebo lesní půdy, s vodorovným přemístěním na hromady v místě upotřebení nebo na dočasné či trvalé skládky se složením</v>
      </c>
      <c r="BB17" s="148"/>
      <c r="BC17" s="148"/>
      <c r="BD17" s="148"/>
      <c r="BE17" s="148"/>
      <c r="BF17" s="148"/>
      <c r="BG17" s="148"/>
      <c r="BH17" s="148"/>
    </row>
    <row r="18" spans="1:60" outlineLevel="1" x14ac:dyDescent="0.2">
      <c r="A18" s="155"/>
      <c r="B18" s="156"/>
      <c r="C18" s="197" t="s">
        <v>1517</v>
      </c>
      <c r="D18" s="183"/>
      <c r="E18" s="184"/>
      <c r="F18" s="157"/>
      <c r="G18" s="157"/>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393</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97" t="s">
        <v>1518</v>
      </c>
      <c r="D19" s="183"/>
      <c r="E19" s="184">
        <v>207</v>
      </c>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393</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97" t="s">
        <v>1519</v>
      </c>
      <c r="D20" s="183"/>
      <c r="E20" s="184">
        <v>33</v>
      </c>
      <c r="F20" s="157"/>
      <c r="G20" s="157"/>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393</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98" t="s">
        <v>599</v>
      </c>
      <c r="D21" s="185"/>
      <c r="E21" s="186">
        <v>240</v>
      </c>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393</v>
      </c>
      <c r="AH21" s="148">
        <v>1</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65">
        <v>4</v>
      </c>
      <c r="B22" s="166" t="s">
        <v>995</v>
      </c>
      <c r="C22" s="175" t="s">
        <v>996</v>
      </c>
      <c r="D22" s="167" t="s">
        <v>443</v>
      </c>
      <c r="E22" s="168">
        <v>30.56</v>
      </c>
      <c r="F22" s="169">
        <v>519.20000000000005</v>
      </c>
      <c r="G22" s="170">
        <f>ROUND(E22*F22,2)</f>
        <v>15866.75</v>
      </c>
      <c r="H22" s="169">
        <v>0</v>
      </c>
      <c r="I22" s="170">
        <f>ROUND(E22*H22,2)</f>
        <v>0</v>
      </c>
      <c r="J22" s="169">
        <v>519.20000000000005</v>
      </c>
      <c r="K22" s="170">
        <f>ROUND(E22*J22,2)</f>
        <v>15866.75</v>
      </c>
      <c r="L22" s="170">
        <v>21</v>
      </c>
      <c r="M22" s="170">
        <f>G22*(1+L22/100)</f>
        <v>19198.767499999998</v>
      </c>
      <c r="N22" s="170">
        <v>0</v>
      </c>
      <c r="O22" s="170">
        <f>ROUND(E22*N22,2)</f>
        <v>0</v>
      </c>
      <c r="P22" s="170">
        <v>0</v>
      </c>
      <c r="Q22" s="170">
        <f>ROUND(E22*P22,2)</f>
        <v>0</v>
      </c>
      <c r="R22" s="170" t="s">
        <v>386</v>
      </c>
      <c r="S22" s="170" t="s">
        <v>387</v>
      </c>
      <c r="T22" s="171" t="s">
        <v>322</v>
      </c>
      <c r="U22" s="157">
        <v>1.7629999999999999</v>
      </c>
      <c r="V22" s="157">
        <f>ROUND(E22*U22,2)</f>
        <v>53.88</v>
      </c>
      <c r="W22" s="157"/>
      <c r="X22" s="157" t="s">
        <v>388</v>
      </c>
      <c r="Y22" s="148"/>
      <c r="Z22" s="148"/>
      <c r="AA22" s="148"/>
      <c r="AB22" s="148"/>
      <c r="AC22" s="148"/>
      <c r="AD22" s="148"/>
      <c r="AE22" s="148"/>
      <c r="AF22" s="148"/>
      <c r="AG22" s="148" t="s">
        <v>389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273" t="s">
        <v>997</v>
      </c>
      <c r="D23" s="274"/>
      <c r="E23" s="274"/>
      <c r="F23" s="274"/>
      <c r="G23" s="274"/>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391</v>
      </c>
      <c r="AH23" s="148"/>
      <c r="AI23" s="148"/>
      <c r="AJ23" s="148"/>
      <c r="AK23" s="148"/>
      <c r="AL23" s="148"/>
      <c r="AM23" s="148"/>
      <c r="AN23" s="148"/>
      <c r="AO23" s="148"/>
      <c r="AP23" s="148"/>
      <c r="AQ23" s="148"/>
      <c r="AR23" s="148"/>
      <c r="AS23" s="148"/>
      <c r="AT23" s="148"/>
      <c r="AU23" s="148"/>
      <c r="AV23" s="148"/>
      <c r="AW23" s="148"/>
      <c r="AX23" s="148"/>
      <c r="AY23" s="148"/>
      <c r="AZ23" s="148"/>
      <c r="BA23" s="172" t="str">
        <f>C23</f>
        <v>Příplatek k cenám hloubených vykopávek za ztížení vykopávky v blízkosti podzemního vedení nebo výbušnin pro jakoukoliv třídu horniny.</v>
      </c>
      <c r="BB23" s="148"/>
      <c r="BC23" s="148"/>
      <c r="BD23" s="148"/>
      <c r="BE23" s="148"/>
      <c r="BF23" s="148"/>
      <c r="BG23" s="148"/>
      <c r="BH23" s="148"/>
    </row>
    <row r="24" spans="1:60" outlineLevel="1" x14ac:dyDescent="0.2">
      <c r="A24" s="155"/>
      <c r="B24" s="156"/>
      <c r="C24" s="197" t="s">
        <v>1520</v>
      </c>
      <c r="D24" s="183"/>
      <c r="E24" s="184">
        <v>15.28</v>
      </c>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393</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97" t="s">
        <v>1521</v>
      </c>
      <c r="D25" s="183"/>
      <c r="E25" s="184">
        <v>15.28</v>
      </c>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393</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65">
        <v>5</v>
      </c>
      <c r="B26" s="166" t="s">
        <v>1522</v>
      </c>
      <c r="C26" s="175" t="s">
        <v>1523</v>
      </c>
      <c r="D26" s="167" t="s">
        <v>443</v>
      </c>
      <c r="E26" s="168">
        <v>20.07114</v>
      </c>
      <c r="F26" s="169">
        <v>104.8</v>
      </c>
      <c r="G26" s="170">
        <f>ROUND(E26*F26,2)</f>
        <v>2103.46</v>
      </c>
      <c r="H26" s="169">
        <v>0</v>
      </c>
      <c r="I26" s="170">
        <f>ROUND(E26*H26,2)</f>
        <v>0</v>
      </c>
      <c r="J26" s="169">
        <v>104.8</v>
      </c>
      <c r="K26" s="170">
        <f>ROUND(E26*J26,2)</f>
        <v>2103.46</v>
      </c>
      <c r="L26" s="170">
        <v>21</v>
      </c>
      <c r="M26" s="170">
        <f>G26*(1+L26/100)</f>
        <v>2545.1866</v>
      </c>
      <c r="N26" s="170">
        <v>0</v>
      </c>
      <c r="O26" s="170">
        <f>ROUND(E26*N26,2)</f>
        <v>0</v>
      </c>
      <c r="P26" s="170">
        <v>0</v>
      </c>
      <c r="Q26" s="170">
        <f>ROUND(E26*P26,2)</f>
        <v>0</v>
      </c>
      <c r="R26" s="170" t="s">
        <v>386</v>
      </c>
      <c r="S26" s="170" t="s">
        <v>387</v>
      </c>
      <c r="T26" s="171" t="s">
        <v>322</v>
      </c>
      <c r="U26" s="157">
        <v>0.13</v>
      </c>
      <c r="V26" s="157">
        <f>ROUND(E26*U26,2)</f>
        <v>2.61</v>
      </c>
      <c r="W26" s="157"/>
      <c r="X26" s="157" t="s">
        <v>388</v>
      </c>
      <c r="Y26" s="148"/>
      <c r="Z26" s="148"/>
      <c r="AA26" s="148"/>
      <c r="AB26" s="148"/>
      <c r="AC26" s="148"/>
      <c r="AD26" s="148"/>
      <c r="AE26" s="148"/>
      <c r="AF26" s="148"/>
      <c r="AG26" s="148" t="s">
        <v>389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ht="33.75" outlineLevel="1" x14ac:dyDescent="0.2">
      <c r="A27" s="155"/>
      <c r="B27" s="156"/>
      <c r="C27" s="273" t="s">
        <v>455</v>
      </c>
      <c r="D27" s="274"/>
      <c r="E27" s="274"/>
      <c r="F27" s="274"/>
      <c r="G27" s="274"/>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391</v>
      </c>
      <c r="AH27" s="148"/>
      <c r="AI27" s="148"/>
      <c r="AJ27" s="148"/>
      <c r="AK27" s="148"/>
      <c r="AL27" s="148"/>
      <c r="AM27" s="148"/>
      <c r="AN27" s="148"/>
      <c r="AO27" s="148"/>
      <c r="AP27" s="148"/>
      <c r="AQ27" s="148"/>
      <c r="AR27" s="148"/>
      <c r="AS27" s="148"/>
      <c r="AT27" s="148"/>
      <c r="AU27" s="148"/>
      <c r="AV27" s="148"/>
      <c r="AW27" s="148"/>
      <c r="AX27" s="148"/>
      <c r="AY27" s="148"/>
      <c r="AZ27" s="148"/>
      <c r="BA27" s="172" t="str">
        <f>C27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7" s="148"/>
      <c r="BC27" s="148"/>
      <c r="BD27" s="148"/>
      <c r="BE27" s="148"/>
      <c r="BF27" s="148"/>
      <c r="BG27" s="148"/>
      <c r="BH27" s="148"/>
    </row>
    <row r="28" spans="1:60" outlineLevel="1" x14ac:dyDescent="0.2">
      <c r="A28" s="155"/>
      <c r="B28" s="156"/>
      <c r="C28" s="197" t="s">
        <v>456</v>
      </c>
      <c r="D28" s="183"/>
      <c r="E28" s="184"/>
      <c r="F28" s="157"/>
      <c r="G28" s="15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393</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97" t="s">
        <v>1524</v>
      </c>
      <c r="D29" s="183"/>
      <c r="E29" s="184">
        <v>20.07114</v>
      </c>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393</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65">
        <v>6</v>
      </c>
      <c r="B30" s="166" t="s">
        <v>1525</v>
      </c>
      <c r="C30" s="175" t="s">
        <v>1526</v>
      </c>
      <c r="D30" s="167" t="s">
        <v>443</v>
      </c>
      <c r="E30" s="168">
        <v>209.31326999999999</v>
      </c>
      <c r="F30" s="169">
        <v>122.8</v>
      </c>
      <c r="G30" s="170">
        <f>ROUND(E30*F30,2)</f>
        <v>25703.67</v>
      </c>
      <c r="H30" s="169">
        <v>0</v>
      </c>
      <c r="I30" s="170">
        <f>ROUND(E30*H30,2)</f>
        <v>0</v>
      </c>
      <c r="J30" s="169">
        <v>122.8</v>
      </c>
      <c r="K30" s="170">
        <f>ROUND(E30*J30,2)</f>
        <v>25703.67</v>
      </c>
      <c r="L30" s="170">
        <v>21</v>
      </c>
      <c r="M30" s="170">
        <f>G30*(1+L30/100)</f>
        <v>31101.440699999996</v>
      </c>
      <c r="N30" s="170">
        <v>0</v>
      </c>
      <c r="O30" s="170">
        <f>ROUND(E30*N30,2)</f>
        <v>0</v>
      </c>
      <c r="P30" s="170">
        <v>0</v>
      </c>
      <c r="Q30" s="170">
        <f>ROUND(E30*P30,2)</f>
        <v>0</v>
      </c>
      <c r="R30" s="170" t="s">
        <v>386</v>
      </c>
      <c r="S30" s="170" t="s">
        <v>387</v>
      </c>
      <c r="T30" s="171" t="s">
        <v>322</v>
      </c>
      <c r="U30" s="157">
        <v>0.16</v>
      </c>
      <c r="V30" s="157">
        <f>ROUND(E30*U30,2)</f>
        <v>33.49</v>
      </c>
      <c r="W30" s="157"/>
      <c r="X30" s="157" t="s">
        <v>388</v>
      </c>
      <c r="Y30" s="148"/>
      <c r="Z30" s="148"/>
      <c r="AA30" s="148"/>
      <c r="AB30" s="148"/>
      <c r="AC30" s="148"/>
      <c r="AD30" s="148"/>
      <c r="AE30" s="148"/>
      <c r="AF30" s="148"/>
      <c r="AG30" s="148" t="s">
        <v>389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33.75" outlineLevel="1" x14ac:dyDescent="0.2">
      <c r="A31" s="155"/>
      <c r="B31" s="156"/>
      <c r="C31" s="273" t="s">
        <v>455</v>
      </c>
      <c r="D31" s="274"/>
      <c r="E31" s="274"/>
      <c r="F31" s="274"/>
      <c r="G31" s="274"/>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391</v>
      </c>
      <c r="AH31" s="148"/>
      <c r="AI31" s="148"/>
      <c r="AJ31" s="148"/>
      <c r="AK31" s="148"/>
      <c r="AL31" s="148"/>
      <c r="AM31" s="148"/>
      <c r="AN31" s="148"/>
      <c r="AO31" s="148"/>
      <c r="AP31" s="148"/>
      <c r="AQ31" s="148"/>
      <c r="AR31" s="148"/>
      <c r="AS31" s="148"/>
      <c r="AT31" s="148"/>
      <c r="AU31" s="148"/>
      <c r="AV31" s="148"/>
      <c r="AW31" s="148"/>
      <c r="AX31" s="148"/>
      <c r="AY31" s="148"/>
      <c r="AZ31" s="148"/>
      <c r="BA31" s="172" t="str">
        <f>C31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1" s="148"/>
      <c r="BC31" s="148"/>
      <c r="BD31" s="148"/>
      <c r="BE31" s="148"/>
      <c r="BF31" s="148"/>
      <c r="BG31" s="148"/>
      <c r="BH31" s="148"/>
    </row>
    <row r="32" spans="1:60" outlineLevel="1" x14ac:dyDescent="0.2">
      <c r="A32" s="155"/>
      <c r="B32" s="156"/>
      <c r="C32" s="194" t="s">
        <v>392</v>
      </c>
      <c r="D32" s="179"/>
      <c r="E32" s="180"/>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393</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95" t="s">
        <v>1527</v>
      </c>
      <c r="D33" s="179"/>
      <c r="E33" s="180"/>
      <c r="F33" s="157"/>
      <c r="G33" s="157"/>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393</v>
      </c>
      <c r="AH33" s="148">
        <v>2</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95" t="s">
        <v>1528</v>
      </c>
      <c r="D34" s="179"/>
      <c r="E34" s="180">
        <v>143.25299999999999</v>
      </c>
      <c r="F34" s="157"/>
      <c r="G34" s="157"/>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393</v>
      </c>
      <c r="AH34" s="148">
        <v>2</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95" t="s">
        <v>1529</v>
      </c>
      <c r="D35" s="179"/>
      <c r="E35" s="180"/>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393</v>
      </c>
      <c r="AH35" s="148">
        <v>2</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95" t="s">
        <v>1530</v>
      </c>
      <c r="D36" s="179"/>
      <c r="E36" s="180">
        <v>-20.7</v>
      </c>
      <c r="F36" s="157"/>
      <c r="G36" s="157"/>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393</v>
      </c>
      <c r="AH36" s="148">
        <v>2</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95" t="s">
        <v>1531</v>
      </c>
      <c r="D37" s="179"/>
      <c r="E37" s="180">
        <v>-0.67</v>
      </c>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393</v>
      </c>
      <c r="AH37" s="148">
        <v>2</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95" t="s">
        <v>1532</v>
      </c>
      <c r="D38" s="179"/>
      <c r="E38" s="180">
        <v>121.44</v>
      </c>
      <c r="F38" s="157"/>
      <c r="G38" s="157"/>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393</v>
      </c>
      <c r="AH38" s="148">
        <v>2</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95" t="s">
        <v>1533</v>
      </c>
      <c r="D39" s="179"/>
      <c r="E39" s="180">
        <v>25.989599999999999</v>
      </c>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393</v>
      </c>
      <c r="AH39" s="148">
        <v>2</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95" t="s">
        <v>1534</v>
      </c>
      <c r="D40" s="179"/>
      <c r="E40" s="180">
        <v>15.625</v>
      </c>
      <c r="F40" s="157"/>
      <c r="G40" s="157"/>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393</v>
      </c>
      <c r="AH40" s="148">
        <v>2</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95" t="s">
        <v>491</v>
      </c>
      <c r="D41" s="179"/>
      <c r="E41" s="180"/>
      <c r="F41" s="157"/>
      <c r="G41" s="157"/>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393</v>
      </c>
      <c r="AH41" s="148">
        <v>2</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95" t="s">
        <v>1535</v>
      </c>
      <c r="D42" s="179"/>
      <c r="E42" s="180">
        <v>-3.3</v>
      </c>
      <c r="F42" s="157"/>
      <c r="G42" s="157"/>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393</v>
      </c>
      <c r="AH42" s="148">
        <v>2</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95" t="s">
        <v>1536</v>
      </c>
      <c r="D43" s="179"/>
      <c r="E43" s="180">
        <v>-2.7846000000000002</v>
      </c>
      <c r="F43" s="157"/>
      <c r="G43" s="157"/>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393</v>
      </c>
      <c r="AH43" s="148">
        <v>2</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95" t="s">
        <v>1537</v>
      </c>
      <c r="D44" s="179"/>
      <c r="E44" s="180">
        <v>-1.875</v>
      </c>
      <c r="F44" s="157"/>
      <c r="G44" s="157"/>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393</v>
      </c>
      <c r="AH44" s="148">
        <v>2</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95" t="s">
        <v>1538</v>
      </c>
      <c r="D45" s="179"/>
      <c r="E45" s="180">
        <v>-11</v>
      </c>
      <c r="F45" s="157"/>
      <c r="G45" s="157"/>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393</v>
      </c>
      <c r="AH45" s="148">
        <v>2</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95" t="s">
        <v>1021</v>
      </c>
      <c r="D46" s="179"/>
      <c r="E46" s="180"/>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393</v>
      </c>
      <c r="AH46" s="148">
        <v>2</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95" t="s">
        <v>1539</v>
      </c>
      <c r="D47" s="179"/>
      <c r="E47" s="180">
        <v>20.752500000000001</v>
      </c>
      <c r="F47" s="157"/>
      <c r="G47" s="157"/>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393</v>
      </c>
      <c r="AH47" s="148">
        <v>2</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96" t="s">
        <v>403</v>
      </c>
      <c r="D48" s="181"/>
      <c r="E48" s="182">
        <v>286.73050000000001</v>
      </c>
      <c r="F48" s="157"/>
      <c r="G48" s="157"/>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393</v>
      </c>
      <c r="AH48" s="148">
        <v>3</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94" t="s">
        <v>404</v>
      </c>
      <c r="D49" s="179"/>
      <c r="E49" s="180"/>
      <c r="F49" s="157"/>
      <c r="G49" s="157"/>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393</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97" t="s">
        <v>1540</v>
      </c>
      <c r="D50" s="183"/>
      <c r="E50" s="184">
        <v>209.31326999999999</v>
      </c>
      <c r="F50" s="157"/>
      <c r="G50" s="157"/>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393</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65">
        <v>7</v>
      </c>
      <c r="B51" s="166" t="s">
        <v>497</v>
      </c>
      <c r="C51" s="175" t="s">
        <v>498</v>
      </c>
      <c r="D51" s="167" t="s">
        <v>443</v>
      </c>
      <c r="E51" s="168">
        <v>46.048920000000003</v>
      </c>
      <c r="F51" s="169">
        <v>27.44</v>
      </c>
      <c r="G51" s="170">
        <f>ROUND(E51*F51,2)</f>
        <v>1263.58</v>
      </c>
      <c r="H51" s="169">
        <v>0</v>
      </c>
      <c r="I51" s="170">
        <f>ROUND(E51*H51,2)</f>
        <v>0</v>
      </c>
      <c r="J51" s="169">
        <v>27.44</v>
      </c>
      <c r="K51" s="170">
        <f>ROUND(E51*J51,2)</f>
        <v>1263.58</v>
      </c>
      <c r="L51" s="170">
        <v>21</v>
      </c>
      <c r="M51" s="170">
        <f>G51*(1+L51/100)</f>
        <v>1528.9317999999998</v>
      </c>
      <c r="N51" s="170">
        <v>0</v>
      </c>
      <c r="O51" s="170">
        <f>ROUND(E51*N51,2)</f>
        <v>0</v>
      </c>
      <c r="P51" s="170">
        <v>0</v>
      </c>
      <c r="Q51" s="170">
        <f>ROUND(E51*P51,2)</f>
        <v>0</v>
      </c>
      <c r="R51" s="170" t="s">
        <v>386</v>
      </c>
      <c r="S51" s="170" t="s">
        <v>387</v>
      </c>
      <c r="T51" s="171" t="s">
        <v>322</v>
      </c>
      <c r="U51" s="157">
        <v>8.4000000000000005E-2</v>
      </c>
      <c r="V51" s="157">
        <f>ROUND(E51*U51,2)</f>
        <v>3.87</v>
      </c>
      <c r="W51" s="157"/>
      <c r="X51" s="157" t="s">
        <v>388</v>
      </c>
      <c r="Y51" s="148"/>
      <c r="Z51" s="148"/>
      <c r="AA51" s="148"/>
      <c r="AB51" s="148"/>
      <c r="AC51" s="148"/>
      <c r="AD51" s="148"/>
      <c r="AE51" s="148"/>
      <c r="AF51" s="148"/>
      <c r="AG51" s="148" t="s">
        <v>389</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ht="33.75" outlineLevel="1" x14ac:dyDescent="0.2">
      <c r="A52" s="155"/>
      <c r="B52" s="156"/>
      <c r="C52" s="273" t="s">
        <v>455</v>
      </c>
      <c r="D52" s="274"/>
      <c r="E52" s="274"/>
      <c r="F52" s="274"/>
      <c r="G52" s="274"/>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391</v>
      </c>
      <c r="AH52" s="148"/>
      <c r="AI52" s="148"/>
      <c r="AJ52" s="148"/>
      <c r="AK52" s="148"/>
      <c r="AL52" s="148"/>
      <c r="AM52" s="148"/>
      <c r="AN52" s="148"/>
      <c r="AO52" s="148"/>
      <c r="AP52" s="148"/>
      <c r="AQ52" s="148"/>
      <c r="AR52" s="148"/>
      <c r="AS52" s="148"/>
      <c r="AT52" s="148"/>
      <c r="AU52" s="148"/>
      <c r="AV52" s="148"/>
      <c r="AW52" s="148"/>
      <c r="AX52" s="148"/>
      <c r="AY52" s="148"/>
      <c r="AZ52" s="148"/>
      <c r="BA52" s="172" t="str">
        <f>C52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2" s="148"/>
      <c r="BC52" s="148"/>
      <c r="BD52" s="148"/>
      <c r="BE52" s="148"/>
      <c r="BF52" s="148"/>
      <c r="BG52" s="148"/>
      <c r="BH52" s="148"/>
    </row>
    <row r="53" spans="1:60" outlineLevel="1" x14ac:dyDescent="0.2">
      <c r="A53" s="155"/>
      <c r="B53" s="156"/>
      <c r="C53" s="197" t="s">
        <v>1541</v>
      </c>
      <c r="D53" s="183"/>
      <c r="E53" s="184">
        <v>46.048920000000003</v>
      </c>
      <c r="F53" s="157"/>
      <c r="G53" s="157"/>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393</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65">
        <v>8</v>
      </c>
      <c r="B54" s="166" t="s">
        <v>500</v>
      </c>
      <c r="C54" s="175" t="s">
        <v>501</v>
      </c>
      <c r="D54" s="167" t="s">
        <v>443</v>
      </c>
      <c r="E54" s="168">
        <v>57.3461</v>
      </c>
      <c r="F54" s="169">
        <v>221.2</v>
      </c>
      <c r="G54" s="170">
        <f>ROUND(E54*F54,2)</f>
        <v>12684.96</v>
      </c>
      <c r="H54" s="169">
        <v>0</v>
      </c>
      <c r="I54" s="170">
        <f>ROUND(E54*H54,2)</f>
        <v>0</v>
      </c>
      <c r="J54" s="169">
        <v>221.2</v>
      </c>
      <c r="K54" s="170">
        <f>ROUND(E54*J54,2)</f>
        <v>12684.96</v>
      </c>
      <c r="L54" s="170">
        <v>21</v>
      </c>
      <c r="M54" s="170">
        <f>G54*(1+L54/100)</f>
        <v>15348.801599999999</v>
      </c>
      <c r="N54" s="170">
        <v>0</v>
      </c>
      <c r="O54" s="170">
        <f>ROUND(E54*N54,2)</f>
        <v>0</v>
      </c>
      <c r="P54" s="170">
        <v>0</v>
      </c>
      <c r="Q54" s="170">
        <f>ROUND(E54*P54,2)</f>
        <v>0</v>
      </c>
      <c r="R54" s="170" t="s">
        <v>386</v>
      </c>
      <c r="S54" s="170" t="s">
        <v>387</v>
      </c>
      <c r="T54" s="171" t="s">
        <v>322</v>
      </c>
      <c r="U54" s="157">
        <v>0.25</v>
      </c>
      <c r="V54" s="157">
        <f>ROUND(E54*U54,2)</f>
        <v>14.34</v>
      </c>
      <c r="W54" s="157"/>
      <c r="X54" s="157" t="s">
        <v>388</v>
      </c>
      <c r="Y54" s="148"/>
      <c r="Z54" s="148"/>
      <c r="AA54" s="148"/>
      <c r="AB54" s="148"/>
      <c r="AC54" s="148"/>
      <c r="AD54" s="148"/>
      <c r="AE54" s="148"/>
      <c r="AF54" s="148"/>
      <c r="AG54" s="148" t="s">
        <v>389</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33.75" outlineLevel="1" x14ac:dyDescent="0.2">
      <c r="A55" s="155"/>
      <c r="B55" s="156"/>
      <c r="C55" s="273" t="s">
        <v>455</v>
      </c>
      <c r="D55" s="274"/>
      <c r="E55" s="274"/>
      <c r="F55" s="274"/>
      <c r="G55" s="274"/>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391</v>
      </c>
      <c r="AH55" s="148"/>
      <c r="AI55" s="148"/>
      <c r="AJ55" s="148"/>
      <c r="AK55" s="148"/>
      <c r="AL55" s="148"/>
      <c r="AM55" s="148"/>
      <c r="AN55" s="148"/>
      <c r="AO55" s="148"/>
      <c r="AP55" s="148"/>
      <c r="AQ55" s="148"/>
      <c r="AR55" s="148"/>
      <c r="AS55" s="148"/>
      <c r="AT55" s="148"/>
      <c r="AU55" s="148"/>
      <c r="AV55" s="148"/>
      <c r="AW55" s="148"/>
      <c r="AX55" s="148"/>
      <c r="AY55" s="148"/>
      <c r="AZ55" s="148"/>
      <c r="BA55" s="172" t="str">
        <f>C55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5" s="148"/>
      <c r="BC55" s="148"/>
      <c r="BD55" s="148"/>
      <c r="BE55" s="148"/>
      <c r="BF55" s="148"/>
      <c r="BG55" s="148"/>
      <c r="BH55" s="148"/>
    </row>
    <row r="56" spans="1:60" outlineLevel="1" x14ac:dyDescent="0.2">
      <c r="A56" s="155"/>
      <c r="B56" s="156"/>
      <c r="C56" s="197" t="s">
        <v>456</v>
      </c>
      <c r="D56" s="183"/>
      <c r="E56" s="184"/>
      <c r="F56" s="157"/>
      <c r="G56" s="157"/>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393</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97" t="s">
        <v>1542</v>
      </c>
      <c r="D57" s="183"/>
      <c r="E57" s="184">
        <v>57.3461</v>
      </c>
      <c r="F57" s="157"/>
      <c r="G57" s="157"/>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393</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65">
        <v>9</v>
      </c>
      <c r="B58" s="166" t="s">
        <v>1044</v>
      </c>
      <c r="C58" s="175" t="s">
        <v>1045</v>
      </c>
      <c r="D58" s="167" t="s">
        <v>420</v>
      </c>
      <c r="E58" s="168">
        <v>10</v>
      </c>
      <c r="F58" s="169">
        <v>1848</v>
      </c>
      <c r="G58" s="170">
        <f>ROUND(E58*F58,2)</f>
        <v>18480</v>
      </c>
      <c r="H58" s="169">
        <v>22.89</v>
      </c>
      <c r="I58" s="170">
        <f>ROUND(E58*H58,2)</f>
        <v>228.9</v>
      </c>
      <c r="J58" s="169">
        <v>1825.11</v>
      </c>
      <c r="K58" s="170">
        <f>ROUND(E58*J58,2)</f>
        <v>18251.099999999999</v>
      </c>
      <c r="L58" s="170">
        <v>21</v>
      </c>
      <c r="M58" s="170">
        <f>G58*(1+L58/100)</f>
        <v>22360.799999999999</v>
      </c>
      <c r="N58" s="170">
        <v>2.1000000000000001E-4</v>
      </c>
      <c r="O58" s="170">
        <f>ROUND(E58*N58,2)</f>
        <v>0</v>
      </c>
      <c r="P58" s="170">
        <v>0</v>
      </c>
      <c r="Q58" s="170">
        <f>ROUND(E58*P58,2)</f>
        <v>0</v>
      </c>
      <c r="R58" s="170" t="s">
        <v>386</v>
      </c>
      <c r="S58" s="170" t="s">
        <v>387</v>
      </c>
      <c r="T58" s="171" t="s">
        <v>322</v>
      </c>
      <c r="U58" s="157">
        <v>2.0165899999999999</v>
      </c>
      <c r="V58" s="157">
        <f>ROUND(E58*U58,2)</f>
        <v>20.170000000000002</v>
      </c>
      <c r="W58" s="157"/>
      <c r="X58" s="157" t="s">
        <v>388</v>
      </c>
      <c r="Y58" s="148"/>
      <c r="Z58" s="148"/>
      <c r="AA58" s="148"/>
      <c r="AB58" s="148"/>
      <c r="AC58" s="148"/>
      <c r="AD58" s="148"/>
      <c r="AE58" s="148"/>
      <c r="AF58" s="148"/>
      <c r="AG58" s="148" t="s">
        <v>389</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55"/>
      <c r="B59" s="156"/>
      <c r="C59" s="273" t="s">
        <v>1041</v>
      </c>
      <c r="D59" s="274"/>
      <c r="E59" s="274"/>
      <c r="F59" s="274"/>
      <c r="G59" s="274"/>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391</v>
      </c>
      <c r="AH59" s="148"/>
      <c r="AI59" s="148"/>
      <c r="AJ59" s="148"/>
      <c r="AK59" s="148"/>
      <c r="AL59" s="148"/>
      <c r="AM59" s="148"/>
      <c r="AN59" s="148"/>
      <c r="AO59" s="148"/>
      <c r="AP59" s="148"/>
      <c r="AQ59" s="148"/>
      <c r="AR59" s="148"/>
      <c r="AS59" s="148"/>
      <c r="AT59" s="148"/>
      <c r="AU59" s="148"/>
      <c r="AV59" s="148"/>
      <c r="AW59" s="148"/>
      <c r="AX59" s="148"/>
      <c r="AY59" s="148"/>
      <c r="AZ59" s="148"/>
      <c r="BA59" s="172" t="str">
        <f>C59</f>
        <v>Protlačování trub v hornině 1 - 4 s výjimkou tekoucího písku a hornin kašovité konzistence metodou ramování (zatloukání) ocelových trub s následným čistěním.</v>
      </c>
      <c r="BB59" s="148"/>
      <c r="BC59" s="148"/>
      <c r="BD59" s="148"/>
      <c r="BE59" s="148"/>
      <c r="BF59" s="148"/>
      <c r="BG59" s="148"/>
      <c r="BH59" s="148"/>
    </row>
    <row r="60" spans="1:60" ht="22.5" outlineLevel="1" x14ac:dyDescent="0.2">
      <c r="A60" s="155"/>
      <c r="B60" s="156"/>
      <c r="C60" s="275" t="s">
        <v>1042</v>
      </c>
      <c r="D60" s="276"/>
      <c r="E60" s="276"/>
      <c r="F60" s="276"/>
      <c r="G60" s="276"/>
      <c r="H60" s="157"/>
      <c r="I60" s="157"/>
      <c r="J60" s="157"/>
      <c r="K60" s="157"/>
      <c r="L60" s="157"/>
      <c r="M60" s="157"/>
      <c r="N60" s="157"/>
      <c r="O60" s="157"/>
      <c r="P60" s="157"/>
      <c r="Q60" s="157"/>
      <c r="R60" s="157"/>
      <c r="S60" s="157"/>
      <c r="T60" s="157"/>
      <c r="U60" s="157"/>
      <c r="V60" s="157"/>
      <c r="W60" s="157"/>
      <c r="X60" s="157"/>
      <c r="Y60" s="148"/>
      <c r="Z60" s="148"/>
      <c r="AA60" s="148"/>
      <c r="AB60" s="148"/>
      <c r="AC60" s="148"/>
      <c r="AD60" s="148"/>
      <c r="AE60" s="148"/>
      <c r="AF60" s="148"/>
      <c r="AG60" s="148" t="s">
        <v>391</v>
      </c>
      <c r="AH60" s="148"/>
      <c r="AI60" s="148"/>
      <c r="AJ60" s="148"/>
      <c r="AK60" s="148"/>
      <c r="AL60" s="148"/>
      <c r="AM60" s="148"/>
      <c r="AN60" s="148"/>
      <c r="AO60" s="148"/>
      <c r="AP60" s="148"/>
      <c r="AQ60" s="148"/>
      <c r="AR60" s="148"/>
      <c r="AS60" s="148"/>
      <c r="AT60" s="148"/>
      <c r="AU60" s="148"/>
      <c r="AV60" s="148"/>
      <c r="AW60" s="148"/>
      <c r="AX60" s="148"/>
      <c r="AY60" s="148"/>
      <c r="AZ60" s="148"/>
      <c r="BA60" s="172" t="str">
        <f>C60</f>
        <v>Úprava čela potrubí pro protlačení, spojování potlačovaných trub, odstranění horniny z protlačovaných trub stlačeným vzduchem, vodorovné a svislé přemístění výkopku z protlačovaného potrubí a montážní jámy na přilehlé území.</v>
      </c>
      <c r="BB60" s="148"/>
      <c r="BC60" s="148"/>
      <c r="BD60" s="148"/>
      <c r="BE60" s="148"/>
      <c r="BF60" s="148"/>
      <c r="BG60" s="148"/>
      <c r="BH60" s="148"/>
    </row>
    <row r="61" spans="1:60" outlineLevel="1" x14ac:dyDescent="0.2">
      <c r="A61" s="155"/>
      <c r="B61" s="156"/>
      <c r="C61" s="197" t="s">
        <v>1543</v>
      </c>
      <c r="D61" s="183"/>
      <c r="E61" s="184">
        <v>10</v>
      </c>
      <c r="F61" s="157"/>
      <c r="G61" s="157"/>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393</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98" t="s">
        <v>599</v>
      </c>
      <c r="D62" s="185"/>
      <c r="E62" s="186">
        <v>10</v>
      </c>
      <c r="F62" s="157"/>
      <c r="G62" s="157"/>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393</v>
      </c>
      <c r="AH62" s="148">
        <v>1</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ht="22.5" outlineLevel="1" x14ac:dyDescent="0.2">
      <c r="A63" s="165">
        <v>10</v>
      </c>
      <c r="B63" s="166" t="s">
        <v>1051</v>
      </c>
      <c r="C63" s="175" t="s">
        <v>1052</v>
      </c>
      <c r="D63" s="167" t="s">
        <v>506</v>
      </c>
      <c r="E63" s="168">
        <v>570.89099999999996</v>
      </c>
      <c r="F63" s="169">
        <v>97.2</v>
      </c>
      <c r="G63" s="170">
        <f>ROUND(E63*F63,2)</f>
        <v>55490.61</v>
      </c>
      <c r="H63" s="169">
        <v>9.0500000000000007</v>
      </c>
      <c r="I63" s="170">
        <f>ROUND(E63*H63,2)</f>
        <v>5166.5600000000004</v>
      </c>
      <c r="J63" s="169">
        <v>88.15</v>
      </c>
      <c r="K63" s="170">
        <f>ROUND(E63*J63,2)</f>
        <v>50324.04</v>
      </c>
      <c r="L63" s="170">
        <v>21</v>
      </c>
      <c r="M63" s="170">
        <f>G63*(1+L63/100)</f>
        <v>67143.638099999996</v>
      </c>
      <c r="N63" s="170">
        <v>9.8999999999999999E-4</v>
      </c>
      <c r="O63" s="170">
        <f>ROUND(E63*N63,2)</f>
        <v>0.56999999999999995</v>
      </c>
      <c r="P63" s="170">
        <v>0</v>
      </c>
      <c r="Q63" s="170">
        <f>ROUND(E63*P63,2)</f>
        <v>0</v>
      </c>
      <c r="R63" s="170" t="s">
        <v>386</v>
      </c>
      <c r="S63" s="170" t="s">
        <v>387</v>
      </c>
      <c r="T63" s="171" t="s">
        <v>322</v>
      </c>
      <c r="U63" s="157">
        <v>0.23599999999999999</v>
      </c>
      <c r="V63" s="157">
        <f>ROUND(E63*U63,2)</f>
        <v>134.72999999999999</v>
      </c>
      <c r="W63" s="157"/>
      <c r="X63" s="157" t="s">
        <v>388</v>
      </c>
      <c r="Y63" s="148"/>
      <c r="Z63" s="148"/>
      <c r="AA63" s="148"/>
      <c r="AB63" s="148"/>
      <c r="AC63" s="148"/>
      <c r="AD63" s="148"/>
      <c r="AE63" s="148"/>
      <c r="AF63" s="148"/>
      <c r="AG63" s="148" t="s">
        <v>389</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273" t="s">
        <v>1053</v>
      </c>
      <c r="D64" s="274"/>
      <c r="E64" s="274"/>
      <c r="F64" s="274"/>
      <c r="G64" s="274"/>
      <c r="H64" s="157"/>
      <c r="I64" s="157"/>
      <c r="J64" s="157"/>
      <c r="K64" s="157"/>
      <c r="L64" s="157"/>
      <c r="M64" s="157"/>
      <c r="N64" s="157"/>
      <c r="O64" s="157"/>
      <c r="P64" s="157"/>
      <c r="Q64" s="157"/>
      <c r="R64" s="157"/>
      <c r="S64" s="157"/>
      <c r="T64" s="157"/>
      <c r="U64" s="157"/>
      <c r="V64" s="157"/>
      <c r="W64" s="157"/>
      <c r="X64" s="157"/>
      <c r="Y64" s="148"/>
      <c r="Z64" s="148"/>
      <c r="AA64" s="148"/>
      <c r="AB64" s="148"/>
      <c r="AC64" s="148"/>
      <c r="AD64" s="148"/>
      <c r="AE64" s="148"/>
      <c r="AF64" s="148"/>
      <c r="AG64" s="148" t="s">
        <v>391</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97" t="s">
        <v>1544</v>
      </c>
      <c r="D65" s="183"/>
      <c r="E65" s="184"/>
      <c r="F65" s="157"/>
      <c r="G65" s="157"/>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393</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197" t="s">
        <v>1545</v>
      </c>
      <c r="D66" s="183"/>
      <c r="E66" s="184">
        <v>308.21100000000001</v>
      </c>
      <c r="F66" s="157"/>
      <c r="G66" s="157"/>
      <c r="H66" s="157"/>
      <c r="I66" s="157"/>
      <c r="J66" s="157"/>
      <c r="K66" s="157"/>
      <c r="L66" s="157"/>
      <c r="M66" s="157"/>
      <c r="N66" s="157"/>
      <c r="O66" s="157"/>
      <c r="P66" s="157"/>
      <c r="Q66" s="157"/>
      <c r="R66" s="157"/>
      <c r="S66" s="157"/>
      <c r="T66" s="157"/>
      <c r="U66" s="157"/>
      <c r="V66" s="157"/>
      <c r="W66" s="157"/>
      <c r="X66" s="157"/>
      <c r="Y66" s="148"/>
      <c r="Z66" s="148"/>
      <c r="AA66" s="148"/>
      <c r="AB66" s="148"/>
      <c r="AC66" s="148"/>
      <c r="AD66" s="148"/>
      <c r="AE66" s="148"/>
      <c r="AF66" s="148"/>
      <c r="AG66" s="148" t="s">
        <v>393</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97" t="s">
        <v>1546</v>
      </c>
      <c r="D67" s="183"/>
      <c r="E67" s="184">
        <v>262.68</v>
      </c>
      <c r="F67" s="157"/>
      <c r="G67" s="157"/>
      <c r="H67" s="157"/>
      <c r="I67" s="157"/>
      <c r="J67" s="157"/>
      <c r="K67" s="157"/>
      <c r="L67" s="157"/>
      <c r="M67" s="157"/>
      <c r="N67" s="157"/>
      <c r="O67" s="157"/>
      <c r="P67" s="157"/>
      <c r="Q67" s="157"/>
      <c r="R67" s="157"/>
      <c r="S67" s="157"/>
      <c r="T67" s="157"/>
      <c r="U67" s="157"/>
      <c r="V67" s="157"/>
      <c r="W67" s="157"/>
      <c r="X67" s="157"/>
      <c r="Y67" s="148"/>
      <c r="Z67" s="148"/>
      <c r="AA67" s="148"/>
      <c r="AB67" s="148"/>
      <c r="AC67" s="148"/>
      <c r="AD67" s="148"/>
      <c r="AE67" s="148"/>
      <c r="AF67" s="148"/>
      <c r="AG67" s="148" t="s">
        <v>393</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65">
        <v>11</v>
      </c>
      <c r="B68" s="166" t="s">
        <v>1073</v>
      </c>
      <c r="C68" s="175" t="s">
        <v>1074</v>
      </c>
      <c r="D68" s="167" t="s">
        <v>506</v>
      </c>
      <c r="E68" s="168">
        <v>570.89099999999996</v>
      </c>
      <c r="F68" s="169">
        <v>20.64</v>
      </c>
      <c r="G68" s="170">
        <f>ROUND(E68*F68,2)</f>
        <v>11783.19</v>
      </c>
      <c r="H68" s="169">
        <v>0</v>
      </c>
      <c r="I68" s="170">
        <f>ROUND(E68*H68,2)</f>
        <v>0</v>
      </c>
      <c r="J68" s="169">
        <v>20.64</v>
      </c>
      <c r="K68" s="170">
        <f>ROUND(E68*J68,2)</f>
        <v>11783.19</v>
      </c>
      <c r="L68" s="170">
        <v>21</v>
      </c>
      <c r="M68" s="170">
        <f>G68*(1+L68/100)</f>
        <v>14257.659900000001</v>
      </c>
      <c r="N68" s="170">
        <v>0</v>
      </c>
      <c r="O68" s="170">
        <f>ROUND(E68*N68,2)</f>
        <v>0</v>
      </c>
      <c r="P68" s="170">
        <v>0</v>
      </c>
      <c r="Q68" s="170">
        <f>ROUND(E68*P68,2)</f>
        <v>0</v>
      </c>
      <c r="R68" s="170" t="s">
        <v>386</v>
      </c>
      <c r="S68" s="170" t="s">
        <v>387</v>
      </c>
      <c r="T68" s="171" t="s">
        <v>322</v>
      </c>
      <c r="U68" s="157">
        <v>7.0000000000000007E-2</v>
      </c>
      <c r="V68" s="157">
        <f>ROUND(E68*U68,2)</f>
        <v>39.96</v>
      </c>
      <c r="W68" s="157"/>
      <c r="X68" s="157" t="s">
        <v>388</v>
      </c>
      <c r="Y68" s="148"/>
      <c r="Z68" s="148"/>
      <c r="AA68" s="148"/>
      <c r="AB68" s="148"/>
      <c r="AC68" s="148"/>
      <c r="AD68" s="148"/>
      <c r="AE68" s="148"/>
      <c r="AF68" s="148"/>
      <c r="AG68" s="148" t="s">
        <v>389</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273" t="s">
        <v>507</v>
      </c>
      <c r="D69" s="274"/>
      <c r="E69" s="274"/>
      <c r="F69" s="274"/>
      <c r="G69" s="274"/>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391</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97" t="s">
        <v>1544</v>
      </c>
      <c r="D70" s="183"/>
      <c r="E70" s="184"/>
      <c r="F70" s="157"/>
      <c r="G70" s="157"/>
      <c r="H70" s="157"/>
      <c r="I70" s="157"/>
      <c r="J70" s="157"/>
      <c r="K70" s="157"/>
      <c r="L70" s="157"/>
      <c r="M70" s="157"/>
      <c r="N70" s="157"/>
      <c r="O70" s="157"/>
      <c r="P70" s="157"/>
      <c r="Q70" s="157"/>
      <c r="R70" s="157"/>
      <c r="S70" s="157"/>
      <c r="T70" s="157"/>
      <c r="U70" s="157"/>
      <c r="V70" s="157"/>
      <c r="W70" s="157"/>
      <c r="X70" s="157"/>
      <c r="Y70" s="148"/>
      <c r="Z70" s="148"/>
      <c r="AA70" s="148"/>
      <c r="AB70" s="148"/>
      <c r="AC70" s="148"/>
      <c r="AD70" s="148"/>
      <c r="AE70" s="148"/>
      <c r="AF70" s="148"/>
      <c r="AG70" s="148" t="s">
        <v>393</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97" t="s">
        <v>1545</v>
      </c>
      <c r="D71" s="183"/>
      <c r="E71" s="184">
        <v>308.21100000000001</v>
      </c>
      <c r="F71" s="157"/>
      <c r="G71" s="157"/>
      <c r="H71" s="157"/>
      <c r="I71" s="157"/>
      <c r="J71" s="157"/>
      <c r="K71" s="157"/>
      <c r="L71" s="157"/>
      <c r="M71" s="157"/>
      <c r="N71" s="157"/>
      <c r="O71" s="157"/>
      <c r="P71" s="157"/>
      <c r="Q71" s="157"/>
      <c r="R71" s="157"/>
      <c r="S71" s="157"/>
      <c r="T71" s="157"/>
      <c r="U71" s="157"/>
      <c r="V71" s="157"/>
      <c r="W71" s="157"/>
      <c r="X71" s="157"/>
      <c r="Y71" s="148"/>
      <c r="Z71" s="148"/>
      <c r="AA71" s="148"/>
      <c r="AB71" s="148"/>
      <c r="AC71" s="148"/>
      <c r="AD71" s="148"/>
      <c r="AE71" s="148"/>
      <c r="AF71" s="148"/>
      <c r="AG71" s="148" t="s">
        <v>393</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97" t="s">
        <v>1546</v>
      </c>
      <c r="D72" s="183"/>
      <c r="E72" s="184">
        <v>262.68</v>
      </c>
      <c r="F72" s="157"/>
      <c r="G72" s="157"/>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393</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65">
        <v>12</v>
      </c>
      <c r="B73" s="166" t="s">
        <v>519</v>
      </c>
      <c r="C73" s="175" t="s">
        <v>520</v>
      </c>
      <c r="D73" s="167" t="s">
        <v>506</v>
      </c>
      <c r="E73" s="168">
        <v>53.414000000000001</v>
      </c>
      <c r="F73" s="169">
        <v>73.760000000000005</v>
      </c>
      <c r="G73" s="170">
        <f>ROUND(E73*F73,2)</f>
        <v>3939.82</v>
      </c>
      <c r="H73" s="169">
        <v>12</v>
      </c>
      <c r="I73" s="170">
        <f>ROUND(E73*H73,2)</f>
        <v>640.97</v>
      </c>
      <c r="J73" s="169">
        <v>61.76</v>
      </c>
      <c r="K73" s="170">
        <f>ROUND(E73*J73,2)</f>
        <v>3298.85</v>
      </c>
      <c r="L73" s="170">
        <v>21</v>
      </c>
      <c r="M73" s="170">
        <f>G73*(1+L73/100)</f>
        <v>4767.1822000000002</v>
      </c>
      <c r="N73" s="170">
        <v>6.9999999999999999E-4</v>
      </c>
      <c r="O73" s="170">
        <f>ROUND(E73*N73,2)</f>
        <v>0.04</v>
      </c>
      <c r="P73" s="170">
        <v>0</v>
      </c>
      <c r="Q73" s="170">
        <f>ROUND(E73*P73,2)</f>
        <v>0</v>
      </c>
      <c r="R73" s="170" t="s">
        <v>386</v>
      </c>
      <c r="S73" s="170" t="s">
        <v>387</v>
      </c>
      <c r="T73" s="171" t="s">
        <v>322</v>
      </c>
      <c r="U73" s="157">
        <v>0.156</v>
      </c>
      <c r="V73" s="157">
        <f>ROUND(E73*U73,2)</f>
        <v>8.33</v>
      </c>
      <c r="W73" s="157"/>
      <c r="X73" s="157" t="s">
        <v>388</v>
      </c>
      <c r="Y73" s="148"/>
      <c r="Z73" s="148"/>
      <c r="AA73" s="148"/>
      <c r="AB73" s="148"/>
      <c r="AC73" s="148"/>
      <c r="AD73" s="148"/>
      <c r="AE73" s="148"/>
      <c r="AF73" s="148"/>
      <c r="AG73" s="148" t="s">
        <v>389</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97" t="s">
        <v>1547</v>
      </c>
      <c r="D74" s="183"/>
      <c r="E74" s="184">
        <v>31.164000000000001</v>
      </c>
      <c r="F74" s="157"/>
      <c r="G74" s="157"/>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393</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97" t="s">
        <v>1548</v>
      </c>
      <c r="D75" s="183"/>
      <c r="E75" s="184">
        <v>22.25</v>
      </c>
      <c r="F75" s="157"/>
      <c r="G75" s="157"/>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393</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65">
        <v>13</v>
      </c>
      <c r="B76" s="166" t="s">
        <v>1549</v>
      </c>
      <c r="C76" s="175" t="s">
        <v>1550</v>
      </c>
      <c r="D76" s="167" t="s">
        <v>506</v>
      </c>
      <c r="E76" s="168">
        <v>53.414000000000001</v>
      </c>
      <c r="F76" s="169">
        <v>28</v>
      </c>
      <c r="G76" s="170">
        <f>ROUND(E76*F76,2)</f>
        <v>1495.59</v>
      </c>
      <c r="H76" s="169">
        <v>0</v>
      </c>
      <c r="I76" s="170">
        <f>ROUND(E76*H76,2)</f>
        <v>0</v>
      </c>
      <c r="J76" s="169">
        <v>28</v>
      </c>
      <c r="K76" s="170">
        <f>ROUND(E76*J76,2)</f>
        <v>1495.59</v>
      </c>
      <c r="L76" s="170">
        <v>21</v>
      </c>
      <c r="M76" s="170">
        <f>G76*(1+L76/100)</f>
        <v>1809.6638999999998</v>
      </c>
      <c r="N76" s="170">
        <v>0</v>
      </c>
      <c r="O76" s="170">
        <f>ROUND(E76*N76,2)</f>
        <v>0</v>
      </c>
      <c r="P76" s="170">
        <v>0</v>
      </c>
      <c r="Q76" s="170">
        <f>ROUND(E76*P76,2)</f>
        <v>0</v>
      </c>
      <c r="R76" s="170" t="s">
        <v>386</v>
      </c>
      <c r="S76" s="170" t="s">
        <v>387</v>
      </c>
      <c r="T76" s="171" t="s">
        <v>322</v>
      </c>
      <c r="U76" s="157">
        <v>9.5000000000000001E-2</v>
      </c>
      <c r="V76" s="157">
        <f>ROUND(E76*U76,2)</f>
        <v>5.07</v>
      </c>
      <c r="W76" s="157"/>
      <c r="X76" s="157" t="s">
        <v>388</v>
      </c>
      <c r="Y76" s="148"/>
      <c r="Z76" s="148"/>
      <c r="AA76" s="148"/>
      <c r="AB76" s="148"/>
      <c r="AC76" s="148"/>
      <c r="AD76" s="148"/>
      <c r="AE76" s="148"/>
      <c r="AF76" s="148"/>
      <c r="AG76" s="148" t="s">
        <v>389</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273" t="s">
        <v>538</v>
      </c>
      <c r="D77" s="274"/>
      <c r="E77" s="274"/>
      <c r="F77" s="274"/>
      <c r="G77" s="274"/>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391</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97" t="s">
        <v>1547</v>
      </c>
      <c r="D78" s="183"/>
      <c r="E78" s="184">
        <v>31.164000000000001</v>
      </c>
      <c r="F78" s="157"/>
      <c r="G78" s="157"/>
      <c r="H78" s="157"/>
      <c r="I78" s="157"/>
      <c r="J78" s="157"/>
      <c r="K78" s="157"/>
      <c r="L78" s="157"/>
      <c r="M78" s="157"/>
      <c r="N78" s="157"/>
      <c r="O78" s="157"/>
      <c r="P78" s="157"/>
      <c r="Q78" s="157"/>
      <c r="R78" s="157"/>
      <c r="S78" s="157"/>
      <c r="T78" s="157"/>
      <c r="U78" s="157"/>
      <c r="V78" s="157"/>
      <c r="W78" s="157"/>
      <c r="X78" s="157"/>
      <c r="Y78" s="148"/>
      <c r="Z78" s="148"/>
      <c r="AA78" s="148"/>
      <c r="AB78" s="148"/>
      <c r="AC78" s="148"/>
      <c r="AD78" s="148"/>
      <c r="AE78" s="148"/>
      <c r="AF78" s="148"/>
      <c r="AG78" s="148" t="s">
        <v>393</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97" t="s">
        <v>1548</v>
      </c>
      <c r="D79" s="183"/>
      <c r="E79" s="184">
        <v>22.25</v>
      </c>
      <c r="F79" s="157"/>
      <c r="G79" s="157"/>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393</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65">
        <v>14</v>
      </c>
      <c r="B80" s="166" t="s">
        <v>539</v>
      </c>
      <c r="C80" s="175" t="s">
        <v>540</v>
      </c>
      <c r="D80" s="167" t="s">
        <v>443</v>
      </c>
      <c r="E80" s="168">
        <v>143.36525</v>
      </c>
      <c r="F80" s="169">
        <v>94.4</v>
      </c>
      <c r="G80" s="170">
        <f>ROUND(E80*F80,2)</f>
        <v>13533.68</v>
      </c>
      <c r="H80" s="169">
        <v>0</v>
      </c>
      <c r="I80" s="170">
        <f>ROUND(E80*H80,2)</f>
        <v>0</v>
      </c>
      <c r="J80" s="169">
        <v>94.4</v>
      </c>
      <c r="K80" s="170">
        <f>ROUND(E80*J80,2)</f>
        <v>13533.68</v>
      </c>
      <c r="L80" s="170">
        <v>21</v>
      </c>
      <c r="M80" s="170">
        <f>G80*(1+L80/100)</f>
        <v>16375.7528</v>
      </c>
      <c r="N80" s="170">
        <v>0</v>
      </c>
      <c r="O80" s="170">
        <f>ROUND(E80*N80,2)</f>
        <v>0</v>
      </c>
      <c r="P80" s="170">
        <v>0</v>
      </c>
      <c r="Q80" s="170">
        <f>ROUND(E80*P80,2)</f>
        <v>0</v>
      </c>
      <c r="R80" s="170" t="s">
        <v>386</v>
      </c>
      <c r="S80" s="170" t="s">
        <v>387</v>
      </c>
      <c r="T80" s="171" t="s">
        <v>322</v>
      </c>
      <c r="U80" s="157">
        <v>0.34499999999999997</v>
      </c>
      <c r="V80" s="157">
        <f>ROUND(E80*U80,2)</f>
        <v>49.46</v>
      </c>
      <c r="W80" s="157"/>
      <c r="X80" s="157" t="s">
        <v>388</v>
      </c>
      <c r="Y80" s="148"/>
      <c r="Z80" s="148"/>
      <c r="AA80" s="148"/>
      <c r="AB80" s="148"/>
      <c r="AC80" s="148"/>
      <c r="AD80" s="148"/>
      <c r="AE80" s="148"/>
      <c r="AF80" s="148"/>
      <c r="AG80" s="148" t="s">
        <v>389</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273" t="s">
        <v>541</v>
      </c>
      <c r="D81" s="274"/>
      <c r="E81" s="274"/>
      <c r="F81" s="274"/>
      <c r="G81" s="274"/>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391</v>
      </c>
      <c r="AH81" s="148"/>
      <c r="AI81" s="148"/>
      <c r="AJ81" s="148"/>
      <c r="AK81" s="148"/>
      <c r="AL81" s="148"/>
      <c r="AM81" s="148"/>
      <c r="AN81" s="148"/>
      <c r="AO81" s="148"/>
      <c r="AP81" s="148"/>
      <c r="AQ81" s="148"/>
      <c r="AR81" s="148"/>
      <c r="AS81" s="148"/>
      <c r="AT81" s="148"/>
      <c r="AU81" s="148"/>
      <c r="AV81" s="148"/>
      <c r="AW81" s="148"/>
      <c r="AX81" s="148"/>
      <c r="AY81" s="148"/>
      <c r="AZ81" s="148"/>
      <c r="BA81" s="172" t="str">
        <f>C81</f>
        <v>bez naložení do dopravní nádoby, ale s vyprázdněním dopravní nádoby na hromadu nebo na dopravní prostředek,</v>
      </c>
      <c r="BB81" s="148"/>
      <c r="BC81" s="148"/>
      <c r="BD81" s="148"/>
      <c r="BE81" s="148"/>
      <c r="BF81" s="148"/>
      <c r="BG81" s="148"/>
      <c r="BH81" s="148"/>
    </row>
    <row r="82" spans="1:60" outlineLevel="1" x14ac:dyDescent="0.2">
      <c r="A82" s="155"/>
      <c r="B82" s="156"/>
      <c r="C82" s="197" t="s">
        <v>1551</v>
      </c>
      <c r="D82" s="183"/>
      <c r="E82" s="184">
        <v>143.36525</v>
      </c>
      <c r="F82" s="157"/>
      <c r="G82" s="157"/>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393</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65">
        <v>15</v>
      </c>
      <c r="B83" s="166" t="s">
        <v>1552</v>
      </c>
      <c r="C83" s="175" t="s">
        <v>1553</v>
      </c>
      <c r="D83" s="167" t="s">
        <v>443</v>
      </c>
      <c r="E83" s="168">
        <v>240</v>
      </c>
      <c r="F83" s="169">
        <v>34.24</v>
      </c>
      <c r="G83" s="170">
        <f>ROUND(E83*F83,2)</f>
        <v>8217.6</v>
      </c>
      <c r="H83" s="169">
        <v>0</v>
      </c>
      <c r="I83" s="170">
        <f>ROUND(E83*H83,2)</f>
        <v>0</v>
      </c>
      <c r="J83" s="169">
        <v>34.24</v>
      </c>
      <c r="K83" s="170">
        <f>ROUND(E83*J83,2)</f>
        <v>8217.6</v>
      </c>
      <c r="L83" s="170">
        <v>21</v>
      </c>
      <c r="M83" s="170">
        <f>G83*(1+L83/100)</f>
        <v>9943.2960000000003</v>
      </c>
      <c r="N83" s="170">
        <v>0</v>
      </c>
      <c r="O83" s="170">
        <f>ROUND(E83*N83,2)</f>
        <v>0</v>
      </c>
      <c r="P83" s="170">
        <v>0</v>
      </c>
      <c r="Q83" s="170">
        <f>ROUND(E83*P83,2)</f>
        <v>0</v>
      </c>
      <c r="R83" s="170" t="s">
        <v>386</v>
      </c>
      <c r="S83" s="170" t="s">
        <v>387</v>
      </c>
      <c r="T83" s="171" t="s">
        <v>322</v>
      </c>
      <c r="U83" s="157">
        <v>7.3999999999999996E-2</v>
      </c>
      <c r="V83" s="157">
        <f>ROUND(E83*U83,2)</f>
        <v>17.760000000000002</v>
      </c>
      <c r="W83" s="157"/>
      <c r="X83" s="157" t="s">
        <v>388</v>
      </c>
      <c r="Y83" s="148"/>
      <c r="Z83" s="148"/>
      <c r="AA83" s="148"/>
      <c r="AB83" s="148"/>
      <c r="AC83" s="148"/>
      <c r="AD83" s="148"/>
      <c r="AE83" s="148"/>
      <c r="AF83" s="148"/>
      <c r="AG83" s="148" t="s">
        <v>389</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273" t="s">
        <v>569</v>
      </c>
      <c r="D84" s="274"/>
      <c r="E84" s="274"/>
      <c r="F84" s="274"/>
      <c r="G84" s="274"/>
      <c r="H84" s="157"/>
      <c r="I84" s="157"/>
      <c r="J84" s="157"/>
      <c r="K84" s="157"/>
      <c r="L84" s="157"/>
      <c r="M84" s="157"/>
      <c r="N84" s="157"/>
      <c r="O84" s="157"/>
      <c r="P84" s="157"/>
      <c r="Q84" s="157"/>
      <c r="R84" s="157"/>
      <c r="S84" s="157"/>
      <c r="T84" s="157"/>
      <c r="U84" s="157"/>
      <c r="V84" s="157"/>
      <c r="W84" s="157"/>
      <c r="X84" s="157"/>
      <c r="Y84" s="148"/>
      <c r="Z84" s="148"/>
      <c r="AA84" s="148"/>
      <c r="AB84" s="148"/>
      <c r="AC84" s="148"/>
      <c r="AD84" s="148"/>
      <c r="AE84" s="148"/>
      <c r="AF84" s="148"/>
      <c r="AG84" s="148" t="s">
        <v>391</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97" t="s">
        <v>1554</v>
      </c>
      <c r="D85" s="183"/>
      <c r="E85" s="184">
        <v>240</v>
      </c>
      <c r="F85" s="157"/>
      <c r="G85" s="157"/>
      <c r="H85" s="157"/>
      <c r="I85" s="157"/>
      <c r="J85" s="157"/>
      <c r="K85" s="157"/>
      <c r="L85" s="157"/>
      <c r="M85" s="157"/>
      <c r="N85" s="157"/>
      <c r="O85" s="157"/>
      <c r="P85" s="157"/>
      <c r="Q85" s="157"/>
      <c r="R85" s="157"/>
      <c r="S85" s="157"/>
      <c r="T85" s="157"/>
      <c r="U85" s="157"/>
      <c r="V85" s="157"/>
      <c r="W85" s="157"/>
      <c r="X85" s="157"/>
      <c r="Y85" s="148"/>
      <c r="Z85" s="148"/>
      <c r="AA85" s="148"/>
      <c r="AB85" s="148"/>
      <c r="AC85" s="148"/>
      <c r="AD85" s="148"/>
      <c r="AE85" s="148"/>
      <c r="AF85" s="148"/>
      <c r="AG85" s="148" t="s">
        <v>393</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65">
        <v>16</v>
      </c>
      <c r="B86" s="166" t="s">
        <v>567</v>
      </c>
      <c r="C86" s="175" t="s">
        <v>568</v>
      </c>
      <c r="D86" s="167" t="s">
        <v>443</v>
      </c>
      <c r="E86" s="168">
        <v>57.3461</v>
      </c>
      <c r="F86" s="169">
        <v>76.88</v>
      </c>
      <c r="G86" s="170">
        <f>ROUND(E86*F86,2)</f>
        <v>4408.7700000000004</v>
      </c>
      <c r="H86" s="169">
        <v>0</v>
      </c>
      <c r="I86" s="170">
        <f>ROUND(E86*H86,2)</f>
        <v>0</v>
      </c>
      <c r="J86" s="169">
        <v>76.88</v>
      </c>
      <c r="K86" s="170">
        <f>ROUND(E86*J86,2)</f>
        <v>4408.7700000000004</v>
      </c>
      <c r="L86" s="170">
        <v>21</v>
      </c>
      <c r="M86" s="170">
        <f>G86*(1+L86/100)</f>
        <v>5334.6117000000004</v>
      </c>
      <c r="N86" s="170">
        <v>0</v>
      </c>
      <c r="O86" s="170">
        <f>ROUND(E86*N86,2)</f>
        <v>0</v>
      </c>
      <c r="P86" s="170">
        <v>0</v>
      </c>
      <c r="Q86" s="170">
        <f>ROUND(E86*P86,2)</f>
        <v>0</v>
      </c>
      <c r="R86" s="170" t="s">
        <v>386</v>
      </c>
      <c r="S86" s="170" t="s">
        <v>387</v>
      </c>
      <c r="T86" s="171" t="s">
        <v>322</v>
      </c>
      <c r="U86" s="157">
        <v>1.0999999999999999E-2</v>
      </c>
      <c r="V86" s="157">
        <f>ROUND(E86*U86,2)</f>
        <v>0.63</v>
      </c>
      <c r="W86" s="157"/>
      <c r="X86" s="157" t="s">
        <v>388</v>
      </c>
      <c r="Y86" s="148"/>
      <c r="Z86" s="148"/>
      <c r="AA86" s="148"/>
      <c r="AB86" s="148"/>
      <c r="AC86" s="148"/>
      <c r="AD86" s="148"/>
      <c r="AE86" s="148"/>
      <c r="AF86" s="148"/>
      <c r="AG86" s="148" t="s">
        <v>389</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273" t="s">
        <v>569</v>
      </c>
      <c r="D87" s="274"/>
      <c r="E87" s="274"/>
      <c r="F87" s="274"/>
      <c r="G87" s="274"/>
      <c r="H87" s="157"/>
      <c r="I87" s="157"/>
      <c r="J87" s="157"/>
      <c r="K87" s="157"/>
      <c r="L87" s="157"/>
      <c r="M87" s="157"/>
      <c r="N87" s="157"/>
      <c r="O87" s="157"/>
      <c r="P87" s="157"/>
      <c r="Q87" s="157"/>
      <c r="R87" s="157"/>
      <c r="S87" s="157"/>
      <c r="T87" s="157"/>
      <c r="U87" s="157"/>
      <c r="V87" s="157"/>
      <c r="W87" s="157"/>
      <c r="X87" s="157"/>
      <c r="Y87" s="148"/>
      <c r="Z87" s="148"/>
      <c r="AA87" s="148"/>
      <c r="AB87" s="148"/>
      <c r="AC87" s="148"/>
      <c r="AD87" s="148"/>
      <c r="AE87" s="148"/>
      <c r="AF87" s="148"/>
      <c r="AG87" s="148" t="s">
        <v>391</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97" t="s">
        <v>1555</v>
      </c>
      <c r="D88" s="183"/>
      <c r="E88" s="184"/>
      <c r="F88" s="157"/>
      <c r="G88" s="157"/>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393</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97" t="s">
        <v>1556</v>
      </c>
      <c r="D89" s="183"/>
      <c r="E89" s="184">
        <v>57.3461</v>
      </c>
      <c r="F89" s="157"/>
      <c r="G89" s="157"/>
      <c r="H89" s="157"/>
      <c r="I89" s="157"/>
      <c r="J89" s="157"/>
      <c r="K89" s="157"/>
      <c r="L89" s="157"/>
      <c r="M89" s="157"/>
      <c r="N89" s="157"/>
      <c r="O89" s="157"/>
      <c r="P89" s="157"/>
      <c r="Q89" s="157"/>
      <c r="R89" s="157"/>
      <c r="S89" s="157"/>
      <c r="T89" s="157"/>
      <c r="U89" s="157"/>
      <c r="V89" s="157"/>
      <c r="W89" s="157"/>
      <c r="X89" s="157"/>
      <c r="Y89" s="148"/>
      <c r="Z89" s="148"/>
      <c r="AA89" s="148"/>
      <c r="AB89" s="148"/>
      <c r="AC89" s="148"/>
      <c r="AD89" s="148"/>
      <c r="AE89" s="148"/>
      <c r="AF89" s="148"/>
      <c r="AG89" s="148" t="s">
        <v>393</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ht="22.5" outlineLevel="1" x14ac:dyDescent="0.2">
      <c r="A90" s="165">
        <v>17</v>
      </c>
      <c r="B90" s="166" t="s">
        <v>572</v>
      </c>
      <c r="C90" s="175" t="s">
        <v>573</v>
      </c>
      <c r="D90" s="167" t="s">
        <v>443</v>
      </c>
      <c r="E90" s="168">
        <v>258.05745000000002</v>
      </c>
      <c r="F90" s="169">
        <v>211.2</v>
      </c>
      <c r="G90" s="170">
        <f>ROUND(E90*F90,2)</f>
        <v>54501.73</v>
      </c>
      <c r="H90" s="169">
        <v>0</v>
      </c>
      <c r="I90" s="170">
        <f>ROUND(E90*H90,2)</f>
        <v>0</v>
      </c>
      <c r="J90" s="169">
        <v>211.2</v>
      </c>
      <c r="K90" s="170">
        <f>ROUND(E90*J90,2)</f>
        <v>54501.73</v>
      </c>
      <c r="L90" s="170">
        <v>21</v>
      </c>
      <c r="M90" s="170">
        <f>G90*(1+L90/100)</f>
        <v>65947.093300000008</v>
      </c>
      <c r="N90" s="170">
        <v>0</v>
      </c>
      <c r="O90" s="170">
        <f>ROUND(E90*N90,2)</f>
        <v>0</v>
      </c>
      <c r="P90" s="170">
        <v>0</v>
      </c>
      <c r="Q90" s="170">
        <f>ROUND(E90*P90,2)</f>
        <v>0</v>
      </c>
      <c r="R90" s="170" t="s">
        <v>386</v>
      </c>
      <c r="S90" s="170" t="s">
        <v>387</v>
      </c>
      <c r="T90" s="171" t="s">
        <v>322</v>
      </c>
      <c r="U90" s="157">
        <v>1.0999999999999999E-2</v>
      </c>
      <c r="V90" s="157">
        <f>ROUND(E90*U90,2)</f>
        <v>2.84</v>
      </c>
      <c r="W90" s="157"/>
      <c r="X90" s="157" t="s">
        <v>388</v>
      </c>
      <c r="Y90" s="148"/>
      <c r="Z90" s="148"/>
      <c r="AA90" s="148"/>
      <c r="AB90" s="148"/>
      <c r="AC90" s="148"/>
      <c r="AD90" s="148"/>
      <c r="AE90" s="148"/>
      <c r="AF90" s="148"/>
      <c r="AG90" s="148" t="s">
        <v>389</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273" t="s">
        <v>569</v>
      </c>
      <c r="D91" s="274"/>
      <c r="E91" s="274"/>
      <c r="F91" s="274"/>
      <c r="G91" s="274"/>
      <c r="H91" s="157"/>
      <c r="I91" s="157"/>
      <c r="J91" s="157"/>
      <c r="K91" s="157"/>
      <c r="L91" s="157"/>
      <c r="M91" s="157"/>
      <c r="N91" s="157"/>
      <c r="O91" s="157"/>
      <c r="P91" s="157"/>
      <c r="Q91" s="157"/>
      <c r="R91" s="157"/>
      <c r="S91" s="157"/>
      <c r="T91" s="157"/>
      <c r="U91" s="157"/>
      <c r="V91" s="157"/>
      <c r="W91" s="157"/>
      <c r="X91" s="157"/>
      <c r="Y91" s="148"/>
      <c r="Z91" s="148"/>
      <c r="AA91" s="148"/>
      <c r="AB91" s="148"/>
      <c r="AC91" s="148"/>
      <c r="AD91" s="148"/>
      <c r="AE91" s="148"/>
      <c r="AF91" s="148"/>
      <c r="AG91" s="148" t="s">
        <v>391</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97" t="s">
        <v>1557</v>
      </c>
      <c r="D92" s="183"/>
      <c r="E92" s="184">
        <v>258.05745000000002</v>
      </c>
      <c r="F92" s="157"/>
      <c r="G92" s="157"/>
      <c r="H92" s="157"/>
      <c r="I92" s="157"/>
      <c r="J92" s="157"/>
      <c r="K92" s="157"/>
      <c r="L92" s="157"/>
      <c r="M92" s="157"/>
      <c r="N92" s="157"/>
      <c r="O92" s="157"/>
      <c r="P92" s="157"/>
      <c r="Q92" s="157"/>
      <c r="R92" s="157"/>
      <c r="S92" s="157"/>
      <c r="T92" s="157"/>
      <c r="U92" s="157"/>
      <c r="V92" s="157"/>
      <c r="W92" s="157"/>
      <c r="X92" s="157"/>
      <c r="Y92" s="148"/>
      <c r="Z92" s="148"/>
      <c r="AA92" s="148"/>
      <c r="AB92" s="148"/>
      <c r="AC92" s="148"/>
      <c r="AD92" s="148"/>
      <c r="AE92" s="148"/>
      <c r="AF92" s="148"/>
      <c r="AG92" s="148" t="s">
        <v>393</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ht="33.75" outlineLevel="1" x14ac:dyDescent="0.2">
      <c r="A93" s="165">
        <v>18</v>
      </c>
      <c r="B93" s="166" t="s">
        <v>575</v>
      </c>
      <c r="C93" s="175" t="s">
        <v>576</v>
      </c>
      <c r="D93" s="167" t="s">
        <v>443</v>
      </c>
      <c r="E93" s="168">
        <v>1290.2872500000001</v>
      </c>
      <c r="F93" s="169">
        <v>16.64</v>
      </c>
      <c r="G93" s="170">
        <f>ROUND(E93*F93,2)</f>
        <v>21470.38</v>
      </c>
      <c r="H93" s="169">
        <v>0</v>
      </c>
      <c r="I93" s="170">
        <f>ROUND(E93*H93,2)</f>
        <v>0</v>
      </c>
      <c r="J93" s="169">
        <v>16.64</v>
      </c>
      <c r="K93" s="170">
        <f>ROUND(E93*J93,2)</f>
        <v>21470.38</v>
      </c>
      <c r="L93" s="170">
        <v>21</v>
      </c>
      <c r="M93" s="170">
        <f>G93*(1+L93/100)</f>
        <v>25979.159800000001</v>
      </c>
      <c r="N93" s="170">
        <v>0</v>
      </c>
      <c r="O93" s="170">
        <f>ROUND(E93*N93,2)</f>
        <v>0</v>
      </c>
      <c r="P93" s="170">
        <v>0</v>
      </c>
      <c r="Q93" s="170">
        <f>ROUND(E93*P93,2)</f>
        <v>0</v>
      </c>
      <c r="R93" s="170" t="s">
        <v>386</v>
      </c>
      <c r="S93" s="170" t="s">
        <v>387</v>
      </c>
      <c r="T93" s="171" t="s">
        <v>322</v>
      </c>
      <c r="U93" s="157">
        <v>0</v>
      </c>
      <c r="V93" s="157">
        <f>ROUND(E93*U93,2)</f>
        <v>0</v>
      </c>
      <c r="W93" s="157"/>
      <c r="X93" s="157" t="s">
        <v>388</v>
      </c>
      <c r="Y93" s="148"/>
      <c r="Z93" s="148"/>
      <c r="AA93" s="148"/>
      <c r="AB93" s="148"/>
      <c r="AC93" s="148"/>
      <c r="AD93" s="148"/>
      <c r="AE93" s="148"/>
      <c r="AF93" s="148"/>
      <c r="AG93" s="148" t="s">
        <v>389</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273" t="s">
        <v>569</v>
      </c>
      <c r="D94" s="274"/>
      <c r="E94" s="274"/>
      <c r="F94" s="274"/>
      <c r="G94" s="274"/>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391</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97" t="s">
        <v>1558</v>
      </c>
      <c r="D95" s="183"/>
      <c r="E95" s="184">
        <v>1290.2872500000001</v>
      </c>
      <c r="F95" s="157"/>
      <c r="G95" s="157"/>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393</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22.5" outlineLevel="1" x14ac:dyDescent="0.2">
      <c r="A96" s="165">
        <v>19</v>
      </c>
      <c r="B96" s="166" t="s">
        <v>578</v>
      </c>
      <c r="C96" s="175" t="s">
        <v>579</v>
      </c>
      <c r="D96" s="167" t="s">
        <v>443</v>
      </c>
      <c r="E96" s="168">
        <v>240</v>
      </c>
      <c r="F96" s="169">
        <v>52.4</v>
      </c>
      <c r="G96" s="170">
        <f>ROUND(E96*F96,2)</f>
        <v>12576</v>
      </c>
      <c r="H96" s="169">
        <v>0</v>
      </c>
      <c r="I96" s="170">
        <f>ROUND(E96*H96,2)</f>
        <v>0</v>
      </c>
      <c r="J96" s="169">
        <v>52.4</v>
      </c>
      <c r="K96" s="170">
        <f>ROUND(E96*J96,2)</f>
        <v>12576</v>
      </c>
      <c r="L96" s="170">
        <v>21</v>
      </c>
      <c r="M96" s="170">
        <f>G96*(1+L96/100)</f>
        <v>15216.96</v>
      </c>
      <c r="N96" s="170">
        <v>0</v>
      </c>
      <c r="O96" s="170">
        <f>ROUND(E96*N96,2)</f>
        <v>0</v>
      </c>
      <c r="P96" s="170">
        <v>0</v>
      </c>
      <c r="Q96" s="170">
        <f>ROUND(E96*P96,2)</f>
        <v>0</v>
      </c>
      <c r="R96" s="170" t="s">
        <v>386</v>
      </c>
      <c r="S96" s="170" t="s">
        <v>387</v>
      </c>
      <c r="T96" s="171" t="s">
        <v>322</v>
      </c>
      <c r="U96" s="157">
        <v>5.2999999999999999E-2</v>
      </c>
      <c r="V96" s="157">
        <f>ROUND(E96*U96,2)</f>
        <v>12.72</v>
      </c>
      <c r="W96" s="157"/>
      <c r="X96" s="157" t="s">
        <v>388</v>
      </c>
      <c r="Y96" s="148"/>
      <c r="Z96" s="148"/>
      <c r="AA96" s="148"/>
      <c r="AB96" s="148"/>
      <c r="AC96" s="148"/>
      <c r="AD96" s="148"/>
      <c r="AE96" s="148"/>
      <c r="AF96" s="148"/>
      <c r="AG96" s="148" t="s">
        <v>389</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97" t="s">
        <v>1554</v>
      </c>
      <c r="D97" s="183"/>
      <c r="E97" s="184">
        <v>240</v>
      </c>
      <c r="F97" s="157"/>
      <c r="G97" s="157"/>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393</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33.75" outlineLevel="1" x14ac:dyDescent="0.2">
      <c r="A98" s="165">
        <v>20</v>
      </c>
      <c r="B98" s="166" t="s">
        <v>1559</v>
      </c>
      <c r="C98" s="175" t="s">
        <v>1560</v>
      </c>
      <c r="D98" s="167" t="s">
        <v>443</v>
      </c>
      <c r="E98" s="168">
        <v>28.67305</v>
      </c>
      <c r="F98" s="169">
        <v>529.6</v>
      </c>
      <c r="G98" s="170">
        <f>ROUND(E98*F98,2)</f>
        <v>15185.25</v>
      </c>
      <c r="H98" s="169">
        <v>0</v>
      </c>
      <c r="I98" s="170">
        <f>ROUND(E98*H98,2)</f>
        <v>0</v>
      </c>
      <c r="J98" s="169">
        <v>529.6</v>
      </c>
      <c r="K98" s="170">
        <f>ROUND(E98*J98,2)</f>
        <v>15185.25</v>
      </c>
      <c r="L98" s="170">
        <v>21</v>
      </c>
      <c r="M98" s="170">
        <f>G98*(1+L98/100)</f>
        <v>18374.1525</v>
      </c>
      <c r="N98" s="170">
        <v>0</v>
      </c>
      <c r="O98" s="170">
        <f>ROUND(E98*N98,2)</f>
        <v>0</v>
      </c>
      <c r="P98" s="170">
        <v>0</v>
      </c>
      <c r="Q98" s="170">
        <f>ROUND(E98*P98,2)</f>
        <v>0</v>
      </c>
      <c r="R98" s="170" t="s">
        <v>386</v>
      </c>
      <c r="S98" s="170" t="s">
        <v>387</v>
      </c>
      <c r="T98" s="171" t="s">
        <v>322</v>
      </c>
      <c r="U98" s="157">
        <v>1.9379999999999999</v>
      </c>
      <c r="V98" s="157">
        <f>ROUND(E98*U98,2)</f>
        <v>55.57</v>
      </c>
      <c r="W98" s="157"/>
      <c r="X98" s="157" t="s">
        <v>388</v>
      </c>
      <c r="Y98" s="148"/>
      <c r="Z98" s="148"/>
      <c r="AA98" s="148"/>
      <c r="AB98" s="148"/>
      <c r="AC98" s="148"/>
      <c r="AD98" s="148"/>
      <c r="AE98" s="148"/>
      <c r="AF98" s="148"/>
      <c r="AG98" s="148" t="s">
        <v>389</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97" t="s">
        <v>1561</v>
      </c>
      <c r="D99" s="183"/>
      <c r="E99" s="184">
        <v>28.67305</v>
      </c>
      <c r="F99" s="157"/>
      <c r="G99" s="157"/>
      <c r="H99" s="157"/>
      <c r="I99" s="157"/>
      <c r="J99" s="157"/>
      <c r="K99" s="157"/>
      <c r="L99" s="157"/>
      <c r="M99" s="157"/>
      <c r="N99" s="157"/>
      <c r="O99" s="157"/>
      <c r="P99" s="157"/>
      <c r="Q99" s="157"/>
      <c r="R99" s="157"/>
      <c r="S99" s="157"/>
      <c r="T99" s="157"/>
      <c r="U99" s="157"/>
      <c r="V99" s="157"/>
      <c r="W99" s="157"/>
      <c r="X99" s="157"/>
      <c r="Y99" s="148"/>
      <c r="Z99" s="148"/>
      <c r="AA99" s="148"/>
      <c r="AB99" s="148"/>
      <c r="AC99" s="148"/>
      <c r="AD99" s="148"/>
      <c r="AE99" s="148"/>
      <c r="AF99" s="148"/>
      <c r="AG99" s="148" t="s">
        <v>393</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ht="22.5" outlineLevel="1" x14ac:dyDescent="0.2">
      <c r="A100" s="165">
        <v>21</v>
      </c>
      <c r="B100" s="166" t="s">
        <v>581</v>
      </c>
      <c r="C100" s="175" t="s">
        <v>582</v>
      </c>
      <c r="D100" s="167" t="s">
        <v>443</v>
      </c>
      <c r="E100" s="168">
        <v>28.67305</v>
      </c>
      <c r="F100" s="169">
        <v>12.72</v>
      </c>
      <c r="G100" s="170">
        <f>ROUND(E100*F100,2)</f>
        <v>364.72</v>
      </c>
      <c r="H100" s="169">
        <v>0</v>
      </c>
      <c r="I100" s="170">
        <f>ROUND(E100*H100,2)</f>
        <v>0</v>
      </c>
      <c r="J100" s="169">
        <v>12.72</v>
      </c>
      <c r="K100" s="170">
        <f>ROUND(E100*J100,2)</f>
        <v>364.72</v>
      </c>
      <c r="L100" s="170">
        <v>21</v>
      </c>
      <c r="M100" s="170">
        <f>G100*(1+L100/100)</f>
        <v>441.31120000000004</v>
      </c>
      <c r="N100" s="170">
        <v>0</v>
      </c>
      <c r="O100" s="170">
        <f>ROUND(E100*N100,2)</f>
        <v>0</v>
      </c>
      <c r="P100" s="170">
        <v>0</v>
      </c>
      <c r="Q100" s="170">
        <f>ROUND(E100*P100,2)</f>
        <v>0</v>
      </c>
      <c r="R100" s="170" t="s">
        <v>386</v>
      </c>
      <c r="S100" s="170" t="s">
        <v>387</v>
      </c>
      <c r="T100" s="171" t="s">
        <v>322</v>
      </c>
      <c r="U100" s="157">
        <v>8.9999999999999993E-3</v>
      </c>
      <c r="V100" s="157">
        <f>ROUND(E100*U100,2)</f>
        <v>0.26</v>
      </c>
      <c r="W100" s="157"/>
      <c r="X100" s="157" t="s">
        <v>388</v>
      </c>
      <c r="Y100" s="148"/>
      <c r="Z100" s="148"/>
      <c r="AA100" s="148"/>
      <c r="AB100" s="148"/>
      <c r="AC100" s="148"/>
      <c r="AD100" s="148"/>
      <c r="AE100" s="148"/>
      <c r="AF100" s="148"/>
      <c r="AG100" s="148" t="s">
        <v>389</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97" t="s">
        <v>1562</v>
      </c>
      <c r="D101" s="183"/>
      <c r="E101" s="184">
        <v>28.67305</v>
      </c>
      <c r="F101" s="157"/>
      <c r="G101" s="157"/>
      <c r="H101" s="157"/>
      <c r="I101" s="157"/>
      <c r="J101" s="157"/>
      <c r="K101" s="157"/>
      <c r="L101" s="157"/>
      <c r="M101" s="157"/>
      <c r="N101" s="157"/>
      <c r="O101" s="157"/>
      <c r="P101" s="157"/>
      <c r="Q101" s="157"/>
      <c r="R101" s="157"/>
      <c r="S101" s="157"/>
      <c r="T101" s="157"/>
      <c r="U101" s="157"/>
      <c r="V101" s="157"/>
      <c r="W101" s="157"/>
      <c r="X101" s="157"/>
      <c r="Y101" s="148"/>
      <c r="Z101" s="148"/>
      <c r="AA101" s="148"/>
      <c r="AB101" s="148"/>
      <c r="AC101" s="148"/>
      <c r="AD101" s="148"/>
      <c r="AE101" s="148"/>
      <c r="AF101" s="148"/>
      <c r="AG101" s="148" t="s">
        <v>393</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65">
        <v>22</v>
      </c>
      <c r="B102" s="166" t="s">
        <v>1089</v>
      </c>
      <c r="C102" s="175" t="s">
        <v>1090</v>
      </c>
      <c r="D102" s="167" t="s">
        <v>443</v>
      </c>
      <c r="E102" s="168">
        <v>188.13661999999999</v>
      </c>
      <c r="F102" s="169">
        <v>93.2</v>
      </c>
      <c r="G102" s="170">
        <f>ROUND(E102*F102,2)</f>
        <v>17534.330000000002</v>
      </c>
      <c r="H102" s="169">
        <v>0</v>
      </c>
      <c r="I102" s="170">
        <f>ROUND(E102*H102,2)</f>
        <v>0</v>
      </c>
      <c r="J102" s="169">
        <v>93.2</v>
      </c>
      <c r="K102" s="170">
        <f>ROUND(E102*J102,2)</f>
        <v>17534.330000000002</v>
      </c>
      <c r="L102" s="170">
        <v>21</v>
      </c>
      <c r="M102" s="170">
        <f>G102*(1+L102/100)</f>
        <v>21216.5393</v>
      </c>
      <c r="N102" s="170">
        <v>0</v>
      </c>
      <c r="O102" s="170">
        <f>ROUND(E102*N102,2)</f>
        <v>0</v>
      </c>
      <c r="P102" s="170">
        <v>0</v>
      </c>
      <c r="Q102" s="170">
        <f>ROUND(E102*P102,2)</f>
        <v>0</v>
      </c>
      <c r="R102" s="170" t="s">
        <v>386</v>
      </c>
      <c r="S102" s="170" t="s">
        <v>387</v>
      </c>
      <c r="T102" s="171" t="s">
        <v>322</v>
      </c>
      <c r="U102" s="157">
        <v>0.20200000000000001</v>
      </c>
      <c r="V102" s="157">
        <f>ROUND(E102*U102,2)</f>
        <v>38</v>
      </c>
      <c r="W102" s="157"/>
      <c r="X102" s="157" t="s">
        <v>388</v>
      </c>
      <c r="Y102" s="148"/>
      <c r="Z102" s="148"/>
      <c r="AA102" s="148"/>
      <c r="AB102" s="148"/>
      <c r="AC102" s="148"/>
      <c r="AD102" s="148"/>
      <c r="AE102" s="148"/>
      <c r="AF102" s="148"/>
      <c r="AG102" s="148" t="s">
        <v>389</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273" t="s">
        <v>587</v>
      </c>
      <c r="D103" s="274"/>
      <c r="E103" s="274"/>
      <c r="F103" s="274"/>
      <c r="G103" s="274"/>
      <c r="H103" s="157"/>
      <c r="I103" s="157"/>
      <c r="J103" s="157"/>
      <c r="K103" s="157"/>
      <c r="L103" s="157"/>
      <c r="M103" s="157"/>
      <c r="N103" s="157"/>
      <c r="O103" s="157"/>
      <c r="P103" s="157"/>
      <c r="Q103" s="157"/>
      <c r="R103" s="157"/>
      <c r="S103" s="157"/>
      <c r="T103" s="157"/>
      <c r="U103" s="157"/>
      <c r="V103" s="157"/>
      <c r="W103" s="157"/>
      <c r="X103" s="157"/>
      <c r="Y103" s="148"/>
      <c r="Z103" s="148"/>
      <c r="AA103" s="148"/>
      <c r="AB103" s="148"/>
      <c r="AC103" s="148"/>
      <c r="AD103" s="148"/>
      <c r="AE103" s="148"/>
      <c r="AF103" s="148"/>
      <c r="AG103" s="148" t="s">
        <v>391</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261" t="s">
        <v>1092</v>
      </c>
      <c r="D104" s="262"/>
      <c r="E104" s="262"/>
      <c r="F104" s="262"/>
      <c r="G104" s="262"/>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326</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97" t="s">
        <v>1563</v>
      </c>
      <c r="D105" s="183"/>
      <c r="E105" s="184">
        <v>286.73050000000001</v>
      </c>
      <c r="F105" s="157"/>
      <c r="G105" s="157"/>
      <c r="H105" s="157"/>
      <c r="I105" s="157"/>
      <c r="J105" s="157"/>
      <c r="K105" s="157"/>
      <c r="L105" s="157"/>
      <c r="M105" s="157"/>
      <c r="N105" s="157"/>
      <c r="O105" s="157"/>
      <c r="P105" s="157"/>
      <c r="Q105" s="157"/>
      <c r="R105" s="157"/>
      <c r="S105" s="157"/>
      <c r="T105" s="157"/>
      <c r="U105" s="157"/>
      <c r="V105" s="157"/>
      <c r="W105" s="157"/>
      <c r="X105" s="157"/>
      <c r="Y105" s="148"/>
      <c r="Z105" s="148"/>
      <c r="AA105" s="148"/>
      <c r="AB105" s="148"/>
      <c r="AC105" s="148"/>
      <c r="AD105" s="148"/>
      <c r="AE105" s="148"/>
      <c r="AF105" s="148"/>
      <c r="AG105" s="148" t="s">
        <v>393</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97" t="s">
        <v>590</v>
      </c>
      <c r="D106" s="183"/>
      <c r="E106" s="184"/>
      <c r="F106" s="157"/>
      <c r="G106" s="157"/>
      <c r="H106" s="157"/>
      <c r="I106" s="157"/>
      <c r="J106" s="157"/>
      <c r="K106" s="157"/>
      <c r="L106" s="157"/>
      <c r="M106" s="157"/>
      <c r="N106" s="157"/>
      <c r="O106" s="157"/>
      <c r="P106" s="157"/>
      <c r="Q106" s="157"/>
      <c r="R106" s="157"/>
      <c r="S106" s="157"/>
      <c r="T106" s="157"/>
      <c r="U106" s="157"/>
      <c r="V106" s="157"/>
      <c r="W106" s="157"/>
      <c r="X106" s="157"/>
      <c r="Y106" s="148"/>
      <c r="Z106" s="148"/>
      <c r="AA106" s="148"/>
      <c r="AB106" s="148"/>
      <c r="AC106" s="148"/>
      <c r="AD106" s="148"/>
      <c r="AE106" s="148"/>
      <c r="AF106" s="148"/>
      <c r="AG106" s="148" t="s">
        <v>393</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97" t="s">
        <v>1564</v>
      </c>
      <c r="D107" s="183"/>
      <c r="E107" s="184">
        <v>-0.43104999999999999</v>
      </c>
      <c r="F107" s="157"/>
      <c r="G107" s="157"/>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393</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97" t="s">
        <v>1565</v>
      </c>
      <c r="D108" s="183"/>
      <c r="E108" s="184">
        <v>-9.1159999999999997</v>
      </c>
      <c r="F108" s="157"/>
      <c r="G108" s="157"/>
      <c r="H108" s="157"/>
      <c r="I108" s="157"/>
      <c r="J108" s="157"/>
      <c r="K108" s="157"/>
      <c r="L108" s="157"/>
      <c r="M108" s="157"/>
      <c r="N108" s="157"/>
      <c r="O108" s="157"/>
      <c r="P108" s="157"/>
      <c r="Q108" s="157"/>
      <c r="R108" s="157"/>
      <c r="S108" s="157"/>
      <c r="T108" s="157"/>
      <c r="U108" s="157"/>
      <c r="V108" s="157"/>
      <c r="W108" s="157"/>
      <c r="X108" s="157"/>
      <c r="Y108" s="148"/>
      <c r="Z108" s="148"/>
      <c r="AA108" s="148"/>
      <c r="AB108" s="148"/>
      <c r="AC108" s="148"/>
      <c r="AD108" s="148"/>
      <c r="AE108" s="148"/>
      <c r="AF108" s="148"/>
      <c r="AG108" s="148" t="s">
        <v>393</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97" t="s">
        <v>1566</v>
      </c>
      <c r="D109" s="183"/>
      <c r="E109" s="184">
        <v>-3.1176300000000001</v>
      </c>
      <c r="F109" s="157"/>
      <c r="G109" s="157"/>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393</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97" t="s">
        <v>1567</v>
      </c>
      <c r="D110" s="183"/>
      <c r="E110" s="184">
        <v>-14.485860000000001</v>
      </c>
      <c r="F110" s="157"/>
      <c r="G110" s="157"/>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393</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97" t="s">
        <v>1568</v>
      </c>
      <c r="D111" s="183"/>
      <c r="E111" s="184">
        <v>-0.90083999999999997</v>
      </c>
      <c r="F111" s="157"/>
      <c r="G111" s="157"/>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393</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97" t="s">
        <v>1569</v>
      </c>
      <c r="D112" s="183"/>
      <c r="E112" s="184">
        <v>-49.79</v>
      </c>
      <c r="F112" s="157"/>
      <c r="G112" s="157"/>
      <c r="H112" s="157"/>
      <c r="I112" s="157"/>
      <c r="J112" s="157"/>
      <c r="K112" s="157"/>
      <c r="L112" s="157"/>
      <c r="M112" s="157"/>
      <c r="N112" s="157"/>
      <c r="O112" s="157"/>
      <c r="P112" s="157"/>
      <c r="Q112" s="157"/>
      <c r="R112" s="157"/>
      <c r="S112" s="157"/>
      <c r="T112" s="157"/>
      <c r="U112" s="157"/>
      <c r="V112" s="157"/>
      <c r="W112" s="157"/>
      <c r="X112" s="157"/>
      <c r="Y112" s="148"/>
      <c r="Z112" s="148"/>
      <c r="AA112" s="148"/>
      <c r="AB112" s="148"/>
      <c r="AC112" s="148"/>
      <c r="AD112" s="148"/>
      <c r="AE112" s="148"/>
      <c r="AF112" s="148"/>
      <c r="AG112" s="148" t="s">
        <v>393</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97" t="s">
        <v>1570</v>
      </c>
      <c r="D113" s="183"/>
      <c r="E113" s="184">
        <v>-20.752500000000001</v>
      </c>
      <c r="F113" s="157"/>
      <c r="G113" s="15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393</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98" t="s">
        <v>599</v>
      </c>
      <c r="D114" s="185"/>
      <c r="E114" s="186">
        <v>188.13661999999999</v>
      </c>
      <c r="F114" s="157"/>
      <c r="G114" s="157"/>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393</v>
      </c>
      <c r="AH114" s="148">
        <v>1</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65">
        <v>23</v>
      </c>
      <c r="B115" s="166" t="s">
        <v>605</v>
      </c>
      <c r="C115" s="175" t="s">
        <v>606</v>
      </c>
      <c r="D115" s="167" t="s">
        <v>443</v>
      </c>
      <c r="E115" s="168">
        <v>49.79</v>
      </c>
      <c r="F115" s="169">
        <v>433.6</v>
      </c>
      <c r="G115" s="170">
        <f>ROUND(E115*F115,2)</f>
        <v>21588.94</v>
      </c>
      <c r="H115" s="169">
        <v>0</v>
      </c>
      <c r="I115" s="170">
        <f>ROUND(E115*H115,2)</f>
        <v>0</v>
      </c>
      <c r="J115" s="169">
        <v>433.6</v>
      </c>
      <c r="K115" s="170">
        <f>ROUND(E115*J115,2)</f>
        <v>21588.94</v>
      </c>
      <c r="L115" s="170">
        <v>21</v>
      </c>
      <c r="M115" s="170">
        <f>G115*(1+L115/100)</f>
        <v>26122.617399999999</v>
      </c>
      <c r="N115" s="170">
        <v>0</v>
      </c>
      <c r="O115" s="170">
        <f>ROUND(E115*N115,2)</f>
        <v>0</v>
      </c>
      <c r="P115" s="170">
        <v>0</v>
      </c>
      <c r="Q115" s="170">
        <f>ROUND(E115*P115,2)</f>
        <v>0</v>
      </c>
      <c r="R115" s="170" t="s">
        <v>386</v>
      </c>
      <c r="S115" s="170" t="s">
        <v>387</v>
      </c>
      <c r="T115" s="171" t="s">
        <v>322</v>
      </c>
      <c r="U115" s="157">
        <v>1.587</v>
      </c>
      <c r="V115" s="157">
        <f>ROUND(E115*U115,2)</f>
        <v>79.02</v>
      </c>
      <c r="W115" s="157"/>
      <c r="X115" s="157" t="s">
        <v>388</v>
      </c>
      <c r="Y115" s="148"/>
      <c r="Z115" s="148"/>
      <c r="AA115" s="148"/>
      <c r="AB115" s="148"/>
      <c r="AC115" s="148"/>
      <c r="AD115" s="148"/>
      <c r="AE115" s="148"/>
      <c r="AF115" s="148"/>
      <c r="AG115" s="148" t="s">
        <v>389</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ht="22.5" outlineLevel="1" x14ac:dyDescent="0.2">
      <c r="A116" s="155"/>
      <c r="B116" s="156"/>
      <c r="C116" s="273" t="s">
        <v>607</v>
      </c>
      <c r="D116" s="274"/>
      <c r="E116" s="274"/>
      <c r="F116" s="274"/>
      <c r="G116" s="274"/>
      <c r="H116" s="157"/>
      <c r="I116" s="157"/>
      <c r="J116" s="157"/>
      <c r="K116" s="157"/>
      <c r="L116" s="157"/>
      <c r="M116" s="157"/>
      <c r="N116" s="157"/>
      <c r="O116" s="157"/>
      <c r="P116" s="157"/>
      <c r="Q116" s="157"/>
      <c r="R116" s="157"/>
      <c r="S116" s="157"/>
      <c r="T116" s="157"/>
      <c r="U116" s="157"/>
      <c r="V116" s="157"/>
      <c r="W116" s="157"/>
      <c r="X116" s="157"/>
      <c r="Y116" s="148"/>
      <c r="Z116" s="148"/>
      <c r="AA116" s="148"/>
      <c r="AB116" s="148"/>
      <c r="AC116" s="148"/>
      <c r="AD116" s="148"/>
      <c r="AE116" s="148"/>
      <c r="AF116" s="148"/>
      <c r="AG116" s="148" t="s">
        <v>391</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72" t="str">
        <f>C116</f>
        <v>sypaninou z vhodných hornin tř. 1 - 4 nebo materiálem připraveným podél výkopu ve vzdálenosti do 3 m od jeho kraje, pro jakoukoliv hloubku výkopu a jakoukoliv míru zhutnění,</v>
      </c>
      <c r="BB116" s="148"/>
      <c r="BC116" s="148"/>
      <c r="BD116" s="148"/>
      <c r="BE116" s="148"/>
      <c r="BF116" s="148"/>
      <c r="BG116" s="148"/>
      <c r="BH116" s="148"/>
    </row>
    <row r="117" spans="1:60" outlineLevel="1" x14ac:dyDescent="0.2">
      <c r="A117" s="155"/>
      <c r="B117" s="156"/>
      <c r="C117" s="197" t="s">
        <v>1571</v>
      </c>
      <c r="D117" s="183"/>
      <c r="E117" s="184">
        <v>26.03763</v>
      </c>
      <c r="F117" s="157"/>
      <c r="G117" s="157"/>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393</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97" t="s">
        <v>1572</v>
      </c>
      <c r="D118" s="183"/>
      <c r="E118" s="184">
        <v>23.752369999999999</v>
      </c>
      <c r="F118" s="157"/>
      <c r="G118" s="157"/>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393</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98" t="s">
        <v>599</v>
      </c>
      <c r="D119" s="185"/>
      <c r="E119" s="186">
        <v>49.79</v>
      </c>
      <c r="F119" s="157"/>
      <c r="G119" s="157"/>
      <c r="H119" s="157"/>
      <c r="I119" s="157"/>
      <c r="J119" s="157"/>
      <c r="K119" s="157"/>
      <c r="L119" s="157"/>
      <c r="M119" s="157"/>
      <c r="N119" s="157"/>
      <c r="O119" s="157"/>
      <c r="P119" s="157"/>
      <c r="Q119" s="157"/>
      <c r="R119" s="157"/>
      <c r="S119" s="157"/>
      <c r="T119" s="157"/>
      <c r="U119" s="157"/>
      <c r="V119" s="157"/>
      <c r="W119" s="157"/>
      <c r="X119" s="157"/>
      <c r="Y119" s="148"/>
      <c r="Z119" s="148"/>
      <c r="AA119" s="148"/>
      <c r="AB119" s="148"/>
      <c r="AC119" s="148"/>
      <c r="AD119" s="148"/>
      <c r="AE119" s="148"/>
      <c r="AF119" s="148"/>
      <c r="AG119" s="148" t="s">
        <v>393</v>
      </c>
      <c r="AH119" s="148">
        <v>1</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ht="22.5" outlineLevel="1" x14ac:dyDescent="0.2">
      <c r="A120" s="165">
        <v>24</v>
      </c>
      <c r="B120" s="166" t="s">
        <v>1123</v>
      </c>
      <c r="C120" s="175" t="s">
        <v>1124</v>
      </c>
      <c r="D120" s="167" t="s">
        <v>506</v>
      </c>
      <c r="E120" s="168">
        <v>800</v>
      </c>
      <c r="F120" s="169">
        <v>20.16</v>
      </c>
      <c r="G120" s="170">
        <f>ROUND(E120*F120,2)</f>
        <v>16128</v>
      </c>
      <c r="H120" s="169">
        <v>0</v>
      </c>
      <c r="I120" s="170">
        <f>ROUND(E120*H120,2)</f>
        <v>0</v>
      </c>
      <c r="J120" s="169">
        <v>20.16</v>
      </c>
      <c r="K120" s="170">
        <f>ROUND(E120*J120,2)</f>
        <v>16128</v>
      </c>
      <c r="L120" s="170">
        <v>21</v>
      </c>
      <c r="M120" s="170">
        <f>G120*(1+L120/100)</f>
        <v>19514.88</v>
      </c>
      <c r="N120" s="170">
        <v>0</v>
      </c>
      <c r="O120" s="170">
        <f>ROUND(E120*N120,2)</f>
        <v>0</v>
      </c>
      <c r="P120" s="170">
        <v>0</v>
      </c>
      <c r="Q120" s="170">
        <f>ROUND(E120*P120,2)</f>
        <v>0</v>
      </c>
      <c r="R120" s="170" t="s">
        <v>386</v>
      </c>
      <c r="S120" s="170" t="s">
        <v>387</v>
      </c>
      <c r="T120" s="171" t="s">
        <v>322</v>
      </c>
      <c r="U120" s="157">
        <v>0.05</v>
      </c>
      <c r="V120" s="157">
        <f>ROUND(E120*U120,2)</f>
        <v>40</v>
      </c>
      <c r="W120" s="157"/>
      <c r="X120" s="157" t="s">
        <v>388</v>
      </c>
      <c r="Y120" s="148"/>
      <c r="Z120" s="148"/>
      <c r="AA120" s="148"/>
      <c r="AB120" s="148"/>
      <c r="AC120" s="148"/>
      <c r="AD120" s="148"/>
      <c r="AE120" s="148"/>
      <c r="AF120" s="148"/>
      <c r="AG120" s="148" t="s">
        <v>389</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ht="22.5" outlineLevel="1" x14ac:dyDescent="0.2">
      <c r="A121" s="155"/>
      <c r="B121" s="156"/>
      <c r="C121" s="273" t="s">
        <v>1125</v>
      </c>
      <c r="D121" s="274"/>
      <c r="E121" s="274"/>
      <c r="F121" s="274"/>
      <c r="G121" s="274"/>
      <c r="H121" s="157"/>
      <c r="I121" s="157"/>
      <c r="J121" s="157"/>
      <c r="K121" s="157"/>
      <c r="L121" s="157"/>
      <c r="M121" s="157"/>
      <c r="N121" s="157"/>
      <c r="O121" s="157"/>
      <c r="P121" s="157"/>
      <c r="Q121" s="157"/>
      <c r="R121" s="157"/>
      <c r="S121" s="157"/>
      <c r="T121" s="157"/>
      <c r="U121" s="157"/>
      <c r="V121" s="157"/>
      <c r="W121" s="157"/>
      <c r="X121" s="157"/>
      <c r="Y121" s="148"/>
      <c r="Z121" s="148"/>
      <c r="AA121" s="148"/>
      <c r="AB121" s="148"/>
      <c r="AC121" s="148"/>
      <c r="AD121" s="148"/>
      <c r="AE121" s="148"/>
      <c r="AF121" s="148"/>
      <c r="AG121" s="148" t="s">
        <v>391</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72" t="str">
        <f>C121</f>
        <v>s případným nutným přemístěním hromad nebo dočasných skládek na místo potřeby ze vzdálenosti do 30 m, v rovině nebo ve svahu do 1 : 5,</v>
      </c>
      <c r="BB121" s="148"/>
      <c r="BC121" s="148"/>
      <c r="BD121" s="148"/>
      <c r="BE121" s="148"/>
      <c r="BF121" s="148"/>
      <c r="BG121" s="148"/>
      <c r="BH121" s="148"/>
    </row>
    <row r="122" spans="1:60" outlineLevel="1" x14ac:dyDescent="0.2">
      <c r="A122" s="155"/>
      <c r="B122" s="156"/>
      <c r="C122" s="197" t="s">
        <v>1517</v>
      </c>
      <c r="D122" s="183"/>
      <c r="E122" s="184"/>
      <c r="F122" s="157"/>
      <c r="G122" s="157"/>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393</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97" t="s">
        <v>1573</v>
      </c>
      <c r="D123" s="183"/>
      <c r="E123" s="184">
        <v>690</v>
      </c>
      <c r="F123" s="157"/>
      <c r="G123" s="157"/>
      <c r="H123" s="157"/>
      <c r="I123" s="157"/>
      <c r="J123" s="157"/>
      <c r="K123" s="157"/>
      <c r="L123" s="157"/>
      <c r="M123" s="157"/>
      <c r="N123" s="157"/>
      <c r="O123" s="157"/>
      <c r="P123" s="157"/>
      <c r="Q123" s="157"/>
      <c r="R123" s="157"/>
      <c r="S123" s="157"/>
      <c r="T123" s="157"/>
      <c r="U123" s="157"/>
      <c r="V123" s="157"/>
      <c r="W123" s="157"/>
      <c r="X123" s="157"/>
      <c r="Y123" s="148"/>
      <c r="Z123" s="148"/>
      <c r="AA123" s="148"/>
      <c r="AB123" s="148"/>
      <c r="AC123" s="148"/>
      <c r="AD123" s="148"/>
      <c r="AE123" s="148"/>
      <c r="AF123" s="148"/>
      <c r="AG123" s="148" t="s">
        <v>393</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97" t="s">
        <v>1574</v>
      </c>
      <c r="D124" s="183"/>
      <c r="E124" s="184">
        <v>110</v>
      </c>
      <c r="F124" s="157"/>
      <c r="G124" s="157"/>
      <c r="H124" s="157"/>
      <c r="I124" s="157"/>
      <c r="J124" s="157"/>
      <c r="K124" s="157"/>
      <c r="L124" s="157"/>
      <c r="M124" s="157"/>
      <c r="N124" s="157"/>
      <c r="O124" s="157"/>
      <c r="P124" s="157"/>
      <c r="Q124" s="157"/>
      <c r="R124" s="157"/>
      <c r="S124" s="157"/>
      <c r="T124" s="157"/>
      <c r="U124" s="157"/>
      <c r="V124" s="157"/>
      <c r="W124" s="157"/>
      <c r="X124" s="157"/>
      <c r="Y124" s="148"/>
      <c r="Z124" s="148"/>
      <c r="AA124" s="148"/>
      <c r="AB124" s="148"/>
      <c r="AC124" s="148"/>
      <c r="AD124" s="148"/>
      <c r="AE124" s="148"/>
      <c r="AF124" s="148"/>
      <c r="AG124" s="148" t="s">
        <v>393</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98" t="s">
        <v>599</v>
      </c>
      <c r="D125" s="185"/>
      <c r="E125" s="186">
        <v>800</v>
      </c>
      <c r="F125" s="157"/>
      <c r="G125" s="157"/>
      <c r="H125" s="157"/>
      <c r="I125" s="157"/>
      <c r="J125" s="157"/>
      <c r="K125" s="157"/>
      <c r="L125" s="157"/>
      <c r="M125" s="157"/>
      <c r="N125" s="157"/>
      <c r="O125" s="157"/>
      <c r="P125" s="157"/>
      <c r="Q125" s="157"/>
      <c r="R125" s="157"/>
      <c r="S125" s="157"/>
      <c r="T125" s="157"/>
      <c r="U125" s="157"/>
      <c r="V125" s="157"/>
      <c r="W125" s="157"/>
      <c r="X125" s="157"/>
      <c r="Y125" s="148"/>
      <c r="Z125" s="148"/>
      <c r="AA125" s="148"/>
      <c r="AB125" s="148"/>
      <c r="AC125" s="148"/>
      <c r="AD125" s="148"/>
      <c r="AE125" s="148"/>
      <c r="AF125" s="148"/>
      <c r="AG125" s="148" t="s">
        <v>393</v>
      </c>
      <c r="AH125" s="148">
        <v>1</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65">
        <v>25</v>
      </c>
      <c r="B126" s="166" t="s">
        <v>620</v>
      </c>
      <c r="C126" s="175" t="s">
        <v>1127</v>
      </c>
      <c r="D126" s="167" t="s">
        <v>443</v>
      </c>
      <c r="E126" s="168">
        <v>258.05745000000002</v>
      </c>
      <c r="F126" s="169">
        <v>224</v>
      </c>
      <c r="G126" s="170">
        <f>ROUND(E126*F126,2)</f>
        <v>57804.87</v>
      </c>
      <c r="H126" s="169">
        <v>0</v>
      </c>
      <c r="I126" s="170">
        <f>ROUND(E126*H126,2)</f>
        <v>0</v>
      </c>
      <c r="J126" s="169">
        <v>224</v>
      </c>
      <c r="K126" s="170">
        <f>ROUND(E126*J126,2)</f>
        <v>57804.87</v>
      </c>
      <c r="L126" s="170">
        <v>21</v>
      </c>
      <c r="M126" s="170">
        <f>G126*(1+L126/100)</f>
        <v>69943.892699999997</v>
      </c>
      <c r="N126" s="170">
        <v>0</v>
      </c>
      <c r="O126" s="170">
        <f>ROUND(E126*N126,2)</f>
        <v>0</v>
      </c>
      <c r="P126" s="170">
        <v>0</v>
      </c>
      <c r="Q126" s="170">
        <f>ROUND(E126*P126,2)</f>
        <v>0</v>
      </c>
      <c r="R126" s="170" t="s">
        <v>386</v>
      </c>
      <c r="S126" s="170" t="s">
        <v>387</v>
      </c>
      <c r="T126" s="171" t="s">
        <v>322</v>
      </c>
      <c r="U126" s="157">
        <v>0</v>
      </c>
      <c r="V126" s="157">
        <f>ROUND(E126*U126,2)</f>
        <v>0</v>
      </c>
      <c r="W126" s="157"/>
      <c r="X126" s="157" t="s">
        <v>388</v>
      </c>
      <c r="Y126" s="148"/>
      <c r="Z126" s="148"/>
      <c r="AA126" s="148"/>
      <c r="AB126" s="148"/>
      <c r="AC126" s="148"/>
      <c r="AD126" s="148"/>
      <c r="AE126" s="148"/>
      <c r="AF126" s="148"/>
      <c r="AG126" s="148" t="s">
        <v>389</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97" t="s">
        <v>1575</v>
      </c>
      <c r="D127" s="183"/>
      <c r="E127" s="184">
        <v>258.05745000000002</v>
      </c>
      <c r="F127" s="157"/>
      <c r="G127" s="157"/>
      <c r="H127" s="157"/>
      <c r="I127" s="157"/>
      <c r="J127" s="157"/>
      <c r="K127" s="157"/>
      <c r="L127" s="157"/>
      <c r="M127" s="157"/>
      <c r="N127" s="157"/>
      <c r="O127" s="157"/>
      <c r="P127" s="157"/>
      <c r="Q127" s="157"/>
      <c r="R127" s="157"/>
      <c r="S127" s="157"/>
      <c r="T127" s="157"/>
      <c r="U127" s="157"/>
      <c r="V127" s="157"/>
      <c r="W127" s="157"/>
      <c r="X127" s="157"/>
      <c r="Y127" s="148"/>
      <c r="Z127" s="148"/>
      <c r="AA127" s="148"/>
      <c r="AB127" s="148"/>
      <c r="AC127" s="148"/>
      <c r="AD127" s="148"/>
      <c r="AE127" s="148"/>
      <c r="AF127" s="148"/>
      <c r="AG127" s="148" t="s">
        <v>393</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65">
        <v>26</v>
      </c>
      <c r="B128" s="166" t="s">
        <v>1576</v>
      </c>
      <c r="C128" s="175" t="s">
        <v>1577</v>
      </c>
      <c r="D128" s="167" t="s">
        <v>420</v>
      </c>
      <c r="E128" s="168">
        <v>4</v>
      </c>
      <c r="F128" s="169">
        <v>520</v>
      </c>
      <c r="G128" s="170">
        <f>ROUND(E128*F128,2)</f>
        <v>2080</v>
      </c>
      <c r="H128" s="169">
        <v>149.6</v>
      </c>
      <c r="I128" s="170">
        <f>ROUND(E128*H128,2)</f>
        <v>598.4</v>
      </c>
      <c r="J128" s="169">
        <v>370.4</v>
      </c>
      <c r="K128" s="170">
        <f>ROUND(E128*J128,2)</f>
        <v>1481.6</v>
      </c>
      <c r="L128" s="170">
        <v>21</v>
      </c>
      <c r="M128" s="170">
        <f>G128*(1+L128/100)</f>
        <v>2516.7999999999997</v>
      </c>
      <c r="N128" s="170">
        <v>1.2710000000000001E-2</v>
      </c>
      <c r="O128" s="170">
        <f>ROUND(E128*N128,2)</f>
        <v>0.05</v>
      </c>
      <c r="P128" s="170">
        <v>0</v>
      </c>
      <c r="Q128" s="170">
        <f>ROUND(E128*P128,2)</f>
        <v>0</v>
      </c>
      <c r="R128" s="170"/>
      <c r="S128" s="170" t="s">
        <v>321</v>
      </c>
      <c r="T128" s="171" t="s">
        <v>322</v>
      </c>
      <c r="U128" s="157">
        <v>1.153</v>
      </c>
      <c r="V128" s="157">
        <f>ROUND(E128*U128,2)</f>
        <v>4.6100000000000003</v>
      </c>
      <c r="W128" s="157"/>
      <c r="X128" s="157" t="s">
        <v>388</v>
      </c>
      <c r="Y128" s="148"/>
      <c r="Z128" s="148"/>
      <c r="AA128" s="148"/>
      <c r="AB128" s="148"/>
      <c r="AC128" s="148"/>
      <c r="AD128" s="148"/>
      <c r="AE128" s="148"/>
      <c r="AF128" s="148"/>
      <c r="AG128" s="148" t="s">
        <v>389</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97" t="s">
        <v>1578</v>
      </c>
      <c r="D129" s="183"/>
      <c r="E129" s="184">
        <v>2</v>
      </c>
      <c r="F129" s="157"/>
      <c r="G129" s="157"/>
      <c r="H129" s="157"/>
      <c r="I129" s="157"/>
      <c r="J129" s="157"/>
      <c r="K129" s="157"/>
      <c r="L129" s="157"/>
      <c r="M129" s="157"/>
      <c r="N129" s="157"/>
      <c r="O129" s="157"/>
      <c r="P129" s="157"/>
      <c r="Q129" s="157"/>
      <c r="R129" s="157"/>
      <c r="S129" s="157"/>
      <c r="T129" s="157"/>
      <c r="U129" s="157"/>
      <c r="V129" s="157"/>
      <c r="W129" s="157"/>
      <c r="X129" s="157"/>
      <c r="Y129" s="148"/>
      <c r="Z129" s="148"/>
      <c r="AA129" s="148"/>
      <c r="AB129" s="148"/>
      <c r="AC129" s="148"/>
      <c r="AD129" s="148"/>
      <c r="AE129" s="148"/>
      <c r="AF129" s="148"/>
      <c r="AG129" s="148" t="s">
        <v>393</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97" t="s">
        <v>1579</v>
      </c>
      <c r="D130" s="183"/>
      <c r="E130" s="184">
        <v>2</v>
      </c>
      <c r="F130" s="157"/>
      <c r="G130" s="157"/>
      <c r="H130" s="157"/>
      <c r="I130" s="157"/>
      <c r="J130" s="157"/>
      <c r="K130" s="157"/>
      <c r="L130" s="157"/>
      <c r="M130" s="157"/>
      <c r="N130" s="157"/>
      <c r="O130" s="157"/>
      <c r="P130" s="157"/>
      <c r="Q130" s="157"/>
      <c r="R130" s="157"/>
      <c r="S130" s="157"/>
      <c r="T130" s="157"/>
      <c r="U130" s="157"/>
      <c r="V130" s="157"/>
      <c r="W130" s="157"/>
      <c r="X130" s="157"/>
      <c r="Y130" s="148"/>
      <c r="Z130" s="148"/>
      <c r="AA130" s="148"/>
      <c r="AB130" s="148"/>
      <c r="AC130" s="148"/>
      <c r="AD130" s="148"/>
      <c r="AE130" s="148"/>
      <c r="AF130" s="148"/>
      <c r="AG130" s="148" t="s">
        <v>393</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65">
        <v>27</v>
      </c>
      <c r="B131" s="166" t="s">
        <v>1134</v>
      </c>
      <c r="C131" s="175" t="s">
        <v>1135</v>
      </c>
      <c r="D131" s="167" t="s">
        <v>420</v>
      </c>
      <c r="E131" s="168">
        <v>10</v>
      </c>
      <c r="F131" s="169">
        <v>1116.8</v>
      </c>
      <c r="G131" s="170">
        <f>ROUND(E131*F131,2)</f>
        <v>11168</v>
      </c>
      <c r="H131" s="169">
        <v>1116.8</v>
      </c>
      <c r="I131" s="170">
        <f>ROUND(E131*H131,2)</f>
        <v>11168</v>
      </c>
      <c r="J131" s="169">
        <v>0</v>
      </c>
      <c r="K131" s="170">
        <f>ROUND(E131*J131,2)</f>
        <v>0</v>
      </c>
      <c r="L131" s="170">
        <v>21</v>
      </c>
      <c r="M131" s="170">
        <f>G131*(1+L131/100)</f>
        <v>13513.279999999999</v>
      </c>
      <c r="N131" s="170">
        <v>3.3050000000000003E-2</v>
      </c>
      <c r="O131" s="170">
        <f>ROUND(E131*N131,2)</f>
        <v>0.33</v>
      </c>
      <c r="P131" s="170">
        <v>0</v>
      </c>
      <c r="Q131" s="170">
        <f>ROUND(E131*P131,2)</f>
        <v>0</v>
      </c>
      <c r="R131" s="170"/>
      <c r="S131" s="170" t="s">
        <v>321</v>
      </c>
      <c r="T131" s="171" t="s">
        <v>322</v>
      </c>
      <c r="U131" s="157">
        <v>0</v>
      </c>
      <c r="V131" s="157">
        <f>ROUND(E131*U131,2)</f>
        <v>0</v>
      </c>
      <c r="W131" s="157"/>
      <c r="X131" s="157" t="s">
        <v>627</v>
      </c>
      <c r="Y131" s="148"/>
      <c r="Z131" s="148"/>
      <c r="AA131" s="148"/>
      <c r="AB131" s="148"/>
      <c r="AC131" s="148"/>
      <c r="AD131" s="148"/>
      <c r="AE131" s="148"/>
      <c r="AF131" s="148"/>
      <c r="AG131" s="148" t="s">
        <v>628</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97" t="s">
        <v>1543</v>
      </c>
      <c r="D132" s="183"/>
      <c r="E132" s="184">
        <v>10</v>
      </c>
      <c r="F132" s="157"/>
      <c r="G132" s="157"/>
      <c r="H132" s="157"/>
      <c r="I132" s="157"/>
      <c r="J132" s="157"/>
      <c r="K132" s="157"/>
      <c r="L132" s="157"/>
      <c r="M132" s="157"/>
      <c r="N132" s="157"/>
      <c r="O132" s="157"/>
      <c r="P132" s="157"/>
      <c r="Q132" s="157"/>
      <c r="R132" s="157"/>
      <c r="S132" s="157"/>
      <c r="T132" s="157"/>
      <c r="U132" s="157"/>
      <c r="V132" s="157"/>
      <c r="W132" s="157"/>
      <c r="X132" s="157"/>
      <c r="Y132" s="148"/>
      <c r="Z132" s="148"/>
      <c r="AA132" s="148"/>
      <c r="AB132" s="148"/>
      <c r="AC132" s="148"/>
      <c r="AD132" s="148"/>
      <c r="AE132" s="148"/>
      <c r="AF132" s="148"/>
      <c r="AG132" s="148" t="s">
        <v>393</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65">
        <v>28</v>
      </c>
      <c r="B133" s="166" t="s">
        <v>623</v>
      </c>
      <c r="C133" s="175" t="s">
        <v>624</v>
      </c>
      <c r="D133" s="167" t="s">
        <v>625</v>
      </c>
      <c r="E133" s="168">
        <v>92.378870000000006</v>
      </c>
      <c r="F133" s="169">
        <v>328.4</v>
      </c>
      <c r="G133" s="170">
        <f>ROUND(E133*F133,2)</f>
        <v>30337.22</v>
      </c>
      <c r="H133" s="169">
        <v>328.4</v>
      </c>
      <c r="I133" s="170">
        <f>ROUND(E133*H133,2)</f>
        <v>30337.22</v>
      </c>
      <c r="J133" s="169">
        <v>0</v>
      </c>
      <c r="K133" s="170">
        <f>ROUND(E133*J133,2)</f>
        <v>0</v>
      </c>
      <c r="L133" s="170">
        <v>21</v>
      </c>
      <c r="M133" s="170">
        <f>G133*(1+L133/100)</f>
        <v>36708.036200000002</v>
      </c>
      <c r="N133" s="170">
        <v>0</v>
      </c>
      <c r="O133" s="170">
        <f>ROUND(E133*N133,2)</f>
        <v>0</v>
      </c>
      <c r="P133" s="170">
        <v>0</v>
      </c>
      <c r="Q133" s="170">
        <f>ROUND(E133*P133,2)</f>
        <v>0</v>
      </c>
      <c r="R133" s="170" t="s">
        <v>626</v>
      </c>
      <c r="S133" s="170" t="s">
        <v>387</v>
      </c>
      <c r="T133" s="171" t="s">
        <v>322</v>
      </c>
      <c r="U133" s="157">
        <v>0</v>
      </c>
      <c r="V133" s="157">
        <f>ROUND(E133*U133,2)</f>
        <v>0</v>
      </c>
      <c r="W133" s="157"/>
      <c r="X133" s="157" t="s">
        <v>627</v>
      </c>
      <c r="Y133" s="148"/>
      <c r="Z133" s="148"/>
      <c r="AA133" s="148"/>
      <c r="AB133" s="148"/>
      <c r="AC133" s="148"/>
      <c r="AD133" s="148"/>
      <c r="AE133" s="148"/>
      <c r="AF133" s="148"/>
      <c r="AG133" s="148" t="s">
        <v>628</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97" t="s">
        <v>1580</v>
      </c>
      <c r="D134" s="183"/>
      <c r="E134" s="184">
        <v>92.378870000000006</v>
      </c>
      <c r="F134" s="157"/>
      <c r="G134" s="157"/>
      <c r="H134" s="157"/>
      <c r="I134" s="157"/>
      <c r="J134" s="157"/>
      <c r="K134" s="157"/>
      <c r="L134" s="157"/>
      <c r="M134" s="157"/>
      <c r="N134" s="157"/>
      <c r="O134" s="157"/>
      <c r="P134" s="157"/>
      <c r="Q134" s="157"/>
      <c r="R134" s="157"/>
      <c r="S134" s="157"/>
      <c r="T134" s="157"/>
      <c r="U134" s="157"/>
      <c r="V134" s="157"/>
      <c r="W134" s="157"/>
      <c r="X134" s="157"/>
      <c r="Y134" s="148"/>
      <c r="Z134" s="148"/>
      <c r="AA134" s="148"/>
      <c r="AB134" s="148"/>
      <c r="AC134" s="148"/>
      <c r="AD134" s="148"/>
      <c r="AE134" s="148"/>
      <c r="AF134" s="148"/>
      <c r="AG134" s="148" t="s">
        <v>393</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65">
        <v>29</v>
      </c>
      <c r="B135" s="166" t="s">
        <v>630</v>
      </c>
      <c r="C135" s="175" t="s">
        <v>631</v>
      </c>
      <c r="D135" s="167" t="s">
        <v>625</v>
      </c>
      <c r="E135" s="168">
        <v>295.86392000000001</v>
      </c>
      <c r="F135" s="169">
        <v>336</v>
      </c>
      <c r="G135" s="170">
        <f>ROUND(E135*F135,2)</f>
        <v>99410.28</v>
      </c>
      <c r="H135" s="169">
        <v>336</v>
      </c>
      <c r="I135" s="170">
        <f>ROUND(E135*H135,2)</f>
        <v>99410.28</v>
      </c>
      <c r="J135" s="169">
        <v>0</v>
      </c>
      <c r="K135" s="170">
        <f>ROUND(E135*J135,2)</f>
        <v>0</v>
      </c>
      <c r="L135" s="170">
        <v>21</v>
      </c>
      <c r="M135" s="170">
        <f>G135*(1+L135/100)</f>
        <v>120286.43879999999</v>
      </c>
      <c r="N135" s="170">
        <v>0</v>
      </c>
      <c r="O135" s="170">
        <f>ROUND(E135*N135,2)</f>
        <v>0</v>
      </c>
      <c r="P135" s="170">
        <v>0</v>
      </c>
      <c r="Q135" s="170">
        <f>ROUND(E135*P135,2)</f>
        <v>0</v>
      </c>
      <c r="R135" s="170" t="s">
        <v>626</v>
      </c>
      <c r="S135" s="170" t="s">
        <v>387</v>
      </c>
      <c r="T135" s="171" t="s">
        <v>322</v>
      </c>
      <c r="U135" s="157">
        <v>0</v>
      </c>
      <c r="V135" s="157">
        <f>ROUND(E135*U135,2)</f>
        <v>0</v>
      </c>
      <c r="W135" s="157"/>
      <c r="X135" s="157" t="s">
        <v>627</v>
      </c>
      <c r="Y135" s="148"/>
      <c r="Z135" s="148"/>
      <c r="AA135" s="148"/>
      <c r="AB135" s="148"/>
      <c r="AC135" s="148"/>
      <c r="AD135" s="148"/>
      <c r="AE135" s="148"/>
      <c r="AF135" s="148"/>
      <c r="AG135" s="148" t="s">
        <v>632</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ht="22.5" outlineLevel="1" x14ac:dyDescent="0.2">
      <c r="A136" s="155"/>
      <c r="B136" s="156"/>
      <c r="C136" s="197" t="s">
        <v>1581</v>
      </c>
      <c r="D136" s="183"/>
      <c r="E136" s="184">
        <v>295.86392000000001</v>
      </c>
      <c r="F136" s="157"/>
      <c r="G136" s="157"/>
      <c r="H136" s="157"/>
      <c r="I136" s="157"/>
      <c r="J136" s="157"/>
      <c r="K136" s="157"/>
      <c r="L136" s="157"/>
      <c r="M136" s="157"/>
      <c r="N136" s="157"/>
      <c r="O136" s="157"/>
      <c r="P136" s="157"/>
      <c r="Q136" s="157"/>
      <c r="R136" s="157"/>
      <c r="S136" s="157"/>
      <c r="T136" s="157"/>
      <c r="U136" s="157"/>
      <c r="V136" s="157"/>
      <c r="W136" s="157"/>
      <c r="X136" s="157"/>
      <c r="Y136" s="148"/>
      <c r="Z136" s="148"/>
      <c r="AA136" s="148"/>
      <c r="AB136" s="148"/>
      <c r="AC136" s="148"/>
      <c r="AD136" s="148"/>
      <c r="AE136" s="148"/>
      <c r="AF136" s="148"/>
      <c r="AG136" s="148" t="s">
        <v>393</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x14ac:dyDescent="0.2">
      <c r="A137" s="159" t="s">
        <v>316</v>
      </c>
      <c r="B137" s="160" t="s">
        <v>206</v>
      </c>
      <c r="C137" s="174" t="s">
        <v>207</v>
      </c>
      <c r="D137" s="161"/>
      <c r="E137" s="162"/>
      <c r="F137" s="163"/>
      <c r="G137" s="163">
        <f>SUMIF(AG138:AG153,"&lt;&gt;NOR",G138:G153)</f>
        <v>12046.25</v>
      </c>
      <c r="H137" s="163"/>
      <c r="I137" s="163">
        <f>SUM(I138:I153)</f>
        <v>0</v>
      </c>
      <c r="J137" s="163"/>
      <c r="K137" s="163">
        <f>SUM(K138:K153)</f>
        <v>12046.25</v>
      </c>
      <c r="L137" s="163"/>
      <c r="M137" s="163">
        <f>SUM(M138:M153)</f>
        <v>14575.9625</v>
      </c>
      <c r="N137" s="163"/>
      <c r="O137" s="163">
        <f>SUM(O138:O153)</f>
        <v>0</v>
      </c>
      <c r="P137" s="163"/>
      <c r="Q137" s="163">
        <f>SUM(Q138:Q153)</f>
        <v>25.67</v>
      </c>
      <c r="R137" s="163"/>
      <c r="S137" s="163"/>
      <c r="T137" s="164"/>
      <c r="U137" s="158"/>
      <c r="V137" s="158">
        <f>SUM(V138:V153)</f>
        <v>4.5199999999999996</v>
      </c>
      <c r="W137" s="158"/>
      <c r="X137" s="158"/>
      <c r="AG137" t="s">
        <v>317</v>
      </c>
    </row>
    <row r="138" spans="1:60" ht="22.5" outlineLevel="1" x14ac:dyDescent="0.2">
      <c r="A138" s="165">
        <v>30</v>
      </c>
      <c r="B138" s="166" t="s">
        <v>1141</v>
      </c>
      <c r="C138" s="175" t="s">
        <v>1142</v>
      </c>
      <c r="D138" s="167" t="s">
        <v>506</v>
      </c>
      <c r="E138" s="168">
        <v>58.35</v>
      </c>
      <c r="F138" s="169">
        <v>32.56</v>
      </c>
      <c r="G138" s="170">
        <f>ROUND(E138*F138,2)</f>
        <v>1899.88</v>
      </c>
      <c r="H138" s="169">
        <v>0</v>
      </c>
      <c r="I138" s="170">
        <f>ROUND(E138*H138,2)</f>
        <v>0</v>
      </c>
      <c r="J138" s="169">
        <v>32.56</v>
      </c>
      <c r="K138" s="170">
        <f>ROUND(E138*J138,2)</f>
        <v>1899.88</v>
      </c>
      <c r="L138" s="170">
        <v>21</v>
      </c>
      <c r="M138" s="170">
        <f>G138*(1+L138/100)</f>
        <v>2298.8548000000001</v>
      </c>
      <c r="N138" s="170">
        <v>0</v>
      </c>
      <c r="O138" s="170">
        <f>ROUND(E138*N138,2)</f>
        <v>0</v>
      </c>
      <c r="P138" s="170">
        <v>0.44</v>
      </c>
      <c r="Q138" s="170">
        <f>ROUND(E138*P138,2)</f>
        <v>25.67</v>
      </c>
      <c r="R138" s="170" t="s">
        <v>638</v>
      </c>
      <c r="S138" s="170" t="s">
        <v>387</v>
      </c>
      <c r="T138" s="171" t="s">
        <v>322</v>
      </c>
      <c r="U138" s="157">
        <v>7.2999999999999995E-2</v>
      </c>
      <c r="V138" s="157">
        <f>ROUND(E138*U138,2)</f>
        <v>4.26</v>
      </c>
      <c r="W138" s="157"/>
      <c r="X138" s="157" t="s">
        <v>388</v>
      </c>
      <c r="Y138" s="148"/>
      <c r="Z138" s="148"/>
      <c r="AA138" s="148"/>
      <c r="AB138" s="148"/>
      <c r="AC138" s="148"/>
      <c r="AD138" s="148"/>
      <c r="AE138" s="148"/>
      <c r="AF138" s="148"/>
      <c r="AG138" s="148" t="s">
        <v>389</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97" t="s">
        <v>1582</v>
      </c>
      <c r="D139" s="183"/>
      <c r="E139" s="184"/>
      <c r="F139" s="157"/>
      <c r="G139" s="157"/>
      <c r="H139" s="157"/>
      <c r="I139" s="157"/>
      <c r="J139" s="157"/>
      <c r="K139" s="157"/>
      <c r="L139" s="157"/>
      <c r="M139" s="157"/>
      <c r="N139" s="157"/>
      <c r="O139" s="157"/>
      <c r="P139" s="157"/>
      <c r="Q139" s="157"/>
      <c r="R139" s="157"/>
      <c r="S139" s="157"/>
      <c r="T139" s="157"/>
      <c r="U139" s="157"/>
      <c r="V139" s="157"/>
      <c r="W139" s="157"/>
      <c r="X139" s="157"/>
      <c r="Y139" s="148"/>
      <c r="Z139" s="148"/>
      <c r="AA139" s="148"/>
      <c r="AB139" s="148"/>
      <c r="AC139" s="148"/>
      <c r="AD139" s="148"/>
      <c r="AE139" s="148"/>
      <c r="AF139" s="148"/>
      <c r="AG139" s="148" t="s">
        <v>393</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97" t="s">
        <v>1583</v>
      </c>
      <c r="D140" s="183"/>
      <c r="E140" s="184">
        <v>3.35</v>
      </c>
      <c r="F140" s="157"/>
      <c r="G140" s="157"/>
      <c r="H140" s="157"/>
      <c r="I140" s="157"/>
      <c r="J140" s="157"/>
      <c r="K140" s="157"/>
      <c r="L140" s="157"/>
      <c r="M140" s="157"/>
      <c r="N140" s="157"/>
      <c r="O140" s="157"/>
      <c r="P140" s="157"/>
      <c r="Q140" s="157"/>
      <c r="R140" s="157"/>
      <c r="S140" s="157"/>
      <c r="T140" s="157"/>
      <c r="U140" s="157"/>
      <c r="V140" s="157"/>
      <c r="W140" s="157"/>
      <c r="X140" s="157"/>
      <c r="Y140" s="148"/>
      <c r="Z140" s="148"/>
      <c r="AA140" s="148"/>
      <c r="AB140" s="148"/>
      <c r="AC140" s="148"/>
      <c r="AD140" s="148"/>
      <c r="AE140" s="148"/>
      <c r="AF140" s="148"/>
      <c r="AG140" s="148" t="s">
        <v>393</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97" t="s">
        <v>1584</v>
      </c>
      <c r="D141" s="183"/>
      <c r="E141" s="184">
        <v>55</v>
      </c>
      <c r="F141" s="157"/>
      <c r="G141" s="157"/>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393</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ht="22.5" outlineLevel="1" x14ac:dyDescent="0.2">
      <c r="A142" s="165">
        <v>31</v>
      </c>
      <c r="B142" s="166" t="s">
        <v>647</v>
      </c>
      <c r="C142" s="175" t="s">
        <v>648</v>
      </c>
      <c r="D142" s="167" t="s">
        <v>649</v>
      </c>
      <c r="E142" s="168">
        <v>25.673999999999999</v>
      </c>
      <c r="F142" s="169">
        <v>34.24</v>
      </c>
      <c r="G142" s="170">
        <f>ROUND(E142*F142,2)</f>
        <v>879.08</v>
      </c>
      <c r="H142" s="169">
        <v>0</v>
      </c>
      <c r="I142" s="170">
        <f>ROUND(E142*H142,2)</f>
        <v>0</v>
      </c>
      <c r="J142" s="169">
        <v>34.24</v>
      </c>
      <c r="K142" s="170">
        <f>ROUND(E142*J142,2)</f>
        <v>879.08</v>
      </c>
      <c r="L142" s="170">
        <v>21</v>
      </c>
      <c r="M142" s="170">
        <f>G142*(1+L142/100)</f>
        <v>1063.6867999999999</v>
      </c>
      <c r="N142" s="170">
        <v>0</v>
      </c>
      <c r="O142" s="170">
        <f>ROUND(E142*N142,2)</f>
        <v>0</v>
      </c>
      <c r="P142" s="170">
        <v>0</v>
      </c>
      <c r="Q142" s="170">
        <f>ROUND(E142*P142,2)</f>
        <v>0</v>
      </c>
      <c r="R142" s="170" t="s">
        <v>638</v>
      </c>
      <c r="S142" s="170" t="s">
        <v>387</v>
      </c>
      <c r="T142" s="171" t="s">
        <v>322</v>
      </c>
      <c r="U142" s="157">
        <v>0.01</v>
      </c>
      <c r="V142" s="157">
        <f>ROUND(E142*U142,2)</f>
        <v>0.26</v>
      </c>
      <c r="W142" s="157"/>
      <c r="X142" s="157" t="s">
        <v>650</v>
      </c>
      <c r="Y142" s="148"/>
      <c r="Z142" s="148"/>
      <c r="AA142" s="148"/>
      <c r="AB142" s="148"/>
      <c r="AC142" s="148"/>
      <c r="AD142" s="148"/>
      <c r="AE142" s="148"/>
      <c r="AF142" s="148"/>
      <c r="AG142" s="148" t="s">
        <v>651</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97" t="s">
        <v>652</v>
      </c>
      <c r="D143" s="183"/>
      <c r="E143" s="184"/>
      <c r="F143" s="157"/>
      <c r="G143" s="157"/>
      <c r="H143" s="157"/>
      <c r="I143" s="157"/>
      <c r="J143" s="157"/>
      <c r="K143" s="157"/>
      <c r="L143" s="157"/>
      <c r="M143" s="157"/>
      <c r="N143" s="157"/>
      <c r="O143" s="157"/>
      <c r="P143" s="157"/>
      <c r="Q143" s="157"/>
      <c r="R143" s="157"/>
      <c r="S143" s="157"/>
      <c r="T143" s="157"/>
      <c r="U143" s="157"/>
      <c r="V143" s="157"/>
      <c r="W143" s="157"/>
      <c r="X143" s="157"/>
      <c r="Y143" s="148"/>
      <c r="Z143" s="148"/>
      <c r="AA143" s="148"/>
      <c r="AB143" s="148"/>
      <c r="AC143" s="148"/>
      <c r="AD143" s="148"/>
      <c r="AE143" s="148"/>
      <c r="AF143" s="148"/>
      <c r="AG143" s="148" t="s">
        <v>393</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97" t="s">
        <v>1585</v>
      </c>
      <c r="D144" s="183"/>
      <c r="E144" s="184"/>
      <c r="F144" s="157"/>
      <c r="G144" s="157"/>
      <c r="H144" s="157"/>
      <c r="I144" s="157"/>
      <c r="J144" s="157"/>
      <c r="K144" s="157"/>
      <c r="L144" s="157"/>
      <c r="M144" s="157"/>
      <c r="N144" s="157"/>
      <c r="O144" s="157"/>
      <c r="P144" s="157"/>
      <c r="Q144" s="157"/>
      <c r="R144" s="157"/>
      <c r="S144" s="157"/>
      <c r="T144" s="157"/>
      <c r="U144" s="157"/>
      <c r="V144" s="157"/>
      <c r="W144" s="157"/>
      <c r="X144" s="157"/>
      <c r="Y144" s="148"/>
      <c r="Z144" s="148"/>
      <c r="AA144" s="148"/>
      <c r="AB144" s="148"/>
      <c r="AC144" s="148"/>
      <c r="AD144" s="148"/>
      <c r="AE144" s="148"/>
      <c r="AF144" s="148"/>
      <c r="AG144" s="148" t="s">
        <v>393</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97" t="s">
        <v>1586</v>
      </c>
      <c r="D145" s="183"/>
      <c r="E145" s="184">
        <v>25.673999999999999</v>
      </c>
      <c r="F145" s="157"/>
      <c r="G145" s="157"/>
      <c r="H145" s="157"/>
      <c r="I145" s="157"/>
      <c r="J145" s="157"/>
      <c r="K145" s="157"/>
      <c r="L145" s="157"/>
      <c r="M145" s="157"/>
      <c r="N145" s="157"/>
      <c r="O145" s="157"/>
      <c r="P145" s="157"/>
      <c r="Q145" s="157"/>
      <c r="R145" s="157"/>
      <c r="S145" s="157"/>
      <c r="T145" s="157"/>
      <c r="U145" s="157"/>
      <c r="V145" s="157"/>
      <c r="W145" s="157"/>
      <c r="X145" s="157"/>
      <c r="Y145" s="148"/>
      <c r="Z145" s="148"/>
      <c r="AA145" s="148"/>
      <c r="AB145" s="148"/>
      <c r="AC145" s="148"/>
      <c r="AD145" s="148"/>
      <c r="AE145" s="148"/>
      <c r="AF145" s="148"/>
      <c r="AG145" s="148" t="s">
        <v>393</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65">
        <v>32</v>
      </c>
      <c r="B146" s="166" t="s">
        <v>655</v>
      </c>
      <c r="C146" s="175" t="s">
        <v>1151</v>
      </c>
      <c r="D146" s="167" t="s">
        <v>649</v>
      </c>
      <c r="E146" s="168">
        <v>359.43599999999998</v>
      </c>
      <c r="F146" s="169">
        <v>8.64</v>
      </c>
      <c r="G146" s="170">
        <f>ROUND(E146*F146,2)</f>
        <v>3105.53</v>
      </c>
      <c r="H146" s="169">
        <v>0</v>
      </c>
      <c r="I146" s="170">
        <f>ROUND(E146*H146,2)</f>
        <v>0</v>
      </c>
      <c r="J146" s="169">
        <v>8.64</v>
      </c>
      <c r="K146" s="170">
        <f>ROUND(E146*J146,2)</f>
        <v>3105.53</v>
      </c>
      <c r="L146" s="170">
        <v>21</v>
      </c>
      <c r="M146" s="170">
        <f>G146*(1+L146/100)</f>
        <v>3757.6913</v>
      </c>
      <c r="N146" s="170">
        <v>0</v>
      </c>
      <c r="O146" s="170">
        <f>ROUND(E146*N146,2)</f>
        <v>0</v>
      </c>
      <c r="P146" s="170">
        <v>0</v>
      </c>
      <c r="Q146" s="170">
        <f>ROUND(E146*P146,2)</f>
        <v>0</v>
      </c>
      <c r="R146" s="170" t="s">
        <v>638</v>
      </c>
      <c r="S146" s="170" t="s">
        <v>387</v>
      </c>
      <c r="T146" s="171" t="s">
        <v>322</v>
      </c>
      <c r="U146" s="157">
        <v>0</v>
      </c>
      <c r="V146" s="157">
        <f>ROUND(E146*U146,2)</f>
        <v>0</v>
      </c>
      <c r="W146" s="157"/>
      <c r="X146" s="157" t="s">
        <v>650</v>
      </c>
      <c r="Y146" s="148"/>
      <c r="Z146" s="148"/>
      <c r="AA146" s="148"/>
      <c r="AB146" s="148"/>
      <c r="AC146" s="148"/>
      <c r="AD146" s="148"/>
      <c r="AE146" s="148"/>
      <c r="AF146" s="148"/>
      <c r="AG146" s="148" t="s">
        <v>651</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97" t="s">
        <v>652</v>
      </c>
      <c r="D147" s="183"/>
      <c r="E147" s="184"/>
      <c r="F147" s="157"/>
      <c r="G147" s="157"/>
      <c r="H147" s="157"/>
      <c r="I147" s="157"/>
      <c r="J147" s="157"/>
      <c r="K147" s="157"/>
      <c r="L147" s="157"/>
      <c r="M147" s="157"/>
      <c r="N147" s="157"/>
      <c r="O147" s="157"/>
      <c r="P147" s="157"/>
      <c r="Q147" s="157"/>
      <c r="R147" s="157"/>
      <c r="S147" s="157"/>
      <c r="T147" s="157"/>
      <c r="U147" s="157"/>
      <c r="V147" s="157"/>
      <c r="W147" s="157"/>
      <c r="X147" s="157"/>
      <c r="Y147" s="148"/>
      <c r="Z147" s="148"/>
      <c r="AA147" s="148"/>
      <c r="AB147" s="148"/>
      <c r="AC147" s="148"/>
      <c r="AD147" s="148"/>
      <c r="AE147" s="148"/>
      <c r="AF147" s="148"/>
      <c r="AG147" s="148" t="s">
        <v>393</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97" t="s">
        <v>1585</v>
      </c>
      <c r="D148" s="183"/>
      <c r="E148" s="184"/>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393</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97" t="s">
        <v>1587</v>
      </c>
      <c r="D149" s="183"/>
      <c r="E149" s="184">
        <v>359.43599999999998</v>
      </c>
      <c r="F149" s="157"/>
      <c r="G149" s="157"/>
      <c r="H149" s="157"/>
      <c r="I149" s="157"/>
      <c r="J149" s="157"/>
      <c r="K149" s="157"/>
      <c r="L149" s="157"/>
      <c r="M149" s="157"/>
      <c r="N149" s="157"/>
      <c r="O149" s="157"/>
      <c r="P149" s="157"/>
      <c r="Q149" s="157"/>
      <c r="R149" s="157"/>
      <c r="S149" s="157"/>
      <c r="T149" s="157"/>
      <c r="U149" s="157"/>
      <c r="V149" s="157"/>
      <c r="W149" s="157"/>
      <c r="X149" s="157"/>
      <c r="Y149" s="148"/>
      <c r="Z149" s="148"/>
      <c r="AA149" s="148"/>
      <c r="AB149" s="148"/>
      <c r="AC149" s="148"/>
      <c r="AD149" s="148"/>
      <c r="AE149" s="148"/>
      <c r="AF149" s="148"/>
      <c r="AG149" s="148" t="s">
        <v>393</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65">
        <v>33</v>
      </c>
      <c r="B150" s="166" t="s">
        <v>658</v>
      </c>
      <c r="C150" s="175" t="s">
        <v>1153</v>
      </c>
      <c r="D150" s="167" t="s">
        <v>649</v>
      </c>
      <c r="E150" s="168">
        <v>25.673999999999999</v>
      </c>
      <c r="F150" s="169">
        <v>240</v>
      </c>
      <c r="G150" s="170">
        <f>ROUND(E150*F150,2)</f>
        <v>6161.76</v>
      </c>
      <c r="H150" s="169">
        <v>0</v>
      </c>
      <c r="I150" s="170">
        <f>ROUND(E150*H150,2)</f>
        <v>0</v>
      </c>
      <c r="J150" s="169">
        <v>240</v>
      </c>
      <c r="K150" s="170">
        <f>ROUND(E150*J150,2)</f>
        <v>6161.76</v>
      </c>
      <c r="L150" s="170">
        <v>21</v>
      </c>
      <c r="M150" s="170">
        <f>G150*(1+L150/100)</f>
        <v>7455.7295999999997</v>
      </c>
      <c r="N150" s="170">
        <v>0</v>
      </c>
      <c r="O150" s="170">
        <f>ROUND(E150*N150,2)</f>
        <v>0</v>
      </c>
      <c r="P150" s="170">
        <v>0</v>
      </c>
      <c r="Q150" s="170">
        <f>ROUND(E150*P150,2)</f>
        <v>0</v>
      </c>
      <c r="R150" s="170" t="s">
        <v>660</v>
      </c>
      <c r="S150" s="170" t="s">
        <v>387</v>
      </c>
      <c r="T150" s="171" t="s">
        <v>322</v>
      </c>
      <c r="U150" s="157">
        <v>0</v>
      </c>
      <c r="V150" s="157">
        <f>ROUND(E150*U150,2)</f>
        <v>0</v>
      </c>
      <c r="W150" s="157"/>
      <c r="X150" s="157" t="s">
        <v>650</v>
      </c>
      <c r="Y150" s="148"/>
      <c r="Z150" s="148"/>
      <c r="AA150" s="148"/>
      <c r="AB150" s="148"/>
      <c r="AC150" s="148"/>
      <c r="AD150" s="148"/>
      <c r="AE150" s="148"/>
      <c r="AF150" s="148"/>
      <c r="AG150" s="148" t="s">
        <v>651</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97" t="s">
        <v>652</v>
      </c>
      <c r="D151" s="183"/>
      <c r="E151" s="184"/>
      <c r="F151" s="157"/>
      <c r="G151" s="157"/>
      <c r="H151" s="157"/>
      <c r="I151" s="157"/>
      <c r="J151" s="157"/>
      <c r="K151" s="157"/>
      <c r="L151" s="157"/>
      <c r="M151" s="157"/>
      <c r="N151" s="157"/>
      <c r="O151" s="157"/>
      <c r="P151" s="157"/>
      <c r="Q151" s="157"/>
      <c r="R151" s="157"/>
      <c r="S151" s="157"/>
      <c r="T151" s="157"/>
      <c r="U151" s="157"/>
      <c r="V151" s="157"/>
      <c r="W151" s="157"/>
      <c r="X151" s="157"/>
      <c r="Y151" s="148"/>
      <c r="Z151" s="148"/>
      <c r="AA151" s="148"/>
      <c r="AB151" s="148"/>
      <c r="AC151" s="148"/>
      <c r="AD151" s="148"/>
      <c r="AE151" s="148"/>
      <c r="AF151" s="148"/>
      <c r="AG151" s="148" t="s">
        <v>393</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97" t="s">
        <v>1585</v>
      </c>
      <c r="D152" s="183"/>
      <c r="E152" s="184"/>
      <c r="F152" s="157"/>
      <c r="G152" s="157"/>
      <c r="H152" s="157"/>
      <c r="I152" s="157"/>
      <c r="J152" s="157"/>
      <c r="K152" s="157"/>
      <c r="L152" s="157"/>
      <c r="M152" s="157"/>
      <c r="N152" s="157"/>
      <c r="O152" s="157"/>
      <c r="P152" s="157"/>
      <c r="Q152" s="157"/>
      <c r="R152" s="157"/>
      <c r="S152" s="157"/>
      <c r="T152" s="157"/>
      <c r="U152" s="157"/>
      <c r="V152" s="157"/>
      <c r="W152" s="157"/>
      <c r="X152" s="157"/>
      <c r="Y152" s="148"/>
      <c r="Z152" s="148"/>
      <c r="AA152" s="148"/>
      <c r="AB152" s="148"/>
      <c r="AC152" s="148"/>
      <c r="AD152" s="148"/>
      <c r="AE152" s="148"/>
      <c r="AF152" s="148"/>
      <c r="AG152" s="148" t="s">
        <v>393</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97" t="s">
        <v>1586</v>
      </c>
      <c r="D153" s="183"/>
      <c r="E153" s="184">
        <v>25.673999999999999</v>
      </c>
      <c r="F153" s="157"/>
      <c r="G153" s="157"/>
      <c r="H153" s="157"/>
      <c r="I153" s="157"/>
      <c r="J153" s="157"/>
      <c r="K153" s="157"/>
      <c r="L153" s="157"/>
      <c r="M153" s="157"/>
      <c r="N153" s="157"/>
      <c r="O153" s="157"/>
      <c r="P153" s="157"/>
      <c r="Q153" s="157"/>
      <c r="R153" s="157"/>
      <c r="S153" s="157"/>
      <c r="T153" s="157"/>
      <c r="U153" s="157"/>
      <c r="V153" s="157"/>
      <c r="W153" s="157"/>
      <c r="X153" s="157"/>
      <c r="Y153" s="148"/>
      <c r="Z153" s="148"/>
      <c r="AA153" s="148"/>
      <c r="AB153" s="148"/>
      <c r="AC153" s="148"/>
      <c r="AD153" s="148"/>
      <c r="AE153" s="148"/>
      <c r="AF153" s="148"/>
      <c r="AG153" s="148" t="s">
        <v>393</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x14ac:dyDescent="0.2">
      <c r="A154" s="159" t="s">
        <v>316</v>
      </c>
      <c r="B154" s="160" t="s">
        <v>210</v>
      </c>
      <c r="C154" s="174" t="s">
        <v>211</v>
      </c>
      <c r="D154" s="161"/>
      <c r="E154" s="162"/>
      <c r="F154" s="163"/>
      <c r="G154" s="163">
        <f>SUMIF(AG155:AG173,"&lt;&gt;NOR",G155:G173)</f>
        <v>55066.41</v>
      </c>
      <c r="H154" s="163"/>
      <c r="I154" s="163">
        <f>SUM(I155:I173)</f>
        <v>20903.940000000002</v>
      </c>
      <c r="J154" s="163"/>
      <c r="K154" s="163">
        <f>SUM(K155:K173)</f>
        <v>34162.47</v>
      </c>
      <c r="L154" s="163"/>
      <c r="M154" s="163">
        <f>SUM(M155:M173)</f>
        <v>66630.356100000005</v>
      </c>
      <c r="N154" s="163"/>
      <c r="O154" s="163">
        <f>SUM(O155:O173)</f>
        <v>32.880000000000003</v>
      </c>
      <c r="P154" s="163"/>
      <c r="Q154" s="163">
        <f>SUM(Q155:Q173)</f>
        <v>0</v>
      </c>
      <c r="R154" s="163"/>
      <c r="S154" s="163"/>
      <c r="T154" s="164"/>
      <c r="U154" s="158"/>
      <c r="V154" s="158">
        <f>SUM(V155:V173)</f>
        <v>108.99</v>
      </c>
      <c r="W154" s="158"/>
      <c r="X154" s="158"/>
      <c r="AG154" t="s">
        <v>317</v>
      </c>
    </row>
    <row r="155" spans="1:60" outlineLevel="1" x14ac:dyDescent="0.2">
      <c r="A155" s="165">
        <v>34</v>
      </c>
      <c r="B155" s="166" t="s">
        <v>674</v>
      </c>
      <c r="C155" s="175" t="s">
        <v>675</v>
      </c>
      <c r="D155" s="167" t="s">
        <v>443</v>
      </c>
      <c r="E155" s="168">
        <v>19.666450000000001</v>
      </c>
      <c r="F155" s="169">
        <v>916</v>
      </c>
      <c r="G155" s="170">
        <f>ROUND(E155*F155,2)</f>
        <v>18014.47</v>
      </c>
      <c r="H155" s="169">
        <v>656.1</v>
      </c>
      <c r="I155" s="170">
        <f>ROUND(E155*H155,2)</f>
        <v>12903.16</v>
      </c>
      <c r="J155" s="169">
        <v>259.89999999999998</v>
      </c>
      <c r="K155" s="170">
        <f>ROUND(E155*J155,2)</f>
        <v>5111.3100000000004</v>
      </c>
      <c r="L155" s="170">
        <v>21</v>
      </c>
      <c r="M155" s="170">
        <f>G155*(1+L155/100)</f>
        <v>21797.508700000002</v>
      </c>
      <c r="N155" s="170">
        <v>1.665</v>
      </c>
      <c r="O155" s="170">
        <f>ROUND(E155*N155,2)</f>
        <v>32.74</v>
      </c>
      <c r="P155" s="170">
        <v>0</v>
      </c>
      <c r="Q155" s="170">
        <f>ROUND(E155*P155,2)</f>
        <v>0</v>
      </c>
      <c r="R155" s="170" t="s">
        <v>676</v>
      </c>
      <c r="S155" s="170" t="s">
        <v>387</v>
      </c>
      <c r="T155" s="171" t="s">
        <v>322</v>
      </c>
      <c r="U155" s="157">
        <v>0.92</v>
      </c>
      <c r="V155" s="157">
        <f>ROUND(E155*U155,2)</f>
        <v>18.09</v>
      </c>
      <c r="W155" s="157"/>
      <c r="X155" s="157" t="s">
        <v>388</v>
      </c>
      <c r="Y155" s="148"/>
      <c r="Z155" s="148"/>
      <c r="AA155" s="148"/>
      <c r="AB155" s="148"/>
      <c r="AC155" s="148"/>
      <c r="AD155" s="148"/>
      <c r="AE155" s="148"/>
      <c r="AF155" s="148"/>
      <c r="AG155" s="148" t="s">
        <v>389</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273" t="s">
        <v>677</v>
      </c>
      <c r="D156" s="274"/>
      <c r="E156" s="274"/>
      <c r="F156" s="274"/>
      <c r="G156" s="274"/>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391</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97" t="s">
        <v>1588</v>
      </c>
      <c r="D157" s="183"/>
      <c r="E157" s="184">
        <v>10.284549999999999</v>
      </c>
      <c r="F157" s="157"/>
      <c r="G157" s="157"/>
      <c r="H157" s="157"/>
      <c r="I157" s="157"/>
      <c r="J157" s="157"/>
      <c r="K157" s="157"/>
      <c r="L157" s="157"/>
      <c r="M157" s="157"/>
      <c r="N157" s="157"/>
      <c r="O157" s="157"/>
      <c r="P157" s="157"/>
      <c r="Q157" s="157"/>
      <c r="R157" s="157"/>
      <c r="S157" s="157"/>
      <c r="T157" s="157"/>
      <c r="U157" s="157"/>
      <c r="V157" s="157"/>
      <c r="W157" s="157"/>
      <c r="X157" s="157"/>
      <c r="Y157" s="148"/>
      <c r="Z157" s="148"/>
      <c r="AA157" s="148"/>
      <c r="AB157" s="148"/>
      <c r="AC157" s="148"/>
      <c r="AD157" s="148"/>
      <c r="AE157" s="148"/>
      <c r="AF157" s="148"/>
      <c r="AG157" s="148" t="s">
        <v>393</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97" t="s">
        <v>1589</v>
      </c>
      <c r="D158" s="183"/>
      <c r="E158" s="184">
        <v>9.3818999999999999</v>
      </c>
      <c r="F158" s="157"/>
      <c r="G158" s="157"/>
      <c r="H158" s="157"/>
      <c r="I158" s="157"/>
      <c r="J158" s="157"/>
      <c r="K158" s="157"/>
      <c r="L158" s="157"/>
      <c r="M158" s="157"/>
      <c r="N158" s="157"/>
      <c r="O158" s="157"/>
      <c r="P158" s="157"/>
      <c r="Q158" s="157"/>
      <c r="R158" s="157"/>
      <c r="S158" s="157"/>
      <c r="T158" s="157"/>
      <c r="U158" s="157"/>
      <c r="V158" s="157"/>
      <c r="W158" s="157"/>
      <c r="X158" s="157"/>
      <c r="Y158" s="148"/>
      <c r="Z158" s="148"/>
      <c r="AA158" s="148"/>
      <c r="AB158" s="148"/>
      <c r="AC158" s="148"/>
      <c r="AD158" s="148"/>
      <c r="AE158" s="148"/>
      <c r="AF158" s="148"/>
      <c r="AG158" s="148" t="s">
        <v>393</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65">
        <v>35</v>
      </c>
      <c r="B159" s="166" t="s">
        <v>687</v>
      </c>
      <c r="C159" s="175" t="s">
        <v>688</v>
      </c>
      <c r="D159" s="167" t="s">
        <v>420</v>
      </c>
      <c r="E159" s="168">
        <v>138.35</v>
      </c>
      <c r="F159" s="169">
        <v>35.520000000000003</v>
      </c>
      <c r="G159" s="170">
        <f>ROUND(E159*F159,2)</f>
        <v>4914.1899999999996</v>
      </c>
      <c r="H159" s="169">
        <v>22.67</v>
      </c>
      <c r="I159" s="170">
        <f>ROUND(E159*H159,2)</f>
        <v>3136.39</v>
      </c>
      <c r="J159" s="169">
        <v>12.85</v>
      </c>
      <c r="K159" s="170">
        <f>ROUND(E159*J159,2)</f>
        <v>1777.8</v>
      </c>
      <c r="L159" s="170">
        <v>21</v>
      </c>
      <c r="M159" s="170">
        <f>G159*(1+L159/100)</f>
        <v>5946.169899999999</v>
      </c>
      <c r="N159" s="170">
        <v>4.8999999999999998E-4</v>
      </c>
      <c r="O159" s="170">
        <f>ROUND(E159*N159,2)</f>
        <v>7.0000000000000007E-2</v>
      </c>
      <c r="P159" s="170">
        <v>0</v>
      </c>
      <c r="Q159" s="170">
        <f>ROUND(E159*P159,2)</f>
        <v>0</v>
      </c>
      <c r="R159" s="170" t="s">
        <v>676</v>
      </c>
      <c r="S159" s="170" t="s">
        <v>689</v>
      </c>
      <c r="T159" s="171" t="s">
        <v>322</v>
      </c>
      <c r="U159" s="157">
        <v>0.05</v>
      </c>
      <c r="V159" s="157">
        <f>ROUND(E159*U159,2)</f>
        <v>6.92</v>
      </c>
      <c r="W159" s="157"/>
      <c r="X159" s="157" t="s">
        <v>388</v>
      </c>
      <c r="Y159" s="148"/>
      <c r="Z159" s="148"/>
      <c r="AA159" s="148"/>
      <c r="AB159" s="148"/>
      <c r="AC159" s="148"/>
      <c r="AD159" s="148"/>
      <c r="AE159" s="148"/>
      <c r="AF159" s="148"/>
      <c r="AG159" s="148" t="s">
        <v>389</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97" t="s">
        <v>1590</v>
      </c>
      <c r="D160" s="183"/>
      <c r="E160" s="184">
        <v>72.349999999999994</v>
      </c>
      <c r="F160" s="157"/>
      <c r="G160" s="157"/>
      <c r="H160" s="157"/>
      <c r="I160" s="157"/>
      <c r="J160" s="157"/>
      <c r="K160" s="157"/>
      <c r="L160" s="157"/>
      <c r="M160" s="157"/>
      <c r="N160" s="157"/>
      <c r="O160" s="157"/>
      <c r="P160" s="157"/>
      <c r="Q160" s="157"/>
      <c r="R160" s="157"/>
      <c r="S160" s="157"/>
      <c r="T160" s="157"/>
      <c r="U160" s="157"/>
      <c r="V160" s="157"/>
      <c r="W160" s="157"/>
      <c r="X160" s="157"/>
      <c r="Y160" s="148"/>
      <c r="Z160" s="148"/>
      <c r="AA160" s="148"/>
      <c r="AB160" s="148"/>
      <c r="AC160" s="148"/>
      <c r="AD160" s="148"/>
      <c r="AE160" s="148"/>
      <c r="AF160" s="148"/>
      <c r="AG160" s="148" t="s">
        <v>393</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97" t="s">
        <v>1591</v>
      </c>
      <c r="D161" s="183"/>
      <c r="E161" s="184">
        <v>66</v>
      </c>
      <c r="F161" s="157"/>
      <c r="G161" s="157"/>
      <c r="H161" s="157"/>
      <c r="I161" s="157"/>
      <c r="J161" s="157"/>
      <c r="K161" s="157"/>
      <c r="L161" s="157"/>
      <c r="M161" s="157"/>
      <c r="N161" s="157"/>
      <c r="O161" s="157"/>
      <c r="P161" s="157"/>
      <c r="Q161" s="157"/>
      <c r="R161" s="157"/>
      <c r="S161" s="157"/>
      <c r="T161" s="157"/>
      <c r="U161" s="157"/>
      <c r="V161" s="157"/>
      <c r="W161" s="157"/>
      <c r="X161" s="157"/>
      <c r="Y161" s="148"/>
      <c r="Z161" s="148"/>
      <c r="AA161" s="148"/>
      <c r="AB161" s="148"/>
      <c r="AC161" s="148"/>
      <c r="AD161" s="148"/>
      <c r="AE161" s="148"/>
      <c r="AF161" s="148"/>
      <c r="AG161" s="148" t="s">
        <v>393</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65">
        <v>36</v>
      </c>
      <c r="B162" s="166" t="s">
        <v>699</v>
      </c>
      <c r="C162" s="175" t="s">
        <v>700</v>
      </c>
      <c r="D162" s="167" t="s">
        <v>506</v>
      </c>
      <c r="E162" s="168">
        <v>138.35</v>
      </c>
      <c r="F162" s="169">
        <v>26.16</v>
      </c>
      <c r="G162" s="170">
        <f>ROUND(E162*F162,2)</f>
        <v>3619.24</v>
      </c>
      <c r="H162" s="169">
        <v>2.5</v>
      </c>
      <c r="I162" s="170">
        <f>ROUND(E162*H162,2)</f>
        <v>345.88</v>
      </c>
      <c r="J162" s="169">
        <v>23.66</v>
      </c>
      <c r="K162" s="170">
        <f>ROUND(E162*J162,2)</f>
        <v>3273.36</v>
      </c>
      <c r="L162" s="170">
        <v>21</v>
      </c>
      <c r="M162" s="170">
        <f>G162*(1+L162/100)</f>
        <v>4379.2803999999996</v>
      </c>
      <c r="N162" s="170">
        <v>1.8000000000000001E-4</v>
      </c>
      <c r="O162" s="170">
        <f>ROUND(E162*N162,2)</f>
        <v>0.02</v>
      </c>
      <c r="P162" s="170">
        <v>0</v>
      </c>
      <c r="Q162" s="170">
        <f>ROUND(E162*P162,2)</f>
        <v>0</v>
      </c>
      <c r="R162" s="170" t="s">
        <v>676</v>
      </c>
      <c r="S162" s="170" t="s">
        <v>387</v>
      </c>
      <c r="T162" s="171" t="s">
        <v>322</v>
      </c>
      <c r="U162" s="157">
        <v>7.4999999999999997E-2</v>
      </c>
      <c r="V162" s="157">
        <f>ROUND(E162*U162,2)</f>
        <v>10.38</v>
      </c>
      <c r="W162" s="157"/>
      <c r="X162" s="157" t="s">
        <v>388</v>
      </c>
      <c r="Y162" s="148"/>
      <c r="Z162" s="148"/>
      <c r="AA162" s="148"/>
      <c r="AB162" s="148"/>
      <c r="AC162" s="148"/>
      <c r="AD162" s="148"/>
      <c r="AE162" s="148"/>
      <c r="AF162" s="148"/>
      <c r="AG162" s="148" t="s">
        <v>389</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273" t="s">
        <v>701</v>
      </c>
      <c r="D163" s="274"/>
      <c r="E163" s="274"/>
      <c r="F163" s="274"/>
      <c r="G163" s="274"/>
      <c r="H163" s="157"/>
      <c r="I163" s="157"/>
      <c r="J163" s="157"/>
      <c r="K163" s="157"/>
      <c r="L163" s="157"/>
      <c r="M163" s="157"/>
      <c r="N163" s="157"/>
      <c r="O163" s="157"/>
      <c r="P163" s="157"/>
      <c r="Q163" s="157"/>
      <c r="R163" s="157"/>
      <c r="S163" s="157"/>
      <c r="T163" s="157"/>
      <c r="U163" s="157"/>
      <c r="V163" s="157"/>
      <c r="W163" s="157"/>
      <c r="X163" s="157"/>
      <c r="Y163" s="148"/>
      <c r="Z163" s="148"/>
      <c r="AA163" s="148"/>
      <c r="AB163" s="148"/>
      <c r="AC163" s="148"/>
      <c r="AD163" s="148"/>
      <c r="AE163" s="148"/>
      <c r="AF163" s="148"/>
      <c r="AG163" s="148" t="s">
        <v>391</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97" t="s">
        <v>1592</v>
      </c>
      <c r="D164" s="183"/>
      <c r="E164" s="184">
        <v>72.349999999999994</v>
      </c>
      <c r="F164" s="157"/>
      <c r="G164" s="157"/>
      <c r="H164" s="157"/>
      <c r="I164" s="157"/>
      <c r="J164" s="157"/>
      <c r="K164" s="157"/>
      <c r="L164" s="157"/>
      <c r="M164" s="157"/>
      <c r="N164" s="157"/>
      <c r="O164" s="157"/>
      <c r="P164" s="157"/>
      <c r="Q164" s="157"/>
      <c r="R164" s="157"/>
      <c r="S164" s="157"/>
      <c r="T164" s="157"/>
      <c r="U164" s="157"/>
      <c r="V164" s="157"/>
      <c r="W164" s="157"/>
      <c r="X164" s="157"/>
      <c r="Y164" s="148"/>
      <c r="Z164" s="148"/>
      <c r="AA164" s="148"/>
      <c r="AB164" s="148"/>
      <c r="AC164" s="148"/>
      <c r="AD164" s="148"/>
      <c r="AE164" s="148"/>
      <c r="AF164" s="148"/>
      <c r="AG164" s="148" t="s">
        <v>393</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97" t="s">
        <v>1593</v>
      </c>
      <c r="D165" s="183"/>
      <c r="E165" s="184">
        <v>66</v>
      </c>
      <c r="F165" s="157"/>
      <c r="G165" s="157"/>
      <c r="H165" s="157"/>
      <c r="I165" s="157"/>
      <c r="J165" s="157"/>
      <c r="K165" s="157"/>
      <c r="L165" s="157"/>
      <c r="M165" s="157"/>
      <c r="N165" s="157"/>
      <c r="O165" s="157"/>
      <c r="P165" s="157"/>
      <c r="Q165" s="157"/>
      <c r="R165" s="157"/>
      <c r="S165" s="157"/>
      <c r="T165" s="157"/>
      <c r="U165" s="157"/>
      <c r="V165" s="157"/>
      <c r="W165" s="157"/>
      <c r="X165" s="157"/>
      <c r="Y165" s="148"/>
      <c r="Z165" s="148"/>
      <c r="AA165" s="148"/>
      <c r="AB165" s="148"/>
      <c r="AC165" s="148"/>
      <c r="AD165" s="148"/>
      <c r="AE165" s="148"/>
      <c r="AF165" s="148"/>
      <c r="AG165" s="148" t="s">
        <v>393</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65">
        <v>37</v>
      </c>
      <c r="B166" s="166" t="s">
        <v>711</v>
      </c>
      <c r="C166" s="175" t="s">
        <v>712</v>
      </c>
      <c r="D166" s="167" t="s">
        <v>420</v>
      </c>
      <c r="E166" s="168">
        <v>12</v>
      </c>
      <c r="F166" s="169">
        <v>2000</v>
      </c>
      <c r="G166" s="170">
        <f>ROUND(E166*F166,2)</f>
        <v>24000</v>
      </c>
      <c r="H166" s="169">
        <v>0</v>
      </c>
      <c r="I166" s="170">
        <f>ROUND(E166*H166,2)</f>
        <v>0</v>
      </c>
      <c r="J166" s="169">
        <v>2000</v>
      </c>
      <c r="K166" s="170">
        <f>ROUND(E166*J166,2)</f>
        <v>24000</v>
      </c>
      <c r="L166" s="170">
        <v>21</v>
      </c>
      <c r="M166" s="170">
        <f>G166*(1+L166/100)</f>
        <v>29040</v>
      </c>
      <c r="N166" s="170">
        <v>0</v>
      </c>
      <c r="O166" s="170">
        <f>ROUND(E166*N166,2)</f>
        <v>0</v>
      </c>
      <c r="P166" s="170">
        <v>0</v>
      </c>
      <c r="Q166" s="170">
        <f>ROUND(E166*P166,2)</f>
        <v>0</v>
      </c>
      <c r="R166" s="170"/>
      <c r="S166" s="170" t="s">
        <v>321</v>
      </c>
      <c r="T166" s="171" t="s">
        <v>322</v>
      </c>
      <c r="U166" s="157">
        <v>6.133</v>
      </c>
      <c r="V166" s="157">
        <f>ROUND(E166*U166,2)</f>
        <v>73.599999999999994</v>
      </c>
      <c r="W166" s="157"/>
      <c r="X166" s="157" t="s">
        <v>388</v>
      </c>
      <c r="Y166" s="148"/>
      <c r="Z166" s="148"/>
      <c r="AA166" s="148"/>
      <c r="AB166" s="148"/>
      <c r="AC166" s="148"/>
      <c r="AD166" s="148"/>
      <c r="AE166" s="148"/>
      <c r="AF166" s="148"/>
      <c r="AG166" s="148" t="s">
        <v>389</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270" t="s">
        <v>713</v>
      </c>
      <c r="D167" s="271"/>
      <c r="E167" s="271"/>
      <c r="F167" s="271"/>
      <c r="G167" s="271"/>
      <c r="H167" s="157"/>
      <c r="I167" s="157"/>
      <c r="J167" s="157"/>
      <c r="K167" s="157"/>
      <c r="L167" s="157"/>
      <c r="M167" s="157"/>
      <c r="N167" s="157"/>
      <c r="O167" s="157"/>
      <c r="P167" s="157"/>
      <c r="Q167" s="157"/>
      <c r="R167" s="157"/>
      <c r="S167" s="157"/>
      <c r="T167" s="157"/>
      <c r="U167" s="157"/>
      <c r="V167" s="157"/>
      <c r="W167" s="157"/>
      <c r="X167" s="157"/>
      <c r="Y167" s="148"/>
      <c r="Z167" s="148"/>
      <c r="AA167" s="148"/>
      <c r="AB167" s="148"/>
      <c r="AC167" s="148"/>
      <c r="AD167" s="148"/>
      <c r="AE167" s="148"/>
      <c r="AF167" s="148"/>
      <c r="AG167" s="148" t="s">
        <v>326</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261" t="s">
        <v>714</v>
      </c>
      <c r="D168" s="262"/>
      <c r="E168" s="262"/>
      <c r="F168" s="262"/>
      <c r="G168" s="262"/>
      <c r="H168" s="157"/>
      <c r="I168" s="157"/>
      <c r="J168" s="157"/>
      <c r="K168" s="157"/>
      <c r="L168" s="157"/>
      <c r="M168" s="157"/>
      <c r="N168" s="157"/>
      <c r="O168" s="157"/>
      <c r="P168" s="157"/>
      <c r="Q168" s="157"/>
      <c r="R168" s="157"/>
      <c r="S168" s="157"/>
      <c r="T168" s="157"/>
      <c r="U168" s="157"/>
      <c r="V168" s="157"/>
      <c r="W168" s="157"/>
      <c r="X168" s="157"/>
      <c r="Y168" s="148"/>
      <c r="Z168" s="148"/>
      <c r="AA168" s="148"/>
      <c r="AB168" s="148"/>
      <c r="AC168" s="148"/>
      <c r="AD168" s="148"/>
      <c r="AE168" s="148"/>
      <c r="AF168" s="148"/>
      <c r="AG168" s="148" t="s">
        <v>326</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55"/>
      <c r="B169" s="156"/>
      <c r="C169" s="261" t="s">
        <v>715</v>
      </c>
      <c r="D169" s="262"/>
      <c r="E169" s="262"/>
      <c r="F169" s="262"/>
      <c r="G169" s="262"/>
      <c r="H169" s="157"/>
      <c r="I169" s="157"/>
      <c r="J169" s="157"/>
      <c r="K169" s="157"/>
      <c r="L169" s="157"/>
      <c r="M169" s="157"/>
      <c r="N169" s="157"/>
      <c r="O169" s="157"/>
      <c r="P169" s="157"/>
      <c r="Q169" s="157"/>
      <c r="R169" s="157"/>
      <c r="S169" s="157"/>
      <c r="T169" s="157"/>
      <c r="U169" s="157"/>
      <c r="V169" s="157"/>
      <c r="W169" s="157"/>
      <c r="X169" s="157"/>
      <c r="Y169" s="148"/>
      <c r="Z169" s="148"/>
      <c r="AA169" s="148"/>
      <c r="AB169" s="148"/>
      <c r="AC169" s="148"/>
      <c r="AD169" s="148"/>
      <c r="AE169" s="148"/>
      <c r="AF169" s="148"/>
      <c r="AG169" s="148" t="s">
        <v>326</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261" t="s">
        <v>716</v>
      </c>
      <c r="D170" s="262"/>
      <c r="E170" s="262"/>
      <c r="F170" s="262"/>
      <c r="G170" s="262"/>
      <c r="H170" s="157"/>
      <c r="I170" s="157"/>
      <c r="J170" s="157"/>
      <c r="K170" s="157"/>
      <c r="L170" s="157"/>
      <c r="M170" s="157"/>
      <c r="N170" s="157"/>
      <c r="O170" s="157"/>
      <c r="P170" s="157"/>
      <c r="Q170" s="157"/>
      <c r="R170" s="157"/>
      <c r="S170" s="157"/>
      <c r="T170" s="157"/>
      <c r="U170" s="157"/>
      <c r="V170" s="157"/>
      <c r="W170" s="157"/>
      <c r="X170" s="157"/>
      <c r="Y170" s="148"/>
      <c r="Z170" s="148"/>
      <c r="AA170" s="148"/>
      <c r="AB170" s="148"/>
      <c r="AC170" s="148"/>
      <c r="AD170" s="148"/>
      <c r="AE170" s="148"/>
      <c r="AF170" s="148"/>
      <c r="AG170" s="148" t="s">
        <v>326</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97" t="s">
        <v>1594</v>
      </c>
      <c r="D171" s="183"/>
      <c r="E171" s="184">
        <v>12</v>
      </c>
      <c r="F171" s="157"/>
      <c r="G171" s="157"/>
      <c r="H171" s="157"/>
      <c r="I171" s="157"/>
      <c r="J171" s="157"/>
      <c r="K171" s="157"/>
      <c r="L171" s="157"/>
      <c r="M171" s="157"/>
      <c r="N171" s="157"/>
      <c r="O171" s="157"/>
      <c r="P171" s="157"/>
      <c r="Q171" s="157"/>
      <c r="R171" s="157"/>
      <c r="S171" s="157"/>
      <c r="T171" s="157"/>
      <c r="U171" s="157"/>
      <c r="V171" s="157"/>
      <c r="W171" s="157"/>
      <c r="X171" s="157"/>
      <c r="Y171" s="148"/>
      <c r="Z171" s="148"/>
      <c r="AA171" s="148"/>
      <c r="AB171" s="148"/>
      <c r="AC171" s="148"/>
      <c r="AD171" s="148"/>
      <c r="AE171" s="148"/>
      <c r="AF171" s="148"/>
      <c r="AG171" s="148" t="s">
        <v>393</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65">
        <v>38</v>
      </c>
      <c r="B172" s="166" t="s">
        <v>722</v>
      </c>
      <c r="C172" s="175" t="s">
        <v>723</v>
      </c>
      <c r="D172" s="167" t="s">
        <v>506</v>
      </c>
      <c r="E172" s="168">
        <v>159.10249999999999</v>
      </c>
      <c r="F172" s="169">
        <v>28.4</v>
      </c>
      <c r="G172" s="170">
        <f>ROUND(E172*F172,2)</f>
        <v>4518.51</v>
      </c>
      <c r="H172" s="169">
        <v>28.4</v>
      </c>
      <c r="I172" s="170">
        <f>ROUND(E172*H172,2)</f>
        <v>4518.51</v>
      </c>
      <c r="J172" s="169">
        <v>0</v>
      </c>
      <c r="K172" s="170">
        <f>ROUND(E172*J172,2)</f>
        <v>0</v>
      </c>
      <c r="L172" s="170">
        <v>21</v>
      </c>
      <c r="M172" s="170">
        <f>G172*(1+L172/100)</f>
        <v>5467.3971000000001</v>
      </c>
      <c r="N172" s="170">
        <v>2.9999999999999997E-4</v>
      </c>
      <c r="O172" s="170">
        <f>ROUND(E172*N172,2)</f>
        <v>0.05</v>
      </c>
      <c r="P172" s="170">
        <v>0</v>
      </c>
      <c r="Q172" s="170">
        <f>ROUND(E172*P172,2)</f>
        <v>0</v>
      </c>
      <c r="R172" s="170"/>
      <c r="S172" s="170" t="s">
        <v>321</v>
      </c>
      <c r="T172" s="171" t="s">
        <v>322</v>
      </c>
      <c r="U172" s="157">
        <v>0</v>
      </c>
      <c r="V172" s="157">
        <f>ROUND(E172*U172,2)</f>
        <v>0</v>
      </c>
      <c r="W172" s="157"/>
      <c r="X172" s="157" t="s">
        <v>627</v>
      </c>
      <c r="Y172" s="148"/>
      <c r="Z172" s="148"/>
      <c r="AA172" s="148"/>
      <c r="AB172" s="148"/>
      <c r="AC172" s="148"/>
      <c r="AD172" s="148"/>
      <c r="AE172" s="148"/>
      <c r="AF172" s="148"/>
      <c r="AG172" s="148" t="s">
        <v>628</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97" t="s">
        <v>1595</v>
      </c>
      <c r="D173" s="183"/>
      <c r="E173" s="184">
        <v>159.10249999999999</v>
      </c>
      <c r="F173" s="157"/>
      <c r="G173" s="157"/>
      <c r="H173" s="157"/>
      <c r="I173" s="157"/>
      <c r="J173" s="157"/>
      <c r="K173" s="157"/>
      <c r="L173" s="157"/>
      <c r="M173" s="157"/>
      <c r="N173" s="157"/>
      <c r="O173" s="157"/>
      <c r="P173" s="157"/>
      <c r="Q173" s="157"/>
      <c r="R173" s="157"/>
      <c r="S173" s="157"/>
      <c r="T173" s="157"/>
      <c r="U173" s="157"/>
      <c r="V173" s="157"/>
      <c r="W173" s="157"/>
      <c r="X173" s="157"/>
      <c r="Y173" s="148"/>
      <c r="Z173" s="148"/>
      <c r="AA173" s="148"/>
      <c r="AB173" s="148"/>
      <c r="AC173" s="148"/>
      <c r="AD173" s="148"/>
      <c r="AE173" s="148"/>
      <c r="AF173" s="148"/>
      <c r="AG173" s="148" t="s">
        <v>393</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x14ac:dyDescent="0.2">
      <c r="A174" s="159" t="s">
        <v>316</v>
      </c>
      <c r="B174" s="160" t="s">
        <v>214</v>
      </c>
      <c r="C174" s="174" t="s">
        <v>215</v>
      </c>
      <c r="D174" s="161"/>
      <c r="E174" s="162"/>
      <c r="F174" s="163"/>
      <c r="G174" s="163">
        <f>SUMIF(AG175:AG189,"&lt;&gt;NOR",G175:G189)</f>
        <v>38252.11</v>
      </c>
      <c r="H174" s="163"/>
      <c r="I174" s="163">
        <f>SUM(I175:I189)</f>
        <v>22131.120000000003</v>
      </c>
      <c r="J174" s="163"/>
      <c r="K174" s="163">
        <f>SUM(K175:K189)</f>
        <v>16120.98</v>
      </c>
      <c r="L174" s="163"/>
      <c r="M174" s="163">
        <f>SUM(M175:M189)</f>
        <v>46285.053100000005</v>
      </c>
      <c r="N174" s="163"/>
      <c r="O174" s="163">
        <f>SUM(O175:O189)</f>
        <v>12.040000000000001</v>
      </c>
      <c r="P174" s="163"/>
      <c r="Q174" s="163">
        <f>SUM(Q175:Q189)</f>
        <v>0</v>
      </c>
      <c r="R174" s="163"/>
      <c r="S174" s="163"/>
      <c r="T174" s="164"/>
      <c r="U174" s="158"/>
      <c r="V174" s="158">
        <f>SUM(V175:V189)</f>
        <v>42.260000000000005</v>
      </c>
      <c r="W174" s="158"/>
      <c r="X174" s="158"/>
      <c r="AG174" t="s">
        <v>317</v>
      </c>
    </row>
    <row r="175" spans="1:60" ht="22.5" outlineLevel="1" x14ac:dyDescent="0.2">
      <c r="A175" s="165">
        <v>39</v>
      </c>
      <c r="B175" s="166" t="s">
        <v>1596</v>
      </c>
      <c r="C175" s="175" t="s">
        <v>1597</v>
      </c>
      <c r="D175" s="167" t="s">
        <v>443</v>
      </c>
      <c r="E175" s="168">
        <v>3.86625</v>
      </c>
      <c r="F175" s="169">
        <v>2492</v>
      </c>
      <c r="G175" s="170">
        <f>ROUND(E175*F175,2)</f>
        <v>9634.7000000000007</v>
      </c>
      <c r="H175" s="169">
        <v>2180.08</v>
      </c>
      <c r="I175" s="170">
        <f>ROUND(E175*H175,2)</f>
        <v>8428.73</v>
      </c>
      <c r="J175" s="169">
        <v>311.92</v>
      </c>
      <c r="K175" s="170">
        <f>ROUND(E175*J175,2)</f>
        <v>1205.96</v>
      </c>
      <c r="L175" s="170">
        <v>21</v>
      </c>
      <c r="M175" s="170">
        <f>G175*(1+L175/100)</f>
        <v>11657.987000000001</v>
      </c>
      <c r="N175" s="170">
        <v>2.5772499999999998</v>
      </c>
      <c r="O175" s="170">
        <f>ROUND(E175*N175,2)</f>
        <v>9.9600000000000009</v>
      </c>
      <c r="P175" s="170">
        <v>0</v>
      </c>
      <c r="Q175" s="170">
        <f>ROUND(E175*P175,2)</f>
        <v>0</v>
      </c>
      <c r="R175" s="170" t="s">
        <v>1176</v>
      </c>
      <c r="S175" s="170" t="s">
        <v>387</v>
      </c>
      <c r="T175" s="171" t="s">
        <v>322</v>
      </c>
      <c r="U175" s="157">
        <v>1.054</v>
      </c>
      <c r="V175" s="157">
        <f>ROUND(E175*U175,2)</f>
        <v>4.08</v>
      </c>
      <c r="W175" s="157"/>
      <c r="X175" s="157" t="s">
        <v>388</v>
      </c>
      <c r="Y175" s="148"/>
      <c r="Z175" s="148"/>
      <c r="AA175" s="148"/>
      <c r="AB175" s="148"/>
      <c r="AC175" s="148"/>
      <c r="AD175" s="148"/>
      <c r="AE175" s="148"/>
      <c r="AF175" s="148"/>
      <c r="AG175" s="148" t="s">
        <v>389</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ht="22.5" outlineLevel="1" x14ac:dyDescent="0.2">
      <c r="A176" s="155"/>
      <c r="B176" s="156"/>
      <c r="C176" s="273" t="s">
        <v>1177</v>
      </c>
      <c r="D176" s="274"/>
      <c r="E176" s="274"/>
      <c r="F176" s="274"/>
      <c r="G176" s="274"/>
      <c r="H176" s="157"/>
      <c r="I176" s="157"/>
      <c r="J176" s="157"/>
      <c r="K176" s="157"/>
      <c r="L176" s="157"/>
      <c r="M176" s="157"/>
      <c r="N176" s="157"/>
      <c r="O176" s="157"/>
      <c r="P176" s="157"/>
      <c r="Q176" s="157"/>
      <c r="R176" s="157"/>
      <c r="S176" s="157"/>
      <c r="T176" s="157"/>
      <c r="U176" s="157"/>
      <c r="V176" s="157"/>
      <c r="W176" s="157"/>
      <c r="X176" s="157"/>
      <c r="Y176" s="148"/>
      <c r="Z176" s="148"/>
      <c r="AA176" s="148"/>
      <c r="AB176" s="148"/>
      <c r="AC176" s="148"/>
      <c r="AD176" s="148"/>
      <c r="AE176" s="148"/>
      <c r="AF176" s="148"/>
      <c r="AG176" s="148" t="s">
        <v>391</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72" t="str">
        <f>C176</f>
        <v>čistíren odpadních vod (mimo budovy), nádrží, vodojemů, žlabů nebo kanálů, včetně pomocného pracovního lešení o výšce podlahy do 1900 mm a pro zatížení do 1,5 kPa,</v>
      </c>
      <c r="BB176" s="148"/>
      <c r="BC176" s="148"/>
      <c r="BD176" s="148"/>
      <c r="BE176" s="148"/>
      <c r="BF176" s="148"/>
      <c r="BG176" s="148"/>
      <c r="BH176" s="148"/>
    </row>
    <row r="177" spans="1:60" outlineLevel="1" x14ac:dyDescent="0.2">
      <c r="A177" s="155"/>
      <c r="B177" s="156"/>
      <c r="C177" s="197" t="s">
        <v>1178</v>
      </c>
      <c r="D177" s="183"/>
      <c r="E177" s="184"/>
      <c r="F177" s="157"/>
      <c r="G177" s="157"/>
      <c r="H177" s="157"/>
      <c r="I177" s="157"/>
      <c r="J177" s="157"/>
      <c r="K177" s="157"/>
      <c r="L177" s="157"/>
      <c r="M177" s="157"/>
      <c r="N177" s="157"/>
      <c r="O177" s="157"/>
      <c r="P177" s="157"/>
      <c r="Q177" s="157"/>
      <c r="R177" s="157"/>
      <c r="S177" s="157"/>
      <c r="T177" s="157"/>
      <c r="U177" s="157"/>
      <c r="V177" s="157"/>
      <c r="W177" s="157"/>
      <c r="X177" s="157"/>
      <c r="Y177" s="148"/>
      <c r="Z177" s="148"/>
      <c r="AA177" s="148"/>
      <c r="AB177" s="148"/>
      <c r="AC177" s="148"/>
      <c r="AD177" s="148"/>
      <c r="AE177" s="148"/>
      <c r="AF177" s="148"/>
      <c r="AG177" s="148" t="s">
        <v>393</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97" t="s">
        <v>1598</v>
      </c>
      <c r="D178" s="183"/>
      <c r="E178" s="184">
        <v>0.86</v>
      </c>
      <c r="F178" s="157"/>
      <c r="G178" s="157"/>
      <c r="H178" s="157"/>
      <c r="I178" s="157"/>
      <c r="J178" s="157"/>
      <c r="K178" s="157"/>
      <c r="L178" s="157"/>
      <c r="M178" s="157"/>
      <c r="N178" s="157"/>
      <c r="O178" s="157"/>
      <c r="P178" s="157"/>
      <c r="Q178" s="157"/>
      <c r="R178" s="157"/>
      <c r="S178" s="157"/>
      <c r="T178" s="157"/>
      <c r="U178" s="157"/>
      <c r="V178" s="157"/>
      <c r="W178" s="157"/>
      <c r="X178" s="157"/>
      <c r="Y178" s="148"/>
      <c r="Z178" s="148"/>
      <c r="AA178" s="148"/>
      <c r="AB178" s="148"/>
      <c r="AC178" s="148"/>
      <c r="AD178" s="148"/>
      <c r="AE178" s="148"/>
      <c r="AF178" s="148"/>
      <c r="AG178" s="148" t="s">
        <v>393</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97" t="s">
        <v>1599</v>
      </c>
      <c r="D179" s="183"/>
      <c r="E179" s="184">
        <v>3.0062500000000001</v>
      </c>
      <c r="F179" s="157"/>
      <c r="G179" s="157"/>
      <c r="H179" s="157"/>
      <c r="I179" s="157"/>
      <c r="J179" s="157"/>
      <c r="K179" s="157"/>
      <c r="L179" s="157"/>
      <c r="M179" s="157"/>
      <c r="N179" s="157"/>
      <c r="O179" s="157"/>
      <c r="P179" s="157"/>
      <c r="Q179" s="157"/>
      <c r="R179" s="157"/>
      <c r="S179" s="157"/>
      <c r="T179" s="157"/>
      <c r="U179" s="157"/>
      <c r="V179" s="157"/>
      <c r="W179" s="157"/>
      <c r="X179" s="157"/>
      <c r="Y179" s="148"/>
      <c r="Z179" s="148"/>
      <c r="AA179" s="148"/>
      <c r="AB179" s="148"/>
      <c r="AC179" s="148"/>
      <c r="AD179" s="148"/>
      <c r="AE179" s="148"/>
      <c r="AF179" s="148"/>
      <c r="AG179" s="148" t="s">
        <v>393</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ht="22.5" outlineLevel="1" x14ac:dyDescent="0.2">
      <c r="A180" s="165">
        <v>40</v>
      </c>
      <c r="B180" s="166" t="s">
        <v>1181</v>
      </c>
      <c r="C180" s="175" t="s">
        <v>1182</v>
      </c>
      <c r="D180" s="167" t="s">
        <v>506</v>
      </c>
      <c r="E180" s="168">
        <v>25.925000000000001</v>
      </c>
      <c r="F180" s="169">
        <v>633.6</v>
      </c>
      <c r="G180" s="170">
        <f>ROUND(E180*F180,2)</f>
        <v>16426.080000000002</v>
      </c>
      <c r="H180" s="169">
        <v>217.71</v>
      </c>
      <c r="I180" s="170">
        <f>ROUND(E180*H180,2)</f>
        <v>5644.13</v>
      </c>
      <c r="J180" s="169">
        <v>415.89</v>
      </c>
      <c r="K180" s="170">
        <f>ROUND(E180*J180,2)</f>
        <v>10781.95</v>
      </c>
      <c r="L180" s="170">
        <v>21</v>
      </c>
      <c r="M180" s="170">
        <f>G180*(1+L180/100)</f>
        <v>19875.556800000002</v>
      </c>
      <c r="N180" s="170">
        <v>6.0310000000000002E-2</v>
      </c>
      <c r="O180" s="170">
        <f>ROUND(E180*N180,2)</f>
        <v>1.56</v>
      </c>
      <c r="P180" s="170">
        <v>0</v>
      </c>
      <c r="Q180" s="170">
        <f>ROUND(E180*P180,2)</f>
        <v>0</v>
      </c>
      <c r="R180" s="170" t="s">
        <v>1176</v>
      </c>
      <c r="S180" s="170" t="s">
        <v>387</v>
      </c>
      <c r="T180" s="171" t="s">
        <v>322</v>
      </c>
      <c r="U180" s="157">
        <v>1.0449999999999999</v>
      </c>
      <c r="V180" s="157">
        <f>ROUND(E180*U180,2)</f>
        <v>27.09</v>
      </c>
      <c r="W180" s="157"/>
      <c r="X180" s="157" t="s">
        <v>388</v>
      </c>
      <c r="Y180" s="148"/>
      <c r="Z180" s="148"/>
      <c r="AA180" s="148"/>
      <c r="AB180" s="148"/>
      <c r="AC180" s="148"/>
      <c r="AD180" s="148"/>
      <c r="AE180" s="148"/>
      <c r="AF180" s="148"/>
      <c r="AG180" s="148" t="s">
        <v>389</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273" t="s">
        <v>1183</v>
      </c>
      <c r="D181" s="274"/>
      <c r="E181" s="274"/>
      <c r="F181" s="274"/>
      <c r="G181" s="274"/>
      <c r="H181" s="157"/>
      <c r="I181" s="157"/>
      <c r="J181" s="157"/>
      <c r="K181" s="157"/>
      <c r="L181" s="157"/>
      <c r="M181" s="157"/>
      <c r="N181" s="157"/>
      <c r="O181" s="157"/>
      <c r="P181" s="157"/>
      <c r="Q181" s="157"/>
      <c r="R181" s="157"/>
      <c r="S181" s="157"/>
      <c r="T181" s="157"/>
      <c r="U181" s="157"/>
      <c r="V181" s="157"/>
      <c r="W181" s="157"/>
      <c r="X181" s="157"/>
      <c r="Y181" s="148"/>
      <c r="Z181" s="148"/>
      <c r="AA181" s="148"/>
      <c r="AB181" s="148"/>
      <c r="AC181" s="148"/>
      <c r="AD181" s="148"/>
      <c r="AE181" s="148"/>
      <c r="AF181" s="148"/>
      <c r="AG181" s="148" t="s">
        <v>391</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275" t="s">
        <v>1184</v>
      </c>
      <c r="D182" s="276"/>
      <c r="E182" s="276"/>
      <c r="F182" s="276"/>
      <c r="G182" s="276"/>
      <c r="H182" s="157"/>
      <c r="I182" s="157"/>
      <c r="J182" s="157"/>
      <c r="K182" s="157"/>
      <c r="L182" s="157"/>
      <c r="M182" s="157"/>
      <c r="N182" s="157"/>
      <c r="O182" s="157"/>
      <c r="P182" s="157"/>
      <c r="Q182" s="157"/>
      <c r="R182" s="157"/>
      <c r="S182" s="157"/>
      <c r="T182" s="157"/>
      <c r="U182" s="157"/>
      <c r="V182" s="157"/>
      <c r="W182" s="157"/>
      <c r="X182" s="157"/>
      <c r="Y182" s="148"/>
      <c r="Z182" s="148"/>
      <c r="AA182" s="148"/>
      <c r="AB182" s="148"/>
      <c r="AC182" s="148"/>
      <c r="AD182" s="148"/>
      <c r="AE182" s="148"/>
      <c r="AF182" s="148"/>
      <c r="AG182" s="148" t="s">
        <v>391</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275" t="s">
        <v>1185</v>
      </c>
      <c r="D183" s="276"/>
      <c r="E183" s="276"/>
      <c r="F183" s="276"/>
      <c r="G183" s="276"/>
      <c r="H183" s="157"/>
      <c r="I183" s="157"/>
      <c r="J183" s="157"/>
      <c r="K183" s="157"/>
      <c r="L183" s="157"/>
      <c r="M183" s="157"/>
      <c r="N183" s="157"/>
      <c r="O183" s="157"/>
      <c r="P183" s="157"/>
      <c r="Q183" s="157"/>
      <c r="R183" s="157"/>
      <c r="S183" s="157"/>
      <c r="T183" s="157"/>
      <c r="U183" s="157"/>
      <c r="V183" s="157"/>
      <c r="W183" s="157"/>
      <c r="X183" s="157"/>
      <c r="Y183" s="148"/>
      <c r="Z183" s="148"/>
      <c r="AA183" s="148"/>
      <c r="AB183" s="148"/>
      <c r="AC183" s="148"/>
      <c r="AD183" s="148"/>
      <c r="AE183" s="148"/>
      <c r="AF183" s="148"/>
      <c r="AG183" s="148" t="s">
        <v>391</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97" t="s">
        <v>1186</v>
      </c>
      <c r="D184" s="183"/>
      <c r="E184" s="184"/>
      <c r="F184" s="157"/>
      <c r="G184" s="157"/>
      <c r="H184" s="157"/>
      <c r="I184" s="157"/>
      <c r="J184" s="157"/>
      <c r="K184" s="157"/>
      <c r="L184" s="157"/>
      <c r="M184" s="157"/>
      <c r="N184" s="157"/>
      <c r="O184" s="157"/>
      <c r="P184" s="157"/>
      <c r="Q184" s="157"/>
      <c r="R184" s="157"/>
      <c r="S184" s="157"/>
      <c r="T184" s="157"/>
      <c r="U184" s="157"/>
      <c r="V184" s="157"/>
      <c r="W184" s="157"/>
      <c r="X184" s="157"/>
      <c r="Y184" s="148"/>
      <c r="Z184" s="148"/>
      <c r="AA184" s="148"/>
      <c r="AB184" s="148"/>
      <c r="AC184" s="148"/>
      <c r="AD184" s="148"/>
      <c r="AE184" s="148"/>
      <c r="AF184" s="148"/>
      <c r="AG184" s="148" t="s">
        <v>393</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55"/>
      <c r="B185" s="156"/>
      <c r="C185" s="197" t="s">
        <v>1600</v>
      </c>
      <c r="D185" s="183"/>
      <c r="E185" s="184">
        <v>24.05</v>
      </c>
      <c r="F185" s="157"/>
      <c r="G185" s="157"/>
      <c r="H185" s="157"/>
      <c r="I185" s="157"/>
      <c r="J185" s="157"/>
      <c r="K185" s="157"/>
      <c r="L185" s="157"/>
      <c r="M185" s="157"/>
      <c r="N185" s="157"/>
      <c r="O185" s="157"/>
      <c r="P185" s="157"/>
      <c r="Q185" s="157"/>
      <c r="R185" s="157"/>
      <c r="S185" s="157"/>
      <c r="T185" s="157"/>
      <c r="U185" s="157"/>
      <c r="V185" s="157"/>
      <c r="W185" s="157"/>
      <c r="X185" s="157"/>
      <c r="Y185" s="148"/>
      <c r="Z185" s="148"/>
      <c r="AA185" s="148"/>
      <c r="AB185" s="148"/>
      <c r="AC185" s="148"/>
      <c r="AD185" s="148"/>
      <c r="AE185" s="148"/>
      <c r="AF185" s="148"/>
      <c r="AG185" s="148" t="s">
        <v>393</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97" t="s">
        <v>1601</v>
      </c>
      <c r="D186" s="183"/>
      <c r="E186" s="184">
        <v>1.875</v>
      </c>
      <c r="F186" s="157"/>
      <c r="G186" s="157"/>
      <c r="H186" s="157"/>
      <c r="I186" s="157"/>
      <c r="J186" s="157"/>
      <c r="K186" s="157"/>
      <c r="L186" s="157"/>
      <c r="M186" s="157"/>
      <c r="N186" s="157"/>
      <c r="O186" s="157"/>
      <c r="P186" s="157"/>
      <c r="Q186" s="157"/>
      <c r="R186" s="157"/>
      <c r="S186" s="157"/>
      <c r="T186" s="157"/>
      <c r="U186" s="157"/>
      <c r="V186" s="157"/>
      <c r="W186" s="157"/>
      <c r="X186" s="157"/>
      <c r="Y186" s="148"/>
      <c r="Z186" s="148"/>
      <c r="AA186" s="148"/>
      <c r="AB186" s="148"/>
      <c r="AC186" s="148"/>
      <c r="AD186" s="148"/>
      <c r="AE186" s="148"/>
      <c r="AF186" s="148"/>
      <c r="AG186" s="148" t="s">
        <v>393</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65">
        <v>41</v>
      </c>
      <c r="B187" s="166" t="s">
        <v>1188</v>
      </c>
      <c r="C187" s="175" t="s">
        <v>1189</v>
      </c>
      <c r="D187" s="167" t="s">
        <v>649</v>
      </c>
      <c r="E187" s="168">
        <v>0.50261</v>
      </c>
      <c r="F187" s="169">
        <v>24256.05</v>
      </c>
      <c r="G187" s="170">
        <f>ROUND(E187*F187,2)</f>
        <v>12191.33</v>
      </c>
      <c r="H187" s="169">
        <v>16032.83</v>
      </c>
      <c r="I187" s="170">
        <f>ROUND(E187*H187,2)</f>
        <v>8058.26</v>
      </c>
      <c r="J187" s="169">
        <v>8223.2199999999993</v>
      </c>
      <c r="K187" s="170">
        <f>ROUND(E187*J187,2)</f>
        <v>4133.07</v>
      </c>
      <c r="L187" s="170">
        <v>21</v>
      </c>
      <c r="M187" s="170">
        <f>G187*(1+L187/100)</f>
        <v>14751.5093</v>
      </c>
      <c r="N187" s="170">
        <v>1.02535</v>
      </c>
      <c r="O187" s="170">
        <f>ROUND(E187*N187,2)</f>
        <v>0.52</v>
      </c>
      <c r="P187" s="170">
        <v>0</v>
      </c>
      <c r="Q187" s="170">
        <f>ROUND(E187*P187,2)</f>
        <v>0</v>
      </c>
      <c r="R187" s="170" t="s">
        <v>1176</v>
      </c>
      <c r="S187" s="170" t="s">
        <v>387</v>
      </c>
      <c r="T187" s="171" t="s">
        <v>322</v>
      </c>
      <c r="U187" s="157">
        <v>22.07</v>
      </c>
      <c r="V187" s="157">
        <f>ROUND(E187*U187,2)</f>
        <v>11.09</v>
      </c>
      <c r="W187" s="157"/>
      <c r="X187" s="157" t="s">
        <v>388</v>
      </c>
      <c r="Y187" s="148"/>
      <c r="Z187" s="148"/>
      <c r="AA187" s="148"/>
      <c r="AB187" s="148"/>
      <c r="AC187" s="148"/>
      <c r="AD187" s="148"/>
      <c r="AE187" s="148"/>
      <c r="AF187" s="148"/>
      <c r="AG187" s="148" t="s">
        <v>389</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ht="22.5" outlineLevel="1" x14ac:dyDescent="0.2">
      <c r="A188" s="155"/>
      <c r="B188" s="156"/>
      <c r="C188" s="273" t="s">
        <v>1190</v>
      </c>
      <c r="D188" s="274"/>
      <c r="E188" s="274"/>
      <c r="F188" s="274"/>
      <c r="G188" s="274"/>
      <c r="H188" s="157"/>
      <c r="I188" s="157"/>
      <c r="J188" s="157"/>
      <c r="K188" s="157"/>
      <c r="L188" s="157"/>
      <c r="M188" s="157"/>
      <c r="N188" s="157"/>
      <c r="O188" s="157"/>
      <c r="P188" s="157"/>
      <c r="Q188" s="157"/>
      <c r="R188" s="157"/>
      <c r="S188" s="157"/>
      <c r="T188" s="157"/>
      <c r="U188" s="157"/>
      <c r="V188" s="157"/>
      <c r="W188" s="157"/>
      <c r="X188" s="157"/>
      <c r="Y188" s="148"/>
      <c r="Z188" s="148"/>
      <c r="AA188" s="148"/>
      <c r="AB188" s="148"/>
      <c r="AC188" s="148"/>
      <c r="AD188" s="148"/>
      <c r="AE188" s="148"/>
      <c r="AF188" s="148"/>
      <c r="AG188" s="148" t="s">
        <v>391</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72" t="str">
        <f>C188</f>
        <v>čistíren odpadních vod (mimo budovy), nádrží, vodojemů, žlabů nebo kanálů , včetně pomocného pracovního lešení o výšce podlahy do 1900 mm a pro zatížení do 1,5 kPa,</v>
      </c>
      <c r="BB188" s="148"/>
      <c r="BC188" s="148"/>
      <c r="BD188" s="148"/>
      <c r="BE188" s="148"/>
      <c r="BF188" s="148"/>
      <c r="BG188" s="148"/>
      <c r="BH188" s="148"/>
    </row>
    <row r="189" spans="1:60" outlineLevel="1" x14ac:dyDescent="0.2">
      <c r="A189" s="155"/>
      <c r="B189" s="156"/>
      <c r="C189" s="197" t="s">
        <v>1602</v>
      </c>
      <c r="D189" s="183"/>
      <c r="E189" s="184">
        <v>0.50261</v>
      </c>
      <c r="F189" s="157"/>
      <c r="G189" s="157"/>
      <c r="H189" s="157"/>
      <c r="I189" s="157"/>
      <c r="J189" s="157"/>
      <c r="K189" s="157"/>
      <c r="L189" s="157"/>
      <c r="M189" s="157"/>
      <c r="N189" s="157"/>
      <c r="O189" s="157"/>
      <c r="P189" s="157"/>
      <c r="Q189" s="157"/>
      <c r="R189" s="157"/>
      <c r="S189" s="157"/>
      <c r="T189" s="157"/>
      <c r="U189" s="157"/>
      <c r="V189" s="157"/>
      <c r="W189" s="157"/>
      <c r="X189" s="157"/>
      <c r="Y189" s="148"/>
      <c r="Z189" s="148"/>
      <c r="AA189" s="148"/>
      <c r="AB189" s="148"/>
      <c r="AC189" s="148"/>
      <c r="AD189" s="148"/>
      <c r="AE189" s="148"/>
      <c r="AF189" s="148"/>
      <c r="AG189" s="148" t="s">
        <v>393</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x14ac:dyDescent="0.2">
      <c r="A190" s="159" t="s">
        <v>316</v>
      </c>
      <c r="B190" s="160" t="s">
        <v>216</v>
      </c>
      <c r="C190" s="174" t="s">
        <v>217</v>
      </c>
      <c r="D190" s="161"/>
      <c r="E190" s="162"/>
      <c r="F190" s="163"/>
      <c r="G190" s="163">
        <f>SUMIF(AG191:AG207,"&lt;&gt;NOR",G191:G207)</f>
        <v>5007.5600000000004</v>
      </c>
      <c r="H190" s="163"/>
      <c r="I190" s="163">
        <f>SUM(I191:I207)</f>
        <v>2003.96</v>
      </c>
      <c r="J190" s="163"/>
      <c r="K190" s="163">
        <f>SUM(K191:K207)</f>
        <v>3003.6099999999997</v>
      </c>
      <c r="L190" s="163"/>
      <c r="M190" s="163">
        <f>SUM(M191:M207)</f>
        <v>6059.1476000000002</v>
      </c>
      <c r="N190" s="163"/>
      <c r="O190" s="163">
        <f>SUM(O191:O207)</f>
        <v>2.4300000000000002</v>
      </c>
      <c r="P190" s="163"/>
      <c r="Q190" s="163">
        <f>SUM(Q191:Q207)</f>
        <v>0</v>
      </c>
      <c r="R190" s="163"/>
      <c r="S190" s="163"/>
      <c r="T190" s="164"/>
      <c r="U190" s="158"/>
      <c r="V190" s="158">
        <f>SUM(V191:V207)</f>
        <v>4.5</v>
      </c>
      <c r="W190" s="158"/>
      <c r="X190" s="158"/>
      <c r="AG190" t="s">
        <v>317</v>
      </c>
    </row>
    <row r="191" spans="1:60" ht="33.75" outlineLevel="1" x14ac:dyDescent="0.2">
      <c r="A191" s="165">
        <v>42</v>
      </c>
      <c r="B191" s="166" t="s">
        <v>1193</v>
      </c>
      <c r="C191" s="175" t="s">
        <v>1194</v>
      </c>
      <c r="D191" s="167" t="s">
        <v>443</v>
      </c>
      <c r="E191" s="168">
        <v>0.66374999999999995</v>
      </c>
      <c r="F191" s="169">
        <v>2360</v>
      </c>
      <c r="G191" s="170">
        <f>ROUND(E191*F191,2)</f>
        <v>1566.45</v>
      </c>
      <c r="H191" s="169">
        <v>0</v>
      </c>
      <c r="I191" s="170">
        <f>ROUND(E191*H191,2)</f>
        <v>0</v>
      </c>
      <c r="J191" s="169">
        <v>2360</v>
      </c>
      <c r="K191" s="170">
        <f>ROUND(E191*J191,2)</f>
        <v>1566.45</v>
      </c>
      <c r="L191" s="170">
        <v>21</v>
      </c>
      <c r="M191" s="170">
        <f>G191*(1+L191/100)</f>
        <v>1895.4045000000001</v>
      </c>
      <c r="N191" s="170">
        <v>2.52522</v>
      </c>
      <c r="O191" s="170">
        <f>ROUND(E191*N191,2)</f>
        <v>1.68</v>
      </c>
      <c r="P191" s="170">
        <v>0</v>
      </c>
      <c r="Q191" s="170">
        <f>ROUND(E191*P191,2)</f>
        <v>0</v>
      </c>
      <c r="R191" s="170" t="s">
        <v>1195</v>
      </c>
      <c r="S191" s="170" t="s">
        <v>387</v>
      </c>
      <c r="T191" s="171" t="s">
        <v>322</v>
      </c>
      <c r="U191" s="157">
        <v>0.98699999999999999</v>
      </c>
      <c r="V191" s="157">
        <f>ROUND(E191*U191,2)</f>
        <v>0.66</v>
      </c>
      <c r="W191" s="157"/>
      <c r="X191" s="157" t="s">
        <v>388</v>
      </c>
      <c r="Y191" s="148"/>
      <c r="Z191" s="148"/>
      <c r="AA191" s="148"/>
      <c r="AB191" s="148"/>
      <c r="AC191" s="148"/>
      <c r="AD191" s="148"/>
      <c r="AE191" s="148"/>
      <c r="AF191" s="148"/>
      <c r="AG191" s="148" t="s">
        <v>389</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270" t="s">
        <v>1196</v>
      </c>
      <c r="D192" s="271"/>
      <c r="E192" s="271"/>
      <c r="F192" s="271"/>
      <c r="G192" s="271"/>
      <c r="H192" s="157"/>
      <c r="I192" s="157"/>
      <c r="J192" s="157"/>
      <c r="K192" s="157"/>
      <c r="L192" s="157"/>
      <c r="M192" s="157"/>
      <c r="N192" s="157"/>
      <c r="O192" s="157"/>
      <c r="P192" s="157"/>
      <c r="Q192" s="157"/>
      <c r="R192" s="157"/>
      <c r="S192" s="157"/>
      <c r="T192" s="157"/>
      <c r="U192" s="157"/>
      <c r="V192" s="157"/>
      <c r="W192" s="157"/>
      <c r="X192" s="157"/>
      <c r="Y192" s="148"/>
      <c r="Z192" s="148"/>
      <c r="AA192" s="148"/>
      <c r="AB192" s="148"/>
      <c r="AC192" s="148"/>
      <c r="AD192" s="148"/>
      <c r="AE192" s="148"/>
      <c r="AF192" s="148"/>
      <c r="AG192" s="148" t="s">
        <v>326</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97" t="s">
        <v>1603</v>
      </c>
      <c r="D193" s="183"/>
      <c r="E193" s="184">
        <v>0.66374999999999995</v>
      </c>
      <c r="F193" s="157"/>
      <c r="G193" s="157"/>
      <c r="H193" s="157"/>
      <c r="I193" s="157"/>
      <c r="J193" s="157"/>
      <c r="K193" s="157"/>
      <c r="L193" s="157"/>
      <c r="M193" s="157"/>
      <c r="N193" s="157"/>
      <c r="O193" s="157"/>
      <c r="P193" s="157"/>
      <c r="Q193" s="157"/>
      <c r="R193" s="157"/>
      <c r="S193" s="157"/>
      <c r="T193" s="157"/>
      <c r="U193" s="157"/>
      <c r="V193" s="157"/>
      <c r="W193" s="157"/>
      <c r="X193" s="157"/>
      <c r="Y193" s="148"/>
      <c r="Z193" s="148"/>
      <c r="AA193" s="148"/>
      <c r="AB193" s="148"/>
      <c r="AC193" s="148"/>
      <c r="AD193" s="148"/>
      <c r="AE193" s="148"/>
      <c r="AF193" s="148"/>
      <c r="AG193" s="148" t="s">
        <v>393</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ht="22.5" outlineLevel="1" x14ac:dyDescent="0.2">
      <c r="A194" s="165">
        <v>43</v>
      </c>
      <c r="B194" s="166" t="s">
        <v>1198</v>
      </c>
      <c r="C194" s="175" t="s">
        <v>1199</v>
      </c>
      <c r="D194" s="167" t="s">
        <v>506</v>
      </c>
      <c r="E194" s="168">
        <v>0.80149999999999999</v>
      </c>
      <c r="F194" s="169">
        <v>385.2</v>
      </c>
      <c r="G194" s="170">
        <f>ROUND(E194*F194,2)</f>
        <v>308.74</v>
      </c>
      <c r="H194" s="169">
        <v>117.53</v>
      </c>
      <c r="I194" s="170">
        <f>ROUND(E194*H194,2)</f>
        <v>94.2</v>
      </c>
      <c r="J194" s="169">
        <v>267.67</v>
      </c>
      <c r="K194" s="170">
        <f>ROUND(E194*J194,2)</f>
        <v>214.54</v>
      </c>
      <c r="L194" s="170">
        <v>21</v>
      </c>
      <c r="M194" s="170">
        <f>G194*(1+L194/100)</f>
        <v>373.5754</v>
      </c>
      <c r="N194" s="170">
        <v>4.6780000000000002E-2</v>
      </c>
      <c r="O194" s="170">
        <f>ROUND(E194*N194,2)</f>
        <v>0.04</v>
      </c>
      <c r="P194" s="170">
        <v>0</v>
      </c>
      <c r="Q194" s="170">
        <f>ROUND(E194*P194,2)</f>
        <v>0</v>
      </c>
      <c r="R194" s="170" t="s">
        <v>1195</v>
      </c>
      <c r="S194" s="170" t="s">
        <v>387</v>
      </c>
      <c r="T194" s="171" t="s">
        <v>322</v>
      </c>
      <c r="U194" s="157">
        <v>0.65</v>
      </c>
      <c r="V194" s="157">
        <f>ROUND(E194*U194,2)</f>
        <v>0.52</v>
      </c>
      <c r="W194" s="157"/>
      <c r="X194" s="157" t="s">
        <v>388</v>
      </c>
      <c r="Y194" s="148"/>
      <c r="Z194" s="148"/>
      <c r="AA194" s="148"/>
      <c r="AB194" s="148"/>
      <c r="AC194" s="148"/>
      <c r="AD194" s="148"/>
      <c r="AE194" s="148"/>
      <c r="AF194" s="148"/>
      <c r="AG194" s="148" t="s">
        <v>389</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273" t="s">
        <v>1200</v>
      </c>
      <c r="D195" s="274"/>
      <c r="E195" s="274"/>
      <c r="F195" s="274"/>
      <c r="G195" s="274"/>
      <c r="H195" s="157"/>
      <c r="I195" s="157"/>
      <c r="J195" s="157"/>
      <c r="K195" s="157"/>
      <c r="L195" s="157"/>
      <c r="M195" s="157"/>
      <c r="N195" s="157"/>
      <c r="O195" s="157"/>
      <c r="P195" s="157"/>
      <c r="Q195" s="157"/>
      <c r="R195" s="157"/>
      <c r="S195" s="157"/>
      <c r="T195" s="157"/>
      <c r="U195" s="157"/>
      <c r="V195" s="157"/>
      <c r="W195" s="157"/>
      <c r="X195" s="157"/>
      <c r="Y195" s="148"/>
      <c r="Z195" s="148"/>
      <c r="AA195" s="148"/>
      <c r="AB195" s="148"/>
      <c r="AC195" s="148"/>
      <c r="AD195" s="148"/>
      <c r="AE195" s="148"/>
      <c r="AF195" s="148"/>
      <c r="AG195" s="148" t="s">
        <v>391</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97" t="s">
        <v>1604</v>
      </c>
      <c r="D196" s="183"/>
      <c r="E196" s="184">
        <v>0.80149999999999999</v>
      </c>
      <c r="F196" s="157"/>
      <c r="G196" s="157"/>
      <c r="H196" s="157"/>
      <c r="I196" s="157"/>
      <c r="J196" s="157"/>
      <c r="K196" s="157"/>
      <c r="L196" s="157"/>
      <c r="M196" s="157"/>
      <c r="N196" s="157"/>
      <c r="O196" s="157"/>
      <c r="P196" s="157"/>
      <c r="Q196" s="157"/>
      <c r="R196" s="157"/>
      <c r="S196" s="157"/>
      <c r="T196" s="157"/>
      <c r="U196" s="157"/>
      <c r="V196" s="157"/>
      <c r="W196" s="157"/>
      <c r="X196" s="157"/>
      <c r="Y196" s="148"/>
      <c r="Z196" s="148"/>
      <c r="AA196" s="148"/>
      <c r="AB196" s="148"/>
      <c r="AC196" s="148"/>
      <c r="AD196" s="148"/>
      <c r="AE196" s="148"/>
      <c r="AF196" s="148"/>
      <c r="AG196" s="148" t="s">
        <v>393</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ht="22.5" outlineLevel="1" x14ac:dyDescent="0.2">
      <c r="A197" s="165">
        <v>44</v>
      </c>
      <c r="B197" s="166" t="s">
        <v>1202</v>
      </c>
      <c r="C197" s="175" t="s">
        <v>1203</v>
      </c>
      <c r="D197" s="167" t="s">
        <v>506</v>
      </c>
      <c r="E197" s="168">
        <v>0.80149999999999999</v>
      </c>
      <c r="F197" s="169">
        <v>91.6</v>
      </c>
      <c r="G197" s="170">
        <f>ROUND(E197*F197,2)</f>
        <v>73.42</v>
      </c>
      <c r="H197" s="169">
        <v>0</v>
      </c>
      <c r="I197" s="170">
        <f>ROUND(E197*H197,2)</f>
        <v>0</v>
      </c>
      <c r="J197" s="169">
        <v>91.6</v>
      </c>
      <c r="K197" s="170">
        <f>ROUND(E197*J197,2)</f>
        <v>73.42</v>
      </c>
      <c r="L197" s="170">
        <v>21</v>
      </c>
      <c r="M197" s="170">
        <f>G197*(1+L197/100)</f>
        <v>88.838200000000001</v>
      </c>
      <c r="N197" s="170">
        <v>0</v>
      </c>
      <c r="O197" s="170">
        <f>ROUND(E197*N197,2)</f>
        <v>0</v>
      </c>
      <c r="P197" s="170">
        <v>0</v>
      </c>
      <c r="Q197" s="170">
        <f>ROUND(E197*P197,2)</f>
        <v>0</v>
      </c>
      <c r="R197" s="170" t="s">
        <v>1195</v>
      </c>
      <c r="S197" s="170" t="s">
        <v>387</v>
      </c>
      <c r="T197" s="171" t="s">
        <v>322</v>
      </c>
      <c r="U197" s="157">
        <v>0.17299999999999999</v>
      </c>
      <c r="V197" s="157">
        <f>ROUND(E197*U197,2)</f>
        <v>0.14000000000000001</v>
      </c>
      <c r="W197" s="157"/>
      <c r="X197" s="157" t="s">
        <v>388</v>
      </c>
      <c r="Y197" s="148"/>
      <c r="Z197" s="148"/>
      <c r="AA197" s="148"/>
      <c r="AB197" s="148"/>
      <c r="AC197" s="148"/>
      <c r="AD197" s="148"/>
      <c r="AE197" s="148"/>
      <c r="AF197" s="148"/>
      <c r="AG197" s="148" t="s">
        <v>389</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273" t="s">
        <v>1200</v>
      </c>
      <c r="D198" s="274"/>
      <c r="E198" s="274"/>
      <c r="F198" s="274"/>
      <c r="G198" s="274"/>
      <c r="H198" s="157"/>
      <c r="I198" s="157"/>
      <c r="J198" s="157"/>
      <c r="K198" s="157"/>
      <c r="L198" s="157"/>
      <c r="M198" s="157"/>
      <c r="N198" s="157"/>
      <c r="O198" s="157"/>
      <c r="P198" s="157"/>
      <c r="Q198" s="157"/>
      <c r="R198" s="157"/>
      <c r="S198" s="157"/>
      <c r="T198" s="157"/>
      <c r="U198" s="157"/>
      <c r="V198" s="157"/>
      <c r="W198" s="157"/>
      <c r="X198" s="157"/>
      <c r="Y198" s="148"/>
      <c r="Z198" s="148"/>
      <c r="AA198" s="148"/>
      <c r="AB198" s="148"/>
      <c r="AC198" s="148"/>
      <c r="AD198" s="148"/>
      <c r="AE198" s="148"/>
      <c r="AF198" s="148"/>
      <c r="AG198" s="148" t="s">
        <v>391</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197" t="s">
        <v>1604</v>
      </c>
      <c r="D199" s="183"/>
      <c r="E199" s="184">
        <v>0.80149999999999999</v>
      </c>
      <c r="F199" s="157"/>
      <c r="G199" s="157"/>
      <c r="H199" s="157"/>
      <c r="I199" s="157"/>
      <c r="J199" s="157"/>
      <c r="K199" s="157"/>
      <c r="L199" s="157"/>
      <c r="M199" s="157"/>
      <c r="N199" s="157"/>
      <c r="O199" s="157"/>
      <c r="P199" s="157"/>
      <c r="Q199" s="157"/>
      <c r="R199" s="157"/>
      <c r="S199" s="157"/>
      <c r="T199" s="157"/>
      <c r="U199" s="157"/>
      <c r="V199" s="157"/>
      <c r="W199" s="157"/>
      <c r="X199" s="157"/>
      <c r="Y199" s="148"/>
      <c r="Z199" s="148"/>
      <c r="AA199" s="148"/>
      <c r="AB199" s="148"/>
      <c r="AC199" s="148"/>
      <c r="AD199" s="148"/>
      <c r="AE199" s="148"/>
      <c r="AF199" s="148"/>
      <c r="AG199" s="148" t="s">
        <v>393</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65">
        <v>45</v>
      </c>
      <c r="B200" s="166" t="s">
        <v>1204</v>
      </c>
      <c r="C200" s="175" t="s">
        <v>1205</v>
      </c>
      <c r="D200" s="167" t="s">
        <v>649</v>
      </c>
      <c r="E200" s="168">
        <v>8.6290000000000006E-2</v>
      </c>
      <c r="F200" s="169">
        <v>27367.96</v>
      </c>
      <c r="G200" s="170">
        <f>ROUND(E200*F200,2)</f>
        <v>2361.58</v>
      </c>
      <c r="H200" s="169">
        <v>17068.900000000001</v>
      </c>
      <c r="I200" s="170">
        <f>ROUND(E200*H200,2)</f>
        <v>1472.88</v>
      </c>
      <c r="J200" s="169">
        <v>10299.06</v>
      </c>
      <c r="K200" s="170">
        <f>ROUND(E200*J200,2)</f>
        <v>888.71</v>
      </c>
      <c r="L200" s="170">
        <v>21</v>
      </c>
      <c r="M200" s="170">
        <f>G200*(1+L200/100)</f>
        <v>2857.5117999999998</v>
      </c>
      <c r="N200" s="170">
        <v>1.02139</v>
      </c>
      <c r="O200" s="170">
        <f>ROUND(E200*N200,2)</f>
        <v>0.09</v>
      </c>
      <c r="P200" s="170">
        <v>0</v>
      </c>
      <c r="Q200" s="170">
        <f>ROUND(E200*P200,2)</f>
        <v>0</v>
      </c>
      <c r="R200" s="170" t="s">
        <v>1195</v>
      </c>
      <c r="S200" s="170" t="s">
        <v>387</v>
      </c>
      <c r="T200" s="171" t="s">
        <v>322</v>
      </c>
      <c r="U200" s="157">
        <v>26.616</v>
      </c>
      <c r="V200" s="157">
        <f>ROUND(E200*U200,2)</f>
        <v>2.2999999999999998</v>
      </c>
      <c r="W200" s="157"/>
      <c r="X200" s="157" t="s">
        <v>388</v>
      </c>
      <c r="Y200" s="148"/>
      <c r="Z200" s="148"/>
      <c r="AA200" s="148"/>
      <c r="AB200" s="148"/>
      <c r="AC200" s="148"/>
      <c r="AD200" s="148"/>
      <c r="AE200" s="148"/>
      <c r="AF200" s="148"/>
      <c r="AG200" s="148" t="s">
        <v>389</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ht="22.5" outlineLevel="1" x14ac:dyDescent="0.2">
      <c r="A201" s="155"/>
      <c r="B201" s="156"/>
      <c r="C201" s="273" t="s">
        <v>1206</v>
      </c>
      <c r="D201" s="274"/>
      <c r="E201" s="274"/>
      <c r="F201" s="274"/>
      <c r="G201" s="274"/>
      <c r="H201" s="157"/>
      <c r="I201" s="157"/>
      <c r="J201" s="157"/>
      <c r="K201" s="157"/>
      <c r="L201" s="157"/>
      <c r="M201" s="157"/>
      <c r="N201" s="157"/>
      <c r="O201" s="157"/>
      <c r="P201" s="157"/>
      <c r="Q201" s="157"/>
      <c r="R201" s="157"/>
      <c r="S201" s="157"/>
      <c r="T201" s="157"/>
      <c r="U201" s="157"/>
      <c r="V201" s="157"/>
      <c r="W201" s="157"/>
      <c r="X201" s="157"/>
      <c r="Y201" s="148"/>
      <c r="Z201" s="148"/>
      <c r="AA201" s="148"/>
      <c r="AB201" s="148"/>
      <c r="AC201" s="148"/>
      <c r="AD201" s="148"/>
      <c r="AE201" s="148"/>
      <c r="AF201" s="148"/>
      <c r="AG201" s="148" t="s">
        <v>391</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72" t="str">
        <f>C201</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201" s="148"/>
      <c r="BC201" s="148"/>
      <c r="BD201" s="148"/>
      <c r="BE201" s="148"/>
      <c r="BF201" s="148"/>
      <c r="BG201" s="148"/>
      <c r="BH201" s="148"/>
    </row>
    <row r="202" spans="1:60" outlineLevel="1" x14ac:dyDescent="0.2">
      <c r="A202" s="155"/>
      <c r="B202" s="156"/>
      <c r="C202" s="197" t="s">
        <v>1605</v>
      </c>
      <c r="D202" s="183"/>
      <c r="E202" s="184">
        <v>8.6290000000000006E-2</v>
      </c>
      <c r="F202" s="157"/>
      <c r="G202" s="157"/>
      <c r="H202" s="157"/>
      <c r="I202" s="157"/>
      <c r="J202" s="157"/>
      <c r="K202" s="157"/>
      <c r="L202" s="157"/>
      <c r="M202" s="157"/>
      <c r="N202" s="157"/>
      <c r="O202" s="157"/>
      <c r="P202" s="157"/>
      <c r="Q202" s="157"/>
      <c r="R202" s="157"/>
      <c r="S202" s="157"/>
      <c r="T202" s="157"/>
      <c r="U202" s="157"/>
      <c r="V202" s="157"/>
      <c r="W202" s="157"/>
      <c r="X202" s="157"/>
      <c r="Y202" s="148"/>
      <c r="Z202" s="148"/>
      <c r="AA202" s="148"/>
      <c r="AB202" s="148"/>
      <c r="AC202" s="148"/>
      <c r="AD202" s="148"/>
      <c r="AE202" s="148"/>
      <c r="AF202" s="148"/>
      <c r="AG202" s="148" t="s">
        <v>393</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65">
        <v>46</v>
      </c>
      <c r="B203" s="166" t="s">
        <v>1208</v>
      </c>
      <c r="C203" s="175" t="s">
        <v>1209</v>
      </c>
      <c r="D203" s="167" t="s">
        <v>443</v>
      </c>
      <c r="E203" s="168">
        <v>0.24590000000000001</v>
      </c>
      <c r="F203" s="169">
        <v>2835.99</v>
      </c>
      <c r="G203" s="170">
        <f>ROUND(E203*F203,2)</f>
        <v>697.37</v>
      </c>
      <c r="H203" s="169">
        <v>1776.66</v>
      </c>
      <c r="I203" s="170">
        <f>ROUND(E203*H203,2)</f>
        <v>436.88</v>
      </c>
      <c r="J203" s="169">
        <v>1059.33</v>
      </c>
      <c r="K203" s="170">
        <f>ROUND(E203*J203,2)</f>
        <v>260.49</v>
      </c>
      <c r="L203" s="170">
        <v>21</v>
      </c>
      <c r="M203" s="170">
        <f>G203*(1+L203/100)</f>
        <v>843.81769999999995</v>
      </c>
      <c r="N203" s="170">
        <v>2.52542</v>
      </c>
      <c r="O203" s="170">
        <f>ROUND(E203*N203,2)</f>
        <v>0.62</v>
      </c>
      <c r="P203" s="170">
        <v>0</v>
      </c>
      <c r="Q203" s="170">
        <f>ROUND(E203*P203,2)</f>
        <v>0</v>
      </c>
      <c r="R203" s="170" t="s">
        <v>1210</v>
      </c>
      <c r="S203" s="170" t="s">
        <v>387</v>
      </c>
      <c r="T203" s="171" t="s">
        <v>322</v>
      </c>
      <c r="U203" s="157">
        <v>3.5720000000000001</v>
      </c>
      <c r="V203" s="157">
        <f>ROUND(E203*U203,2)</f>
        <v>0.88</v>
      </c>
      <c r="W203" s="157"/>
      <c r="X203" s="157" t="s">
        <v>388</v>
      </c>
      <c r="Y203" s="148"/>
      <c r="Z203" s="148"/>
      <c r="AA203" s="148"/>
      <c r="AB203" s="148"/>
      <c r="AC203" s="148"/>
      <c r="AD203" s="148"/>
      <c r="AE203" s="148"/>
      <c r="AF203" s="148"/>
      <c r="AG203" s="148" t="s">
        <v>389</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273" t="s">
        <v>1211</v>
      </c>
      <c r="D204" s="274"/>
      <c r="E204" s="274"/>
      <c r="F204" s="274"/>
      <c r="G204" s="274"/>
      <c r="H204" s="157"/>
      <c r="I204" s="157"/>
      <c r="J204" s="157"/>
      <c r="K204" s="157"/>
      <c r="L204" s="157"/>
      <c r="M204" s="157"/>
      <c r="N204" s="157"/>
      <c r="O204" s="157"/>
      <c r="P204" s="157"/>
      <c r="Q204" s="157"/>
      <c r="R204" s="157"/>
      <c r="S204" s="157"/>
      <c r="T204" s="157"/>
      <c r="U204" s="157"/>
      <c r="V204" s="157"/>
      <c r="W204" s="157"/>
      <c r="X204" s="157"/>
      <c r="Y204" s="148"/>
      <c r="Z204" s="148"/>
      <c r="AA204" s="148"/>
      <c r="AB204" s="148"/>
      <c r="AC204" s="148"/>
      <c r="AD204" s="148"/>
      <c r="AE204" s="148"/>
      <c r="AF204" s="148"/>
      <c r="AG204" s="148" t="s">
        <v>391</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55"/>
      <c r="B205" s="156"/>
      <c r="C205" s="197" t="s">
        <v>1212</v>
      </c>
      <c r="D205" s="183"/>
      <c r="E205" s="184"/>
      <c r="F205" s="157"/>
      <c r="G205" s="157"/>
      <c r="H205" s="157"/>
      <c r="I205" s="157"/>
      <c r="J205" s="157"/>
      <c r="K205" s="157"/>
      <c r="L205" s="157"/>
      <c r="M205" s="157"/>
      <c r="N205" s="157"/>
      <c r="O205" s="157"/>
      <c r="P205" s="157"/>
      <c r="Q205" s="157"/>
      <c r="R205" s="157"/>
      <c r="S205" s="157"/>
      <c r="T205" s="157"/>
      <c r="U205" s="157"/>
      <c r="V205" s="157"/>
      <c r="W205" s="157"/>
      <c r="X205" s="157"/>
      <c r="Y205" s="148"/>
      <c r="Z205" s="148"/>
      <c r="AA205" s="148"/>
      <c r="AB205" s="148"/>
      <c r="AC205" s="148"/>
      <c r="AD205" s="148"/>
      <c r="AE205" s="148"/>
      <c r="AF205" s="148"/>
      <c r="AG205" s="148" t="s">
        <v>393</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97" t="s">
        <v>1606</v>
      </c>
      <c r="D206" s="183"/>
      <c r="E206" s="184">
        <v>0.12814999999999999</v>
      </c>
      <c r="F206" s="157"/>
      <c r="G206" s="157"/>
      <c r="H206" s="157"/>
      <c r="I206" s="157"/>
      <c r="J206" s="157"/>
      <c r="K206" s="157"/>
      <c r="L206" s="157"/>
      <c r="M206" s="157"/>
      <c r="N206" s="157"/>
      <c r="O206" s="157"/>
      <c r="P206" s="157"/>
      <c r="Q206" s="157"/>
      <c r="R206" s="157"/>
      <c r="S206" s="157"/>
      <c r="T206" s="157"/>
      <c r="U206" s="157"/>
      <c r="V206" s="157"/>
      <c r="W206" s="157"/>
      <c r="X206" s="157"/>
      <c r="Y206" s="148"/>
      <c r="Z206" s="148"/>
      <c r="AA206" s="148"/>
      <c r="AB206" s="148"/>
      <c r="AC206" s="148"/>
      <c r="AD206" s="148"/>
      <c r="AE206" s="148"/>
      <c r="AF206" s="148"/>
      <c r="AG206" s="148" t="s">
        <v>393</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97" t="s">
        <v>1607</v>
      </c>
      <c r="D207" s="183"/>
      <c r="E207" s="184">
        <v>0.11774999999999999</v>
      </c>
      <c r="F207" s="157"/>
      <c r="G207" s="157"/>
      <c r="H207" s="157"/>
      <c r="I207" s="157"/>
      <c r="J207" s="157"/>
      <c r="K207" s="157"/>
      <c r="L207" s="157"/>
      <c r="M207" s="157"/>
      <c r="N207" s="157"/>
      <c r="O207" s="157"/>
      <c r="P207" s="157"/>
      <c r="Q207" s="157"/>
      <c r="R207" s="157"/>
      <c r="S207" s="157"/>
      <c r="T207" s="157"/>
      <c r="U207" s="157"/>
      <c r="V207" s="157"/>
      <c r="W207" s="157"/>
      <c r="X207" s="157"/>
      <c r="Y207" s="148"/>
      <c r="Z207" s="148"/>
      <c r="AA207" s="148"/>
      <c r="AB207" s="148"/>
      <c r="AC207" s="148"/>
      <c r="AD207" s="148"/>
      <c r="AE207" s="148"/>
      <c r="AF207" s="148"/>
      <c r="AG207" s="148" t="s">
        <v>393</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x14ac:dyDescent="0.2">
      <c r="A208" s="159" t="s">
        <v>316</v>
      </c>
      <c r="B208" s="160" t="s">
        <v>218</v>
      </c>
      <c r="C208" s="174" t="s">
        <v>219</v>
      </c>
      <c r="D208" s="161"/>
      <c r="E208" s="162"/>
      <c r="F208" s="163"/>
      <c r="G208" s="163">
        <f>SUMIF(AG209:AG227,"&lt;&gt;NOR",G209:G227)</f>
        <v>16152.12</v>
      </c>
      <c r="H208" s="163"/>
      <c r="I208" s="163">
        <f>SUM(I209:I227)</f>
        <v>8860.7000000000025</v>
      </c>
      <c r="J208" s="163"/>
      <c r="K208" s="163">
        <f>SUM(K209:K227)</f>
        <v>7291.4199999999992</v>
      </c>
      <c r="L208" s="163"/>
      <c r="M208" s="163">
        <f>SUM(M209:M227)</f>
        <v>19544.065200000001</v>
      </c>
      <c r="N208" s="163"/>
      <c r="O208" s="163">
        <f>SUM(O209:O227)</f>
        <v>29.73</v>
      </c>
      <c r="P208" s="163"/>
      <c r="Q208" s="163">
        <f>SUM(Q209:Q227)</f>
        <v>0</v>
      </c>
      <c r="R208" s="163"/>
      <c r="S208" s="163"/>
      <c r="T208" s="164"/>
      <c r="U208" s="158"/>
      <c r="V208" s="158">
        <f>SUM(V209:V227)</f>
        <v>26.349999999999998</v>
      </c>
      <c r="W208" s="158"/>
      <c r="X208" s="158"/>
      <c r="AG208" t="s">
        <v>317</v>
      </c>
    </row>
    <row r="209" spans="1:60" outlineLevel="1" x14ac:dyDescent="0.2">
      <c r="A209" s="165">
        <v>47</v>
      </c>
      <c r="B209" s="166" t="s">
        <v>764</v>
      </c>
      <c r="C209" s="175" t="s">
        <v>765</v>
      </c>
      <c r="D209" s="167" t="s">
        <v>443</v>
      </c>
      <c r="E209" s="168">
        <v>14.485860000000001</v>
      </c>
      <c r="F209" s="169">
        <v>970.4</v>
      </c>
      <c r="G209" s="170">
        <f>ROUND(E209*F209,2)</f>
        <v>14057.08</v>
      </c>
      <c r="H209" s="169">
        <v>507</v>
      </c>
      <c r="I209" s="170">
        <f>ROUND(E209*H209,2)</f>
        <v>7344.33</v>
      </c>
      <c r="J209" s="169">
        <v>463.4</v>
      </c>
      <c r="K209" s="170">
        <f>ROUND(E209*J209,2)</f>
        <v>6712.75</v>
      </c>
      <c r="L209" s="170">
        <v>21</v>
      </c>
      <c r="M209" s="170">
        <f>G209*(1+L209/100)</f>
        <v>17009.066800000001</v>
      </c>
      <c r="N209" s="170">
        <v>1.8907700000000001</v>
      </c>
      <c r="O209" s="170">
        <f>ROUND(E209*N209,2)</f>
        <v>27.39</v>
      </c>
      <c r="P209" s="170">
        <v>0</v>
      </c>
      <c r="Q209" s="170">
        <f>ROUND(E209*P209,2)</f>
        <v>0</v>
      </c>
      <c r="R209" s="170" t="s">
        <v>732</v>
      </c>
      <c r="S209" s="170" t="s">
        <v>387</v>
      </c>
      <c r="T209" s="171" t="s">
        <v>322</v>
      </c>
      <c r="U209" s="157">
        <v>1.6950000000000001</v>
      </c>
      <c r="V209" s="157">
        <f>ROUND(E209*U209,2)</f>
        <v>24.55</v>
      </c>
      <c r="W209" s="157"/>
      <c r="X209" s="157" t="s">
        <v>388</v>
      </c>
      <c r="Y209" s="148"/>
      <c r="Z209" s="148"/>
      <c r="AA209" s="148"/>
      <c r="AB209" s="148"/>
      <c r="AC209" s="148"/>
      <c r="AD209" s="148"/>
      <c r="AE209" s="148"/>
      <c r="AF209" s="148"/>
      <c r="AG209" s="148" t="s">
        <v>389</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273" t="s">
        <v>766</v>
      </c>
      <c r="D210" s="274"/>
      <c r="E210" s="274"/>
      <c r="F210" s="274"/>
      <c r="G210" s="274"/>
      <c r="H210" s="157"/>
      <c r="I210" s="157"/>
      <c r="J210" s="157"/>
      <c r="K210" s="157"/>
      <c r="L210" s="157"/>
      <c r="M210" s="157"/>
      <c r="N210" s="157"/>
      <c r="O210" s="157"/>
      <c r="P210" s="157"/>
      <c r="Q210" s="157"/>
      <c r="R210" s="157"/>
      <c r="S210" s="157"/>
      <c r="T210" s="157"/>
      <c r="U210" s="157"/>
      <c r="V210" s="157"/>
      <c r="W210" s="157"/>
      <c r="X210" s="157"/>
      <c r="Y210" s="148"/>
      <c r="Z210" s="148"/>
      <c r="AA210" s="148"/>
      <c r="AB210" s="148"/>
      <c r="AC210" s="148"/>
      <c r="AD210" s="148"/>
      <c r="AE210" s="148"/>
      <c r="AF210" s="148"/>
      <c r="AG210" s="148" t="s">
        <v>391</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97" t="s">
        <v>1608</v>
      </c>
      <c r="D211" s="183"/>
      <c r="E211" s="184"/>
      <c r="F211" s="157"/>
      <c r="G211" s="157"/>
      <c r="H211" s="157"/>
      <c r="I211" s="157"/>
      <c r="J211" s="157"/>
      <c r="K211" s="157"/>
      <c r="L211" s="157"/>
      <c r="M211" s="157"/>
      <c r="N211" s="157"/>
      <c r="O211" s="157"/>
      <c r="P211" s="157"/>
      <c r="Q211" s="157"/>
      <c r="R211" s="157"/>
      <c r="S211" s="157"/>
      <c r="T211" s="157"/>
      <c r="U211" s="157"/>
      <c r="V211" s="157"/>
      <c r="W211" s="157"/>
      <c r="X211" s="157"/>
      <c r="Y211" s="148"/>
      <c r="Z211" s="148"/>
      <c r="AA211" s="148"/>
      <c r="AB211" s="148"/>
      <c r="AC211" s="148"/>
      <c r="AD211" s="148"/>
      <c r="AE211" s="148"/>
      <c r="AF211" s="148"/>
      <c r="AG211" s="148" t="s">
        <v>393</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97" t="s">
        <v>1609</v>
      </c>
      <c r="D212" s="183"/>
      <c r="E212" s="184">
        <v>7.1786500000000002</v>
      </c>
      <c r="F212" s="157"/>
      <c r="G212" s="157"/>
      <c r="H212" s="157"/>
      <c r="I212" s="157"/>
      <c r="J212" s="157"/>
      <c r="K212" s="157"/>
      <c r="L212" s="157"/>
      <c r="M212" s="157"/>
      <c r="N212" s="157"/>
      <c r="O212" s="157"/>
      <c r="P212" s="157"/>
      <c r="Q212" s="157"/>
      <c r="R212" s="157"/>
      <c r="S212" s="157"/>
      <c r="T212" s="157"/>
      <c r="U212" s="157"/>
      <c r="V212" s="157"/>
      <c r="W212" s="157"/>
      <c r="X212" s="157"/>
      <c r="Y212" s="148"/>
      <c r="Z212" s="148"/>
      <c r="AA212" s="148"/>
      <c r="AB212" s="148"/>
      <c r="AC212" s="148"/>
      <c r="AD212" s="148"/>
      <c r="AE212" s="148"/>
      <c r="AF212" s="148"/>
      <c r="AG212" s="148" t="s">
        <v>393</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97" t="s">
        <v>1610</v>
      </c>
      <c r="D213" s="183"/>
      <c r="E213" s="184">
        <v>6.5485899999999999</v>
      </c>
      <c r="F213" s="157"/>
      <c r="G213" s="157"/>
      <c r="H213" s="157"/>
      <c r="I213" s="157"/>
      <c r="J213" s="157"/>
      <c r="K213" s="157"/>
      <c r="L213" s="157"/>
      <c r="M213" s="157"/>
      <c r="N213" s="157"/>
      <c r="O213" s="157"/>
      <c r="P213" s="157"/>
      <c r="Q213" s="157"/>
      <c r="R213" s="157"/>
      <c r="S213" s="157"/>
      <c r="T213" s="157"/>
      <c r="U213" s="157"/>
      <c r="V213" s="157"/>
      <c r="W213" s="157"/>
      <c r="X213" s="157"/>
      <c r="Y213" s="148"/>
      <c r="Z213" s="148"/>
      <c r="AA213" s="148"/>
      <c r="AB213" s="148"/>
      <c r="AC213" s="148"/>
      <c r="AD213" s="148"/>
      <c r="AE213" s="148"/>
      <c r="AF213" s="148"/>
      <c r="AG213" s="148" t="s">
        <v>393</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197" t="s">
        <v>1611</v>
      </c>
      <c r="D214" s="183"/>
      <c r="E214" s="184">
        <v>0.42299999999999999</v>
      </c>
      <c r="F214" s="157"/>
      <c r="G214" s="157"/>
      <c r="H214" s="157"/>
      <c r="I214" s="157"/>
      <c r="J214" s="157"/>
      <c r="K214" s="157"/>
      <c r="L214" s="157"/>
      <c r="M214" s="157"/>
      <c r="N214" s="157"/>
      <c r="O214" s="157"/>
      <c r="P214" s="157"/>
      <c r="Q214" s="157"/>
      <c r="R214" s="157"/>
      <c r="S214" s="157"/>
      <c r="T214" s="157"/>
      <c r="U214" s="157"/>
      <c r="V214" s="157"/>
      <c r="W214" s="157"/>
      <c r="X214" s="157"/>
      <c r="Y214" s="148"/>
      <c r="Z214" s="148"/>
      <c r="AA214" s="148"/>
      <c r="AB214" s="148"/>
      <c r="AC214" s="148"/>
      <c r="AD214" s="148"/>
      <c r="AE214" s="148"/>
      <c r="AF214" s="148"/>
      <c r="AG214" s="148" t="s">
        <v>393</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97" t="s">
        <v>1612</v>
      </c>
      <c r="D215" s="183"/>
      <c r="E215" s="184">
        <v>0.33561999999999997</v>
      </c>
      <c r="F215" s="157"/>
      <c r="G215" s="157"/>
      <c r="H215" s="157"/>
      <c r="I215" s="157"/>
      <c r="J215" s="157"/>
      <c r="K215" s="157"/>
      <c r="L215" s="157"/>
      <c r="M215" s="157"/>
      <c r="N215" s="157"/>
      <c r="O215" s="157"/>
      <c r="P215" s="157"/>
      <c r="Q215" s="157"/>
      <c r="R215" s="157"/>
      <c r="S215" s="157"/>
      <c r="T215" s="157"/>
      <c r="U215" s="157"/>
      <c r="V215" s="157"/>
      <c r="W215" s="157"/>
      <c r="X215" s="157"/>
      <c r="Y215" s="148"/>
      <c r="Z215" s="148"/>
      <c r="AA215" s="148"/>
      <c r="AB215" s="148"/>
      <c r="AC215" s="148"/>
      <c r="AD215" s="148"/>
      <c r="AE215" s="148"/>
      <c r="AF215" s="148"/>
      <c r="AG215" s="148" t="s">
        <v>393</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98" t="s">
        <v>599</v>
      </c>
      <c r="D216" s="185"/>
      <c r="E216" s="186">
        <v>14.485860000000001</v>
      </c>
      <c r="F216" s="157"/>
      <c r="G216" s="157"/>
      <c r="H216" s="157"/>
      <c r="I216" s="157"/>
      <c r="J216" s="157"/>
      <c r="K216" s="157"/>
      <c r="L216" s="157"/>
      <c r="M216" s="157"/>
      <c r="N216" s="157"/>
      <c r="O216" s="157"/>
      <c r="P216" s="157"/>
      <c r="Q216" s="157"/>
      <c r="R216" s="157"/>
      <c r="S216" s="157"/>
      <c r="T216" s="157"/>
      <c r="U216" s="157"/>
      <c r="V216" s="157"/>
      <c r="W216" s="157"/>
      <c r="X216" s="157"/>
      <c r="Y216" s="148"/>
      <c r="Z216" s="148"/>
      <c r="AA216" s="148"/>
      <c r="AB216" s="148"/>
      <c r="AC216" s="148"/>
      <c r="AD216" s="148"/>
      <c r="AE216" s="148"/>
      <c r="AF216" s="148"/>
      <c r="AG216" s="148" t="s">
        <v>393</v>
      </c>
      <c r="AH216" s="148">
        <v>1</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ht="22.5" outlineLevel="1" x14ac:dyDescent="0.2">
      <c r="A217" s="165">
        <v>48</v>
      </c>
      <c r="B217" s="166" t="s">
        <v>780</v>
      </c>
      <c r="C217" s="175" t="s">
        <v>781</v>
      </c>
      <c r="D217" s="167" t="s">
        <v>443</v>
      </c>
      <c r="E217" s="168">
        <v>0.90083999999999997</v>
      </c>
      <c r="F217" s="169">
        <v>2048</v>
      </c>
      <c r="G217" s="170">
        <f>ROUND(E217*F217,2)</f>
        <v>1844.92</v>
      </c>
      <c r="H217" s="169">
        <v>1580.15</v>
      </c>
      <c r="I217" s="170">
        <f>ROUND(E217*H217,2)</f>
        <v>1423.46</v>
      </c>
      <c r="J217" s="169">
        <v>467.85</v>
      </c>
      <c r="K217" s="170">
        <f>ROUND(E217*J217,2)</f>
        <v>421.46</v>
      </c>
      <c r="L217" s="170">
        <v>21</v>
      </c>
      <c r="M217" s="170">
        <f>G217*(1+L217/100)</f>
        <v>2232.3532</v>
      </c>
      <c r="N217" s="170">
        <v>2.5</v>
      </c>
      <c r="O217" s="170">
        <f>ROUND(E217*N217,2)</f>
        <v>2.25</v>
      </c>
      <c r="P217" s="170">
        <v>0</v>
      </c>
      <c r="Q217" s="170">
        <f>ROUND(E217*P217,2)</f>
        <v>0</v>
      </c>
      <c r="R217" s="170" t="s">
        <v>732</v>
      </c>
      <c r="S217" s="170" t="s">
        <v>387</v>
      </c>
      <c r="T217" s="171" t="s">
        <v>322</v>
      </c>
      <c r="U217" s="157">
        <v>1.4490000000000001</v>
      </c>
      <c r="V217" s="157">
        <f>ROUND(E217*U217,2)</f>
        <v>1.31</v>
      </c>
      <c r="W217" s="157"/>
      <c r="X217" s="157" t="s">
        <v>388</v>
      </c>
      <c r="Y217" s="148"/>
      <c r="Z217" s="148"/>
      <c r="AA217" s="148"/>
      <c r="AB217" s="148"/>
      <c r="AC217" s="148"/>
      <c r="AD217" s="148"/>
      <c r="AE217" s="148"/>
      <c r="AF217" s="148"/>
      <c r="AG217" s="148" t="s">
        <v>389</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273" t="s">
        <v>782</v>
      </c>
      <c r="D218" s="274"/>
      <c r="E218" s="274"/>
      <c r="F218" s="274"/>
      <c r="G218" s="274"/>
      <c r="H218" s="157"/>
      <c r="I218" s="157"/>
      <c r="J218" s="157"/>
      <c r="K218" s="157"/>
      <c r="L218" s="157"/>
      <c r="M218" s="157"/>
      <c r="N218" s="157"/>
      <c r="O218" s="157"/>
      <c r="P218" s="157"/>
      <c r="Q218" s="157"/>
      <c r="R218" s="157"/>
      <c r="S218" s="157"/>
      <c r="T218" s="157"/>
      <c r="U218" s="157"/>
      <c r="V218" s="157"/>
      <c r="W218" s="157"/>
      <c r="X218" s="157"/>
      <c r="Y218" s="148"/>
      <c r="Z218" s="148"/>
      <c r="AA218" s="148"/>
      <c r="AB218" s="148"/>
      <c r="AC218" s="148"/>
      <c r="AD218" s="148"/>
      <c r="AE218" s="148"/>
      <c r="AF218" s="148"/>
      <c r="AG218" s="148" t="s">
        <v>391</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97" t="s">
        <v>1613</v>
      </c>
      <c r="D219" s="183"/>
      <c r="E219" s="184"/>
      <c r="F219" s="157"/>
      <c r="G219" s="157"/>
      <c r="H219" s="157"/>
      <c r="I219" s="157"/>
      <c r="J219" s="157"/>
      <c r="K219" s="157"/>
      <c r="L219" s="157"/>
      <c r="M219" s="157"/>
      <c r="N219" s="157"/>
      <c r="O219" s="157"/>
      <c r="P219" s="157"/>
      <c r="Q219" s="157"/>
      <c r="R219" s="157"/>
      <c r="S219" s="157"/>
      <c r="T219" s="157"/>
      <c r="U219" s="157"/>
      <c r="V219" s="157"/>
      <c r="W219" s="157"/>
      <c r="X219" s="157"/>
      <c r="Y219" s="148"/>
      <c r="Z219" s="148"/>
      <c r="AA219" s="148"/>
      <c r="AB219" s="148"/>
      <c r="AC219" s="148"/>
      <c r="AD219" s="148"/>
      <c r="AE219" s="148"/>
      <c r="AF219" s="148"/>
      <c r="AG219" s="148" t="s">
        <v>393</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97" t="s">
        <v>1614</v>
      </c>
      <c r="D220" s="183"/>
      <c r="E220" s="184">
        <v>0.63449999999999995</v>
      </c>
      <c r="F220" s="157"/>
      <c r="G220" s="157"/>
      <c r="H220" s="157"/>
      <c r="I220" s="157"/>
      <c r="J220" s="157"/>
      <c r="K220" s="157"/>
      <c r="L220" s="157"/>
      <c r="M220" s="157"/>
      <c r="N220" s="157"/>
      <c r="O220" s="157"/>
      <c r="P220" s="157"/>
      <c r="Q220" s="157"/>
      <c r="R220" s="157"/>
      <c r="S220" s="157"/>
      <c r="T220" s="157"/>
      <c r="U220" s="157"/>
      <c r="V220" s="157"/>
      <c r="W220" s="157"/>
      <c r="X220" s="157"/>
      <c r="Y220" s="148"/>
      <c r="Z220" s="148"/>
      <c r="AA220" s="148"/>
      <c r="AB220" s="148"/>
      <c r="AC220" s="148"/>
      <c r="AD220" s="148"/>
      <c r="AE220" s="148"/>
      <c r="AF220" s="148"/>
      <c r="AG220" s="148" t="s">
        <v>393</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97" t="s">
        <v>1615</v>
      </c>
      <c r="D221" s="183"/>
      <c r="E221" s="184">
        <v>0.26634000000000002</v>
      </c>
      <c r="F221" s="157"/>
      <c r="G221" s="157"/>
      <c r="H221" s="157"/>
      <c r="I221" s="157"/>
      <c r="J221" s="157"/>
      <c r="K221" s="157"/>
      <c r="L221" s="157"/>
      <c r="M221" s="157"/>
      <c r="N221" s="157"/>
      <c r="O221" s="157"/>
      <c r="P221" s="157"/>
      <c r="Q221" s="157"/>
      <c r="R221" s="157"/>
      <c r="S221" s="157"/>
      <c r="T221" s="157"/>
      <c r="U221" s="157"/>
      <c r="V221" s="157"/>
      <c r="W221" s="157"/>
      <c r="X221" s="157"/>
      <c r="Y221" s="148"/>
      <c r="Z221" s="148"/>
      <c r="AA221" s="148"/>
      <c r="AB221" s="148"/>
      <c r="AC221" s="148"/>
      <c r="AD221" s="148"/>
      <c r="AE221" s="148"/>
      <c r="AF221" s="148"/>
      <c r="AG221" s="148" t="s">
        <v>393</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65">
        <v>49</v>
      </c>
      <c r="B222" s="166" t="s">
        <v>1227</v>
      </c>
      <c r="C222" s="175" t="s">
        <v>1228</v>
      </c>
      <c r="D222" s="167" t="s">
        <v>443</v>
      </c>
      <c r="E222" s="168">
        <v>3.4380000000000001E-2</v>
      </c>
      <c r="F222" s="169">
        <v>1963.93</v>
      </c>
      <c r="G222" s="170">
        <f>ROUND(E222*F222,2)</f>
        <v>67.52</v>
      </c>
      <c r="H222" s="169">
        <v>1579.1</v>
      </c>
      <c r="I222" s="170">
        <f>ROUND(E222*H222,2)</f>
        <v>54.29</v>
      </c>
      <c r="J222" s="169">
        <v>384.83</v>
      </c>
      <c r="K222" s="170">
        <f>ROUND(E222*J222,2)</f>
        <v>13.23</v>
      </c>
      <c r="L222" s="170">
        <v>21</v>
      </c>
      <c r="M222" s="170">
        <f>G222*(1+L222/100)</f>
        <v>81.69919999999999</v>
      </c>
      <c r="N222" s="170">
        <v>2.5</v>
      </c>
      <c r="O222" s="170">
        <f>ROUND(E222*N222,2)</f>
        <v>0.09</v>
      </c>
      <c r="P222" s="170">
        <v>0</v>
      </c>
      <c r="Q222" s="170">
        <f>ROUND(E222*P222,2)</f>
        <v>0</v>
      </c>
      <c r="R222" s="170" t="s">
        <v>732</v>
      </c>
      <c r="S222" s="170" t="s">
        <v>387</v>
      </c>
      <c r="T222" s="171" t="s">
        <v>322</v>
      </c>
      <c r="U222" s="157">
        <v>1.1919999999999999</v>
      </c>
      <c r="V222" s="157">
        <f>ROUND(E222*U222,2)</f>
        <v>0.04</v>
      </c>
      <c r="W222" s="157"/>
      <c r="X222" s="157" t="s">
        <v>388</v>
      </c>
      <c r="Y222" s="148"/>
      <c r="Z222" s="148"/>
      <c r="AA222" s="148"/>
      <c r="AB222" s="148"/>
      <c r="AC222" s="148"/>
      <c r="AD222" s="148"/>
      <c r="AE222" s="148"/>
      <c r="AF222" s="148"/>
      <c r="AG222" s="148" t="s">
        <v>1091</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273" t="s">
        <v>782</v>
      </c>
      <c r="D223" s="274"/>
      <c r="E223" s="274"/>
      <c r="F223" s="274"/>
      <c r="G223" s="274"/>
      <c r="H223" s="157"/>
      <c r="I223" s="157"/>
      <c r="J223" s="157"/>
      <c r="K223" s="157"/>
      <c r="L223" s="157"/>
      <c r="M223" s="157"/>
      <c r="N223" s="157"/>
      <c r="O223" s="157"/>
      <c r="P223" s="157"/>
      <c r="Q223" s="157"/>
      <c r="R223" s="157"/>
      <c r="S223" s="157"/>
      <c r="T223" s="157"/>
      <c r="U223" s="157"/>
      <c r="V223" s="157"/>
      <c r="W223" s="157"/>
      <c r="X223" s="157"/>
      <c r="Y223" s="148"/>
      <c r="Z223" s="148"/>
      <c r="AA223" s="148"/>
      <c r="AB223" s="148"/>
      <c r="AC223" s="148"/>
      <c r="AD223" s="148"/>
      <c r="AE223" s="148"/>
      <c r="AF223" s="148"/>
      <c r="AG223" s="148" t="s">
        <v>391</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97" t="s">
        <v>1616</v>
      </c>
      <c r="D224" s="183"/>
      <c r="E224" s="184">
        <v>3.4380000000000001E-2</v>
      </c>
      <c r="F224" s="157"/>
      <c r="G224" s="157"/>
      <c r="H224" s="157"/>
      <c r="I224" s="157"/>
      <c r="J224" s="157"/>
      <c r="K224" s="157"/>
      <c r="L224" s="157"/>
      <c r="M224" s="157"/>
      <c r="N224" s="157"/>
      <c r="O224" s="157"/>
      <c r="P224" s="157"/>
      <c r="Q224" s="157"/>
      <c r="R224" s="157"/>
      <c r="S224" s="157"/>
      <c r="T224" s="157"/>
      <c r="U224" s="157"/>
      <c r="V224" s="157"/>
      <c r="W224" s="157"/>
      <c r="X224" s="157"/>
      <c r="Y224" s="148"/>
      <c r="Z224" s="148"/>
      <c r="AA224" s="148"/>
      <c r="AB224" s="148"/>
      <c r="AC224" s="148"/>
      <c r="AD224" s="148"/>
      <c r="AE224" s="148"/>
      <c r="AF224" s="148"/>
      <c r="AG224" s="148" t="s">
        <v>393</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65">
        <v>50</v>
      </c>
      <c r="B225" s="166" t="s">
        <v>1236</v>
      </c>
      <c r="C225" s="175" t="s">
        <v>1237</v>
      </c>
      <c r="D225" s="167" t="s">
        <v>506</v>
      </c>
      <c r="E225" s="168">
        <v>0.55000000000000004</v>
      </c>
      <c r="F225" s="169">
        <v>332</v>
      </c>
      <c r="G225" s="170">
        <f>ROUND(E225*F225,2)</f>
        <v>182.6</v>
      </c>
      <c r="H225" s="169">
        <v>70.22</v>
      </c>
      <c r="I225" s="170">
        <f>ROUND(E225*H225,2)</f>
        <v>38.619999999999997</v>
      </c>
      <c r="J225" s="169">
        <v>261.77999999999997</v>
      </c>
      <c r="K225" s="170">
        <f>ROUND(E225*J225,2)</f>
        <v>143.97999999999999</v>
      </c>
      <c r="L225" s="170">
        <v>21</v>
      </c>
      <c r="M225" s="170">
        <f>G225*(1+L225/100)</f>
        <v>220.946</v>
      </c>
      <c r="N225" s="170">
        <v>4.7999999999999996E-3</v>
      </c>
      <c r="O225" s="170">
        <f>ROUND(E225*N225,2)</f>
        <v>0</v>
      </c>
      <c r="P225" s="170">
        <v>0</v>
      </c>
      <c r="Q225" s="170">
        <f>ROUND(E225*P225,2)</f>
        <v>0</v>
      </c>
      <c r="R225" s="170" t="s">
        <v>732</v>
      </c>
      <c r="S225" s="170" t="s">
        <v>387</v>
      </c>
      <c r="T225" s="171" t="s">
        <v>322</v>
      </c>
      <c r="U225" s="157">
        <v>0.82499999999999996</v>
      </c>
      <c r="V225" s="157">
        <f>ROUND(E225*U225,2)</f>
        <v>0.45</v>
      </c>
      <c r="W225" s="157"/>
      <c r="X225" s="157" t="s">
        <v>388</v>
      </c>
      <c r="Y225" s="148"/>
      <c r="Z225" s="148"/>
      <c r="AA225" s="148"/>
      <c r="AB225" s="148"/>
      <c r="AC225" s="148"/>
      <c r="AD225" s="148"/>
      <c r="AE225" s="148"/>
      <c r="AF225" s="148"/>
      <c r="AG225" s="148" t="s">
        <v>1091</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273" t="s">
        <v>766</v>
      </c>
      <c r="D226" s="274"/>
      <c r="E226" s="274"/>
      <c r="F226" s="274"/>
      <c r="G226" s="274"/>
      <c r="H226" s="157"/>
      <c r="I226" s="157"/>
      <c r="J226" s="157"/>
      <c r="K226" s="157"/>
      <c r="L226" s="157"/>
      <c r="M226" s="157"/>
      <c r="N226" s="157"/>
      <c r="O226" s="157"/>
      <c r="P226" s="157"/>
      <c r="Q226" s="157"/>
      <c r="R226" s="157"/>
      <c r="S226" s="157"/>
      <c r="T226" s="157"/>
      <c r="U226" s="157"/>
      <c r="V226" s="157"/>
      <c r="W226" s="157"/>
      <c r="X226" s="157"/>
      <c r="Y226" s="148"/>
      <c r="Z226" s="148"/>
      <c r="AA226" s="148"/>
      <c r="AB226" s="148"/>
      <c r="AC226" s="148"/>
      <c r="AD226" s="148"/>
      <c r="AE226" s="148"/>
      <c r="AF226" s="148"/>
      <c r="AG226" s="148" t="s">
        <v>391</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97" t="s">
        <v>1617</v>
      </c>
      <c r="D227" s="183"/>
      <c r="E227" s="184">
        <v>0.55000000000000004</v>
      </c>
      <c r="F227" s="157"/>
      <c r="G227" s="157"/>
      <c r="H227" s="157"/>
      <c r="I227" s="157"/>
      <c r="J227" s="157"/>
      <c r="K227" s="157"/>
      <c r="L227" s="157"/>
      <c r="M227" s="157"/>
      <c r="N227" s="157"/>
      <c r="O227" s="157"/>
      <c r="P227" s="157"/>
      <c r="Q227" s="157"/>
      <c r="R227" s="157"/>
      <c r="S227" s="157"/>
      <c r="T227" s="157"/>
      <c r="U227" s="157"/>
      <c r="V227" s="157"/>
      <c r="W227" s="157"/>
      <c r="X227" s="157"/>
      <c r="Y227" s="148"/>
      <c r="Z227" s="148"/>
      <c r="AA227" s="148"/>
      <c r="AB227" s="148"/>
      <c r="AC227" s="148"/>
      <c r="AD227" s="148"/>
      <c r="AE227" s="148"/>
      <c r="AF227" s="148"/>
      <c r="AG227" s="148" t="s">
        <v>393</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x14ac:dyDescent="0.2">
      <c r="A228" s="159" t="s">
        <v>316</v>
      </c>
      <c r="B228" s="160" t="s">
        <v>224</v>
      </c>
      <c r="C228" s="174" t="s">
        <v>225</v>
      </c>
      <c r="D228" s="161"/>
      <c r="E228" s="162"/>
      <c r="F228" s="163"/>
      <c r="G228" s="163">
        <f>SUMIF(AG229:AG235,"&lt;&gt;NOR",G229:G235)</f>
        <v>322.65999999999997</v>
      </c>
      <c r="H228" s="163"/>
      <c r="I228" s="163">
        <f>SUM(I229:I235)</f>
        <v>205.35999999999999</v>
      </c>
      <c r="J228" s="163"/>
      <c r="K228" s="163">
        <f>SUM(K229:K235)</f>
        <v>117.3</v>
      </c>
      <c r="L228" s="163"/>
      <c r="M228" s="163">
        <f>SUM(M229:M235)</f>
        <v>390.41859999999997</v>
      </c>
      <c r="N228" s="163"/>
      <c r="O228" s="163">
        <f>SUM(O229:O235)</f>
        <v>0.28000000000000003</v>
      </c>
      <c r="P228" s="163"/>
      <c r="Q228" s="163">
        <f>SUM(Q229:Q235)</f>
        <v>0</v>
      </c>
      <c r="R228" s="163"/>
      <c r="S228" s="163"/>
      <c r="T228" s="164"/>
      <c r="U228" s="158"/>
      <c r="V228" s="158">
        <f>SUM(V229:V235)</f>
        <v>0.38</v>
      </c>
      <c r="W228" s="158"/>
      <c r="X228" s="158"/>
      <c r="AG228" t="s">
        <v>317</v>
      </c>
    </row>
    <row r="229" spans="1:60" outlineLevel="1" x14ac:dyDescent="0.2">
      <c r="A229" s="165">
        <v>51</v>
      </c>
      <c r="B229" s="166" t="s">
        <v>1618</v>
      </c>
      <c r="C229" s="175" t="s">
        <v>1619</v>
      </c>
      <c r="D229" s="167" t="s">
        <v>443</v>
      </c>
      <c r="E229" s="168">
        <v>0.10441</v>
      </c>
      <c r="F229" s="169">
        <v>2587.9699999999998</v>
      </c>
      <c r="G229" s="170">
        <f>ROUND(E229*F229,2)</f>
        <v>270.20999999999998</v>
      </c>
      <c r="H229" s="169">
        <v>1823.35</v>
      </c>
      <c r="I229" s="170">
        <f>ROUND(E229*H229,2)</f>
        <v>190.38</v>
      </c>
      <c r="J229" s="169">
        <v>764.62</v>
      </c>
      <c r="K229" s="170">
        <f>ROUND(E229*J229,2)</f>
        <v>79.83</v>
      </c>
      <c r="L229" s="170">
        <v>21</v>
      </c>
      <c r="M229" s="170">
        <f>G229*(1+L229/100)</f>
        <v>326.95409999999998</v>
      </c>
      <c r="N229" s="170">
        <v>2.5249999999999999</v>
      </c>
      <c r="O229" s="170">
        <f>ROUND(E229*N229,2)</f>
        <v>0.26</v>
      </c>
      <c r="P229" s="170">
        <v>0</v>
      </c>
      <c r="Q229" s="170">
        <f>ROUND(E229*P229,2)</f>
        <v>0</v>
      </c>
      <c r="R229" s="170" t="s">
        <v>1195</v>
      </c>
      <c r="S229" s="170" t="s">
        <v>387</v>
      </c>
      <c r="T229" s="171" t="s">
        <v>322</v>
      </c>
      <c r="U229" s="157">
        <v>2.58</v>
      </c>
      <c r="V229" s="157">
        <f>ROUND(E229*U229,2)</f>
        <v>0.27</v>
      </c>
      <c r="W229" s="157"/>
      <c r="X229" s="157" t="s">
        <v>388</v>
      </c>
      <c r="Y229" s="148"/>
      <c r="Z229" s="148"/>
      <c r="AA229" s="148"/>
      <c r="AB229" s="148"/>
      <c r="AC229" s="148"/>
      <c r="AD229" s="148"/>
      <c r="AE229" s="148"/>
      <c r="AF229" s="148"/>
      <c r="AG229" s="148" t="s">
        <v>389</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273" t="s">
        <v>1620</v>
      </c>
      <c r="D230" s="274"/>
      <c r="E230" s="274"/>
      <c r="F230" s="274"/>
      <c r="G230" s="274"/>
      <c r="H230" s="157"/>
      <c r="I230" s="157"/>
      <c r="J230" s="157"/>
      <c r="K230" s="157"/>
      <c r="L230" s="157"/>
      <c r="M230" s="157"/>
      <c r="N230" s="157"/>
      <c r="O230" s="157"/>
      <c r="P230" s="157"/>
      <c r="Q230" s="157"/>
      <c r="R230" s="157"/>
      <c r="S230" s="157"/>
      <c r="T230" s="157"/>
      <c r="U230" s="157"/>
      <c r="V230" s="157"/>
      <c r="W230" s="157"/>
      <c r="X230" s="157"/>
      <c r="Y230" s="148"/>
      <c r="Z230" s="148"/>
      <c r="AA230" s="148"/>
      <c r="AB230" s="148"/>
      <c r="AC230" s="148"/>
      <c r="AD230" s="148"/>
      <c r="AE230" s="148"/>
      <c r="AF230" s="148"/>
      <c r="AG230" s="148" t="s">
        <v>391</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261" t="s">
        <v>1621</v>
      </c>
      <c r="D231" s="262"/>
      <c r="E231" s="262"/>
      <c r="F231" s="262"/>
      <c r="G231" s="262"/>
      <c r="H231" s="157"/>
      <c r="I231" s="157"/>
      <c r="J231" s="157"/>
      <c r="K231" s="157"/>
      <c r="L231" s="157"/>
      <c r="M231" s="157"/>
      <c r="N231" s="157"/>
      <c r="O231" s="157"/>
      <c r="P231" s="157"/>
      <c r="Q231" s="157"/>
      <c r="R231" s="157"/>
      <c r="S231" s="157"/>
      <c r="T231" s="157"/>
      <c r="U231" s="157"/>
      <c r="V231" s="157"/>
      <c r="W231" s="157"/>
      <c r="X231" s="157"/>
      <c r="Y231" s="148"/>
      <c r="Z231" s="148"/>
      <c r="AA231" s="148"/>
      <c r="AB231" s="148"/>
      <c r="AC231" s="148"/>
      <c r="AD231" s="148"/>
      <c r="AE231" s="148"/>
      <c r="AF231" s="148"/>
      <c r="AG231" s="148" t="s">
        <v>326</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97" t="s">
        <v>1622</v>
      </c>
      <c r="D232" s="183"/>
      <c r="E232" s="184">
        <v>0.10441</v>
      </c>
      <c r="F232" s="157"/>
      <c r="G232" s="157"/>
      <c r="H232" s="157"/>
      <c r="I232" s="157"/>
      <c r="J232" s="157"/>
      <c r="K232" s="157"/>
      <c r="L232" s="157"/>
      <c r="M232" s="157"/>
      <c r="N232" s="157"/>
      <c r="O232" s="157"/>
      <c r="P232" s="157"/>
      <c r="Q232" s="157"/>
      <c r="R232" s="157"/>
      <c r="S232" s="157"/>
      <c r="T232" s="157"/>
      <c r="U232" s="157"/>
      <c r="V232" s="157"/>
      <c r="W232" s="157"/>
      <c r="X232" s="157"/>
      <c r="Y232" s="148"/>
      <c r="Z232" s="148"/>
      <c r="AA232" s="148"/>
      <c r="AB232" s="148"/>
      <c r="AC232" s="148"/>
      <c r="AD232" s="148"/>
      <c r="AE232" s="148"/>
      <c r="AF232" s="148"/>
      <c r="AG232" s="148" t="s">
        <v>393</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ht="22.5" outlineLevel="1" x14ac:dyDescent="0.2">
      <c r="A233" s="165">
        <v>52</v>
      </c>
      <c r="B233" s="166" t="s">
        <v>1245</v>
      </c>
      <c r="C233" s="175" t="s">
        <v>1246</v>
      </c>
      <c r="D233" s="167" t="s">
        <v>506</v>
      </c>
      <c r="E233" s="168">
        <v>0.31</v>
      </c>
      <c r="F233" s="169">
        <v>169.19</v>
      </c>
      <c r="G233" s="170">
        <f>ROUND(E233*F233,2)</f>
        <v>52.45</v>
      </c>
      <c r="H233" s="169">
        <v>48.31</v>
      </c>
      <c r="I233" s="170">
        <f>ROUND(E233*H233,2)</f>
        <v>14.98</v>
      </c>
      <c r="J233" s="169">
        <v>120.88</v>
      </c>
      <c r="K233" s="170">
        <f>ROUND(E233*J233,2)</f>
        <v>37.47</v>
      </c>
      <c r="L233" s="170">
        <v>21</v>
      </c>
      <c r="M233" s="170">
        <f>G233*(1+L233/100)</f>
        <v>63.464500000000001</v>
      </c>
      <c r="N233" s="170">
        <v>4.9840000000000002E-2</v>
      </c>
      <c r="O233" s="170">
        <f>ROUND(E233*N233,2)</f>
        <v>0.02</v>
      </c>
      <c r="P233" s="170">
        <v>0</v>
      </c>
      <c r="Q233" s="170">
        <f>ROUND(E233*P233,2)</f>
        <v>0</v>
      </c>
      <c r="R233" s="170" t="s">
        <v>1195</v>
      </c>
      <c r="S233" s="170" t="s">
        <v>387</v>
      </c>
      <c r="T233" s="171" t="s">
        <v>322</v>
      </c>
      <c r="U233" s="157">
        <v>0.34799999999999998</v>
      </c>
      <c r="V233" s="157">
        <f>ROUND(E233*U233,2)</f>
        <v>0.11</v>
      </c>
      <c r="W233" s="157"/>
      <c r="X233" s="157" t="s">
        <v>388</v>
      </c>
      <c r="Y233" s="148"/>
      <c r="Z233" s="148"/>
      <c r="AA233" s="148"/>
      <c r="AB233" s="148"/>
      <c r="AC233" s="148"/>
      <c r="AD233" s="148"/>
      <c r="AE233" s="148"/>
      <c r="AF233" s="148"/>
      <c r="AG233" s="148" t="s">
        <v>389</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ht="22.5" outlineLevel="1" x14ac:dyDescent="0.2">
      <c r="A234" s="155"/>
      <c r="B234" s="156"/>
      <c r="C234" s="273" t="s">
        <v>1247</v>
      </c>
      <c r="D234" s="274"/>
      <c r="E234" s="274"/>
      <c r="F234" s="274"/>
      <c r="G234" s="274"/>
      <c r="H234" s="157"/>
      <c r="I234" s="157"/>
      <c r="J234" s="157"/>
      <c r="K234" s="157"/>
      <c r="L234" s="157"/>
      <c r="M234" s="157"/>
      <c r="N234" s="157"/>
      <c r="O234" s="157"/>
      <c r="P234" s="157"/>
      <c r="Q234" s="157"/>
      <c r="R234" s="157"/>
      <c r="S234" s="157"/>
      <c r="T234" s="157"/>
      <c r="U234" s="157"/>
      <c r="V234" s="157"/>
      <c r="W234" s="157"/>
      <c r="X234" s="157"/>
      <c r="Y234" s="148"/>
      <c r="Z234" s="148"/>
      <c r="AA234" s="148"/>
      <c r="AB234" s="148"/>
      <c r="AC234" s="148"/>
      <c r="AD234" s="148"/>
      <c r="AE234" s="148"/>
      <c r="AF234" s="148"/>
      <c r="AG234" s="148" t="s">
        <v>391</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72" t="str">
        <f>C234</f>
        <v>na zdivu jako podklad např. pod izolaci, na parapetech z prefabrikovaných dílců, pod oplechování apod., vodorovný nebo ve spádu do 15°, hlazený dřevěným hladítkem,</v>
      </c>
      <c r="BB234" s="148"/>
      <c r="BC234" s="148"/>
      <c r="BD234" s="148"/>
      <c r="BE234" s="148"/>
      <c r="BF234" s="148"/>
      <c r="BG234" s="148"/>
      <c r="BH234" s="148"/>
    </row>
    <row r="235" spans="1:60" outlineLevel="1" x14ac:dyDescent="0.2">
      <c r="A235" s="155"/>
      <c r="B235" s="156"/>
      <c r="C235" s="197" t="s">
        <v>1248</v>
      </c>
      <c r="D235" s="183"/>
      <c r="E235" s="184">
        <v>0.31</v>
      </c>
      <c r="F235" s="157"/>
      <c r="G235" s="157"/>
      <c r="H235" s="157"/>
      <c r="I235" s="157"/>
      <c r="J235" s="157"/>
      <c r="K235" s="157"/>
      <c r="L235" s="157"/>
      <c r="M235" s="157"/>
      <c r="N235" s="157"/>
      <c r="O235" s="157"/>
      <c r="P235" s="157"/>
      <c r="Q235" s="157"/>
      <c r="R235" s="157"/>
      <c r="S235" s="157"/>
      <c r="T235" s="157"/>
      <c r="U235" s="157"/>
      <c r="V235" s="157"/>
      <c r="W235" s="157"/>
      <c r="X235" s="157"/>
      <c r="Y235" s="148"/>
      <c r="Z235" s="148"/>
      <c r="AA235" s="148"/>
      <c r="AB235" s="148"/>
      <c r="AC235" s="148"/>
      <c r="AD235" s="148"/>
      <c r="AE235" s="148"/>
      <c r="AF235" s="148"/>
      <c r="AG235" s="148" t="s">
        <v>393</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x14ac:dyDescent="0.2">
      <c r="A236" s="159" t="s">
        <v>316</v>
      </c>
      <c r="B236" s="160" t="s">
        <v>226</v>
      </c>
      <c r="C236" s="174" t="s">
        <v>227</v>
      </c>
      <c r="D236" s="161"/>
      <c r="E236" s="162"/>
      <c r="F236" s="163"/>
      <c r="G236" s="163">
        <f>SUMIF(AG237:AG322,"&lt;&gt;NOR",G237:G322)</f>
        <v>134118.75</v>
      </c>
      <c r="H236" s="163"/>
      <c r="I236" s="163">
        <f>SUM(I237:I322)</f>
        <v>66167.41</v>
      </c>
      <c r="J236" s="163"/>
      <c r="K236" s="163">
        <f>SUM(K237:K322)</f>
        <v>67951.34</v>
      </c>
      <c r="L236" s="163"/>
      <c r="M236" s="163">
        <f>SUM(M237:M322)</f>
        <v>162283.6875</v>
      </c>
      <c r="N236" s="163"/>
      <c r="O236" s="163">
        <f>SUM(O237:O322)</f>
        <v>7.3199999999999967</v>
      </c>
      <c r="P236" s="163"/>
      <c r="Q236" s="163">
        <f>SUM(Q237:Q322)</f>
        <v>0</v>
      </c>
      <c r="R236" s="163"/>
      <c r="S236" s="163"/>
      <c r="T236" s="164"/>
      <c r="U236" s="158"/>
      <c r="V236" s="158">
        <f>SUM(V237:V322)</f>
        <v>72.23</v>
      </c>
      <c r="W236" s="158"/>
      <c r="X236" s="158"/>
      <c r="AG236" t="s">
        <v>317</v>
      </c>
    </row>
    <row r="237" spans="1:60" ht="22.5" outlineLevel="1" x14ac:dyDescent="0.2">
      <c r="A237" s="165">
        <v>53</v>
      </c>
      <c r="B237" s="166" t="s">
        <v>1249</v>
      </c>
      <c r="C237" s="175" t="s">
        <v>1250</v>
      </c>
      <c r="D237" s="167" t="s">
        <v>727</v>
      </c>
      <c r="E237" s="168">
        <v>5</v>
      </c>
      <c r="F237" s="169">
        <v>391.2</v>
      </c>
      <c r="G237" s="170">
        <f>ROUND(E237*F237,2)</f>
        <v>1956</v>
      </c>
      <c r="H237" s="169">
        <v>0.01</v>
      </c>
      <c r="I237" s="170">
        <f>ROUND(E237*H237,2)</f>
        <v>0.05</v>
      </c>
      <c r="J237" s="169">
        <v>391.19</v>
      </c>
      <c r="K237" s="170">
        <f>ROUND(E237*J237,2)</f>
        <v>1955.95</v>
      </c>
      <c r="L237" s="170">
        <v>21</v>
      </c>
      <c r="M237" s="170">
        <f>G237*(1+L237/100)</f>
        <v>2366.7599999999998</v>
      </c>
      <c r="N237" s="170">
        <v>0</v>
      </c>
      <c r="O237" s="170">
        <f>ROUND(E237*N237,2)</f>
        <v>0</v>
      </c>
      <c r="P237" s="170">
        <v>0</v>
      </c>
      <c r="Q237" s="170">
        <f>ROUND(E237*P237,2)</f>
        <v>0</v>
      </c>
      <c r="R237" s="170" t="s">
        <v>732</v>
      </c>
      <c r="S237" s="170" t="s">
        <v>387</v>
      </c>
      <c r="T237" s="171" t="s">
        <v>322</v>
      </c>
      <c r="U237" s="157">
        <v>1.2216</v>
      </c>
      <c r="V237" s="157">
        <f>ROUND(E237*U237,2)</f>
        <v>6.11</v>
      </c>
      <c r="W237" s="157"/>
      <c r="X237" s="157" t="s">
        <v>388</v>
      </c>
      <c r="Y237" s="148"/>
      <c r="Z237" s="148"/>
      <c r="AA237" s="148"/>
      <c r="AB237" s="148"/>
      <c r="AC237" s="148"/>
      <c r="AD237" s="148"/>
      <c r="AE237" s="148"/>
      <c r="AF237" s="148"/>
      <c r="AG237" s="148" t="s">
        <v>389</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97" t="s">
        <v>1623</v>
      </c>
      <c r="D238" s="183"/>
      <c r="E238" s="184"/>
      <c r="F238" s="157"/>
      <c r="G238" s="157"/>
      <c r="H238" s="157"/>
      <c r="I238" s="157"/>
      <c r="J238" s="157"/>
      <c r="K238" s="157"/>
      <c r="L238" s="157"/>
      <c r="M238" s="157"/>
      <c r="N238" s="157"/>
      <c r="O238" s="157"/>
      <c r="P238" s="157"/>
      <c r="Q238" s="157"/>
      <c r="R238" s="157"/>
      <c r="S238" s="157"/>
      <c r="T238" s="157"/>
      <c r="U238" s="157"/>
      <c r="V238" s="157"/>
      <c r="W238" s="157"/>
      <c r="X238" s="157"/>
      <c r="Y238" s="148"/>
      <c r="Z238" s="148"/>
      <c r="AA238" s="148"/>
      <c r="AB238" s="148"/>
      <c r="AC238" s="148"/>
      <c r="AD238" s="148"/>
      <c r="AE238" s="148"/>
      <c r="AF238" s="148"/>
      <c r="AG238" s="148" t="s">
        <v>393</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97" t="s">
        <v>1624</v>
      </c>
      <c r="D239" s="183"/>
      <c r="E239" s="184">
        <v>2</v>
      </c>
      <c r="F239" s="157"/>
      <c r="G239" s="157"/>
      <c r="H239" s="157"/>
      <c r="I239" s="157"/>
      <c r="J239" s="157"/>
      <c r="K239" s="157"/>
      <c r="L239" s="157"/>
      <c r="M239" s="157"/>
      <c r="N239" s="157"/>
      <c r="O239" s="157"/>
      <c r="P239" s="157"/>
      <c r="Q239" s="157"/>
      <c r="R239" s="157"/>
      <c r="S239" s="157"/>
      <c r="T239" s="157"/>
      <c r="U239" s="157"/>
      <c r="V239" s="157"/>
      <c r="W239" s="157"/>
      <c r="X239" s="157"/>
      <c r="Y239" s="148"/>
      <c r="Z239" s="148"/>
      <c r="AA239" s="148"/>
      <c r="AB239" s="148"/>
      <c r="AC239" s="148"/>
      <c r="AD239" s="148"/>
      <c r="AE239" s="148"/>
      <c r="AF239" s="148"/>
      <c r="AG239" s="148" t="s">
        <v>393</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97" t="s">
        <v>1625</v>
      </c>
      <c r="D240" s="183"/>
      <c r="E240" s="184">
        <v>1</v>
      </c>
      <c r="F240" s="157"/>
      <c r="G240" s="157"/>
      <c r="H240" s="157"/>
      <c r="I240" s="157"/>
      <c r="J240" s="157"/>
      <c r="K240" s="157"/>
      <c r="L240" s="157"/>
      <c r="M240" s="157"/>
      <c r="N240" s="157"/>
      <c r="O240" s="157"/>
      <c r="P240" s="157"/>
      <c r="Q240" s="157"/>
      <c r="R240" s="157"/>
      <c r="S240" s="157"/>
      <c r="T240" s="157"/>
      <c r="U240" s="157"/>
      <c r="V240" s="157"/>
      <c r="W240" s="157"/>
      <c r="X240" s="157"/>
      <c r="Y240" s="148"/>
      <c r="Z240" s="148"/>
      <c r="AA240" s="148"/>
      <c r="AB240" s="148"/>
      <c r="AC240" s="148"/>
      <c r="AD240" s="148"/>
      <c r="AE240" s="148"/>
      <c r="AF240" s="148"/>
      <c r="AG240" s="148" t="s">
        <v>393</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97" t="s">
        <v>1626</v>
      </c>
      <c r="D241" s="183"/>
      <c r="E241" s="184">
        <v>1</v>
      </c>
      <c r="F241" s="157"/>
      <c r="G241" s="157"/>
      <c r="H241" s="157"/>
      <c r="I241" s="157"/>
      <c r="J241" s="157"/>
      <c r="K241" s="157"/>
      <c r="L241" s="157"/>
      <c r="M241" s="157"/>
      <c r="N241" s="157"/>
      <c r="O241" s="157"/>
      <c r="P241" s="157"/>
      <c r="Q241" s="157"/>
      <c r="R241" s="157"/>
      <c r="S241" s="157"/>
      <c r="T241" s="157"/>
      <c r="U241" s="157"/>
      <c r="V241" s="157"/>
      <c r="W241" s="157"/>
      <c r="X241" s="157"/>
      <c r="Y241" s="148"/>
      <c r="Z241" s="148"/>
      <c r="AA241" s="148"/>
      <c r="AB241" s="148"/>
      <c r="AC241" s="148"/>
      <c r="AD241" s="148"/>
      <c r="AE241" s="148"/>
      <c r="AF241" s="148"/>
      <c r="AG241" s="148" t="s">
        <v>393</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197" t="s">
        <v>1627</v>
      </c>
      <c r="D242" s="183"/>
      <c r="E242" s="184">
        <v>1</v>
      </c>
      <c r="F242" s="157"/>
      <c r="G242" s="157"/>
      <c r="H242" s="157"/>
      <c r="I242" s="157"/>
      <c r="J242" s="157"/>
      <c r="K242" s="157"/>
      <c r="L242" s="157"/>
      <c r="M242" s="157"/>
      <c r="N242" s="157"/>
      <c r="O242" s="157"/>
      <c r="P242" s="157"/>
      <c r="Q242" s="157"/>
      <c r="R242" s="157"/>
      <c r="S242" s="157"/>
      <c r="T242" s="157"/>
      <c r="U242" s="157"/>
      <c r="V242" s="157"/>
      <c r="W242" s="157"/>
      <c r="X242" s="157"/>
      <c r="Y242" s="148"/>
      <c r="Z242" s="148"/>
      <c r="AA242" s="148"/>
      <c r="AB242" s="148"/>
      <c r="AC242" s="148"/>
      <c r="AD242" s="148"/>
      <c r="AE242" s="148"/>
      <c r="AF242" s="148"/>
      <c r="AG242" s="148" t="s">
        <v>393</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ht="22.5" outlineLevel="1" x14ac:dyDescent="0.2">
      <c r="A243" s="165">
        <v>54</v>
      </c>
      <c r="B243" s="166" t="s">
        <v>1628</v>
      </c>
      <c r="C243" s="175" t="s">
        <v>1629</v>
      </c>
      <c r="D243" s="167" t="s">
        <v>420</v>
      </c>
      <c r="E243" s="168">
        <v>148.35</v>
      </c>
      <c r="F243" s="169">
        <v>21.84</v>
      </c>
      <c r="G243" s="170">
        <f>ROUND(E243*F243,2)</f>
        <v>3239.96</v>
      </c>
      <c r="H243" s="169">
        <v>0</v>
      </c>
      <c r="I243" s="170">
        <f>ROUND(E243*H243,2)</f>
        <v>0</v>
      </c>
      <c r="J243" s="169">
        <v>21.84</v>
      </c>
      <c r="K243" s="170">
        <f>ROUND(E243*J243,2)</f>
        <v>3239.96</v>
      </c>
      <c r="L243" s="170">
        <v>21</v>
      </c>
      <c r="M243" s="170">
        <f>G243*(1+L243/100)</f>
        <v>3920.3516</v>
      </c>
      <c r="N243" s="170">
        <v>0</v>
      </c>
      <c r="O243" s="170">
        <f>ROUND(E243*N243,2)</f>
        <v>0</v>
      </c>
      <c r="P243" s="170">
        <v>0</v>
      </c>
      <c r="Q243" s="170">
        <f>ROUND(E243*P243,2)</f>
        <v>0</v>
      </c>
      <c r="R243" s="170" t="s">
        <v>732</v>
      </c>
      <c r="S243" s="170" t="s">
        <v>387</v>
      </c>
      <c r="T243" s="171" t="s">
        <v>322</v>
      </c>
      <c r="U243" s="157">
        <v>5.3999999999999999E-2</v>
      </c>
      <c r="V243" s="157">
        <f>ROUND(E243*U243,2)</f>
        <v>8.01</v>
      </c>
      <c r="W243" s="157"/>
      <c r="X243" s="157" t="s">
        <v>388</v>
      </c>
      <c r="Y243" s="148"/>
      <c r="Z243" s="148"/>
      <c r="AA243" s="148"/>
      <c r="AB243" s="148"/>
      <c r="AC243" s="148"/>
      <c r="AD243" s="148"/>
      <c r="AE243" s="148"/>
      <c r="AF243" s="148"/>
      <c r="AG243" s="148" t="s">
        <v>389</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273" t="s">
        <v>766</v>
      </c>
      <c r="D244" s="274"/>
      <c r="E244" s="274"/>
      <c r="F244" s="274"/>
      <c r="G244" s="274"/>
      <c r="H244" s="157"/>
      <c r="I244" s="157"/>
      <c r="J244" s="157"/>
      <c r="K244" s="157"/>
      <c r="L244" s="157"/>
      <c r="M244" s="157"/>
      <c r="N244" s="157"/>
      <c r="O244" s="157"/>
      <c r="P244" s="157"/>
      <c r="Q244" s="157"/>
      <c r="R244" s="157"/>
      <c r="S244" s="157"/>
      <c r="T244" s="157"/>
      <c r="U244" s="157"/>
      <c r="V244" s="157"/>
      <c r="W244" s="157"/>
      <c r="X244" s="157"/>
      <c r="Y244" s="148"/>
      <c r="Z244" s="148"/>
      <c r="AA244" s="148"/>
      <c r="AB244" s="148"/>
      <c r="AC244" s="148"/>
      <c r="AD244" s="148"/>
      <c r="AE244" s="148"/>
      <c r="AF244" s="148"/>
      <c r="AG244" s="148" t="s">
        <v>391</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97" t="s">
        <v>1590</v>
      </c>
      <c r="D245" s="183"/>
      <c r="E245" s="184">
        <v>72.349999999999994</v>
      </c>
      <c r="F245" s="157"/>
      <c r="G245" s="157"/>
      <c r="H245" s="157"/>
      <c r="I245" s="157"/>
      <c r="J245" s="157"/>
      <c r="K245" s="157"/>
      <c r="L245" s="157"/>
      <c r="M245" s="157"/>
      <c r="N245" s="157"/>
      <c r="O245" s="157"/>
      <c r="P245" s="157"/>
      <c r="Q245" s="157"/>
      <c r="R245" s="157"/>
      <c r="S245" s="157"/>
      <c r="T245" s="157"/>
      <c r="U245" s="157"/>
      <c r="V245" s="157"/>
      <c r="W245" s="157"/>
      <c r="X245" s="157"/>
      <c r="Y245" s="148"/>
      <c r="Z245" s="148"/>
      <c r="AA245" s="148"/>
      <c r="AB245" s="148"/>
      <c r="AC245" s="148"/>
      <c r="AD245" s="148"/>
      <c r="AE245" s="148"/>
      <c r="AF245" s="148"/>
      <c r="AG245" s="148" t="s">
        <v>393</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97" t="s">
        <v>1630</v>
      </c>
      <c r="D246" s="183"/>
      <c r="E246" s="184">
        <v>76</v>
      </c>
      <c r="F246" s="157"/>
      <c r="G246" s="157"/>
      <c r="H246" s="157"/>
      <c r="I246" s="157"/>
      <c r="J246" s="157"/>
      <c r="K246" s="157"/>
      <c r="L246" s="157"/>
      <c r="M246" s="157"/>
      <c r="N246" s="157"/>
      <c r="O246" s="157"/>
      <c r="P246" s="157"/>
      <c r="Q246" s="157"/>
      <c r="R246" s="157"/>
      <c r="S246" s="157"/>
      <c r="T246" s="157"/>
      <c r="U246" s="157"/>
      <c r="V246" s="157"/>
      <c r="W246" s="157"/>
      <c r="X246" s="157"/>
      <c r="Y246" s="148"/>
      <c r="Z246" s="148"/>
      <c r="AA246" s="148"/>
      <c r="AB246" s="148"/>
      <c r="AC246" s="148"/>
      <c r="AD246" s="148"/>
      <c r="AE246" s="148"/>
      <c r="AF246" s="148"/>
      <c r="AG246" s="148" t="s">
        <v>393</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65">
        <v>55</v>
      </c>
      <c r="B247" s="166" t="s">
        <v>1631</v>
      </c>
      <c r="C247" s="175" t="s">
        <v>1632</v>
      </c>
      <c r="D247" s="167" t="s">
        <v>727</v>
      </c>
      <c r="E247" s="168">
        <v>2</v>
      </c>
      <c r="F247" s="169">
        <v>80.400000000000006</v>
      </c>
      <c r="G247" s="170">
        <f>ROUND(E247*F247,2)</f>
        <v>160.80000000000001</v>
      </c>
      <c r="H247" s="169">
        <v>0</v>
      </c>
      <c r="I247" s="170">
        <f>ROUND(E247*H247,2)</f>
        <v>0</v>
      </c>
      <c r="J247" s="169">
        <v>80.400000000000006</v>
      </c>
      <c r="K247" s="170">
        <f>ROUND(E247*J247,2)</f>
        <v>160.80000000000001</v>
      </c>
      <c r="L247" s="170">
        <v>21</v>
      </c>
      <c r="M247" s="170">
        <f>G247*(1+L247/100)</f>
        <v>194.56800000000001</v>
      </c>
      <c r="N247" s="170">
        <v>0</v>
      </c>
      <c r="O247" s="170">
        <f>ROUND(E247*N247,2)</f>
        <v>0</v>
      </c>
      <c r="P247" s="170">
        <v>0</v>
      </c>
      <c r="Q247" s="170">
        <f>ROUND(E247*P247,2)</f>
        <v>0</v>
      </c>
      <c r="R247" s="170" t="s">
        <v>732</v>
      </c>
      <c r="S247" s="170" t="s">
        <v>387</v>
      </c>
      <c r="T247" s="171" t="s">
        <v>322</v>
      </c>
      <c r="U247" s="157">
        <v>0.21648000000000001</v>
      </c>
      <c r="V247" s="157">
        <f>ROUND(E247*U247,2)</f>
        <v>0.43</v>
      </c>
      <c r="W247" s="157"/>
      <c r="X247" s="157" t="s">
        <v>388</v>
      </c>
      <c r="Y247" s="148"/>
      <c r="Z247" s="148"/>
      <c r="AA247" s="148"/>
      <c r="AB247" s="148"/>
      <c r="AC247" s="148"/>
      <c r="AD247" s="148"/>
      <c r="AE247" s="148"/>
      <c r="AF247" s="148"/>
      <c r="AG247" s="148" t="s">
        <v>389</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273" t="s">
        <v>766</v>
      </c>
      <c r="D248" s="274"/>
      <c r="E248" s="274"/>
      <c r="F248" s="274"/>
      <c r="G248" s="274"/>
      <c r="H248" s="157"/>
      <c r="I248" s="157"/>
      <c r="J248" s="157"/>
      <c r="K248" s="157"/>
      <c r="L248" s="157"/>
      <c r="M248" s="157"/>
      <c r="N248" s="157"/>
      <c r="O248" s="157"/>
      <c r="P248" s="157"/>
      <c r="Q248" s="157"/>
      <c r="R248" s="157"/>
      <c r="S248" s="157"/>
      <c r="T248" s="157"/>
      <c r="U248" s="157"/>
      <c r="V248" s="157"/>
      <c r="W248" s="157"/>
      <c r="X248" s="157"/>
      <c r="Y248" s="148"/>
      <c r="Z248" s="148"/>
      <c r="AA248" s="148"/>
      <c r="AB248" s="148"/>
      <c r="AC248" s="148"/>
      <c r="AD248" s="148"/>
      <c r="AE248" s="148"/>
      <c r="AF248" s="148"/>
      <c r="AG248" s="148" t="s">
        <v>391</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97" t="s">
        <v>1623</v>
      </c>
      <c r="D249" s="183"/>
      <c r="E249" s="184"/>
      <c r="F249" s="157"/>
      <c r="G249" s="157"/>
      <c r="H249" s="157"/>
      <c r="I249" s="157"/>
      <c r="J249" s="157"/>
      <c r="K249" s="157"/>
      <c r="L249" s="157"/>
      <c r="M249" s="157"/>
      <c r="N249" s="157"/>
      <c r="O249" s="157"/>
      <c r="P249" s="157"/>
      <c r="Q249" s="157"/>
      <c r="R249" s="157"/>
      <c r="S249" s="157"/>
      <c r="T249" s="157"/>
      <c r="U249" s="157"/>
      <c r="V249" s="157"/>
      <c r="W249" s="157"/>
      <c r="X249" s="157"/>
      <c r="Y249" s="148"/>
      <c r="Z249" s="148"/>
      <c r="AA249" s="148"/>
      <c r="AB249" s="148"/>
      <c r="AC249" s="148"/>
      <c r="AD249" s="148"/>
      <c r="AE249" s="148"/>
      <c r="AF249" s="148"/>
      <c r="AG249" s="148" t="s">
        <v>393</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97" t="s">
        <v>1633</v>
      </c>
      <c r="D250" s="183"/>
      <c r="E250" s="184">
        <v>2</v>
      </c>
      <c r="F250" s="157"/>
      <c r="G250" s="157"/>
      <c r="H250" s="157"/>
      <c r="I250" s="157"/>
      <c r="J250" s="157"/>
      <c r="K250" s="157"/>
      <c r="L250" s="157"/>
      <c r="M250" s="157"/>
      <c r="N250" s="157"/>
      <c r="O250" s="157"/>
      <c r="P250" s="157"/>
      <c r="Q250" s="157"/>
      <c r="R250" s="157"/>
      <c r="S250" s="157"/>
      <c r="T250" s="157"/>
      <c r="U250" s="157"/>
      <c r="V250" s="157"/>
      <c r="W250" s="157"/>
      <c r="X250" s="157"/>
      <c r="Y250" s="148"/>
      <c r="Z250" s="148"/>
      <c r="AA250" s="148"/>
      <c r="AB250" s="148"/>
      <c r="AC250" s="148"/>
      <c r="AD250" s="148"/>
      <c r="AE250" s="148"/>
      <c r="AF250" s="148"/>
      <c r="AG250" s="148" t="s">
        <v>393</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ht="22.5" outlineLevel="1" x14ac:dyDescent="0.2">
      <c r="A251" s="165">
        <v>56</v>
      </c>
      <c r="B251" s="166" t="s">
        <v>1293</v>
      </c>
      <c r="C251" s="175" t="s">
        <v>1294</v>
      </c>
      <c r="D251" s="167" t="s">
        <v>727</v>
      </c>
      <c r="E251" s="168">
        <v>3</v>
      </c>
      <c r="F251" s="169">
        <v>274.8</v>
      </c>
      <c r="G251" s="170">
        <f>ROUND(E251*F251,2)</f>
        <v>824.4</v>
      </c>
      <c r="H251" s="169">
        <v>50.54</v>
      </c>
      <c r="I251" s="170">
        <f>ROUND(E251*H251,2)</f>
        <v>151.62</v>
      </c>
      <c r="J251" s="169">
        <v>224.26</v>
      </c>
      <c r="K251" s="170">
        <f>ROUND(E251*J251,2)</f>
        <v>672.78</v>
      </c>
      <c r="L251" s="170">
        <v>21</v>
      </c>
      <c r="M251" s="170">
        <f>G251*(1+L251/100)</f>
        <v>997.52399999999989</v>
      </c>
      <c r="N251" s="170">
        <v>2.1000000000000001E-4</v>
      </c>
      <c r="O251" s="170">
        <f>ROUND(E251*N251,2)</f>
        <v>0</v>
      </c>
      <c r="P251" s="170">
        <v>0</v>
      </c>
      <c r="Q251" s="170">
        <f>ROUND(E251*P251,2)</f>
        <v>0</v>
      </c>
      <c r="R251" s="170" t="s">
        <v>732</v>
      </c>
      <c r="S251" s="170" t="s">
        <v>387</v>
      </c>
      <c r="T251" s="171" t="s">
        <v>322</v>
      </c>
      <c r="U251" s="157">
        <v>0.66</v>
      </c>
      <c r="V251" s="157">
        <f>ROUND(E251*U251,2)</f>
        <v>1.98</v>
      </c>
      <c r="W251" s="157"/>
      <c r="X251" s="157" t="s">
        <v>388</v>
      </c>
      <c r="Y251" s="148"/>
      <c r="Z251" s="148"/>
      <c r="AA251" s="148"/>
      <c r="AB251" s="148"/>
      <c r="AC251" s="148"/>
      <c r="AD251" s="148"/>
      <c r="AE251" s="148"/>
      <c r="AF251" s="148"/>
      <c r="AG251" s="148" t="s">
        <v>389</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197" t="s">
        <v>1634</v>
      </c>
      <c r="D252" s="183"/>
      <c r="E252" s="184">
        <v>2</v>
      </c>
      <c r="F252" s="157"/>
      <c r="G252" s="157"/>
      <c r="H252" s="157"/>
      <c r="I252" s="157"/>
      <c r="J252" s="157"/>
      <c r="K252" s="157"/>
      <c r="L252" s="157"/>
      <c r="M252" s="157"/>
      <c r="N252" s="157"/>
      <c r="O252" s="157"/>
      <c r="P252" s="157"/>
      <c r="Q252" s="157"/>
      <c r="R252" s="157"/>
      <c r="S252" s="157"/>
      <c r="T252" s="157"/>
      <c r="U252" s="157"/>
      <c r="V252" s="157"/>
      <c r="W252" s="157"/>
      <c r="X252" s="157"/>
      <c r="Y252" s="148"/>
      <c r="Z252" s="148"/>
      <c r="AA252" s="148"/>
      <c r="AB252" s="148"/>
      <c r="AC252" s="148"/>
      <c r="AD252" s="148"/>
      <c r="AE252" s="148"/>
      <c r="AF252" s="148"/>
      <c r="AG252" s="148" t="s">
        <v>393</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97" t="s">
        <v>1635</v>
      </c>
      <c r="D253" s="183"/>
      <c r="E253" s="184">
        <v>1</v>
      </c>
      <c r="F253" s="157"/>
      <c r="G253" s="157"/>
      <c r="H253" s="157"/>
      <c r="I253" s="157"/>
      <c r="J253" s="157"/>
      <c r="K253" s="157"/>
      <c r="L253" s="157"/>
      <c r="M253" s="157"/>
      <c r="N253" s="157"/>
      <c r="O253" s="157"/>
      <c r="P253" s="157"/>
      <c r="Q253" s="157"/>
      <c r="R253" s="157"/>
      <c r="S253" s="157"/>
      <c r="T253" s="157"/>
      <c r="U253" s="157"/>
      <c r="V253" s="157"/>
      <c r="W253" s="157"/>
      <c r="X253" s="157"/>
      <c r="Y253" s="148"/>
      <c r="Z253" s="148"/>
      <c r="AA253" s="148"/>
      <c r="AB253" s="148"/>
      <c r="AC253" s="148"/>
      <c r="AD253" s="148"/>
      <c r="AE253" s="148"/>
      <c r="AF253" s="148"/>
      <c r="AG253" s="148" t="s">
        <v>393</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65">
        <v>57</v>
      </c>
      <c r="B254" s="166" t="s">
        <v>1296</v>
      </c>
      <c r="C254" s="175" t="s">
        <v>1297</v>
      </c>
      <c r="D254" s="167" t="s">
        <v>727</v>
      </c>
      <c r="E254" s="168">
        <v>1</v>
      </c>
      <c r="F254" s="169">
        <v>247.6</v>
      </c>
      <c r="G254" s="170">
        <f>ROUND(E254*F254,2)</f>
        <v>247.6</v>
      </c>
      <c r="H254" s="169">
        <v>50.54</v>
      </c>
      <c r="I254" s="170">
        <f>ROUND(E254*H254,2)</f>
        <v>50.54</v>
      </c>
      <c r="J254" s="169">
        <v>197.06</v>
      </c>
      <c r="K254" s="170">
        <f>ROUND(E254*J254,2)</f>
        <v>197.06</v>
      </c>
      <c r="L254" s="170">
        <v>21</v>
      </c>
      <c r="M254" s="170">
        <f>G254*(1+L254/100)</f>
        <v>299.596</v>
      </c>
      <c r="N254" s="170">
        <v>2.1000000000000001E-4</v>
      </c>
      <c r="O254" s="170">
        <f>ROUND(E254*N254,2)</f>
        <v>0</v>
      </c>
      <c r="P254" s="170">
        <v>0</v>
      </c>
      <c r="Q254" s="170">
        <f>ROUND(E254*P254,2)</f>
        <v>0</v>
      </c>
      <c r="R254" s="170" t="s">
        <v>732</v>
      </c>
      <c r="S254" s="170" t="s">
        <v>387</v>
      </c>
      <c r="T254" s="171" t="s">
        <v>322</v>
      </c>
      <c r="U254" s="157">
        <v>0.57999999999999996</v>
      </c>
      <c r="V254" s="157">
        <f>ROUND(E254*U254,2)</f>
        <v>0.57999999999999996</v>
      </c>
      <c r="W254" s="157"/>
      <c r="X254" s="157" t="s">
        <v>388</v>
      </c>
      <c r="Y254" s="148"/>
      <c r="Z254" s="148"/>
      <c r="AA254" s="148"/>
      <c r="AB254" s="148"/>
      <c r="AC254" s="148"/>
      <c r="AD254" s="148"/>
      <c r="AE254" s="148"/>
      <c r="AF254" s="148"/>
      <c r="AG254" s="148" t="s">
        <v>389</v>
      </c>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97" t="s">
        <v>1636</v>
      </c>
      <c r="D255" s="183"/>
      <c r="E255" s="184">
        <v>1</v>
      </c>
      <c r="F255" s="157"/>
      <c r="G255" s="157"/>
      <c r="H255" s="157"/>
      <c r="I255" s="157"/>
      <c r="J255" s="157"/>
      <c r="K255" s="157"/>
      <c r="L255" s="157"/>
      <c r="M255" s="157"/>
      <c r="N255" s="157"/>
      <c r="O255" s="157"/>
      <c r="P255" s="157"/>
      <c r="Q255" s="157"/>
      <c r="R255" s="157"/>
      <c r="S255" s="157"/>
      <c r="T255" s="157"/>
      <c r="U255" s="157"/>
      <c r="V255" s="157"/>
      <c r="W255" s="157"/>
      <c r="X255" s="157"/>
      <c r="Y255" s="148"/>
      <c r="Z255" s="148"/>
      <c r="AA255" s="148"/>
      <c r="AB255" s="148"/>
      <c r="AC255" s="148"/>
      <c r="AD255" s="148"/>
      <c r="AE255" s="148"/>
      <c r="AF255" s="148"/>
      <c r="AG255" s="148" t="s">
        <v>393</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ht="22.5" outlineLevel="1" x14ac:dyDescent="0.2">
      <c r="A256" s="165">
        <v>58</v>
      </c>
      <c r="B256" s="166" t="s">
        <v>1314</v>
      </c>
      <c r="C256" s="175" t="s">
        <v>1315</v>
      </c>
      <c r="D256" s="167" t="s">
        <v>420</v>
      </c>
      <c r="E256" s="168">
        <v>148.35</v>
      </c>
      <c r="F256" s="169">
        <v>17.600000000000001</v>
      </c>
      <c r="G256" s="170">
        <f>ROUND(E256*F256,2)</f>
        <v>2610.96</v>
      </c>
      <c r="H256" s="169">
        <v>0.51</v>
      </c>
      <c r="I256" s="170">
        <f>ROUND(E256*H256,2)</f>
        <v>75.66</v>
      </c>
      <c r="J256" s="169">
        <v>17.09</v>
      </c>
      <c r="K256" s="170">
        <f>ROUND(E256*J256,2)</f>
        <v>2535.3000000000002</v>
      </c>
      <c r="L256" s="170">
        <v>21</v>
      </c>
      <c r="M256" s="170">
        <f>G256*(1+L256/100)</f>
        <v>3159.2615999999998</v>
      </c>
      <c r="N256" s="170">
        <v>0</v>
      </c>
      <c r="O256" s="170">
        <f>ROUND(E256*N256,2)</f>
        <v>0</v>
      </c>
      <c r="P256" s="170">
        <v>0</v>
      </c>
      <c r="Q256" s="170">
        <f>ROUND(E256*P256,2)</f>
        <v>0</v>
      </c>
      <c r="R256" s="170" t="s">
        <v>732</v>
      </c>
      <c r="S256" s="170" t="s">
        <v>387</v>
      </c>
      <c r="T256" s="171" t="s">
        <v>322</v>
      </c>
      <c r="U256" s="157">
        <v>4.8000000000000001E-2</v>
      </c>
      <c r="V256" s="157">
        <f>ROUND(E256*U256,2)</f>
        <v>7.12</v>
      </c>
      <c r="W256" s="157"/>
      <c r="X256" s="157" t="s">
        <v>388</v>
      </c>
      <c r="Y256" s="148"/>
      <c r="Z256" s="148"/>
      <c r="AA256" s="148"/>
      <c r="AB256" s="148"/>
      <c r="AC256" s="148"/>
      <c r="AD256" s="148"/>
      <c r="AE256" s="148"/>
      <c r="AF256" s="148"/>
      <c r="AG256" s="148" t="s">
        <v>389</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273" t="s">
        <v>808</v>
      </c>
      <c r="D257" s="274"/>
      <c r="E257" s="274"/>
      <c r="F257" s="274"/>
      <c r="G257" s="274"/>
      <c r="H257" s="157"/>
      <c r="I257" s="157"/>
      <c r="J257" s="157"/>
      <c r="K257" s="157"/>
      <c r="L257" s="157"/>
      <c r="M257" s="157"/>
      <c r="N257" s="157"/>
      <c r="O257" s="157"/>
      <c r="P257" s="157"/>
      <c r="Q257" s="157"/>
      <c r="R257" s="157"/>
      <c r="S257" s="157"/>
      <c r="T257" s="157"/>
      <c r="U257" s="157"/>
      <c r="V257" s="157"/>
      <c r="W257" s="157"/>
      <c r="X257" s="157"/>
      <c r="Y257" s="148"/>
      <c r="Z257" s="148"/>
      <c r="AA257" s="148"/>
      <c r="AB257" s="148"/>
      <c r="AC257" s="148"/>
      <c r="AD257" s="148"/>
      <c r="AE257" s="148"/>
      <c r="AF257" s="148"/>
      <c r="AG257" s="148" t="s">
        <v>391</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55"/>
      <c r="B258" s="156"/>
      <c r="C258" s="197" t="s">
        <v>1637</v>
      </c>
      <c r="D258" s="183"/>
      <c r="E258" s="184">
        <v>148.35</v>
      </c>
      <c r="F258" s="157"/>
      <c r="G258" s="157"/>
      <c r="H258" s="157"/>
      <c r="I258" s="157"/>
      <c r="J258" s="157"/>
      <c r="K258" s="157"/>
      <c r="L258" s="157"/>
      <c r="M258" s="157"/>
      <c r="N258" s="157"/>
      <c r="O258" s="157"/>
      <c r="P258" s="157"/>
      <c r="Q258" s="157"/>
      <c r="R258" s="157"/>
      <c r="S258" s="157"/>
      <c r="T258" s="157"/>
      <c r="U258" s="157"/>
      <c r="V258" s="157"/>
      <c r="W258" s="157"/>
      <c r="X258" s="157"/>
      <c r="Y258" s="148"/>
      <c r="Z258" s="148"/>
      <c r="AA258" s="148"/>
      <c r="AB258" s="148"/>
      <c r="AC258" s="148"/>
      <c r="AD258" s="148"/>
      <c r="AE258" s="148"/>
      <c r="AF258" s="148"/>
      <c r="AG258" s="148" t="s">
        <v>393</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ht="33.75" outlineLevel="1" x14ac:dyDescent="0.2">
      <c r="A259" s="165">
        <v>59</v>
      </c>
      <c r="B259" s="166" t="s">
        <v>1318</v>
      </c>
      <c r="C259" s="175" t="s">
        <v>1319</v>
      </c>
      <c r="D259" s="167" t="s">
        <v>812</v>
      </c>
      <c r="E259" s="168">
        <v>2</v>
      </c>
      <c r="F259" s="169">
        <v>2456</v>
      </c>
      <c r="G259" s="170">
        <f>ROUND(E259*F259,2)</f>
        <v>4912</v>
      </c>
      <c r="H259" s="169">
        <v>246.43</v>
      </c>
      <c r="I259" s="170">
        <f>ROUND(E259*H259,2)</f>
        <v>492.86</v>
      </c>
      <c r="J259" s="169">
        <v>2209.5700000000002</v>
      </c>
      <c r="K259" s="170">
        <f>ROUND(E259*J259,2)</f>
        <v>4419.1400000000003</v>
      </c>
      <c r="L259" s="170">
        <v>21</v>
      </c>
      <c r="M259" s="170">
        <f>G259*(1+L259/100)</f>
        <v>5943.5199999999995</v>
      </c>
      <c r="N259" s="170">
        <v>1.2999999999999999E-4</v>
      </c>
      <c r="O259" s="170">
        <f>ROUND(E259*N259,2)</f>
        <v>0</v>
      </c>
      <c r="P259" s="170">
        <v>0</v>
      </c>
      <c r="Q259" s="170">
        <f>ROUND(E259*P259,2)</f>
        <v>0</v>
      </c>
      <c r="R259" s="170" t="s">
        <v>732</v>
      </c>
      <c r="S259" s="170" t="s">
        <v>387</v>
      </c>
      <c r="T259" s="171" t="s">
        <v>322</v>
      </c>
      <c r="U259" s="157">
        <v>6.2</v>
      </c>
      <c r="V259" s="157">
        <f>ROUND(E259*U259,2)</f>
        <v>12.4</v>
      </c>
      <c r="W259" s="157"/>
      <c r="X259" s="157" t="s">
        <v>388</v>
      </c>
      <c r="Y259" s="148"/>
      <c r="Z259" s="148"/>
      <c r="AA259" s="148"/>
      <c r="AB259" s="148"/>
      <c r="AC259" s="148"/>
      <c r="AD259" s="148"/>
      <c r="AE259" s="148"/>
      <c r="AF259" s="148"/>
      <c r="AG259" s="148" t="s">
        <v>389</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273" t="s">
        <v>808</v>
      </c>
      <c r="D260" s="274"/>
      <c r="E260" s="274"/>
      <c r="F260" s="274"/>
      <c r="G260" s="274"/>
      <c r="H260" s="157"/>
      <c r="I260" s="157"/>
      <c r="J260" s="157"/>
      <c r="K260" s="157"/>
      <c r="L260" s="157"/>
      <c r="M260" s="157"/>
      <c r="N260" s="157"/>
      <c r="O260" s="157"/>
      <c r="P260" s="157"/>
      <c r="Q260" s="157"/>
      <c r="R260" s="157"/>
      <c r="S260" s="157"/>
      <c r="T260" s="157"/>
      <c r="U260" s="157"/>
      <c r="V260" s="157"/>
      <c r="W260" s="157"/>
      <c r="X260" s="157"/>
      <c r="Y260" s="148"/>
      <c r="Z260" s="148"/>
      <c r="AA260" s="148"/>
      <c r="AB260" s="148"/>
      <c r="AC260" s="148"/>
      <c r="AD260" s="148"/>
      <c r="AE260" s="148"/>
      <c r="AF260" s="148"/>
      <c r="AG260" s="148" t="s">
        <v>391</v>
      </c>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97" t="s">
        <v>1636</v>
      </c>
      <c r="D261" s="183"/>
      <c r="E261" s="184">
        <v>1</v>
      </c>
      <c r="F261" s="157"/>
      <c r="G261" s="157"/>
      <c r="H261" s="157"/>
      <c r="I261" s="157"/>
      <c r="J261" s="157"/>
      <c r="K261" s="157"/>
      <c r="L261" s="157"/>
      <c r="M261" s="157"/>
      <c r="N261" s="157"/>
      <c r="O261" s="157"/>
      <c r="P261" s="157"/>
      <c r="Q261" s="157"/>
      <c r="R261" s="157"/>
      <c r="S261" s="157"/>
      <c r="T261" s="157"/>
      <c r="U261" s="157"/>
      <c r="V261" s="157"/>
      <c r="W261" s="157"/>
      <c r="X261" s="157"/>
      <c r="Y261" s="148"/>
      <c r="Z261" s="148"/>
      <c r="AA261" s="148"/>
      <c r="AB261" s="148"/>
      <c r="AC261" s="148"/>
      <c r="AD261" s="148"/>
      <c r="AE261" s="148"/>
      <c r="AF261" s="148"/>
      <c r="AG261" s="148" t="s">
        <v>393</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197" t="s">
        <v>1638</v>
      </c>
      <c r="D262" s="183"/>
      <c r="E262" s="184">
        <v>1</v>
      </c>
      <c r="F262" s="157"/>
      <c r="G262" s="157"/>
      <c r="H262" s="157"/>
      <c r="I262" s="157"/>
      <c r="J262" s="157"/>
      <c r="K262" s="157"/>
      <c r="L262" s="157"/>
      <c r="M262" s="157"/>
      <c r="N262" s="157"/>
      <c r="O262" s="157"/>
      <c r="P262" s="157"/>
      <c r="Q262" s="157"/>
      <c r="R262" s="157"/>
      <c r="S262" s="157"/>
      <c r="T262" s="157"/>
      <c r="U262" s="157"/>
      <c r="V262" s="157"/>
      <c r="W262" s="157"/>
      <c r="X262" s="157"/>
      <c r="Y262" s="148"/>
      <c r="Z262" s="148"/>
      <c r="AA262" s="148"/>
      <c r="AB262" s="148"/>
      <c r="AC262" s="148"/>
      <c r="AD262" s="148"/>
      <c r="AE262" s="148"/>
      <c r="AF262" s="148"/>
      <c r="AG262" s="148" t="s">
        <v>393</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65">
        <v>60</v>
      </c>
      <c r="B263" s="166" t="s">
        <v>1325</v>
      </c>
      <c r="C263" s="175" t="s">
        <v>1326</v>
      </c>
      <c r="D263" s="167" t="s">
        <v>420</v>
      </c>
      <c r="E263" s="168">
        <v>148</v>
      </c>
      <c r="F263" s="169">
        <v>67.92</v>
      </c>
      <c r="G263" s="170">
        <f>ROUND(E263*F263,2)</f>
        <v>10052.16</v>
      </c>
      <c r="H263" s="169">
        <v>0</v>
      </c>
      <c r="I263" s="170">
        <f>ROUND(E263*H263,2)</f>
        <v>0</v>
      </c>
      <c r="J263" s="169">
        <v>67.92</v>
      </c>
      <c r="K263" s="170">
        <f>ROUND(E263*J263,2)</f>
        <v>10052.16</v>
      </c>
      <c r="L263" s="170">
        <v>21</v>
      </c>
      <c r="M263" s="170">
        <f>G263*(1+L263/100)</f>
        <v>12163.113599999999</v>
      </c>
      <c r="N263" s="170">
        <v>0</v>
      </c>
      <c r="O263" s="170">
        <f>ROUND(E263*N263,2)</f>
        <v>0</v>
      </c>
      <c r="P263" s="170">
        <v>0</v>
      </c>
      <c r="Q263" s="170">
        <f>ROUND(E263*P263,2)</f>
        <v>0</v>
      </c>
      <c r="R263" s="170" t="s">
        <v>732</v>
      </c>
      <c r="S263" s="170" t="s">
        <v>387</v>
      </c>
      <c r="T263" s="171" t="s">
        <v>322</v>
      </c>
      <c r="U263" s="157">
        <v>4.5999999999999999E-2</v>
      </c>
      <c r="V263" s="157">
        <f>ROUND(E263*U263,2)</f>
        <v>6.81</v>
      </c>
      <c r="W263" s="157"/>
      <c r="X263" s="157" t="s">
        <v>388</v>
      </c>
      <c r="Y263" s="148"/>
      <c r="Z263" s="148"/>
      <c r="AA263" s="148"/>
      <c r="AB263" s="148"/>
      <c r="AC263" s="148"/>
      <c r="AD263" s="148"/>
      <c r="AE263" s="148"/>
      <c r="AF263" s="148"/>
      <c r="AG263" s="148" t="s">
        <v>389</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97" t="s">
        <v>1639</v>
      </c>
      <c r="D264" s="183"/>
      <c r="E264" s="184">
        <v>76</v>
      </c>
      <c r="F264" s="157"/>
      <c r="G264" s="157"/>
      <c r="H264" s="157"/>
      <c r="I264" s="157"/>
      <c r="J264" s="157"/>
      <c r="K264" s="157"/>
      <c r="L264" s="157"/>
      <c r="M264" s="157"/>
      <c r="N264" s="157"/>
      <c r="O264" s="157"/>
      <c r="P264" s="157"/>
      <c r="Q264" s="157"/>
      <c r="R264" s="157"/>
      <c r="S264" s="157"/>
      <c r="T264" s="157"/>
      <c r="U264" s="157"/>
      <c r="V264" s="157"/>
      <c r="W264" s="157"/>
      <c r="X264" s="157"/>
      <c r="Y264" s="148"/>
      <c r="Z264" s="148"/>
      <c r="AA264" s="148"/>
      <c r="AB264" s="148"/>
      <c r="AC264" s="148"/>
      <c r="AD264" s="148"/>
      <c r="AE264" s="148"/>
      <c r="AF264" s="148"/>
      <c r="AG264" s="148" t="s">
        <v>393</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x14ac:dyDescent="0.2">
      <c r="A265" s="155"/>
      <c r="B265" s="156"/>
      <c r="C265" s="197" t="s">
        <v>1640</v>
      </c>
      <c r="D265" s="183"/>
      <c r="E265" s="184">
        <v>72</v>
      </c>
      <c r="F265" s="157"/>
      <c r="G265" s="157"/>
      <c r="H265" s="157"/>
      <c r="I265" s="157"/>
      <c r="J265" s="157"/>
      <c r="K265" s="157"/>
      <c r="L265" s="157"/>
      <c r="M265" s="157"/>
      <c r="N265" s="157"/>
      <c r="O265" s="157"/>
      <c r="P265" s="157"/>
      <c r="Q265" s="157"/>
      <c r="R265" s="157"/>
      <c r="S265" s="157"/>
      <c r="T265" s="157"/>
      <c r="U265" s="157"/>
      <c r="V265" s="157"/>
      <c r="W265" s="157"/>
      <c r="X265" s="157"/>
      <c r="Y265" s="148"/>
      <c r="Z265" s="148"/>
      <c r="AA265" s="148"/>
      <c r="AB265" s="148"/>
      <c r="AC265" s="148"/>
      <c r="AD265" s="148"/>
      <c r="AE265" s="148"/>
      <c r="AF265" s="148"/>
      <c r="AG265" s="148" t="s">
        <v>393</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65">
        <v>61</v>
      </c>
      <c r="B266" s="166" t="s">
        <v>850</v>
      </c>
      <c r="C266" s="175" t="s">
        <v>851</v>
      </c>
      <c r="D266" s="167" t="s">
        <v>727</v>
      </c>
      <c r="E266" s="168">
        <v>2</v>
      </c>
      <c r="F266" s="169">
        <v>540.79999999999995</v>
      </c>
      <c r="G266" s="170">
        <f>ROUND(E266*F266,2)</f>
        <v>1081.5999999999999</v>
      </c>
      <c r="H266" s="169">
        <v>6.63</v>
      </c>
      <c r="I266" s="170">
        <f>ROUND(E266*H266,2)</f>
        <v>13.26</v>
      </c>
      <c r="J266" s="169">
        <v>534.16999999999996</v>
      </c>
      <c r="K266" s="170">
        <f>ROUND(E266*J266,2)</f>
        <v>1068.3399999999999</v>
      </c>
      <c r="L266" s="170">
        <v>21</v>
      </c>
      <c r="M266" s="170">
        <f>G266*(1+L266/100)</f>
        <v>1308.7359999999999</v>
      </c>
      <c r="N266" s="170">
        <v>7.0200000000000002E-3</v>
      </c>
      <c r="O266" s="170">
        <f>ROUND(E266*N266,2)</f>
        <v>0.01</v>
      </c>
      <c r="P266" s="170">
        <v>0</v>
      </c>
      <c r="Q266" s="170">
        <f>ROUND(E266*P266,2)</f>
        <v>0</v>
      </c>
      <c r="R266" s="170" t="s">
        <v>732</v>
      </c>
      <c r="S266" s="170" t="s">
        <v>387</v>
      </c>
      <c r="T266" s="171" t="s">
        <v>322</v>
      </c>
      <c r="U266" s="157">
        <v>1.0940000000000001</v>
      </c>
      <c r="V266" s="157">
        <f>ROUND(E266*U266,2)</f>
        <v>2.19</v>
      </c>
      <c r="W266" s="157"/>
      <c r="X266" s="157" t="s">
        <v>388</v>
      </c>
      <c r="Y266" s="148"/>
      <c r="Z266" s="148"/>
      <c r="AA266" s="148"/>
      <c r="AB266" s="148"/>
      <c r="AC266" s="148"/>
      <c r="AD266" s="148"/>
      <c r="AE266" s="148"/>
      <c r="AF266" s="148"/>
      <c r="AG266" s="148" t="s">
        <v>389</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97" t="s">
        <v>1334</v>
      </c>
      <c r="D267" s="183"/>
      <c r="E267" s="184">
        <v>1</v>
      </c>
      <c r="F267" s="157"/>
      <c r="G267" s="157"/>
      <c r="H267" s="157"/>
      <c r="I267" s="157"/>
      <c r="J267" s="157"/>
      <c r="K267" s="157"/>
      <c r="L267" s="157"/>
      <c r="M267" s="157"/>
      <c r="N267" s="157"/>
      <c r="O267" s="157"/>
      <c r="P267" s="157"/>
      <c r="Q267" s="157"/>
      <c r="R267" s="157"/>
      <c r="S267" s="157"/>
      <c r="T267" s="157"/>
      <c r="U267" s="157"/>
      <c r="V267" s="157"/>
      <c r="W267" s="157"/>
      <c r="X267" s="157"/>
      <c r="Y267" s="148"/>
      <c r="Z267" s="148"/>
      <c r="AA267" s="148"/>
      <c r="AB267" s="148"/>
      <c r="AC267" s="148"/>
      <c r="AD267" s="148"/>
      <c r="AE267" s="148"/>
      <c r="AF267" s="148"/>
      <c r="AG267" s="148" t="s">
        <v>393</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55"/>
      <c r="B268" s="156"/>
      <c r="C268" s="197" t="s">
        <v>1641</v>
      </c>
      <c r="D268" s="183"/>
      <c r="E268" s="184">
        <v>1</v>
      </c>
      <c r="F268" s="157"/>
      <c r="G268" s="157"/>
      <c r="H268" s="157"/>
      <c r="I268" s="157"/>
      <c r="J268" s="157"/>
      <c r="K268" s="157"/>
      <c r="L268" s="157"/>
      <c r="M268" s="157"/>
      <c r="N268" s="157"/>
      <c r="O268" s="157"/>
      <c r="P268" s="157"/>
      <c r="Q268" s="157"/>
      <c r="R268" s="157"/>
      <c r="S268" s="157"/>
      <c r="T268" s="157"/>
      <c r="U268" s="157"/>
      <c r="V268" s="157"/>
      <c r="W268" s="157"/>
      <c r="X268" s="157"/>
      <c r="Y268" s="148"/>
      <c r="Z268" s="148"/>
      <c r="AA268" s="148"/>
      <c r="AB268" s="148"/>
      <c r="AC268" s="148"/>
      <c r="AD268" s="148"/>
      <c r="AE268" s="148"/>
      <c r="AF268" s="148"/>
      <c r="AG268" s="148" t="s">
        <v>393</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65">
        <v>62</v>
      </c>
      <c r="B269" s="166" t="s">
        <v>1642</v>
      </c>
      <c r="C269" s="175" t="s">
        <v>1643</v>
      </c>
      <c r="D269" s="167" t="s">
        <v>727</v>
      </c>
      <c r="E269" s="168">
        <v>8</v>
      </c>
      <c r="F269" s="169">
        <v>112.8</v>
      </c>
      <c r="G269" s="170">
        <f>ROUND(E269*F269,2)</f>
        <v>902.4</v>
      </c>
      <c r="H269" s="169">
        <v>70.010000000000005</v>
      </c>
      <c r="I269" s="170">
        <f>ROUND(E269*H269,2)</f>
        <v>560.08000000000004</v>
      </c>
      <c r="J269" s="169">
        <v>42.79</v>
      </c>
      <c r="K269" s="170">
        <f>ROUND(E269*J269,2)</f>
        <v>342.32</v>
      </c>
      <c r="L269" s="170">
        <v>21</v>
      </c>
      <c r="M269" s="170">
        <f>G269*(1+L269/100)</f>
        <v>1091.904</v>
      </c>
      <c r="N269" s="170">
        <v>1.5E-3</v>
      </c>
      <c r="O269" s="170">
        <f>ROUND(E269*N269,2)</f>
        <v>0.01</v>
      </c>
      <c r="P269" s="170">
        <v>0</v>
      </c>
      <c r="Q269" s="170">
        <f>ROUND(E269*P269,2)</f>
        <v>0</v>
      </c>
      <c r="R269" s="170" t="s">
        <v>732</v>
      </c>
      <c r="S269" s="170" t="s">
        <v>387</v>
      </c>
      <c r="T269" s="171" t="s">
        <v>322</v>
      </c>
      <c r="U269" s="157">
        <v>0.14000000000000001</v>
      </c>
      <c r="V269" s="157">
        <f>ROUND(E269*U269,2)</f>
        <v>1.1200000000000001</v>
      </c>
      <c r="W269" s="157"/>
      <c r="X269" s="157" t="s">
        <v>388</v>
      </c>
      <c r="Y269" s="148"/>
      <c r="Z269" s="148"/>
      <c r="AA269" s="148"/>
      <c r="AB269" s="148"/>
      <c r="AC269" s="148"/>
      <c r="AD269" s="148"/>
      <c r="AE269" s="148"/>
      <c r="AF269" s="148"/>
      <c r="AG269" s="148" t="s">
        <v>389</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55"/>
      <c r="B270" s="156"/>
      <c r="C270" s="197" t="s">
        <v>1644</v>
      </c>
      <c r="D270" s="183"/>
      <c r="E270" s="184">
        <v>8</v>
      </c>
      <c r="F270" s="157"/>
      <c r="G270" s="157"/>
      <c r="H270" s="157"/>
      <c r="I270" s="157"/>
      <c r="J270" s="157"/>
      <c r="K270" s="157"/>
      <c r="L270" s="157"/>
      <c r="M270" s="157"/>
      <c r="N270" s="157"/>
      <c r="O270" s="157"/>
      <c r="P270" s="157"/>
      <c r="Q270" s="157"/>
      <c r="R270" s="157"/>
      <c r="S270" s="157"/>
      <c r="T270" s="157"/>
      <c r="U270" s="157"/>
      <c r="V270" s="157"/>
      <c r="W270" s="157"/>
      <c r="X270" s="157"/>
      <c r="Y270" s="148"/>
      <c r="Z270" s="148"/>
      <c r="AA270" s="148"/>
      <c r="AB270" s="148"/>
      <c r="AC270" s="148"/>
      <c r="AD270" s="148"/>
      <c r="AE270" s="148"/>
      <c r="AF270" s="148"/>
      <c r="AG270" s="148" t="s">
        <v>393</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65">
        <v>63</v>
      </c>
      <c r="B271" s="166" t="s">
        <v>856</v>
      </c>
      <c r="C271" s="175" t="s">
        <v>857</v>
      </c>
      <c r="D271" s="167" t="s">
        <v>443</v>
      </c>
      <c r="E271" s="168">
        <v>2.4800300000000002</v>
      </c>
      <c r="F271" s="169">
        <v>2124</v>
      </c>
      <c r="G271" s="170">
        <f>ROUND(E271*F271,2)</f>
        <v>5267.58</v>
      </c>
      <c r="H271" s="169">
        <v>1767.78</v>
      </c>
      <c r="I271" s="170">
        <f>ROUND(E271*H271,2)</f>
        <v>4384.1499999999996</v>
      </c>
      <c r="J271" s="169">
        <v>356.22</v>
      </c>
      <c r="K271" s="170">
        <f>ROUND(E271*J271,2)</f>
        <v>883.44</v>
      </c>
      <c r="L271" s="170">
        <v>21</v>
      </c>
      <c r="M271" s="170">
        <f>G271*(1+L271/100)</f>
        <v>6373.7717999999995</v>
      </c>
      <c r="N271" s="170">
        <v>2.5249999999999999</v>
      </c>
      <c r="O271" s="170">
        <f>ROUND(E271*N271,2)</f>
        <v>6.26</v>
      </c>
      <c r="P271" s="170">
        <v>0</v>
      </c>
      <c r="Q271" s="170">
        <f>ROUND(E271*P271,2)</f>
        <v>0</v>
      </c>
      <c r="R271" s="170" t="s">
        <v>732</v>
      </c>
      <c r="S271" s="170" t="s">
        <v>387</v>
      </c>
      <c r="T271" s="171" t="s">
        <v>322</v>
      </c>
      <c r="U271" s="157">
        <v>1.3029999999999999</v>
      </c>
      <c r="V271" s="157">
        <f>ROUND(E271*U271,2)</f>
        <v>3.23</v>
      </c>
      <c r="W271" s="157"/>
      <c r="X271" s="157" t="s">
        <v>388</v>
      </c>
      <c r="Y271" s="148"/>
      <c r="Z271" s="148"/>
      <c r="AA271" s="148"/>
      <c r="AB271" s="148"/>
      <c r="AC271" s="148"/>
      <c r="AD271" s="148"/>
      <c r="AE271" s="148"/>
      <c r="AF271" s="148"/>
      <c r="AG271" s="148" t="s">
        <v>389</v>
      </c>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273" t="s">
        <v>782</v>
      </c>
      <c r="D272" s="274"/>
      <c r="E272" s="274"/>
      <c r="F272" s="274"/>
      <c r="G272" s="274"/>
      <c r="H272" s="157"/>
      <c r="I272" s="157"/>
      <c r="J272" s="157"/>
      <c r="K272" s="157"/>
      <c r="L272" s="157"/>
      <c r="M272" s="157"/>
      <c r="N272" s="157"/>
      <c r="O272" s="157"/>
      <c r="P272" s="157"/>
      <c r="Q272" s="157"/>
      <c r="R272" s="157"/>
      <c r="S272" s="157"/>
      <c r="T272" s="157"/>
      <c r="U272" s="157"/>
      <c r="V272" s="157"/>
      <c r="W272" s="157"/>
      <c r="X272" s="157"/>
      <c r="Y272" s="148"/>
      <c r="Z272" s="148"/>
      <c r="AA272" s="148"/>
      <c r="AB272" s="148"/>
      <c r="AC272" s="148"/>
      <c r="AD272" s="148"/>
      <c r="AE272" s="148"/>
      <c r="AF272" s="148"/>
      <c r="AG272" s="148" t="s">
        <v>391</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97" t="s">
        <v>858</v>
      </c>
      <c r="D273" s="183"/>
      <c r="E273" s="184"/>
      <c r="F273" s="157"/>
      <c r="G273" s="157"/>
      <c r="H273" s="157"/>
      <c r="I273" s="157"/>
      <c r="J273" s="157"/>
      <c r="K273" s="157"/>
      <c r="L273" s="157"/>
      <c r="M273" s="157"/>
      <c r="N273" s="157"/>
      <c r="O273" s="157"/>
      <c r="P273" s="157"/>
      <c r="Q273" s="157"/>
      <c r="R273" s="157"/>
      <c r="S273" s="157"/>
      <c r="T273" s="157"/>
      <c r="U273" s="157"/>
      <c r="V273" s="157"/>
      <c r="W273" s="157"/>
      <c r="X273" s="157"/>
      <c r="Y273" s="148"/>
      <c r="Z273" s="148"/>
      <c r="AA273" s="148"/>
      <c r="AB273" s="148"/>
      <c r="AC273" s="148"/>
      <c r="AD273" s="148"/>
      <c r="AE273" s="148"/>
      <c r="AF273" s="148"/>
      <c r="AG273" s="148" t="s">
        <v>393</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55"/>
      <c r="B274" s="156"/>
      <c r="C274" s="197" t="s">
        <v>1339</v>
      </c>
      <c r="D274" s="183"/>
      <c r="E274" s="184">
        <v>1.31548</v>
      </c>
      <c r="F274" s="157"/>
      <c r="G274" s="157"/>
      <c r="H274" s="157"/>
      <c r="I274" s="157"/>
      <c r="J274" s="157"/>
      <c r="K274" s="157"/>
      <c r="L274" s="157"/>
      <c r="M274" s="157"/>
      <c r="N274" s="157"/>
      <c r="O274" s="157"/>
      <c r="P274" s="157"/>
      <c r="Q274" s="157"/>
      <c r="R274" s="157"/>
      <c r="S274" s="157"/>
      <c r="T274" s="157"/>
      <c r="U274" s="157"/>
      <c r="V274" s="157"/>
      <c r="W274" s="157"/>
      <c r="X274" s="157"/>
      <c r="Y274" s="148"/>
      <c r="Z274" s="148"/>
      <c r="AA274" s="148"/>
      <c r="AB274" s="148"/>
      <c r="AC274" s="148"/>
      <c r="AD274" s="148"/>
      <c r="AE274" s="148"/>
      <c r="AF274" s="148"/>
      <c r="AG274" s="148" t="s">
        <v>393</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197" t="s">
        <v>1645</v>
      </c>
      <c r="D275" s="183"/>
      <c r="E275" s="184"/>
      <c r="F275" s="157"/>
      <c r="G275" s="157"/>
      <c r="H275" s="157"/>
      <c r="I275" s="157"/>
      <c r="J275" s="157"/>
      <c r="K275" s="157"/>
      <c r="L275" s="157"/>
      <c r="M275" s="157"/>
      <c r="N275" s="157"/>
      <c r="O275" s="157"/>
      <c r="P275" s="157"/>
      <c r="Q275" s="157"/>
      <c r="R275" s="157"/>
      <c r="S275" s="157"/>
      <c r="T275" s="157"/>
      <c r="U275" s="157"/>
      <c r="V275" s="157"/>
      <c r="W275" s="157"/>
      <c r="X275" s="157"/>
      <c r="Y275" s="148"/>
      <c r="Z275" s="148"/>
      <c r="AA275" s="148"/>
      <c r="AB275" s="148"/>
      <c r="AC275" s="148"/>
      <c r="AD275" s="148"/>
      <c r="AE275" s="148"/>
      <c r="AF275" s="148"/>
      <c r="AG275" s="148" t="s">
        <v>393</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97" t="s">
        <v>1646</v>
      </c>
      <c r="D276" s="183"/>
      <c r="E276" s="184">
        <v>1.16455</v>
      </c>
      <c r="F276" s="157"/>
      <c r="G276" s="157"/>
      <c r="H276" s="157"/>
      <c r="I276" s="157"/>
      <c r="J276" s="157"/>
      <c r="K276" s="157"/>
      <c r="L276" s="157"/>
      <c r="M276" s="157"/>
      <c r="N276" s="157"/>
      <c r="O276" s="157"/>
      <c r="P276" s="157"/>
      <c r="Q276" s="157"/>
      <c r="R276" s="157"/>
      <c r="S276" s="157"/>
      <c r="T276" s="157"/>
      <c r="U276" s="157"/>
      <c r="V276" s="157"/>
      <c r="W276" s="157"/>
      <c r="X276" s="157"/>
      <c r="Y276" s="148"/>
      <c r="Z276" s="148"/>
      <c r="AA276" s="148"/>
      <c r="AB276" s="148"/>
      <c r="AC276" s="148"/>
      <c r="AD276" s="148"/>
      <c r="AE276" s="148"/>
      <c r="AF276" s="148"/>
      <c r="AG276" s="148" t="s">
        <v>393</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65">
        <v>64</v>
      </c>
      <c r="B277" s="166" t="s">
        <v>860</v>
      </c>
      <c r="C277" s="175" t="s">
        <v>861</v>
      </c>
      <c r="D277" s="167" t="s">
        <v>506</v>
      </c>
      <c r="E277" s="168">
        <v>12.7363</v>
      </c>
      <c r="F277" s="169">
        <v>356.4</v>
      </c>
      <c r="G277" s="170">
        <f>ROUND(E277*F277,2)</f>
        <v>4539.22</v>
      </c>
      <c r="H277" s="169">
        <v>48.56</v>
      </c>
      <c r="I277" s="170">
        <f>ROUND(E277*H277,2)</f>
        <v>618.47</v>
      </c>
      <c r="J277" s="169">
        <v>307.83999999999997</v>
      </c>
      <c r="K277" s="170">
        <f>ROUND(E277*J277,2)</f>
        <v>3920.74</v>
      </c>
      <c r="L277" s="170">
        <v>21</v>
      </c>
      <c r="M277" s="170">
        <f>G277*(1+L277/100)</f>
        <v>5492.4562000000005</v>
      </c>
      <c r="N277" s="170">
        <v>4.1799999999999997E-3</v>
      </c>
      <c r="O277" s="170">
        <f>ROUND(E277*N277,2)</f>
        <v>0.05</v>
      </c>
      <c r="P277" s="170">
        <v>0</v>
      </c>
      <c r="Q277" s="170">
        <f>ROUND(E277*P277,2)</f>
        <v>0</v>
      </c>
      <c r="R277" s="170" t="s">
        <v>732</v>
      </c>
      <c r="S277" s="170" t="s">
        <v>387</v>
      </c>
      <c r="T277" s="171" t="s">
        <v>322</v>
      </c>
      <c r="U277" s="157">
        <v>0.96299999999999997</v>
      </c>
      <c r="V277" s="157">
        <f>ROUND(E277*U277,2)</f>
        <v>12.27</v>
      </c>
      <c r="W277" s="157"/>
      <c r="X277" s="157" t="s">
        <v>388</v>
      </c>
      <c r="Y277" s="148"/>
      <c r="Z277" s="148"/>
      <c r="AA277" s="148"/>
      <c r="AB277" s="148"/>
      <c r="AC277" s="148"/>
      <c r="AD277" s="148"/>
      <c r="AE277" s="148"/>
      <c r="AF277" s="148"/>
      <c r="AG277" s="148" t="s">
        <v>389</v>
      </c>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55"/>
      <c r="B278" s="156"/>
      <c r="C278" s="197" t="s">
        <v>858</v>
      </c>
      <c r="D278" s="183"/>
      <c r="E278" s="184"/>
      <c r="F278" s="157"/>
      <c r="G278" s="157"/>
      <c r="H278" s="157"/>
      <c r="I278" s="157"/>
      <c r="J278" s="157"/>
      <c r="K278" s="157"/>
      <c r="L278" s="157"/>
      <c r="M278" s="157"/>
      <c r="N278" s="157"/>
      <c r="O278" s="157"/>
      <c r="P278" s="157"/>
      <c r="Q278" s="157"/>
      <c r="R278" s="157"/>
      <c r="S278" s="157"/>
      <c r="T278" s="157"/>
      <c r="U278" s="157"/>
      <c r="V278" s="157"/>
      <c r="W278" s="157"/>
      <c r="X278" s="157"/>
      <c r="Y278" s="148"/>
      <c r="Z278" s="148"/>
      <c r="AA278" s="148"/>
      <c r="AB278" s="148"/>
      <c r="AC278" s="148"/>
      <c r="AD278" s="148"/>
      <c r="AE278" s="148"/>
      <c r="AF278" s="148"/>
      <c r="AG278" s="148" t="s">
        <v>393</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55"/>
      <c r="B279" s="156"/>
      <c r="C279" s="197" t="s">
        <v>1341</v>
      </c>
      <c r="D279" s="183"/>
      <c r="E279" s="184">
        <v>3.96</v>
      </c>
      <c r="F279" s="157"/>
      <c r="G279" s="157"/>
      <c r="H279" s="157"/>
      <c r="I279" s="157"/>
      <c r="J279" s="157"/>
      <c r="K279" s="157"/>
      <c r="L279" s="157"/>
      <c r="M279" s="157"/>
      <c r="N279" s="157"/>
      <c r="O279" s="157"/>
      <c r="P279" s="157"/>
      <c r="Q279" s="157"/>
      <c r="R279" s="157"/>
      <c r="S279" s="157"/>
      <c r="T279" s="157"/>
      <c r="U279" s="157"/>
      <c r="V279" s="157"/>
      <c r="W279" s="157"/>
      <c r="X279" s="157"/>
      <c r="Y279" s="148"/>
      <c r="Z279" s="148"/>
      <c r="AA279" s="148"/>
      <c r="AB279" s="148"/>
      <c r="AC279" s="148"/>
      <c r="AD279" s="148"/>
      <c r="AE279" s="148"/>
      <c r="AF279" s="148"/>
      <c r="AG279" s="148" t="s">
        <v>393</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97" t="s">
        <v>1645</v>
      </c>
      <c r="D280" s="183"/>
      <c r="E280" s="184"/>
      <c r="F280" s="157"/>
      <c r="G280" s="157"/>
      <c r="H280" s="157"/>
      <c r="I280" s="157"/>
      <c r="J280" s="157"/>
      <c r="K280" s="157"/>
      <c r="L280" s="157"/>
      <c r="M280" s="157"/>
      <c r="N280" s="157"/>
      <c r="O280" s="157"/>
      <c r="P280" s="157"/>
      <c r="Q280" s="157"/>
      <c r="R280" s="157"/>
      <c r="S280" s="157"/>
      <c r="T280" s="157"/>
      <c r="U280" s="157"/>
      <c r="V280" s="157"/>
      <c r="W280" s="157"/>
      <c r="X280" s="157"/>
      <c r="Y280" s="148"/>
      <c r="Z280" s="148"/>
      <c r="AA280" s="148"/>
      <c r="AB280" s="148"/>
      <c r="AC280" s="148"/>
      <c r="AD280" s="148"/>
      <c r="AE280" s="148"/>
      <c r="AF280" s="148"/>
      <c r="AG280" s="148" t="s">
        <v>393</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97" t="s">
        <v>1647</v>
      </c>
      <c r="D281" s="183"/>
      <c r="E281" s="184">
        <v>8.7763000000000009</v>
      </c>
      <c r="F281" s="157"/>
      <c r="G281" s="157"/>
      <c r="H281" s="157"/>
      <c r="I281" s="157"/>
      <c r="J281" s="157"/>
      <c r="K281" s="157"/>
      <c r="L281" s="157"/>
      <c r="M281" s="157"/>
      <c r="N281" s="157"/>
      <c r="O281" s="157"/>
      <c r="P281" s="157"/>
      <c r="Q281" s="157"/>
      <c r="R281" s="157"/>
      <c r="S281" s="157"/>
      <c r="T281" s="157"/>
      <c r="U281" s="157"/>
      <c r="V281" s="157"/>
      <c r="W281" s="157"/>
      <c r="X281" s="157"/>
      <c r="Y281" s="148"/>
      <c r="Z281" s="148"/>
      <c r="AA281" s="148"/>
      <c r="AB281" s="148"/>
      <c r="AC281" s="148"/>
      <c r="AD281" s="148"/>
      <c r="AE281" s="148"/>
      <c r="AF281" s="148"/>
      <c r="AG281" s="148" t="s">
        <v>393</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65">
        <v>65</v>
      </c>
      <c r="B282" s="166" t="s">
        <v>1351</v>
      </c>
      <c r="C282" s="175" t="s">
        <v>1352</v>
      </c>
      <c r="D282" s="167" t="s">
        <v>420</v>
      </c>
      <c r="E282" s="168">
        <v>148</v>
      </c>
      <c r="F282" s="169">
        <v>19.84</v>
      </c>
      <c r="G282" s="170">
        <f>ROUND(E282*F282,2)</f>
        <v>2936.32</v>
      </c>
      <c r="H282" s="169">
        <v>10.55</v>
      </c>
      <c r="I282" s="170">
        <f>ROUND(E282*H282,2)</f>
        <v>1561.4</v>
      </c>
      <c r="J282" s="169">
        <v>9.2899999999999991</v>
      </c>
      <c r="K282" s="170">
        <f>ROUND(E282*J282,2)</f>
        <v>1374.92</v>
      </c>
      <c r="L282" s="170">
        <v>21</v>
      </c>
      <c r="M282" s="170">
        <f>G282*(1+L282/100)</f>
        <v>3552.9472000000001</v>
      </c>
      <c r="N282" s="170">
        <v>8.0000000000000007E-5</v>
      </c>
      <c r="O282" s="170">
        <f>ROUND(E282*N282,2)</f>
        <v>0.01</v>
      </c>
      <c r="P282" s="170">
        <v>0</v>
      </c>
      <c r="Q282" s="170">
        <f>ROUND(E282*P282,2)</f>
        <v>0</v>
      </c>
      <c r="R282" s="170" t="s">
        <v>732</v>
      </c>
      <c r="S282" s="170" t="s">
        <v>387</v>
      </c>
      <c r="T282" s="171" t="s">
        <v>322</v>
      </c>
      <c r="U282" s="157">
        <v>3.4000000000000002E-2</v>
      </c>
      <c r="V282" s="157">
        <f>ROUND(E282*U282,2)</f>
        <v>5.03</v>
      </c>
      <c r="W282" s="157"/>
      <c r="X282" s="157" t="s">
        <v>388</v>
      </c>
      <c r="Y282" s="148"/>
      <c r="Z282" s="148"/>
      <c r="AA282" s="148"/>
      <c r="AB282" s="148"/>
      <c r="AC282" s="148"/>
      <c r="AD282" s="148"/>
      <c r="AE282" s="148"/>
      <c r="AF282" s="148"/>
      <c r="AG282" s="148" t="s">
        <v>389</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97" t="s">
        <v>1648</v>
      </c>
      <c r="D283" s="183"/>
      <c r="E283" s="184">
        <v>148</v>
      </c>
      <c r="F283" s="157"/>
      <c r="G283" s="157"/>
      <c r="H283" s="157"/>
      <c r="I283" s="157"/>
      <c r="J283" s="157"/>
      <c r="K283" s="157"/>
      <c r="L283" s="157"/>
      <c r="M283" s="157"/>
      <c r="N283" s="157"/>
      <c r="O283" s="157"/>
      <c r="P283" s="157"/>
      <c r="Q283" s="157"/>
      <c r="R283" s="157"/>
      <c r="S283" s="157"/>
      <c r="T283" s="157"/>
      <c r="U283" s="157"/>
      <c r="V283" s="157"/>
      <c r="W283" s="157"/>
      <c r="X283" s="157"/>
      <c r="Y283" s="148"/>
      <c r="Z283" s="148"/>
      <c r="AA283" s="148"/>
      <c r="AB283" s="148"/>
      <c r="AC283" s="148"/>
      <c r="AD283" s="148"/>
      <c r="AE283" s="148"/>
      <c r="AF283" s="148"/>
      <c r="AG283" s="148" t="s">
        <v>393</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65">
        <v>66</v>
      </c>
      <c r="B284" s="166" t="s">
        <v>1649</v>
      </c>
      <c r="C284" s="175" t="s">
        <v>1650</v>
      </c>
      <c r="D284" s="167" t="s">
        <v>727</v>
      </c>
      <c r="E284" s="168">
        <v>1</v>
      </c>
      <c r="F284" s="169">
        <v>4000</v>
      </c>
      <c r="G284" s="170">
        <f>ROUND(E284*F284,2)</f>
        <v>4000</v>
      </c>
      <c r="H284" s="169">
        <v>981.6</v>
      </c>
      <c r="I284" s="170">
        <f>ROUND(E284*H284,2)</f>
        <v>981.6</v>
      </c>
      <c r="J284" s="169">
        <v>3018.4</v>
      </c>
      <c r="K284" s="170">
        <f>ROUND(E284*J284,2)</f>
        <v>3018.4</v>
      </c>
      <c r="L284" s="170">
        <v>21</v>
      </c>
      <c r="M284" s="170">
        <f>G284*(1+L284/100)</f>
        <v>4840</v>
      </c>
      <c r="N284" s="170">
        <v>4.0999999999999999E-4</v>
      </c>
      <c r="O284" s="170">
        <f>ROUND(E284*N284,2)</f>
        <v>0</v>
      </c>
      <c r="P284" s="170">
        <v>0</v>
      </c>
      <c r="Q284" s="170">
        <f>ROUND(E284*P284,2)</f>
        <v>0</v>
      </c>
      <c r="R284" s="170"/>
      <c r="S284" s="170" t="s">
        <v>321</v>
      </c>
      <c r="T284" s="171" t="s">
        <v>322</v>
      </c>
      <c r="U284" s="157">
        <v>1.1599999999999999</v>
      </c>
      <c r="V284" s="157">
        <f>ROUND(E284*U284,2)</f>
        <v>1.1599999999999999</v>
      </c>
      <c r="W284" s="157"/>
      <c r="X284" s="157" t="s">
        <v>388</v>
      </c>
      <c r="Y284" s="148"/>
      <c r="Z284" s="148"/>
      <c r="AA284" s="148"/>
      <c r="AB284" s="148"/>
      <c r="AC284" s="148"/>
      <c r="AD284" s="148"/>
      <c r="AE284" s="148"/>
      <c r="AF284" s="148"/>
      <c r="AG284" s="148" t="s">
        <v>389</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97" t="s">
        <v>1513</v>
      </c>
      <c r="D285" s="183"/>
      <c r="E285" s="184">
        <v>1</v>
      </c>
      <c r="F285" s="157"/>
      <c r="G285" s="157"/>
      <c r="H285" s="157"/>
      <c r="I285" s="157"/>
      <c r="J285" s="157"/>
      <c r="K285" s="157"/>
      <c r="L285" s="157"/>
      <c r="M285" s="157"/>
      <c r="N285" s="157"/>
      <c r="O285" s="157"/>
      <c r="P285" s="157"/>
      <c r="Q285" s="157"/>
      <c r="R285" s="157"/>
      <c r="S285" s="157"/>
      <c r="T285" s="157"/>
      <c r="U285" s="157"/>
      <c r="V285" s="157"/>
      <c r="W285" s="157"/>
      <c r="X285" s="157"/>
      <c r="Y285" s="148"/>
      <c r="Z285" s="148"/>
      <c r="AA285" s="148"/>
      <c r="AB285" s="148"/>
      <c r="AC285" s="148"/>
      <c r="AD285" s="148"/>
      <c r="AE285" s="148"/>
      <c r="AF285" s="148"/>
      <c r="AG285" s="148" t="s">
        <v>393</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65">
        <v>67</v>
      </c>
      <c r="B286" s="166" t="s">
        <v>1363</v>
      </c>
      <c r="C286" s="175" t="s">
        <v>1364</v>
      </c>
      <c r="D286" s="167" t="s">
        <v>1361</v>
      </c>
      <c r="E286" s="168">
        <v>1</v>
      </c>
      <c r="F286" s="169">
        <v>640</v>
      </c>
      <c r="G286" s="170">
        <f>ROUND(E286*F286,2)</f>
        <v>640</v>
      </c>
      <c r="H286" s="169">
        <v>0</v>
      </c>
      <c r="I286" s="170">
        <f>ROUND(E286*H286,2)</f>
        <v>0</v>
      </c>
      <c r="J286" s="169">
        <v>640</v>
      </c>
      <c r="K286" s="170">
        <f>ROUND(E286*J286,2)</f>
        <v>640</v>
      </c>
      <c r="L286" s="170">
        <v>21</v>
      </c>
      <c r="M286" s="170">
        <f>G286*(1+L286/100)</f>
        <v>774.4</v>
      </c>
      <c r="N286" s="170">
        <v>0</v>
      </c>
      <c r="O286" s="170">
        <f>ROUND(E286*N286,2)</f>
        <v>0</v>
      </c>
      <c r="P286" s="170">
        <v>0</v>
      </c>
      <c r="Q286" s="170">
        <f>ROUND(E286*P286,2)</f>
        <v>0</v>
      </c>
      <c r="R286" s="170"/>
      <c r="S286" s="170" t="s">
        <v>321</v>
      </c>
      <c r="T286" s="171" t="s">
        <v>322</v>
      </c>
      <c r="U286" s="157">
        <v>0</v>
      </c>
      <c r="V286" s="157">
        <f>ROUND(E286*U286,2)</f>
        <v>0</v>
      </c>
      <c r="W286" s="157"/>
      <c r="X286" s="157" t="s">
        <v>388</v>
      </c>
      <c r="Y286" s="148"/>
      <c r="Z286" s="148"/>
      <c r="AA286" s="148"/>
      <c r="AB286" s="148"/>
      <c r="AC286" s="148"/>
      <c r="AD286" s="148"/>
      <c r="AE286" s="148"/>
      <c r="AF286" s="148"/>
      <c r="AG286" s="148" t="s">
        <v>389</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97" t="s">
        <v>1636</v>
      </c>
      <c r="D287" s="183"/>
      <c r="E287" s="184">
        <v>1</v>
      </c>
      <c r="F287" s="157"/>
      <c r="G287" s="157"/>
      <c r="H287" s="157"/>
      <c r="I287" s="157"/>
      <c r="J287" s="157"/>
      <c r="K287" s="157"/>
      <c r="L287" s="157"/>
      <c r="M287" s="157"/>
      <c r="N287" s="157"/>
      <c r="O287" s="157"/>
      <c r="P287" s="157"/>
      <c r="Q287" s="157"/>
      <c r="R287" s="157"/>
      <c r="S287" s="157"/>
      <c r="T287" s="157"/>
      <c r="U287" s="157"/>
      <c r="V287" s="157"/>
      <c r="W287" s="157"/>
      <c r="X287" s="157"/>
      <c r="Y287" s="148"/>
      <c r="Z287" s="148"/>
      <c r="AA287" s="148"/>
      <c r="AB287" s="148"/>
      <c r="AC287" s="148"/>
      <c r="AD287" s="148"/>
      <c r="AE287" s="148"/>
      <c r="AF287" s="148"/>
      <c r="AG287" s="148" t="s">
        <v>393</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65">
        <v>68</v>
      </c>
      <c r="B288" s="166" t="s">
        <v>866</v>
      </c>
      <c r="C288" s="175" t="s">
        <v>1651</v>
      </c>
      <c r="D288" s="167" t="s">
        <v>727</v>
      </c>
      <c r="E288" s="168">
        <v>1</v>
      </c>
      <c r="F288" s="169">
        <v>1469.6</v>
      </c>
      <c r="G288" s="170">
        <f>ROUND(E288*F288,2)</f>
        <v>1469.6</v>
      </c>
      <c r="H288" s="169">
        <v>0</v>
      </c>
      <c r="I288" s="170">
        <f>ROUND(E288*H288,2)</f>
        <v>0</v>
      </c>
      <c r="J288" s="169">
        <v>1469.6</v>
      </c>
      <c r="K288" s="170">
        <f>ROUND(E288*J288,2)</f>
        <v>1469.6</v>
      </c>
      <c r="L288" s="170">
        <v>21</v>
      </c>
      <c r="M288" s="170">
        <f>G288*(1+L288/100)</f>
        <v>1778.2159999999999</v>
      </c>
      <c r="N288" s="170">
        <v>1.225E-2</v>
      </c>
      <c r="O288" s="170">
        <f>ROUND(E288*N288,2)</f>
        <v>0.01</v>
      </c>
      <c r="P288" s="170">
        <v>0</v>
      </c>
      <c r="Q288" s="170">
        <f>ROUND(E288*P288,2)</f>
        <v>0</v>
      </c>
      <c r="R288" s="170"/>
      <c r="S288" s="170" t="s">
        <v>321</v>
      </c>
      <c r="T288" s="171" t="s">
        <v>322</v>
      </c>
      <c r="U288" s="157">
        <v>2.4279999999999999</v>
      </c>
      <c r="V288" s="157">
        <f>ROUND(E288*U288,2)</f>
        <v>2.4300000000000002</v>
      </c>
      <c r="W288" s="157"/>
      <c r="X288" s="157" t="s">
        <v>388</v>
      </c>
      <c r="Y288" s="148"/>
      <c r="Z288" s="148"/>
      <c r="AA288" s="148"/>
      <c r="AB288" s="148"/>
      <c r="AC288" s="148"/>
      <c r="AD288" s="148"/>
      <c r="AE288" s="148"/>
      <c r="AF288" s="148"/>
      <c r="AG288" s="148" t="s">
        <v>389</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97" t="s">
        <v>868</v>
      </c>
      <c r="D289" s="183"/>
      <c r="E289" s="184"/>
      <c r="F289" s="157"/>
      <c r="G289" s="157"/>
      <c r="H289" s="157"/>
      <c r="I289" s="157"/>
      <c r="J289" s="157"/>
      <c r="K289" s="157"/>
      <c r="L289" s="157"/>
      <c r="M289" s="157"/>
      <c r="N289" s="157"/>
      <c r="O289" s="157"/>
      <c r="P289" s="157"/>
      <c r="Q289" s="157"/>
      <c r="R289" s="157"/>
      <c r="S289" s="157"/>
      <c r="T289" s="157"/>
      <c r="U289" s="157"/>
      <c r="V289" s="157"/>
      <c r="W289" s="157"/>
      <c r="X289" s="157"/>
      <c r="Y289" s="148"/>
      <c r="Z289" s="148"/>
      <c r="AA289" s="148"/>
      <c r="AB289" s="148"/>
      <c r="AC289" s="148"/>
      <c r="AD289" s="148"/>
      <c r="AE289" s="148"/>
      <c r="AF289" s="148"/>
      <c r="AG289" s="148" t="s">
        <v>393</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55"/>
      <c r="B290" s="156"/>
      <c r="C290" s="197" t="s">
        <v>1367</v>
      </c>
      <c r="D290" s="183"/>
      <c r="E290" s="184">
        <v>1</v>
      </c>
      <c r="F290" s="157"/>
      <c r="G290" s="157"/>
      <c r="H290" s="157"/>
      <c r="I290" s="157"/>
      <c r="J290" s="157"/>
      <c r="K290" s="157"/>
      <c r="L290" s="157"/>
      <c r="M290" s="157"/>
      <c r="N290" s="157"/>
      <c r="O290" s="157"/>
      <c r="P290" s="157"/>
      <c r="Q290" s="157"/>
      <c r="R290" s="157"/>
      <c r="S290" s="157"/>
      <c r="T290" s="157"/>
      <c r="U290" s="157"/>
      <c r="V290" s="157"/>
      <c r="W290" s="157"/>
      <c r="X290" s="157"/>
      <c r="Y290" s="148"/>
      <c r="Z290" s="148"/>
      <c r="AA290" s="148"/>
      <c r="AB290" s="148"/>
      <c r="AC290" s="148"/>
      <c r="AD290" s="148"/>
      <c r="AE290" s="148"/>
      <c r="AF290" s="148"/>
      <c r="AG290" s="148" t="s">
        <v>393</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98" t="s">
        <v>599</v>
      </c>
      <c r="D291" s="185"/>
      <c r="E291" s="186">
        <v>1</v>
      </c>
      <c r="F291" s="157"/>
      <c r="G291" s="157"/>
      <c r="H291" s="157"/>
      <c r="I291" s="157"/>
      <c r="J291" s="157"/>
      <c r="K291" s="157"/>
      <c r="L291" s="157"/>
      <c r="M291" s="157"/>
      <c r="N291" s="157"/>
      <c r="O291" s="157"/>
      <c r="P291" s="157"/>
      <c r="Q291" s="157"/>
      <c r="R291" s="157"/>
      <c r="S291" s="157"/>
      <c r="T291" s="157"/>
      <c r="U291" s="157"/>
      <c r="V291" s="157"/>
      <c r="W291" s="157"/>
      <c r="X291" s="157"/>
      <c r="Y291" s="148"/>
      <c r="Z291" s="148"/>
      <c r="AA291" s="148"/>
      <c r="AB291" s="148"/>
      <c r="AC291" s="148"/>
      <c r="AD291" s="148"/>
      <c r="AE291" s="148"/>
      <c r="AF291" s="148"/>
      <c r="AG291" s="148" t="s">
        <v>393</v>
      </c>
      <c r="AH291" s="148">
        <v>1</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65">
        <v>69</v>
      </c>
      <c r="B292" s="166" t="s">
        <v>1652</v>
      </c>
      <c r="C292" s="175" t="s">
        <v>1653</v>
      </c>
      <c r="D292" s="167" t="s">
        <v>727</v>
      </c>
      <c r="E292" s="168">
        <v>1</v>
      </c>
      <c r="F292" s="169">
        <v>32000.43</v>
      </c>
      <c r="G292" s="170">
        <f>ROUND(E292*F292,2)</f>
        <v>32000.43</v>
      </c>
      <c r="H292" s="169">
        <v>0</v>
      </c>
      <c r="I292" s="170">
        <f>ROUND(E292*H292,2)</f>
        <v>0</v>
      </c>
      <c r="J292" s="169">
        <v>32000.43</v>
      </c>
      <c r="K292" s="170">
        <f>ROUND(E292*J292,2)</f>
        <v>32000.43</v>
      </c>
      <c r="L292" s="170">
        <v>21</v>
      </c>
      <c r="M292" s="170">
        <f>G292*(1+L292/100)</f>
        <v>38720.520299999996</v>
      </c>
      <c r="N292" s="170">
        <v>0</v>
      </c>
      <c r="O292" s="170">
        <f>ROUND(E292*N292,2)</f>
        <v>0</v>
      </c>
      <c r="P292" s="170">
        <v>0</v>
      </c>
      <c r="Q292" s="170">
        <f>ROUND(E292*P292,2)</f>
        <v>0</v>
      </c>
      <c r="R292" s="170"/>
      <c r="S292" s="170" t="s">
        <v>321</v>
      </c>
      <c r="T292" s="171" t="s">
        <v>322</v>
      </c>
      <c r="U292" s="157">
        <v>1.36</v>
      </c>
      <c r="V292" s="157">
        <f>ROUND(E292*U292,2)</f>
        <v>1.36</v>
      </c>
      <c r="W292" s="157"/>
      <c r="X292" s="157" t="s">
        <v>388</v>
      </c>
      <c r="Y292" s="148"/>
      <c r="Z292" s="148"/>
      <c r="AA292" s="148"/>
      <c r="AB292" s="148"/>
      <c r="AC292" s="148"/>
      <c r="AD292" s="148"/>
      <c r="AE292" s="148"/>
      <c r="AF292" s="148"/>
      <c r="AG292" s="148" t="s">
        <v>389</v>
      </c>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270" t="s">
        <v>1654</v>
      </c>
      <c r="D293" s="271"/>
      <c r="E293" s="271"/>
      <c r="F293" s="271"/>
      <c r="G293" s="271"/>
      <c r="H293" s="157"/>
      <c r="I293" s="157"/>
      <c r="J293" s="157"/>
      <c r="K293" s="157"/>
      <c r="L293" s="157"/>
      <c r="M293" s="157"/>
      <c r="N293" s="157"/>
      <c r="O293" s="157"/>
      <c r="P293" s="157"/>
      <c r="Q293" s="157"/>
      <c r="R293" s="157"/>
      <c r="S293" s="157"/>
      <c r="T293" s="157"/>
      <c r="U293" s="157"/>
      <c r="V293" s="157"/>
      <c r="W293" s="157"/>
      <c r="X293" s="157"/>
      <c r="Y293" s="148"/>
      <c r="Z293" s="148"/>
      <c r="AA293" s="148"/>
      <c r="AB293" s="148"/>
      <c r="AC293" s="148"/>
      <c r="AD293" s="148"/>
      <c r="AE293" s="148"/>
      <c r="AF293" s="148"/>
      <c r="AG293" s="148" t="s">
        <v>326</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261" t="s">
        <v>1655</v>
      </c>
      <c r="D294" s="262"/>
      <c r="E294" s="262"/>
      <c r="F294" s="262"/>
      <c r="G294" s="262"/>
      <c r="H294" s="157"/>
      <c r="I294" s="157"/>
      <c r="J294" s="157"/>
      <c r="K294" s="157"/>
      <c r="L294" s="157"/>
      <c r="M294" s="157"/>
      <c r="N294" s="157"/>
      <c r="O294" s="157"/>
      <c r="P294" s="157"/>
      <c r="Q294" s="157"/>
      <c r="R294" s="157"/>
      <c r="S294" s="157"/>
      <c r="T294" s="157"/>
      <c r="U294" s="157"/>
      <c r="V294" s="157"/>
      <c r="W294" s="157"/>
      <c r="X294" s="157"/>
      <c r="Y294" s="148"/>
      <c r="Z294" s="148"/>
      <c r="AA294" s="148"/>
      <c r="AB294" s="148"/>
      <c r="AC294" s="148"/>
      <c r="AD294" s="148"/>
      <c r="AE294" s="148"/>
      <c r="AF294" s="148"/>
      <c r="AG294" s="148" t="s">
        <v>326</v>
      </c>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261" t="s">
        <v>1656</v>
      </c>
      <c r="D295" s="262"/>
      <c r="E295" s="262"/>
      <c r="F295" s="262"/>
      <c r="G295" s="262"/>
      <c r="H295" s="157"/>
      <c r="I295" s="157"/>
      <c r="J295" s="157"/>
      <c r="K295" s="157"/>
      <c r="L295" s="157"/>
      <c r="M295" s="157"/>
      <c r="N295" s="157"/>
      <c r="O295" s="157"/>
      <c r="P295" s="157"/>
      <c r="Q295" s="157"/>
      <c r="R295" s="157"/>
      <c r="S295" s="157"/>
      <c r="T295" s="157"/>
      <c r="U295" s="157"/>
      <c r="V295" s="157"/>
      <c r="W295" s="157"/>
      <c r="X295" s="157"/>
      <c r="Y295" s="148"/>
      <c r="Z295" s="148"/>
      <c r="AA295" s="148"/>
      <c r="AB295" s="148"/>
      <c r="AC295" s="148"/>
      <c r="AD295" s="148"/>
      <c r="AE295" s="148"/>
      <c r="AF295" s="148"/>
      <c r="AG295" s="148" t="s">
        <v>326</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261" t="s">
        <v>1657</v>
      </c>
      <c r="D296" s="262"/>
      <c r="E296" s="262"/>
      <c r="F296" s="262"/>
      <c r="G296" s="262"/>
      <c r="H296" s="157"/>
      <c r="I296" s="157"/>
      <c r="J296" s="157"/>
      <c r="K296" s="157"/>
      <c r="L296" s="157"/>
      <c r="M296" s="157"/>
      <c r="N296" s="157"/>
      <c r="O296" s="157"/>
      <c r="P296" s="157"/>
      <c r="Q296" s="157"/>
      <c r="R296" s="157"/>
      <c r="S296" s="157"/>
      <c r="T296" s="157"/>
      <c r="U296" s="157"/>
      <c r="V296" s="157"/>
      <c r="W296" s="157"/>
      <c r="X296" s="157"/>
      <c r="Y296" s="148"/>
      <c r="Z296" s="148"/>
      <c r="AA296" s="148"/>
      <c r="AB296" s="148"/>
      <c r="AC296" s="148"/>
      <c r="AD296" s="148"/>
      <c r="AE296" s="148"/>
      <c r="AF296" s="148"/>
      <c r="AG296" s="148" t="s">
        <v>326</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261" t="s">
        <v>1687</v>
      </c>
      <c r="D297" s="262"/>
      <c r="E297" s="262"/>
      <c r="F297" s="262"/>
      <c r="G297" s="262"/>
      <c r="H297" s="157"/>
      <c r="I297" s="157"/>
      <c r="J297" s="157"/>
      <c r="K297" s="157"/>
      <c r="L297" s="157"/>
      <c r="M297" s="157"/>
      <c r="N297" s="157"/>
      <c r="O297" s="157"/>
      <c r="P297" s="157"/>
      <c r="Q297" s="157"/>
      <c r="R297" s="157"/>
      <c r="S297" s="157"/>
      <c r="T297" s="157"/>
      <c r="U297" s="157"/>
      <c r="V297" s="157"/>
      <c r="W297" s="157"/>
      <c r="X297" s="157"/>
      <c r="Y297" s="148"/>
      <c r="Z297" s="148"/>
      <c r="AA297" s="148"/>
      <c r="AB297" s="148"/>
      <c r="AC297" s="148"/>
      <c r="AD297" s="148"/>
      <c r="AE297" s="148"/>
      <c r="AF297" s="148"/>
      <c r="AG297" s="148" t="s">
        <v>326</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55"/>
      <c r="B298" s="156"/>
      <c r="C298" s="261" t="s">
        <v>1658</v>
      </c>
      <c r="D298" s="262"/>
      <c r="E298" s="262"/>
      <c r="F298" s="262"/>
      <c r="G298" s="262"/>
      <c r="H298" s="157"/>
      <c r="I298" s="157"/>
      <c r="J298" s="157"/>
      <c r="K298" s="157"/>
      <c r="L298" s="157"/>
      <c r="M298" s="157"/>
      <c r="N298" s="157"/>
      <c r="O298" s="157"/>
      <c r="P298" s="157"/>
      <c r="Q298" s="157"/>
      <c r="R298" s="157"/>
      <c r="S298" s="157"/>
      <c r="T298" s="157"/>
      <c r="U298" s="157"/>
      <c r="V298" s="157"/>
      <c r="W298" s="157"/>
      <c r="X298" s="157"/>
      <c r="Y298" s="148"/>
      <c r="Z298" s="148"/>
      <c r="AA298" s="148"/>
      <c r="AB298" s="148"/>
      <c r="AC298" s="148"/>
      <c r="AD298" s="148"/>
      <c r="AE298" s="148"/>
      <c r="AF298" s="148"/>
      <c r="AG298" s="148" t="s">
        <v>326</v>
      </c>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261" t="s">
        <v>1659</v>
      </c>
      <c r="D299" s="262"/>
      <c r="E299" s="262"/>
      <c r="F299" s="262"/>
      <c r="G299" s="262"/>
      <c r="H299" s="157"/>
      <c r="I299" s="157"/>
      <c r="J299" s="157"/>
      <c r="K299" s="157"/>
      <c r="L299" s="157"/>
      <c r="M299" s="157"/>
      <c r="N299" s="157"/>
      <c r="O299" s="157"/>
      <c r="P299" s="157"/>
      <c r="Q299" s="157"/>
      <c r="R299" s="157"/>
      <c r="S299" s="157"/>
      <c r="T299" s="157"/>
      <c r="U299" s="157"/>
      <c r="V299" s="157"/>
      <c r="W299" s="157"/>
      <c r="X299" s="157"/>
      <c r="Y299" s="148"/>
      <c r="Z299" s="148"/>
      <c r="AA299" s="148"/>
      <c r="AB299" s="148"/>
      <c r="AC299" s="148"/>
      <c r="AD299" s="148"/>
      <c r="AE299" s="148"/>
      <c r="AF299" s="148"/>
      <c r="AG299" s="148" t="s">
        <v>326</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97" t="s">
        <v>1660</v>
      </c>
      <c r="D300" s="183"/>
      <c r="E300" s="184">
        <v>1</v>
      </c>
      <c r="F300" s="157"/>
      <c r="G300" s="157"/>
      <c r="H300" s="157"/>
      <c r="I300" s="157"/>
      <c r="J300" s="157"/>
      <c r="K300" s="157"/>
      <c r="L300" s="157"/>
      <c r="M300" s="157"/>
      <c r="N300" s="157"/>
      <c r="O300" s="157"/>
      <c r="P300" s="157"/>
      <c r="Q300" s="157"/>
      <c r="R300" s="157"/>
      <c r="S300" s="157"/>
      <c r="T300" s="157"/>
      <c r="U300" s="157"/>
      <c r="V300" s="157"/>
      <c r="W300" s="157"/>
      <c r="X300" s="157"/>
      <c r="Y300" s="148"/>
      <c r="Z300" s="148"/>
      <c r="AA300" s="148"/>
      <c r="AB300" s="148"/>
      <c r="AC300" s="148"/>
      <c r="AD300" s="148"/>
      <c r="AE300" s="148"/>
      <c r="AF300" s="148"/>
      <c r="AG300" s="148" t="s">
        <v>393</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65">
        <v>70</v>
      </c>
      <c r="B301" s="166" t="s">
        <v>1661</v>
      </c>
      <c r="C301" s="175" t="s">
        <v>1662</v>
      </c>
      <c r="D301" s="167" t="s">
        <v>727</v>
      </c>
      <c r="E301" s="168">
        <v>2.0299999999999998</v>
      </c>
      <c r="F301" s="169">
        <v>544</v>
      </c>
      <c r="G301" s="170">
        <f>ROUND(E301*F301,2)</f>
        <v>1104.32</v>
      </c>
      <c r="H301" s="169">
        <v>544</v>
      </c>
      <c r="I301" s="170">
        <f>ROUND(E301*H301,2)</f>
        <v>1104.32</v>
      </c>
      <c r="J301" s="169">
        <v>0</v>
      </c>
      <c r="K301" s="170">
        <f>ROUND(E301*J301,2)</f>
        <v>0</v>
      </c>
      <c r="L301" s="170">
        <v>21</v>
      </c>
      <c r="M301" s="170">
        <f>G301*(1+L301/100)</f>
        <v>1336.2271999999998</v>
      </c>
      <c r="N301" s="170">
        <v>0</v>
      </c>
      <c r="O301" s="170">
        <f>ROUND(E301*N301,2)</f>
        <v>0</v>
      </c>
      <c r="P301" s="170">
        <v>0</v>
      </c>
      <c r="Q301" s="170">
        <f>ROUND(E301*P301,2)</f>
        <v>0</v>
      </c>
      <c r="R301" s="170"/>
      <c r="S301" s="170" t="s">
        <v>321</v>
      </c>
      <c r="T301" s="171" t="s">
        <v>322</v>
      </c>
      <c r="U301" s="157">
        <v>0</v>
      </c>
      <c r="V301" s="157">
        <f>ROUND(E301*U301,2)</f>
        <v>0</v>
      </c>
      <c r="W301" s="157"/>
      <c r="X301" s="157" t="s">
        <v>627</v>
      </c>
      <c r="Y301" s="148"/>
      <c r="Z301" s="148"/>
      <c r="AA301" s="148"/>
      <c r="AB301" s="148"/>
      <c r="AC301" s="148"/>
      <c r="AD301" s="148"/>
      <c r="AE301" s="148"/>
      <c r="AF301" s="148"/>
      <c r="AG301" s="148" t="s">
        <v>628</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97" t="s">
        <v>1417</v>
      </c>
      <c r="D302" s="183"/>
      <c r="E302" s="184">
        <v>2.0299999999999998</v>
      </c>
      <c r="F302" s="157"/>
      <c r="G302" s="157"/>
      <c r="H302" s="157"/>
      <c r="I302" s="157"/>
      <c r="J302" s="157"/>
      <c r="K302" s="157"/>
      <c r="L302" s="157"/>
      <c r="M302" s="157"/>
      <c r="N302" s="157"/>
      <c r="O302" s="157"/>
      <c r="P302" s="157"/>
      <c r="Q302" s="157"/>
      <c r="R302" s="157"/>
      <c r="S302" s="157"/>
      <c r="T302" s="157"/>
      <c r="U302" s="157"/>
      <c r="V302" s="157"/>
      <c r="W302" s="157"/>
      <c r="X302" s="157"/>
      <c r="Y302" s="148"/>
      <c r="Z302" s="148"/>
      <c r="AA302" s="148"/>
      <c r="AB302" s="148"/>
      <c r="AC302" s="148"/>
      <c r="AD302" s="148"/>
      <c r="AE302" s="148"/>
      <c r="AF302" s="148"/>
      <c r="AG302" s="148" t="s">
        <v>393</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65">
        <v>71</v>
      </c>
      <c r="B303" s="166" t="s">
        <v>1663</v>
      </c>
      <c r="C303" s="175" t="s">
        <v>1664</v>
      </c>
      <c r="D303" s="167" t="s">
        <v>420</v>
      </c>
      <c r="E303" s="168">
        <v>150.57525000000001</v>
      </c>
      <c r="F303" s="169">
        <v>90.4</v>
      </c>
      <c r="G303" s="170">
        <f>ROUND(E303*F303,2)</f>
        <v>13612</v>
      </c>
      <c r="H303" s="169">
        <v>90.4</v>
      </c>
      <c r="I303" s="170">
        <f>ROUND(E303*H303,2)</f>
        <v>13612</v>
      </c>
      <c r="J303" s="169">
        <v>0</v>
      </c>
      <c r="K303" s="170">
        <f>ROUND(E303*J303,2)</f>
        <v>0</v>
      </c>
      <c r="L303" s="170">
        <v>21</v>
      </c>
      <c r="M303" s="170">
        <f>G303*(1+L303/100)</f>
        <v>16470.52</v>
      </c>
      <c r="N303" s="170">
        <v>1.0499999999999999E-3</v>
      </c>
      <c r="O303" s="170">
        <f>ROUND(E303*N303,2)</f>
        <v>0.16</v>
      </c>
      <c r="P303" s="170">
        <v>0</v>
      </c>
      <c r="Q303" s="170">
        <f>ROUND(E303*P303,2)</f>
        <v>0</v>
      </c>
      <c r="R303" s="170"/>
      <c r="S303" s="170" t="s">
        <v>321</v>
      </c>
      <c r="T303" s="171" t="s">
        <v>322</v>
      </c>
      <c r="U303" s="157">
        <v>0</v>
      </c>
      <c r="V303" s="157">
        <f>ROUND(E303*U303,2)</f>
        <v>0</v>
      </c>
      <c r="W303" s="157"/>
      <c r="X303" s="157" t="s">
        <v>627</v>
      </c>
      <c r="Y303" s="148"/>
      <c r="Z303" s="148"/>
      <c r="AA303" s="148"/>
      <c r="AB303" s="148"/>
      <c r="AC303" s="148"/>
      <c r="AD303" s="148"/>
      <c r="AE303" s="148"/>
      <c r="AF303" s="148"/>
      <c r="AG303" s="148" t="s">
        <v>628</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97" t="s">
        <v>1665</v>
      </c>
      <c r="D304" s="183"/>
      <c r="E304" s="184">
        <v>150.57525000000001</v>
      </c>
      <c r="F304" s="157"/>
      <c r="G304" s="157"/>
      <c r="H304" s="157"/>
      <c r="I304" s="157"/>
      <c r="J304" s="157"/>
      <c r="K304" s="157"/>
      <c r="L304" s="157"/>
      <c r="M304" s="157"/>
      <c r="N304" s="157"/>
      <c r="O304" s="157"/>
      <c r="P304" s="157"/>
      <c r="Q304" s="157"/>
      <c r="R304" s="157"/>
      <c r="S304" s="157"/>
      <c r="T304" s="157"/>
      <c r="U304" s="157"/>
      <c r="V304" s="157"/>
      <c r="W304" s="157"/>
      <c r="X304" s="157"/>
      <c r="Y304" s="148"/>
      <c r="Z304" s="148"/>
      <c r="AA304" s="148"/>
      <c r="AB304" s="148"/>
      <c r="AC304" s="148"/>
      <c r="AD304" s="148"/>
      <c r="AE304" s="148"/>
      <c r="AF304" s="148"/>
      <c r="AG304" s="148" t="s">
        <v>393</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65">
        <v>72</v>
      </c>
      <c r="B305" s="166" t="s">
        <v>1423</v>
      </c>
      <c r="C305" s="175" t="s">
        <v>1424</v>
      </c>
      <c r="D305" s="167" t="s">
        <v>727</v>
      </c>
      <c r="E305" s="168">
        <v>1.01</v>
      </c>
      <c r="F305" s="169">
        <v>6236</v>
      </c>
      <c r="G305" s="170">
        <f>ROUND(E305*F305,2)</f>
        <v>6298.36</v>
      </c>
      <c r="H305" s="169">
        <v>6236</v>
      </c>
      <c r="I305" s="170">
        <f>ROUND(E305*H305,2)</f>
        <v>6298.36</v>
      </c>
      <c r="J305" s="169">
        <v>0</v>
      </c>
      <c r="K305" s="170">
        <f>ROUND(E305*J305,2)</f>
        <v>0</v>
      </c>
      <c r="L305" s="170">
        <v>21</v>
      </c>
      <c r="M305" s="170">
        <f>G305*(1+L305/100)</f>
        <v>7621.0155999999997</v>
      </c>
      <c r="N305" s="170">
        <v>0.01</v>
      </c>
      <c r="O305" s="170">
        <f>ROUND(E305*N305,2)</f>
        <v>0.01</v>
      </c>
      <c r="P305" s="170">
        <v>0</v>
      </c>
      <c r="Q305" s="170">
        <f>ROUND(E305*P305,2)</f>
        <v>0</v>
      </c>
      <c r="R305" s="170"/>
      <c r="S305" s="170" t="s">
        <v>321</v>
      </c>
      <c r="T305" s="171" t="s">
        <v>322</v>
      </c>
      <c r="U305" s="157">
        <v>0</v>
      </c>
      <c r="V305" s="157">
        <f>ROUND(E305*U305,2)</f>
        <v>0</v>
      </c>
      <c r="W305" s="157"/>
      <c r="X305" s="157" t="s">
        <v>627</v>
      </c>
      <c r="Y305" s="148"/>
      <c r="Z305" s="148"/>
      <c r="AA305" s="148"/>
      <c r="AB305" s="148"/>
      <c r="AC305" s="148"/>
      <c r="AD305" s="148"/>
      <c r="AE305" s="148"/>
      <c r="AF305" s="148"/>
      <c r="AG305" s="148" t="s">
        <v>628</v>
      </c>
      <c r="AH305" s="148"/>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55"/>
      <c r="B306" s="156"/>
      <c r="C306" s="197" t="s">
        <v>1420</v>
      </c>
      <c r="D306" s="183"/>
      <c r="E306" s="184">
        <v>1.01</v>
      </c>
      <c r="F306" s="157"/>
      <c r="G306" s="157"/>
      <c r="H306" s="157"/>
      <c r="I306" s="157"/>
      <c r="J306" s="157"/>
      <c r="K306" s="157"/>
      <c r="L306" s="157"/>
      <c r="M306" s="157"/>
      <c r="N306" s="157"/>
      <c r="O306" s="157"/>
      <c r="P306" s="157"/>
      <c r="Q306" s="157"/>
      <c r="R306" s="157"/>
      <c r="S306" s="157"/>
      <c r="T306" s="157"/>
      <c r="U306" s="157"/>
      <c r="V306" s="157"/>
      <c r="W306" s="157"/>
      <c r="X306" s="157"/>
      <c r="Y306" s="148"/>
      <c r="Z306" s="148"/>
      <c r="AA306" s="148"/>
      <c r="AB306" s="148"/>
      <c r="AC306" s="148"/>
      <c r="AD306" s="148"/>
      <c r="AE306" s="148"/>
      <c r="AF306" s="148"/>
      <c r="AG306" s="148" t="s">
        <v>393</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65">
        <v>73</v>
      </c>
      <c r="B307" s="166" t="s">
        <v>1666</v>
      </c>
      <c r="C307" s="175" t="s">
        <v>1667</v>
      </c>
      <c r="D307" s="167" t="s">
        <v>727</v>
      </c>
      <c r="E307" s="168">
        <v>2.02</v>
      </c>
      <c r="F307" s="169">
        <v>4184</v>
      </c>
      <c r="G307" s="170">
        <f>ROUND(E307*F307,2)</f>
        <v>8451.68</v>
      </c>
      <c r="H307" s="169">
        <v>4184</v>
      </c>
      <c r="I307" s="170">
        <f>ROUND(E307*H307,2)</f>
        <v>8451.68</v>
      </c>
      <c r="J307" s="169">
        <v>0</v>
      </c>
      <c r="K307" s="170">
        <f>ROUND(E307*J307,2)</f>
        <v>0</v>
      </c>
      <c r="L307" s="170">
        <v>21</v>
      </c>
      <c r="M307" s="170">
        <f>G307*(1+L307/100)</f>
        <v>10226.532800000001</v>
      </c>
      <c r="N307" s="170">
        <v>0.01</v>
      </c>
      <c r="O307" s="170">
        <f>ROUND(E307*N307,2)</f>
        <v>0.02</v>
      </c>
      <c r="P307" s="170">
        <v>0</v>
      </c>
      <c r="Q307" s="170">
        <f>ROUND(E307*P307,2)</f>
        <v>0</v>
      </c>
      <c r="R307" s="170"/>
      <c r="S307" s="170" t="s">
        <v>321</v>
      </c>
      <c r="T307" s="171" t="s">
        <v>322</v>
      </c>
      <c r="U307" s="157">
        <v>0</v>
      </c>
      <c r="V307" s="157">
        <f>ROUND(E307*U307,2)</f>
        <v>0</v>
      </c>
      <c r="W307" s="157"/>
      <c r="X307" s="157" t="s">
        <v>627</v>
      </c>
      <c r="Y307" s="148"/>
      <c r="Z307" s="148"/>
      <c r="AA307" s="148"/>
      <c r="AB307" s="148"/>
      <c r="AC307" s="148"/>
      <c r="AD307" s="148"/>
      <c r="AE307" s="148"/>
      <c r="AF307" s="148"/>
      <c r="AG307" s="148" t="s">
        <v>628</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97" t="s">
        <v>1362</v>
      </c>
      <c r="D308" s="183"/>
      <c r="E308" s="184">
        <v>2.02</v>
      </c>
      <c r="F308" s="157"/>
      <c r="G308" s="157"/>
      <c r="H308" s="157"/>
      <c r="I308" s="157"/>
      <c r="J308" s="157"/>
      <c r="K308" s="157"/>
      <c r="L308" s="157"/>
      <c r="M308" s="157"/>
      <c r="N308" s="157"/>
      <c r="O308" s="157"/>
      <c r="P308" s="157"/>
      <c r="Q308" s="157"/>
      <c r="R308" s="157"/>
      <c r="S308" s="157"/>
      <c r="T308" s="157"/>
      <c r="U308" s="157"/>
      <c r="V308" s="157"/>
      <c r="W308" s="157"/>
      <c r="X308" s="157"/>
      <c r="Y308" s="148"/>
      <c r="Z308" s="148"/>
      <c r="AA308" s="148"/>
      <c r="AB308" s="148"/>
      <c r="AC308" s="148"/>
      <c r="AD308" s="148"/>
      <c r="AE308" s="148"/>
      <c r="AF308" s="148"/>
      <c r="AG308" s="148" t="s">
        <v>393</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65">
        <v>74</v>
      </c>
      <c r="B309" s="166" t="s">
        <v>1668</v>
      </c>
      <c r="C309" s="175" t="s">
        <v>1440</v>
      </c>
      <c r="D309" s="167" t="s">
        <v>727</v>
      </c>
      <c r="E309" s="168">
        <v>1.01</v>
      </c>
      <c r="F309" s="169">
        <v>6840</v>
      </c>
      <c r="G309" s="170">
        <f>ROUND(E309*F309,2)</f>
        <v>6908.4</v>
      </c>
      <c r="H309" s="169">
        <v>6840</v>
      </c>
      <c r="I309" s="170">
        <f>ROUND(E309*H309,2)</f>
        <v>6908.4</v>
      </c>
      <c r="J309" s="169">
        <v>0</v>
      </c>
      <c r="K309" s="170">
        <f>ROUND(E309*J309,2)</f>
        <v>0</v>
      </c>
      <c r="L309" s="170">
        <v>21</v>
      </c>
      <c r="M309" s="170">
        <f>G309*(1+L309/100)</f>
        <v>8359.1639999999989</v>
      </c>
      <c r="N309" s="170">
        <v>1.15E-2</v>
      </c>
      <c r="O309" s="170">
        <f>ROUND(E309*N309,2)</f>
        <v>0.01</v>
      </c>
      <c r="P309" s="170">
        <v>0</v>
      </c>
      <c r="Q309" s="170">
        <f>ROUND(E309*P309,2)</f>
        <v>0</v>
      </c>
      <c r="R309" s="170"/>
      <c r="S309" s="170" t="s">
        <v>321</v>
      </c>
      <c r="T309" s="171" t="s">
        <v>322</v>
      </c>
      <c r="U309" s="157">
        <v>0</v>
      </c>
      <c r="V309" s="157">
        <f>ROUND(E309*U309,2)</f>
        <v>0</v>
      </c>
      <c r="W309" s="157"/>
      <c r="X309" s="157" t="s">
        <v>627</v>
      </c>
      <c r="Y309" s="148"/>
      <c r="Z309" s="148"/>
      <c r="AA309" s="148"/>
      <c r="AB309" s="148"/>
      <c r="AC309" s="148"/>
      <c r="AD309" s="148"/>
      <c r="AE309" s="148"/>
      <c r="AF309" s="148"/>
      <c r="AG309" s="148" t="s">
        <v>628</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97" t="s">
        <v>1420</v>
      </c>
      <c r="D310" s="183"/>
      <c r="E310" s="184">
        <v>1.01</v>
      </c>
      <c r="F310" s="157"/>
      <c r="G310" s="157"/>
      <c r="H310" s="157"/>
      <c r="I310" s="157"/>
      <c r="J310" s="157"/>
      <c r="K310" s="157"/>
      <c r="L310" s="157"/>
      <c r="M310" s="157"/>
      <c r="N310" s="157"/>
      <c r="O310" s="157"/>
      <c r="P310" s="157"/>
      <c r="Q310" s="157"/>
      <c r="R310" s="157"/>
      <c r="S310" s="157"/>
      <c r="T310" s="157"/>
      <c r="U310" s="157"/>
      <c r="V310" s="157"/>
      <c r="W310" s="157"/>
      <c r="X310" s="157"/>
      <c r="Y310" s="148"/>
      <c r="Z310" s="148"/>
      <c r="AA310" s="148"/>
      <c r="AB310" s="148"/>
      <c r="AC310" s="148"/>
      <c r="AD310" s="148"/>
      <c r="AE310" s="148"/>
      <c r="AF310" s="148"/>
      <c r="AG310" s="148" t="s">
        <v>393</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65">
        <v>75</v>
      </c>
      <c r="B311" s="166" t="s">
        <v>1669</v>
      </c>
      <c r="C311" s="175" t="s">
        <v>1670</v>
      </c>
      <c r="D311" s="167" t="s">
        <v>727</v>
      </c>
      <c r="E311" s="168">
        <v>2.02</v>
      </c>
      <c r="F311" s="169">
        <v>2392</v>
      </c>
      <c r="G311" s="170">
        <f>ROUND(E311*F311,2)</f>
        <v>4831.84</v>
      </c>
      <c r="H311" s="169">
        <v>2392</v>
      </c>
      <c r="I311" s="170">
        <f>ROUND(E311*H311,2)</f>
        <v>4831.84</v>
      </c>
      <c r="J311" s="169">
        <v>0</v>
      </c>
      <c r="K311" s="170">
        <f>ROUND(E311*J311,2)</f>
        <v>0</v>
      </c>
      <c r="L311" s="170">
        <v>21</v>
      </c>
      <c r="M311" s="170">
        <f>G311*(1+L311/100)</f>
        <v>5846.5263999999997</v>
      </c>
      <c r="N311" s="170">
        <v>6.9500000000000006E-2</v>
      </c>
      <c r="O311" s="170">
        <f>ROUND(E311*N311,2)</f>
        <v>0.14000000000000001</v>
      </c>
      <c r="P311" s="170">
        <v>0</v>
      </c>
      <c r="Q311" s="170">
        <f>ROUND(E311*P311,2)</f>
        <v>0</v>
      </c>
      <c r="R311" s="170"/>
      <c r="S311" s="170" t="s">
        <v>321</v>
      </c>
      <c r="T311" s="171" t="s">
        <v>322</v>
      </c>
      <c r="U311" s="157">
        <v>0</v>
      </c>
      <c r="V311" s="157">
        <f>ROUND(E311*U311,2)</f>
        <v>0</v>
      </c>
      <c r="W311" s="157"/>
      <c r="X311" s="157" t="s">
        <v>627</v>
      </c>
      <c r="Y311" s="148"/>
      <c r="Z311" s="148"/>
      <c r="AA311" s="148"/>
      <c r="AB311" s="148"/>
      <c r="AC311" s="148"/>
      <c r="AD311" s="148"/>
      <c r="AE311" s="148"/>
      <c r="AF311" s="148"/>
      <c r="AG311" s="148" t="s">
        <v>628</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97" t="s">
        <v>1362</v>
      </c>
      <c r="D312" s="183"/>
      <c r="E312" s="184">
        <v>2.02</v>
      </c>
      <c r="F312" s="157"/>
      <c r="G312" s="157"/>
      <c r="H312" s="157"/>
      <c r="I312" s="157"/>
      <c r="J312" s="157"/>
      <c r="K312" s="157"/>
      <c r="L312" s="157"/>
      <c r="M312" s="157"/>
      <c r="N312" s="157"/>
      <c r="O312" s="157"/>
      <c r="P312" s="157"/>
      <c r="Q312" s="157"/>
      <c r="R312" s="157"/>
      <c r="S312" s="157"/>
      <c r="T312" s="157"/>
      <c r="U312" s="157"/>
      <c r="V312" s="157"/>
      <c r="W312" s="157"/>
      <c r="X312" s="157"/>
      <c r="Y312" s="148"/>
      <c r="Z312" s="148"/>
      <c r="AA312" s="148"/>
      <c r="AB312" s="148"/>
      <c r="AC312" s="148"/>
      <c r="AD312" s="148"/>
      <c r="AE312" s="148"/>
      <c r="AF312" s="148"/>
      <c r="AG312" s="148" t="s">
        <v>393</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65">
        <v>76</v>
      </c>
      <c r="B313" s="166" t="s">
        <v>1671</v>
      </c>
      <c r="C313" s="175" t="s">
        <v>1672</v>
      </c>
      <c r="D313" s="167" t="s">
        <v>727</v>
      </c>
      <c r="E313" s="168">
        <v>1.01</v>
      </c>
      <c r="F313" s="169">
        <v>2184</v>
      </c>
      <c r="G313" s="170">
        <f>ROUND(E313*F313,2)</f>
        <v>2205.84</v>
      </c>
      <c r="H313" s="169">
        <v>2184</v>
      </c>
      <c r="I313" s="170">
        <f>ROUND(E313*H313,2)</f>
        <v>2205.84</v>
      </c>
      <c r="J313" s="169">
        <v>0</v>
      </c>
      <c r="K313" s="170">
        <f>ROUND(E313*J313,2)</f>
        <v>0</v>
      </c>
      <c r="L313" s="170">
        <v>21</v>
      </c>
      <c r="M313" s="170">
        <f>G313*(1+L313/100)</f>
        <v>2669.0664000000002</v>
      </c>
      <c r="N313" s="170">
        <v>8.0999999999999996E-3</v>
      </c>
      <c r="O313" s="170">
        <f>ROUND(E313*N313,2)</f>
        <v>0.01</v>
      </c>
      <c r="P313" s="170">
        <v>0</v>
      </c>
      <c r="Q313" s="170">
        <f>ROUND(E313*P313,2)</f>
        <v>0</v>
      </c>
      <c r="R313" s="170"/>
      <c r="S313" s="170" t="s">
        <v>321</v>
      </c>
      <c r="T313" s="171" t="s">
        <v>322</v>
      </c>
      <c r="U313" s="157">
        <v>0</v>
      </c>
      <c r="V313" s="157">
        <f>ROUND(E313*U313,2)</f>
        <v>0</v>
      </c>
      <c r="W313" s="157"/>
      <c r="X313" s="157" t="s">
        <v>627</v>
      </c>
      <c r="Y313" s="148"/>
      <c r="Z313" s="148"/>
      <c r="AA313" s="148"/>
      <c r="AB313" s="148"/>
      <c r="AC313" s="148"/>
      <c r="AD313" s="148"/>
      <c r="AE313" s="148"/>
      <c r="AF313" s="148"/>
      <c r="AG313" s="148" t="s">
        <v>628</v>
      </c>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97" t="s">
        <v>1420</v>
      </c>
      <c r="D314" s="183"/>
      <c r="E314" s="184">
        <v>1.01</v>
      </c>
      <c r="F314" s="157"/>
      <c r="G314" s="157"/>
      <c r="H314" s="157"/>
      <c r="I314" s="157"/>
      <c r="J314" s="157"/>
      <c r="K314" s="157"/>
      <c r="L314" s="157"/>
      <c r="M314" s="157"/>
      <c r="N314" s="157"/>
      <c r="O314" s="157"/>
      <c r="P314" s="157"/>
      <c r="Q314" s="157"/>
      <c r="R314" s="157"/>
      <c r="S314" s="157"/>
      <c r="T314" s="157"/>
      <c r="U314" s="157"/>
      <c r="V314" s="157"/>
      <c r="W314" s="157"/>
      <c r="X314" s="157"/>
      <c r="Y314" s="148"/>
      <c r="Z314" s="148"/>
      <c r="AA314" s="148"/>
      <c r="AB314" s="148"/>
      <c r="AC314" s="148"/>
      <c r="AD314" s="148"/>
      <c r="AE314" s="148"/>
      <c r="AF314" s="148"/>
      <c r="AG314" s="148" t="s">
        <v>393</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65">
        <v>77</v>
      </c>
      <c r="B315" s="166" t="s">
        <v>1673</v>
      </c>
      <c r="C315" s="175" t="s">
        <v>1674</v>
      </c>
      <c r="D315" s="167" t="s">
        <v>727</v>
      </c>
      <c r="E315" s="168">
        <v>1.01</v>
      </c>
      <c r="F315" s="169">
        <v>6152</v>
      </c>
      <c r="G315" s="170">
        <f>ROUND(E315*F315,2)</f>
        <v>6213.52</v>
      </c>
      <c r="H315" s="169">
        <v>6152</v>
      </c>
      <c r="I315" s="170">
        <f>ROUND(E315*H315,2)</f>
        <v>6213.52</v>
      </c>
      <c r="J315" s="169">
        <v>0</v>
      </c>
      <c r="K315" s="170">
        <f>ROUND(E315*J315,2)</f>
        <v>0</v>
      </c>
      <c r="L315" s="170">
        <v>21</v>
      </c>
      <c r="M315" s="170">
        <f>G315*(1+L315/100)</f>
        <v>7518.3591999999999</v>
      </c>
      <c r="N315" s="170">
        <v>8.9999999999999993E-3</v>
      </c>
      <c r="O315" s="170">
        <f>ROUND(E315*N315,2)</f>
        <v>0.01</v>
      </c>
      <c r="P315" s="170">
        <v>0</v>
      </c>
      <c r="Q315" s="170">
        <f>ROUND(E315*P315,2)</f>
        <v>0</v>
      </c>
      <c r="R315" s="170"/>
      <c r="S315" s="170" t="s">
        <v>321</v>
      </c>
      <c r="T315" s="171" t="s">
        <v>322</v>
      </c>
      <c r="U315" s="157">
        <v>0</v>
      </c>
      <c r="V315" s="157">
        <f>ROUND(E315*U315,2)</f>
        <v>0</v>
      </c>
      <c r="W315" s="157"/>
      <c r="X315" s="157" t="s">
        <v>627</v>
      </c>
      <c r="Y315" s="148"/>
      <c r="Z315" s="148"/>
      <c r="AA315" s="148"/>
      <c r="AB315" s="148"/>
      <c r="AC315" s="148"/>
      <c r="AD315" s="148"/>
      <c r="AE315" s="148"/>
      <c r="AF315" s="148"/>
      <c r="AG315" s="148" t="s">
        <v>628</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197" t="s">
        <v>925</v>
      </c>
      <c r="D316" s="183"/>
      <c r="E316" s="184">
        <v>1.01</v>
      </c>
      <c r="F316" s="157"/>
      <c r="G316" s="157"/>
      <c r="H316" s="157"/>
      <c r="I316" s="157"/>
      <c r="J316" s="157"/>
      <c r="K316" s="157"/>
      <c r="L316" s="157"/>
      <c r="M316" s="157"/>
      <c r="N316" s="157"/>
      <c r="O316" s="157"/>
      <c r="P316" s="157"/>
      <c r="Q316" s="157"/>
      <c r="R316" s="157"/>
      <c r="S316" s="157"/>
      <c r="T316" s="157"/>
      <c r="U316" s="157"/>
      <c r="V316" s="157"/>
      <c r="W316" s="157"/>
      <c r="X316" s="157"/>
      <c r="Y316" s="148"/>
      <c r="Z316" s="148"/>
      <c r="AA316" s="148"/>
      <c r="AB316" s="148"/>
      <c r="AC316" s="148"/>
      <c r="AD316" s="148"/>
      <c r="AE316" s="148"/>
      <c r="AF316" s="148"/>
      <c r="AG316" s="148" t="s">
        <v>393</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ht="22.5" outlineLevel="1" x14ac:dyDescent="0.2">
      <c r="A317" s="165">
        <v>78</v>
      </c>
      <c r="B317" s="166" t="s">
        <v>1675</v>
      </c>
      <c r="C317" s="175" t="s">
        <v>1676</v>
      </c>
      <c r="D317" s="167" t="s">
        <v>727</v>
      </c>
      <c r="E317" s="168">
        <v>2.02</v>
      </c>
      <c r="F317" s="169">
        <v>2580</v>
      </c>
      <c r="G317" s="170">
        <f>ROUND(E317*F317,2)</f>
        <v>5211.6000000000004</v>
      </c>
      <c r="H317" s="169">
        <v>2580</v>
      </c>
      <c r="I317" s="170">
        <f>ROUND(E317*H317,2)</f>
        <v>5211.6000000000004</v>
      </c>
      <c r="J317" s="169">
        <v>0</v>
      </c>
      <c r="K317" s="170">
        <f>ROUND(E317*J317,2)</f>
        <v>0</v>
      </c>
      <c r="L317" s="170">
        <v>21</v>
      </c>
      <c r="M317" s="170">
        <f>G317*(1+L317/100)</f>
        <v>6306.0360000000001</v>
      </c>
      <c r="N317" s="170">
        <v>1.21E-2</v>
      </c>
      <c r="O317" s="170">
        <f>ROUND(E317*N317,2)</f>
        <v>0.02</v>
      </c>
      <c r="P317" s="170">
        <v>0</v>
      </c>
      <c r="Q317" s="170">
        <f>ROUND(E317*P317,2)</f>
        <v>0</v>
      </c>
      <c r="R317" s="170" t="s">
        <v>626</v>
      </c>
      <c r="S317" s="170" t="s">
        <v>387</v>
      </c>
      <c r="T317" s="171" t="s">
        <v>322</v>
      </c>
      <c r="U317" s="157">
        <v>0</v>
      </c>
      <c r="V317" s="157">
        <f>ROUND(E317*U317,2)</f>
        <v>0</v>
      </c>
      <c r="W317" s="157"/>
      <c r="X317" s="157" t="s">
        <v>627</v>
      </c>
      <c r="Y317" s="148"/>
      <c r="Z317" s="148"/>
      <c r="AA317" s="148"/>
      <c r="AB317" s="148"/>
      <c r="AC317" s="148"/>
      <c r="AD317" s="148"/>
      <c r="AE317" s="148"/>
      <c r="AF317" s="148"/>
      <c r="AG317" s="148" t="s">
        <v>628</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55"/>
      <c r="B318" s="156"/>
      <c r="C318" s="197" t="s">
        <v>922</v>
      </c>
      <c r="D318" s="183"/>
      <c r="E318" s="184">
        <v>2.02</v>
      </c>
      <c r="F318" s="157"/>
      <c r="G318" s="157"/>
      <c r="H318" s="157"/>
      <c r="I318" s="157"/>
      <c r="J318" s="157"/>
      <c r="K318" s="157"/>
      <c r="L318" s="157"/>
      <c r="M318" s="157"/>
      <c r="N318" s="157"/>
      <c r="O318" s="157"/>
      <c r="P318" s="157"/>
      <c r="Q318" s="157"/>
      <c r="R318" s="157"/>
      <c r="S318" s="157"/>
      <c r="T318" s="157"/>
      <c r="U318" s="157"/>
      <c r="V318" s="157"/>
      <c r="W318" s="157"/>
      <c r="X318" s="157"/>
      <c r="Y318" s="148"/>
      <c r="Z318" s="148"/>
      <c r="AA318" s="148"/>
      <c r="AB318" s="148"/>
      <c r="AC318" s="148"/>
      <c r="AD318" s="148"/>
      <c r="AE318" s="148"/>
      <c r="AF318" s="148"/>
      <c r="AG318" s="148" t="s">
        <v>393</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65">
        <v>79</v>
      </c>
      <c r="B319" s="166" t="s">
        <v>1677</v>
      </c>
      <c r="C319" s="175" t="s">
        <v>1678</v>
      </c>
      <c r="D319" s="167" t="s">
        <v>727</v>
      </c>
      <c r="E319" s="168">
        <v>1.01</v>
      </c>
      <c r="F319" s="169">
        <v>740</v>
      </c>
      <c r="G319" s="170">
        <f>ROUND(E319*F319,2)</f>
        <v>747.4</v>
      </c>
      <c r="H319" s="169">
        <v>740</v>
      </c>
      <c r="I319" s="170">
        <f>ROUND(E319*H319,2)</f>
        <v>747.4</v>
      </c>
      <c r="J319" s="169">
        <v>0</v>
      </c>
      <c r="K319" s="170">
        <f>ROUND(E319*J319,2)</f>
        <v>0</v>
      </c>
      <c r="L319" s="170">
        <v>21</v>
      </c>
      <c r="M319" s="170">
        <f>G319*(1+L319/100)</f>
        <v>904.35399999999993</v>
      </c>
      <c r="N319" s="170">
        <v>2.5999999999999999E-3</v>
      </c>
      <c r="O319" s="170">
        <f>ROUND(E319*N319,2)</f>
        <v>0</v>
      </c>
      <c r="P319" s="170">
        <v>0</v>
      </c>
      <c r="Q319" s="170">
        <f>ROUND(E319*P319,2)</f>
        <v>0</v>
      </c>
      <c r="R319" s="170"/>
      <c r="S319" s="170" t="s">
        <v>321</v>
      </c>
      <c r="T319" s="171" t="s">
        <v>322</v>
      </c>
      <c r="U319" s="157">
        <v>0</v>
      </c>
      <c r="V319" s="157">
        <f>ROUND(E319*U319,2)</f>
        <v>0</v>
      </c>
      <c r="W319" s="157"/>
      <c r="X319" s="157" t="s">
        <v>627</v>
      </c>
      <c r="Y319" s="148"/>
      <c r="Z319" s="148"/>
      <c r="AA319" s="148"/>
      <c r="AB319" s="148"/>
      <c r="AC319" s="148"/>
      <c r="AD319" s="148"/>
      <c r="AE319" s="148"/>
      <c r="AF319" s="148"/>
      <c r="AG319" s="148" t="s">
        <v>628</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97" t="s">
        <v>925</v>
      </c>
      <c r="D320" s="183"/>
      <c r="E320" s="184">
        <v>1.01</v>
      </c>
      <c r="F320" s="157"/>
      <c r="G320" s="157"/>
      <c r="H320" s="157"/>
      <c r="I320" s="157"/>
      <c r="J320" s="157"/>
      <c r="K320" s="157"/>
      <c r="L320" s="157"/>
      <c r="M320" s="157"/>
      <c r="N320" s="157"/>
      <c r="O320" s="157"/>
      <c r="P320" s="157"/>
      <c r="Q320" s="157"/>
      <c r="R320" s="157"/>
      <c r="S320" s="157"/>
      <c r="T320" s="157"/>
      <c r="U320" s="157"/>
      <c r="V320" s="157"/>
      <c r="W320" s="157"/>
      <c r="X320" s="157"/>
      <c r="Y320" s="148"/>
      <c r="Z320" s="148"/>
      <c r="AA320" s="148"/>
      <c r="AB320" s="148"/>
      <c r="AC320" s="148"/>
      <c r="AD320" s="148"/>
      <c r="AE320" s="148"/>
      <c r="AF320" s="148"/>
      <c r="AG320" s="148" t="s">
        <v>393</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ht="22.5" outlineLevel="1" x14ac:dyDescent="0.2">
      <c r="A321" s="165">
        <v>80</v>
      </c>
      <c r="B321" s="166" t="s">
        <v>908</v>
      </c>
      <c r="C321" s="175" t="s">
        <v>909</v>
      </c>
      <c r="D321" s="167" t="s">
        <v>727</v>
      </c>
      <c r="E321" s="168">
        <v>1.01</v>
      </c>
      <c r="F321" s="169">
        <v>1676</v>
      </c>
      <c r="G321" s="170">
        <f>ROUND(E321*F321,2)</f>
        <v>1692.76</v>
      </c>
      <c r="H321" s="169">
        <v>1676</v>
      </c>
      <c r="I321" s="170">
        <f>ROUND(E321*H321,2)</f>
        <v>1692.76</v>
      </c>
      <c r="J321" s="169">
        <v>0</v>
      </c>
      <c r="K321" s="170">
        <f>ROUND(E321*J321,2)</f>
        <v>0</v>
      </c>
      <c r="L321" s="170">
        <v>21</v>
      </c>
      <c r="M321" s="170">
        <f>G321*(1+L321/100)</f>
        <v>2048.2395999999999</v>
      </c>
      <c r="N321" s="170">
        <v>0.58499999999999996</v>
      </c>
      <c r="O321" s="170">
        <f>ROUND(E321*N321,2)</f>
        <v>0.59</v>
      </c>
      <c r="P321" s="170">
        <v>0</v>
      </c>
      <c r="Q321" s="170">
        <f>ROUND(E321*P321,2)</f>
        <v>0</v>
      </c>
      <c r="R321" s="170" t="s">
        <v>626</v>
      </c>
      <c r="S321" s="170" t="s">
        <v>387</v>
      </c>
      <c r="T321" s="171" t="s">
        <v>322</v>
      </c>
      <c r="U321" s="157">
        <v>0</v>
      </c>
      <c r="V321" s="157">
        <f>ROUND(E321*U321,2)</f>
        <v>0</v>
      </c>
      <c r="W321" s="157"/>
      <c r="X321" s="157" t="s">
        <v>627</v>
      </c>
      <c r="Y321" s="148"/>
      <c r="Z321" s="148"/>
      <c r="AA321" s="148"/>
      <c r="AB321" s="148"/>
      <c r="AC321" s="148"/>
      <c r="AD321" s="148"/>
      <c r="AE321" s="148"/>
      <c r="AF321" s="148"/>
      <c r="AG321" s="148" t="s">
        <v>628</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55"/>
      <c r="B322" s="156"/>
      <c r="C322" s="197" t="s">
        <v>1420</v>
      </c>
      <c r="D322" s="183"/>
      <c r="E322" s="184">
        <v>1.01</v>
      </c>
      <c r="F322" s="157"/>
      <c r="G322" s="157"/>
      <c r="H322" s="157"/>
      <c r="I322" s="157"/>
      <c r="J322" s="157"/>
      <c r="K322" s="157"/>
      <c r="L322" s="157"/>
      <c r="M322" s="157"/>
      <c r="N322" s="157"/>
      <c r="O322" s="157"/>
      <c r="P322" s="157"/>
      <c r="Q322" s="157"/>
      <c r="R322" s="157"/>
      <c r="S322" s="157"/>
      <c r="T322" s="157"/>
      <c r="U322" s="157"/>
      <c r="V322" s="157"/>
      <c r="W322" s="157"/>
      <c r="X322" s="157"/>
      <c r="Y322" s="148"/>
      <c r="Z322" s="148"/>
      <c r="AA322" s="148"/>
      <c r="AB322" s="148"/>
      <c r="AC322" s="148"/>
      <c r="AD322" s="148"/>
      <c r="AE322" s="148"/>
      <c r="AF322" s="148"/>
      <c r="AG322" s="148" t="s">
        <v>393</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x14ac:dyDescent="0.2">
      <c r="A323" s="159" t="s">
        <v>316</v>
      </c>
      <c r="B323" s="160" t="s">
        <v>238</v>
      </c>
      <c r="C323" s="174" t="s">
        <v>239</v>
      </c>
      <c r="D323" s="161"/>
      <c r="E323" s="162"/>
      <c r="F323" s="163"/>
      <c r="G323" s="163">
        <f>SUMIF(AG324:AG329,"&lt;&gt;NOR",G324:G329)</f>
        <v>9020.7999999999993</v>
      </c>
      <c r="H323" s="163"/>
      <c r="I323" s="163">
        <f>SUM(I324:I329)</f>
        <v>0</v>
      </c>
      <c r="J323" s="163"/>
      <c r="K323" s="163">
        <f>SUM(K324:K329)</f>
        <v>9020.7999999999993</v>
      </c>
      <c r="L323" s="163"/>
      <c r="M323" s="163">
        <f>SUM(M324:M329)</f>
        <v>10915.168</v>
      </c>
      <c r="N323" s="163"/>
      <c r="O323" s="163">
        <f>SUM(O324:O329)</f>
        <v>0</v>
      </c>
      <c r="P323" s="163"/>
      <c r="Q323" s="163">
        <f>SUM(Q324:Q329)</f>
        <v>0</v>
      </c>
      <c r="R323" s="163"/>
      <c r="S323" s="163"/>
      <c r="T323" s="164"/>
      <c r="U323" s="158"/>
      <c r="V323" s="158">
        <f>SUM(V324:V329)</f>
        <v>18.14</v>
      </c>
      <c r="W323" s="158"/>
      <c r="X323" s="158"/>
      <c r="AG323" t="s">
        <v>317</v>
      </c>
    </row>
    <row r="324" spans="1:60" ht="22.5" outlineLevel="1" x14ac:dyDescent="0.2">
      <c r="A324" s="165">
        <v>81</v>
      </c>
      <c r="B324" s="166" t="s">
        <v>941</v>
      </c>
      <c r="C324" s="175" t="s">
        <v>942</v>
      </c>
      <c r="D324" s="167" t="s">
        <v>649</v>
      </c>
      <c r="E324" s="168">
        <v>85.749020000000002</v>
      </c>
      <c r="F324" s="169">
        <v>105.2</v>
      </c>
      <c r="G324" s="170">
        <f>ROUND(E324*F324,2)</f>
        <v>9020.7999999999993</v>
      </c>
      <c r="H324" s="169">
        <v>0</v>
      </c>
      <c r="I324" s="170">
        <f>ROUND(E324*H324,2)</f>
        <v>0</v>
      </c>
      <c r="J324" s="169">
        <v>105.2</v>
      </c>
      <c r="K324" s="170">
        <f>ROUND(E324*J324,2)</f>
        <v>9020.7999999999993</v>
      </c>
      <c r="L324" s="170">
        <v>21</v>
      </c>
      <c r="M324" s="170">
        <f>G324*(1+L324/100)</f>
        <v>10915.168</v>
      </c>
      <c r="N324" s="170">
        <v>0</v>
      </c>
      <c r="O324" s="170">
        <f>ROUND(E324*N324,2)</f>
        <v>0</v>
      </c>
      <c r="P324" s="170">
        <v>0</v>
      </c>
      <c r="Q324" s="170">
        <f>ROUND(E324*P324,2)</f>
        <v>0</v>
      </c>
      <c r="R324" s="170" t="s">
        <v>732</v>
      </c>
      <c r="S324" s="170" t="s">
        <v>387</v>
      </c>
      <c r="T324" s="171" t="s">
        <v>322</v>
      </c>
      <c r="U324" s="157">
        <v>0.21149999999999999</v>
      </c>
      <c r="V324" s="157">
        <f>ROUND(E324*U324,2)</f>
        <v>18.14</v>
      </c>
      <c r="W324" s="157"/>
      <c r="X324" s="157" t="s">
        <v>943</v>
      </c>
      <c r="Y324" s="148"/>
      <c r="Z324" s="148"/>
      <c r="AA324" s="148"/>
      <c r="AB324" s="148"/>
      <c r="AC324" s="148"/>
      <c r="AD324" s="148"/>
      <c r="AE324" s="148"/>
      <c r="AF324" s="148"/>
      <c r="AG324" s="148" t="s">
        <v>944</v>
      </c>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273" t="s">
        <v>945</v>
      </c>
      <c r="D325" s="274"/>
      <c r="E325" s="274"/>
      <c r="F325" s="274"/>
      <c r="G325" s="274"/>
      <c r="H325" s="157"/>
      <c r="I325" s="157"/>
      <c r="J325" s="157"/>
      <c r="K325" s="157"/>
      <c r="L325" s="157"/>
      <c r="M325" s="157"/>
      <c r="N325" s="157"/>
      <c r="O325" s="157"/>
      <c r="P325" s="157"/>
      <c r="Q325" s="157"/>
      <c r="R325" s="157"/>
      <c r="S325" s="157"/>
      <c r="T325" s="157"/>
      <c r="U325" s="157"/>
      <c r="V325" s="157"/>
      <c r="W325" s="157"/>
      <c r="X325" s="157"/>
      <c r="Y325" s="148"/>
      <c r="Z325" s="148"/>
      <c r="AA325" s="148"/>
      <c r="AB325" s="148"/>
      <c r="AC325" s="148"/>
      <c r="AD325" s="148"/>
      <c r="AE325" s="148"/>
      <c r="AF325" s="148"/>
      <c r="AG325" s="148" t="s">
        <v>391</v>
      </c>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5"/>
      <c r="B326" s="156"/>
      <c r="C326" s="197" t="s">
        <v>947</v>
      </c>
      <c r="D326" s="183"/>
      <c r="E326" s="184"/>
      <c r="F326" s="157"/>
      <c r="G326" s="157"/>
      <c r="H326" s="157"/>
      <c r="I326" s="157"/>
      <c r="J326" s="157"/>
      <c r="K326" s="157"/>
      <c r="L326" s="157"/>
      <c r="M326" s="157"/>
      <c r="N326" s="157"/>
      <c r="O326" s="157"/>
      <c r="P326" s="157"/>
      <c r="Q326" s="157"/>
      <c r="R326" s="157"/>
      <c r="S326" s="157"/>
      <c r="T326" s="157"/>
      <c r="U326" s="157"/>
      <c r="V326" s="157"/>
      <c r="W326" s="157"/>
      <c r="X326" s="157"/>
      <c r="Y326" s="148"/>
      <c r="Z326" s="148"/>
      <c r="AA326" s="148"/>
      <c r="AB326" s="148"/>
      <c r="AC326" s="148"/>
      <c r="AD326" s="148"/>
      <c r="AE326" s="148"/>
      <c r="AF326" s="148"/>
      <c r="AG326" s="148" t="s">
        <v>393</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ht="22.5" outlineLevel="1" x14ac:dyDescent="0.2">
      <c r="A327" s="155"/>
      <c r="B327" s="156"/>
      <c r="C327" s="197" t="s">
        <v>1679</v>
      </c>
      <c r="D327" s="183"/>
      <c r="E327" s="184"/>
      <c r="F327" s="157"/>
      <c r="G327" s="157"/>
      <c r="H327" s="157"/>
      <c r="I327" s="157"/>
      <c r="J327" s="157"/>
      <c r="K327" s="157"/>
      <c r="L327" s="157"/>
      <c r="M327" s="157"/>
      <c r="N327" s="157"/>
      <c r="O327" s="157"/>
      <c r="P327" s="157"/>
      <c r="Q327" s="157"/>
      <c r="R327" s="157"/>
      <c r="S327" s="157"/>
      <c r="T327" s="157"/>
      <c r="U327" s="157"/>
      <c r="V327" s="157"/>
      <c r="W327" s="157"/>
      <c r="X327" s="157"/>
      <c r="Y327" s="148"/>
      <c r="Z327" s="148"/>
      <c r="AA327" s="148"/>
      <c r="AB327" s="148"/>
      <c r="AC327" s="148"/>
      <c r="AD327" s="148"/>
      <c r="AE327" s="148"/>
      <c r="AF327" s="148"/>
      <c r="AG327" s="148" t="s">
        <v>393</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97" t="s">
        <v>1680</v>
      </c>
      <c r="D328" s="183"/>
      <c r="E328" s="184"/>
      <c r="F328" s="157"/>
      <c r="G328" s="157"/>
      <c r="H328" s="157"/>
      <c r="I328" s="157"/>
      <c r="J328" s="157"/>
      <c r="K328" s="157"/>
      <c r="L328" s="157"/>
      <c r="M328" s="157"/>
      <c r="N328" s="157"/>
      <c r="O328" s="157"/>
      <c r="P328" s="157"/>
      <c r="Q328" s="157"/>
      <c r="R328" s="157"/>
      <c r="S328" s="157"/>
      <c r="T328" s="157"/>
      <c r="U328" s="157"/>
      <c r="V328" s="157"/>
      <c r="W328" s="157"/>
      <c r="X328" s="157"/>
      <c r="Y328" s="148"/>
      <c r="Z328" s="148"/>
      <c r="AA328" s="148"/>
      <c r="AB328" s="148"/>
      <c r="AC328" s="148"/>
      <c r="AD328" s="148"/>
      <c r="AE328" s="148"/>
      <c r="AF328" s="148"/>
      <c r="AG328" s="148" t="s">
        <v>393</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55"/>
      <c r="B329" s="156"/>
      <c r="C329" s="197" t="s">
        <v>1681</v>
      </c>
      <c r="D329" s="183"/>
      <c r="E329" s="184">
        <v>85.749020000000002</v>
      </c>
      <c r="F329" s="157"/>
      <c r="G329" s="157"/>
      <c r="H329" s="157"/>
      <c r="I329" s="157"/>
      <c r="J329" s="157"/>
      <c r="K329" s="157"/>
      <c r="L329" s="157"/>
      <c r="M329" s="157"/>
      <c r="N329" s="157"/>
      <c r="O329" s="157"/>
      <c r="P329" s="157"/>
      <c r="Q329" s="157"/>
      <c r="R329" s="157"/>
      <c r="S329" s="157"/>
      <c r="T329" s="157"/>
      <c r="U329" s="157"/>
      <c r="V329" s="157"/>
      <c r="W329" s="157"/>
      <c r="X329" s="157"/>
      <c r="Y329" s="148"/>
      <c r="Z329" s="148"/>
      <c r="AA329" s="148"/>
      <c r="AB329" s="148"/>
      <c r="AC329" s="148"/>
      <c r="AD329" s="148"/>
      <c r="AE329" s="148"/>
      <c r="AF329" s="148"/>
      <c r="AG329" s="148" t="s">
        <v>393</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x14ac:dyDescent="0.2">
      <c r="A330" s="159" t="s">
        <v>316</v>
      </c>
      <c r="B330" s="160" t="s">
        <v>240</v>
      </c>
      <c r="C330" s="174" t="s">
        <v>241</v>
      </c>
      <c r="D330" s="161"/>
      <c r="E330" s="162"/>
      <c r="F330" s="163"/>
      <c r="G330" s="163">
        <f>SUMIF(AG331:AG339,"&lt;&gt;NOR",G331:G339)</f>
        <v>1565.5900000000001</v>
      </c>
      <c r="H330" s="163"/>
      <c r="I330" s="163">
        <f>SUM(I331:I339)</f>
        <v>818.5</v>
      </c>
      <c r="J330" s="163"/>
      <c r="K330" s="163">
        <f>SUM(K331:K339)</f>
        <v>747.09</v>
      </c>
      <c r="L330" s="163"/>
      <c r="M330" s="163">
        <f>SUM(M331:M339)</f>
        <v>1894.3639000000001</v>
      </c>
      <c r="N330" s="163"/>
      <c r="O330" s="163">
        <f>SUM(O331:O339)</f>
        <v>0.05</v>
      </c>
      <c r="P330" s="163"/>
      <c r="Q330" s="163">
        <f>SUM(Q331:Q339)</f>
        <v>0</v>
      </c>
      <c r="R330" s="163"/>
      <c r="S330" s="163"/>
      <c r="T330" s="164"/>
      <c r="U330" s="158"/>
      <c r="V330" s="158">
        <f>SUM(V331:V339)</f>
        <v>2.2200000000000002</v>
      </c>
      <c r="W330" s="158"/>
      <c r="X330" s="158"/>
      <c r="AG330" t="s">
        <v>317</v>
      </c>
    </row>
    <row r="331" spans="1:60" ht="33.75" outlineLevel="1" x14ac:dyDescent="0.2">
      <c r="A331" s="165">
        <v>82</v>
      </c>
      <c r="B331" s="166" t="s">
        <v>1486</v>
      </c>
      <c r="C331" s="175" t="s">
        <v>1487</v>
      </c>
      <c r="D331" s="167" t="s">
        <v>506</v>
      </c>
      <c r="E331" s="168">
        <v>4.2</v>
      </c>
      <c r="F331" s="169">
        <v>32.24</v>
      </c>
      <c r="G331" s="170">
        <f>ROUND(E331*F331,2)</f>
        <v>135.41</v>
      </c>
      <c r="H331" s="169">
        <v>16.18</v>
      </c>
      <c r="I331" s="170">
        <f>ROUND(E331*H331,2)</f>
        <v>67.959999999999994</v>
      </c>
      <c r="J331" s="169">
        <v>16.059999999999999</v>
      </c>
      <c r="K331" s="170">
        <f>ROUND(E331*J331,2)</f>
        <v>67.45</v>
      </c>
      <c r="L331" s="170">
        <v>21</v>
      </c>
      <c r="M331" s="170">
        <f>G331*(1+L331/100)</f>
        <v>163.84609999999998</v>
      </c>
      <c r="N331" s="170">
        <v>5.1999999999999995E-4</v>
      </c>
      <c r="O331" s="170">
        <f>ROUND(E331*N331,2)</f>
        <v>0</v>
      </c>
      <c r="P331" s="170">
        <v>0</v>
      </c>
      <c r="Q331" s="170">
        <f>ROUND(E331*P331,2)</f>
        <v>0</v>
      </c>
      <c r="R331" s="170" t="s">
        <v>1488</v>
      </c>
      <c r="S331" s="170" t="s">
        <v>387</v>
      </c>
      <c r="T331" s="171" t="s">
        <v>322</v>
      </c>
      <c r="U331" s="157">
        <v>4.9000000000000002E-2</v>
      </c>
      <c r="V331" s="157">
        <f>ROUND(E331*U331,2)</f>
        <v>0.21</v>
      </c>
      <c r="W331" s="157"/>
      <c r="X331" s="157" t="s">
        <v>388</v>
      </c>
      <c r="Y331" s="148"/>
      <c r="Z331" s="148"/>
      <c r="AA331" s="148"/>
      <c r="AB331" s="148"/>
      <c r="AC331" s="148"/>
      <c r="AD331" s="148"/>
      <c r="AE331" s="148"/>
      <c r="AF331" s="148"/>
      <c r="AG331" s="148" t="s">
        <v>389</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97" t="s">
        <v>1489</v>
      </c>
      <c r="D332" s="183"/>
      <c r="E332" s="184">
        <v>4.2</v>
      </c>
      <c r="F332" s="157"/>
      <c r="G332" s="157"/>
      <c r="H332" s="157"/>
      <c r="I332" s="157"/>
      <c r="J332" s="157"/>
      <c r="K332" s="157"/>
      <c r="L332" s="157"/>
      <c r="M332" s="157"/>
      <c r="N332" s="157"/>
      <c r="O332" s="157"/>
      <c r="P332" s="157"/>
      <c r="Q332" s="157"/>
      <c r="R332" s="157"/>
      <c r="S332" s="157"/>
      <c r="T332" s="157"/>
      <c r="U332" s="157"/>
      <c r="V332" s="157"/>
      <c r="W332" s="157"/>
      <c r="X332" s="157"/>
      <c r="Y332" s="148"/>
      <c r="Z332" s="148"/>
      <c r="AA332" s="148"/>
      <c r="AB332" s="148"/>
      <c r="AC332" s="148"/>
      <c r="AD332" s="148"/>
      <c r="AE332" s="148"/>
      <c r="AF332" s="148"/>
      <c r="AG332" s="148" t="s">
        <v>393</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ht="22.5" outlineLevel="1" x14ac:dyDescent="0.2">
      <c r="A333" s="165">
        <v>83</v>
      </c>
      <c r="B333" s="166" t="s">
        <v>1490</v>
      </c>
      <c r="C333" s="175" t="s">
        <v>1491</v>
      </c>
      <c r="D333" s="167" t="s">
        <v>506</v>
      </c>
      <c r="E333" s="168">
        <v>4.2</v>
      </c>
      <c r="F333" s="169">
        <v>332</v>
      </c>
      <c r="G333" s="170">
        <f>ROUND(E333*F333,2)</f>
        <v>1394.4</v>
      </c>
      <c r="H333" s="169">
        <v>178.7</v>
      </c>
      <c r="I333" s="170">
        <f>ROUND(E333*H333,2)</f>
        <v>750.54</v>
      </c>
      <c r="J333" s="169">
        <v>153.30000000000001</v>
      </c>
      <c r="K333" s="170">
        <f>ROUND(E333*J333,2)</f>
        <v>643.86</v>
      </c>
      <c r="L333" s="170">
        <v>21</v>
      </c>
      <c r="M333" s="170">
        <f>G333*(1+L333/100)</f>
        <v>1687.2240000000002</v>
      </c>
      <c r="N333" s="170">
        <v>1.1169999999999999E-2</v>
      </c>
      <c r="O333" s="170">
        <f>ROUND(E333*N333,2)</f>
        <v>0.05</v>
      </c>
      <c r="P333" s="170">
        <v>0</v>
      </c>
      <c r="Q333" s="170">
        <f>ROUND(E333*P333,2)</f>
        <v>0</v>
      </c>
      <c r="R333" s="170" t="s">
        <v>1488</v>
      </c>
      <c r="S333" s="170" t="s">
        <v>387</v>
      </c>
      <c r="T333" s="171" t="s">
        <v>322</v>
      </c>
      <c r="U333" s="157">
        <v>0.45982000000000001</v>
      </c>
      <c r="V333" s="157">
        <f>ROUND(E333*U333,2)</f>
        <v>1.93</v>
      </c>
      <c r="W333" s="157"/>
      <c r="X333" s="157" t="s">
        <v>388</v>
      </c>
      <c r="Y333" s="148"/>
      <c r="Z333" s="148"/>
      <c r="AA333" s="148"/>
      <c r="AB333" s="148"/>
      <c r="AC333" s="148"/>
      <c r="AD333" s="148"/>
      <c r="AE333" s="148"/>
      <c r="AF333" s="148"/>
      <c r="AG333" s="148" t="s">
        <v>389</v>
      </c>
      <c r="AH333" s="148"/>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197" t="s">
        <v>1489</v>
      </c>
      <c r="D334" s="183"/>
      <c r="E334" s="184">
        <v>4.2</v>
      </c>
      <c r="F334" s="157"/>
      <c r="G334" s="157"/>
      <c r="H334" s="157"/>
      <c r="I334" s="157"/>
      <c r="J334" s="157"/>
      <c r="K334" s="157"/>
      <c r="L334" s="157"/>
      <c r="M334" s="157"/>
      <c r="N334" s="157"/>
      <c r="O334" s="157"/>
      <c r="P334" s="157"/>
      <c r="Q334" s="157"/>
      <c r="R334" s="157"/>
      <c r="S334" s="157"/>
      <c r="T334" s="157"/>
      <c r="U334" s="157"/>
      <c r="V334" s="157"/>
      <c r="W334" s="157"/>
      <c r="X334" s="157"/>
      <c r="Y334" s="148"/>
      <c r="Z334" s="148"/>
      <c r="AA334" s="148"/>
      <c r="AB334" s="148"/>
      <c r="AC334" s="148"/>
      <c r="AD334" s="148"/>
      <c r="AE334" s="148"/>
      <c r="AF334" s="148"/>
      <c r="AG334" s="148" t="s">
        <v>393</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65">
        <v>84</v>
      </c>
      <c r="B335" s="166" t="s">
        <v>1492</v>
      </c>
      <c r="C335" s="175" t="s">
        <v>1493</v>
      </c>
      <c r="D335" s="167" t="s">
        <v>649</v>
      </c>
      <c r="E335" s="168">
        <v>4.9099999999999998E-2</v>
      </c>
      <c r="F335" s="169">
        <v>728.72</v>
      </c>
      <c r="G335" s="170">
        <f>ROUND(E335*F335,2)</f>
        <v>35.78</v>
      </c>
      <c r="H335" s="169">
        <v>0</v>
      </c>
      <c r="I335" s="170">
        <f>ROUND(E335*H335,2)</f>
        <v>0</v>
      </c>
      <c r="J335" s="169">
        <v>728.72</v>
      </c>
      <c r="K335" s="170">
        <f>ROUND(E335*J335,2)</f>
        <v>35.78</v>
      </c>
      <c r="L335" s="170">
        <v>21</v>
      </c>
      <c r="M335" s="170">
        <f>G335*(1+L335/100)</f>
        <v>43.293799999999997</v>
      </c>
      <c r="N335" s="170">
        <v>0</v>
      </c>
      <c r="O335" s="170">
        <f>ROUND(E335*N335,2)</f>
        <v>0</v>
      </c>
      <c r="P335" s="170">
        <v>0</v>
      </c>
      <c r="Q335" s="170">
        <f>ROUND(E335*P335,2)</f>
        <v>0</v>
      </c>
      <c r="R335" s="170" t="s">
        <v>1488</v>
      </c>
      <c r="S335" s="170" t="s">
        <v>387</v>
      </c>
      <c r="T335" s="171" t="s">
        <v>322</v>
      </c>
      <c r="U335" s="157">
        <v>1.5669999999999999</v>
      </c>
      <c r="V335" s="157">
        <f>ROUND(E335*U335,2)</f>
        <v>0.08</v>
      </c>
      <c r="W335" s="157"/>
      <c r="X335" s="157" t="s">
        <v>943</v>
      </c>
      <c r="Y335" s="148"/>
      <c r="Z335" s="148"/>
      <c r="AA335" s="148"/>
      <c r="AB335" s="148"/>
      <c r="AC335" s="148"/>
      <c r="AD335" s="148"/>
      <c r="AE335" s="148"/>
      <c r="AF335" s="148"/>
      <c r="AG335" s="148" t="s">
        <v>944</v>
      </c>
      <c r="AH335" s="148"/>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273" t="s">
        <v>1494</v>
      </c>
      <c r="D336" s="274"/>
      <c r="E336" s="274"/>
      <c r="F336" s="274"/>
      <c r="G336" s="274"/>
      <c r="H336" s="157"/>
      <c r="I336" s="157"/>
      <c r="J336" s="157"/>
      <c r="K336" s="157"/>
      <c r="L336" s="157"/>
      <c r="M336" s="157"/>
      <c r="N336" s="157"/>
      <c r="O336" s="157"/>
      <c r="P336" s="157"/>
      <c r="Q336" s="157"/>
      <c r="R336" s="157"/>
      <c r="S336" s="157"/>
      <c r="T336" s="157"/>
      <c r="U336" s="157"/>
      <c r="V336" s="157"/>
      <c r="W336" s="157"/>
      <c r="X336" s="157"/>
      <c r="Y336" s="148"/>
      <c r="Z336" s="148"/>
      <c r="AA336" s="148"/>
      <c r="AB336" s="148"/>
      <c r="AC336" s="148"/>
      <c r="AD336" s="148"/>
      <c r="AE336" s="148"/>
      <c r="AF336" s="148"/>
      <c r="AG336" s="148" t="s">
        <v>391</v>
      </c>
      <c r="AH336" s="148"/>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55"/>
      <c r="B337" s="156"/>
      <c r="C337" s="197" t="s">
        <v>947</v>
      </c>
      <c r="D337" s="183"/>
      <c r="E337" s="184"/>
      <c r="F337" s="157"/>
      <c r="G337" s="157"/>
      <c r="H337" s="157"/>
      <c r="I337" s="157"/>
      <c r="J337" s="157"/>
      <c r="K337" s="157"/>
      <c r="L337" s="157"/>
      <c r="M337" s="157"/>
      <c r="N337" s="157"/>
      <c r="O337" s="157"/>
      <c r="P337" s="157"/>
      <c r="Q337" s="157"/>
      <c r="R337" s="157"/>
      <c r="S337" s="157"/>
      <c r="T337" s="157"/>
      <c r="U337" s="157"/>
      <c r="V337" s="157"/>
      <c r="W337" s="157"/>
      <c r="X337" s="157"/>
      <c r="Y337" s="148"/>
      <c r="Z337" s="148"/>
      <c r="AA337" s="148"/>
      <c r="AB337" s="148"/>
      <c r="AC337" s="148"/>
      <c r="AD337" s="148"/>
      <c r="AE337" s="148"/>
      <c r="AF337" s="148"/>
      <c r="AG337" s="148" t="s">
        <v>393</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97" t="s">
        <v>1682</v>
      </c>
      <c r="D338" s="183"/>
      <c r="E338" s="184"/>
      <c r="F338" s="157"/>
      <c r="G338" s="157"/>
      <c r="H338" s="157"/>
      <c r="I338" s="157"/>
      <c r="J338" s="157"/>
      <c r="K338" s="157"/>
      <c r="L338" s="157"/>
      <c r="M338" s="157"/>
      <c r="N338" s="157"/>
      <c r="O338" s="157"/>
      <c r="P338" s="157"/>
      <c r="Q338" s="157"/>
      <c r="R338" s="157"/>
      <c r="S338" s="157"/>
      <c r="T338" s="157"/>
      <c r="U338" s="157"/>
      <c r="V338" s="157"/>
      <c r="W338" s="157"/>
      <c r="X338" s="157"/>
      <c r="Y338" s="148"/>
      <c r="Z338" s="148"/>
      <c r="AA338" s="148"/>
      <c r="AB338" s="148"/>
      <c r="AC338" s="148"/>
      <c r="AD338" s="148"/>
      <c r="AE338" s="148"/>
      <c r="AF338" s="148"/>
      <c r="AG338" s="148" t="s">
        <v>393</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55"/>
      <c r="B339" s="156"/>
      <c r="C339" s="197" t="s">
        <v>1496</v>
      </c>
      <c r="D339" s="183"/>
      <c r="E339" s="184">
        <v>4.9099999999999998E-2</v>
      </c>
      <c r="F339" s="157"/>
      <c r="G339" s="157"/>
      <c r="H339" s="157"/>
      <c r="I339" s="157"/>
      <c r="J339" s="157"/>
      <c r="K339" s="157"/>
      <c r="L339" s="157"/>
      <c r="M339" s="157"/>
      <c r="N339" s="157"/>
      <c r="O339" s="157"/>
      <c r="P339" s="157"/>
      <c r="Q339" s="157"/>
      <c r="R339" s="157"/>
      <c r="S339" s="157"/>
      <c r="T339" s="157"/>
      <c r="U339" s="157"/>
      <c r="V339" s="157"/>
      <c r="W339" s="157"/>
      <c r="X339" s="157"/>
      <c r="Y339" s="148"/>
      <c r="Z339" s="148"/>
      <c r="AA339" s="148"/>
      <c r="AB339" s="148"/>
      <c r="AC339" s="148"/>
      <c r="AD339" s="148"/>
      <c r="AE339" s="148"/>
      <c r="AF339" s="148"/>
      <c r="AG339" s="148" t="s">
        <v>393</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x14ac:dyDescent="0.2">
      <c r="A340" s="159" t="s">
        <v>316</v>
      </c>
      <c r="B340" s="160" t="s">
        <v>246</v>
      </c>
      <c r="C340" s="174" t="s">
        <v>247</v>
      </c>
      <c r="D340" s="161"/>
      <c r="E340" s="162"/>
      <c r="F340" s="163"/>
      <c r="G340" s="163">
        <f>SUMIF(AG341:AG346,"&lt;&gt;NOR",G341:G346)</f>
        <v>1489.15</v>
      </c>
      <c r="H340" s="163"/>
      <c r="I340" s="163">
        <f>SUM(I341:I346)</f>
        <v>531.29</v>
      </c>
      <c r="J340" s="163"/>
      <c r="K340" s="163">
        <f>SUM(K341:K346)</f>
        <v>957.87</v>
      </c>
      <c r="L340" s="163"/>
      <c r="M340" s="163">
        <f>SUM(M341:M346)</f>
        <v>1801.8715</v>
      </c>
      <c r="N340" s="163"/>
      <c r="O340" s="163">
        <f>SUM(O341:O346)</f>
        <v>0.01</v>
      </c>
      <c r="P340" s="163"/>
      <c r="Q340" s="163">
        <f>SUM(Q341:Q346)</f>
        <v>0</v>
      </c>
      <c r="R340" s="163"/>
      <c r="S340" s="163"/>
      <c r="T340" s="164"/>
      <c r="U340" s="158"/>
      <c r="V340" s="158">
        <f>SUM(V341:V346)</f>
        <v>2.65</v>
      </c>
      <c r="W340" s="158"/>
      <c r="X340" s="158"/>
      <c r="AG340" t="s">
        <v>317</v>
      </c>
    </row>
    <row r="341" spans="1:60" ht="22.5" outlineLevel="1" x14ac:dyDescent="0.2">
      <c r="A341" s="165">
        <v>85</v>
      </c>
      <c r="B341" s="166" t="s">
        <v>1497</v>
      </c>
      <c r="C341" s="175" t="s">
        <v>1498</v>
      </c>
      <c r="D341" s="167" t="s">
        <v>506</v>
      </c>
      <c r="E341" s="168">
        <v>11.08</v>
      </c>
      <c r="F341" s="169">
        <v>134.4</v>
      </c>
      <c r="G341" s="170">
        <f>ROUND(E341*F341,2)</f>
        <v>1489.15</v>
      </c>
      <c r="H341" s="169">
        <v>47.95</v>
      </c>
      <c r="I341" s="170">
        <f>ROUND(E341*H341,2)</f>
        <v>531.29</v>
      </c>
      <c r="J341" s="169">
        <v>86.45</v>
      </c>
      <c r="K341" s="170">
        <f>ROUND(E341*J341,2)</f>
        <v>957.87</v>
      </c>
      <c r="L341" s="170">
        <v>21</v>
      </c>
      <c r="M341" s="170">
        <f>G341*(1+L341/100)</f>
        <v>1801.8715</v>
      </c>
      <c r="N341" s="170">
        <v>5.9999999999999995E-4</v>
      </c>
      <c r="O341" s="170">
        <f>ROUND(E341*N341,2)</f>
        <v>0.01</v>
      </c>
      <c r="P341" s="170">
        <v>0</v>
      </c>
      <c r="Q341" s="170">
        <f>ROUND(E341*P341,2)</f>
        <v>0</v>
      </c>
      <c r="R341" s="170" t="s">
        <v>1499</v>
      </c>
      <c r="S341" s="170" t="s">
        <v>387</v>
      </c>
      <c r="T341" s="171" t="s">
        <v>322</v>
      </c>
      <c r="U341" s="157">
        <v>0.23899999999999999</v>
      </c>
      <c r="V341" s="157">
        <f>ROUND(E341*U341,2)</f>
        <v>2.65</v>
      </c>
      <c r="W341" s="157"/>
      <c r="X341" s="157" t="s">
        <v>388</v>
      </c>
      <c r="Y341" s="148"/>
      <c r="Z341" s="148"/>
      <c r="AA341" s="148"/>
      <c r="AB341" s="148"/>
      <c r="AC341" s="148"/>
      <c r="AD341" s="148"/>
      <c r="AE341" s="148"/>
      <c r="AF341" s="148"/>
      <c r="AG341" s="148" t="s">
        <v>389</v>
      </c>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273" t="s">
        <v>1500</v>
      </c>
      <c r="D342" s="274"/>
      <c r="E342" s="274"/>
      <c r="F342" s="274"/>
      <c r="G342" s="274"/>
      <c r="H342" s="157"/>
      <c r="I342" s="157"/>
      <c r="J342" s="157"/>
      <c r="K342" s="157"/>
      <c r="L342" s="157"/>
      <c r="M342" s="157"/>
      <c r="N342" s="157"/>
      <c r="O342" s="157"/>
      <c r="P342" s="157"/>
      <c r="Q342" s="157"/>
      <c r="R342" s="157"/>
      <c r="S342" s="157"/>
      <c r="T342" s="157"/>
      <c r="U342" s="157"/>
      <c r="V342" s="157"/>
      <c r="W342" s="157"/>
      <c r="X342" s="157"/>
      <c r="Y342" s="148"/>
      <c r="Z342" s="148"/>
      <c r="AA342" s="148"/>
      <c r="AB342" s="148"/>
      <c r="AC342" s="148"/>
      <c r="AD342" s="148"/>
      <c r="AE342" s="148"/>
      <c r="AF342" s="148"/>
      <c r="AG342" s="148" t="s">
        <v>391</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97" t="s">
        <v>1178</v>
      </c>
      <c r="D343" s="183"/>
      <c r="E343" s="184"/>
      <c r="F343" s="157"/>
      <c r="G343" s="157"/>
      <c r="H343" s="157"/>
      <c r="I343" s="157"/>
      <c r="J343" s="157"/>
      <c r="K343" s="157"/>
      <c r="L343" s="157"/>
      <c r="M343" s="157"/>
      <c r="N343" s="157"/>
      <c r="O343" s="157"/>
      <c r="P343" s="157"/>
      <c r="Q343" s="157"/>
      <c r="R343" s="157"/>
      <c r="S343" s="157"/>
      <c r="T343" s="157"/>
      <c r="U343" s="157"/>
      <c r="V343" s="157"/>
      <c r="W343" s="157"/>
      <c r="X343" s="157"/>
      <c r="Y343" s="148"/>
      <c r="Z343" s="148"/>
      <c r="AA343" s="148"/>
      <c r="AB343" s="148"/>
      <c r="AC343" s="148"/>
      <c r="AD343" s="148"/>
      <c r="AE343" s="148"/>
      <c r="AF343" s="148"/>
      <c r="AG343" s="148" t="s">
        <v>393</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x14ac:dyDescent="0.2">
      <c r="A344" s="155"/>
      <c r="B344" s="156"/>
      <c r="C344" s="197" t="s">
        <v>1683</v>
      </c>
      <c r="D344" s="183"/>
      <c r="E344" s="184">
        <v>1.8149999999999999</v>
      </c>
      <c r="F344" s="157"/>
      <c r="G344" s="157"/>
      <c r="H344" s="157"/>
      <c r="I344" s="157"/>
      <c r="J344" s="157"/>
      <c r="K344" s="157"/>
      <c r="L344" s="157"/>
      <c r="M344" s="157"/>
      <c r="N344" s="157"/>
      <c r="O344" s="157"/>
      <c r="P344" s="157"/>
      <c r="Q344" s="157"/>
      <c r="R344" s="157"/>
      <c r="S344" s="157"/>
      <c r="T344" s="157"/>
      <c r="U344" s="157"/>
      <c r="V344" s="157"/>
      <c r="W344" s="157"/>
      <c r="X344" s="157"/>
      <c r="Y344" s="148"/>
      <c r="Z344" s="148"/>
      <c r="AA344" s="148"/>
      <c r="AB344" s="148"/>
      <c r="AC344" s="148"/>
      <c r="AD344" s="148"/>
      <c r="AE344" s="148"/>
      <c r="AF344" s="148"/>
      <c r="AG344" s="148" t="s">
        <v>393</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5"/>
      <c r="B345" s="156"/>
      <c r="C345" s="197" t="s">
        <v>1684</v>
      </c>
      <c r="D345" s="183"/>
      <c r="E345" s="184">
        <v>-0.54</v>
      </c>
      <c r="F345" s="157"/>
      <c r="G345" s="157"/>
      <c r="H345" s="157"/>
      <c r="I345" s="157"/>
      <c r="J345" s="157"/>
      <c r="K345" s="157"/>
      <c r="L345" s="157"/>
      <c r="M345" s="157"/>
      <c r="N345" s="157"/>
      <c r="O345" s="157"/>
      <c r="P345" s="157"/>
      <c r="Q345" s="157"/>
      <c r="R345" s="157"/>
      <c r="S345" s="157"/>
      <c r="T345" s="157"/>
      <c r="U345" s="157"/>
      <c r="V345" s="157"/>
      <c r="W345" s="157"/>
      <c r="X345" s="157"/>
      <c r="Y345" s="148"/>
      <c r="Z345" s="148"/>
      <c r="AA345" s="148"/>
      <c r="AB345" s="148"/>
      <c r="AC345" s="148"/>
      <c r="AD345" s="148"/>
      <c r="AE345" s="148"/>
      <c r="AF345" s="148"/>
      <c r="AG345" s="148" t="s">
        <v>393</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97" t="s">
        <v>1685</v>
      </c>
      <c r="D346" s="183"/>
      <c r="E346" s="184">
        <v>9.8049999999999997</v>
      </c>
      <c r="F346" s="157"/>
      <c r="G346" s="157"/>
      <c r="H346" s="157"/>
      <c r="I346" s="157"/>
      <c r="J346" s="157"/>
      <c r="K346" s="157"/>
      <c r="L346" s="157"/>
      <c r="M346" s="157"/>
      <c r="N346" s="157"/>
      <c r="O346" s="157"/>
      <c r="P346" s="157"/>
      <c r="Q346" s="157"/>
      <c r="R346" s="157"/>
      <c r="S346" s="157"/>
      <c r="T346" s="157"/>
      <c r="U346" s="157"/>
      <c r="V346" s="157"/>
      <c r="W346" s="157"/>
      <c r="X346" s="157"/>
      <c r="Y346" s="148"/>
      <c r="Z346" s="148"/>
      <c r="AA346" s="148"/>
      <c r="AB346" s="148"/>
      <c r="AC346" s="148"/>
      <c r="AD346" s="148"/>
      <c r="AE346" s="148"/>
      <c r="AF346" s="148"/>
      <c r="AG346" s="148" t="s">
        <v>393</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x14ac:dyDescent="0.2">
      <c r="A347" s="159" t="s">
        <v>316</v>
      </c>
      <c r="B347" s="160" t="s">
        <v>281</v>
      </c>
      <c r="C347" s="174" t="s">
        <v>282</v>
      </c>
      <c r="D347" s="161"/>
      <c r="E347" s="162"/>
      <c r="F347" s="163"/>
      <c r="G347" s="163">
        <f>SUMIF(AG348:AG350,"&lt;&gt;NOR",G348:G350)</f>
        <v>9920</v>
      </c>
      <c r="H347" s="163"/>
      <c r="I347" s="163">
        <f>SUM(I348:I350)</f>
        <v>2565.6999999999998</v>
      </c>
      <c r="J347" s="163"/>
      <c r="K347" s="163">
        <f>SUM(K348:K350)</f>
        <v>7354.3</v>
      </c>
      <c r="L347" s="163"/>
      <c r="M347" s="163">
        <f>SUM(M348:M350)</f>
        <v>12003.199999999999</v>
      </c>
      <c r="N347" s="163"/>
      <c r="O347" s="163">
        <f>SUM(O348:O350)</f>
        <v>0.27</v>
      </c>
      <c r="P347" s="163"/>
      <c r="Q347" s="163">
        <f>SUM(Q348:Q350)</f>
        <v>0</v>
      </c>
      <c r="R347" s="163"/>
      <c r="S347" s="163"/>
      <c r="T347" s="164"/>
      <c r="U347" s="158"/>
      <c r="V347" s="158">
        <f>SUM(V348:V350)</f>
        <v>6.27</v>
      </c>
      <c r="W347" s="158"/>
      <c r="X347" s="158"/>
      <c r="AG347" t="s">
        <v>317</v>
      </c>
    </row>
    <row r="348" spans="1:60" outlineLevel="1" x14ac:dyDescent="0.2">
      <c r="A348" s="165">
        <v>86</v>
      </c>
      <c r="B348" s="166" t="s">
        <v>1504</v>
      </c>
      <c r="C348" s="175" t="s">
        <v>1505</v>
      </c>
      <c r="D348" s="167" t="s">
        <v>420</v>
      </c>
      <c r="E348" s="168">
        <v>10</v>
      </c>
      <c r="F348" s="169">
        <v>992</v>
      </c>
      <c r="G348" s="170">
        <f>ROUND(E348*F348,2)</f>
        <v>9920</v>
      </c>
      <c r="H348" s="169">
        <v>256.57</v>
      </c>
      <c r="I348" s="170">
        <f>ROUND(E348*H348,2)</f>
        <v>2565.6999999999998</v>
      </c>
      <c r="J348" s="169">
        <v>735.43</v>
      </c>
      <c r="K348" s="170">
        <f>ROUND(E348*J348,2)</f>
        <v>7354.3</v>
      </c>
      <c r="L348" s="170">
        <v>21</v>
      </c>
      <c r="M348" s="170">
        <f>G348*(1+L348/100)</f>
        <v>12003.199999999999</v>
      </c>
      <c r="N348" s="170">
        <v>2.7119999999999998E-2</v>
      </c>
      <c r="O348" s="170">
        <f>ROUND(E348*N348,2)</f>
        <v>0.27</v>
      </c>
      <c r="P348" s="170">
        <v>0</v>
      </c>
      <c r="Q348" s="170">
        <f>ROUND(E348*P348,2)</f>
        <v>0</v>
      </c>
      <c r="R348" s="170"/>
      <c r="S348" s="170" t="s">
        <v>387</v>
      </c>
      <c r="T348" s="171" t="s">
        <v>322</v>
      </c>
      <c r="U348" s="157">
        <v>0.627</v>
      </c>
      <c r="V348" s="157">
        <f>ROUND(E348*U348,2)</f>
        <v>6.27</v>
      </c>
      <c r="W348" s="157"/>
      <c r="X348" s="157" t="s">
        <v>388</v>
      </c>
      <c r="Y348" s="148"/>
      <c r="Z348" s="148"/>
      <c r="AA348" s="148"/>
      <c r="AB348" s="148"/>
      <c r="AC348" s="148"/>
      <c r="AD348" s="148"/>
      <c r="AE348" s="148"/>
      <c r="AF348" s="148"/>
      <c r="AG348" s="148" t="s">
        <v>389</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1" x14ac:dyDescent="0.2">
      <c r="A349" s="155"/>
      <c r="B349" s="156"/>
      <c r="C349" s="197" t="s">
        <v>1543</v>
      </c>
      <c r="D349" s="183"/>
      <c r="E349" s="184">
        <v>10</v>
      </c>
      <c r="F349" s="157"/>
      <c r="G349" s="157"/>
      <c r="H349" s="157"/>
      <c r="I349" s="157"/>
      <c r="J349" s="157"/>
      <c r="K349" s="157"/>
      <c r="L349" s="157"/>
      <c r="M349" s="157"/>
      <c r="N349" s="157"/>
      <c r="O349" s="157"/>
      <c r="P349" s="157"/>
      <c r="Q349" s="157"/>
      <c r="R349" s="157"/>
      <c r="S349" s="157"/>
      <c r="T349" s="157"/>
      <c r="U349" s="157"/>
      <c r="V349" s="157"/>
      <c r="W349" s="157"/>
      <c r="X349" s="157"/>
      <c r="Y349" s="148"/>
      <c r="Z349" s="148"/>
      <c r="AA349" s="148"/>
      <c r="AB349" s="148"/>
      <c r="AC349" s="148"/>
      <c r="AD349" s="148"/>
      <c r="AE349" s="148"/>
      <c r="AF349" s="148"/>
      <c r="AG349" s="148" t="s">
        <v>393</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1" x14ac:dyDescent="0.2">
      <c r="A350" s="155"/>
      <c r="B350" s="156"/>
      <c r="C350" s="198" t="s">
        <v>599</v>
      </c>
      <c r="D350" s="185"/>
      <c r="E350" s="186">
        <v>10</v>
      </c>
      <c r="F350" s="157"/>
      <c r="G350" s="157"/>
      <c r="H350" s="157"/>
      <c r="I350" s="157"/>
      <c r="J350" s="157"/>
      <c r="K350" s="157"/>
      <c r="L350" s="157"/>
      <c r="M350" s="157"/>
      <c r="N350" s="157"/>
      <c r="O350" s="157"/>
      <c r="P350" s="157"/>
      <c r="Q350" s="157"/>
      <c r="R350" s="157"/>
      <c r="S350" s="157"/>
      <c r="T350" s="157"/>
      <c r="U350" s="157"/>
      <c r="V350" s="157"/>
      <c r="W350" s="157"/>
      <c r="X350" s="157"/>
      <c r="Y350" s="148"/>
      <c r="Z350" s="148"/>
      <c r="AA350" s="148"/>
      <c r="AB350" s="148"/>
      <c r="AC350" s="148"/>
      <c r="AD350" s="148"/>
      <c r="AE350" s="148"/>
      <c r="AF350" s="148"/>
      <c r="AG350" s="148" t="s">
        <v>393</v>
      </c>
      <c r="AH350" s="148">
        <v>1</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x14ac:dyDescent="0.2">
      <c r="A351" s="159" t="s">
        <v>316</v>
      </c>
      <c r="B351" s="160" t="s">
        <v>283</v>
      </c>
      <c r="C351" s="174" t="s">
        <v>284</v>
      </c>
      <c r="D351" s="161"/>
      <c r="E351" s="162"/>
      <c r="F351" s="163"/>
      <c r="G351" s="163">
        <f>SUMIF(AG352:AG353,"&lt;&gt;NOR",G352:G353)</f>
        <v>3692.8</v>
      </c>
      <c r="H351" s="163"/>
      <c r="I351" s="163">
        <f>SUM(I352:I353)</f>
        <v>3050.96</v>
      </c>
      <c r="J351" s="163"/>
      <c r="K351" s="163">
        <f>SUM(K352:K353)</f>
        <v>641.84</v>
      </c>
      <c r="L351" s="163"/>
      <c r="M351" s="163">
        <f>SUM(M352:M353)</f>
        <v>4468.2880000000005</v>
      </c>
      <c r="N351" s="163"/>
      <c r="O351" s="163">
        <f>SUM(O352:O353)</f>
        <v>0.37</v>
      </c>
      <c r="P351" s="163"/>
      <c r="Q351" s="163">
        <f>SUM(Q352:Q353)</f>
        <v>0</v>
      </c>
      <c r="R351" s="163"/>
      <c r="S351" s="163"/>
      <c r="T351" s="164"/>
      <c r="U351" s="158"/>
      <c r="V351" s="158">
        <f>SUM(V352:V353)</f>
        <v>2.1</v>
      </c>
      <c r="W351" s="158"/>
      <c r="X351" s="158"/>
      <c r="AG351" t="s">
        <v>317</v>
      </c>
    </row>
    <row r="352" spans="1:60" outlineLevel="1" x14ac:dyDescent="0.2">
      <c r="A352" s="165">
        <v>87</v>
      </c>
      <c r="B352" s="166" t="s">
        <v>951</v>
      </c>
      <c r="C352" s="175" t="s">
        <v>952</v>
      </c>
      <c r="D352" s="167" t="s">
        <v>420</v>
      </c>
      <c r="E352" s="168">
        <v>4</v>
      </c>
      <c r="F352" s="169">
        <v>923.2</v>
      </c>
      <c r="G352" s="170">
        <f>ROUND(E352*F352,2)</f>
        <v>3692.8</v>
      </c>
      <c r="H352" s="169">
        <v>762.74</v>
      </c>
      <c r="I352" s="170">
        <f>ROUND(E352*H352,2)</f>
        <v>3050.96</v>
      </c>
      <c r="J352" s="169">
        <v>160.46</v>
      </c>
      <c r="K352" s="170">
        <f>ROUND(E352*J352,2)</f>
        <v>641.84</v>
      </c>
      <c r="L352" s="170">
        <v>21</v>
      </c>
      <c r="M352" s="170">
        <f>G352*(1+L352/100)</f>
        <v>4468.2880000000005</v>
      </c>
      <c r="N352" s="170">
        <v>9.2999999999999999E-2</v>
      </c>
      <c r="O352" s="170">
        <f>ROUND(E352*N352,2)</f>
        <v>0.37</v>
      </c>
      <c r="P352" s="170">
        <v>0</v>
      </c>
      <c r="Q352" s="170">
        <f>ROUND(E352*P352,2)</f>
        <v>0</v>
      </c>
      <c r="R352" s="170"/>
      <c r="S352" s="170" t="s">
        <v>387</v>
      </c>
      <c r="T352" s="171" t="s">
        <v>322</v>
      </c>
      <c r="U352" s="157">
        <v>0.52500000000000002</v>
      </c>
      <c r="V352" s="157">
        <f>ROUND(E352*U352,2)</f>
        <v>2.1</v>
      </c>
      <c r="W352" s="157"/>
      <c r="X352" s="157" t="s">
        <v>388</v>
      </c>
      <c r="Y352" s="148"/>
      <c r="Z352" s="148"/>
      <c r="AA352" s="148"/>
      <c r="AB352" s="148"/>
      <c r="AC352" s="148"/>
      <c r="AD352" s="148"/>
      <c r="AE352" s="148"/>
      <c r="AF352" s="148"/>
      <c r="AG352" s="148" t="s">
        <v>953</v>
      </c>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97" t="s">
        <v>1686</v>
      </c>
      <c r="D353" s="183"/>
      <c r="E353" s="184">
        <v>4</v>
      </c>
      <c r="F353" s="157"/>
      <c r="G353" s="157"/>
      <c r="H353" s="157"/>
      <c r="I353" s="157"/>
      <c r="J353" s="157"/>
      <c r="K353" s="157"/>
      <c r="L353" s="157"/>
      <c r="M353" s="157"/>
      <c r="N353" s="157"/>
      <c r="O353" s="157"/>
      <c r="P353" s="157"/>
      <c r="Q353" s="157"/>
      <c r="R353" s="157"/>
      <c r="S353" s="157"/>
      <c r="T353" s="157"/>
      <c r="U353" s="157"/>
      <c r="V353" s="157"/>
      <c r="W353" s="157"/>
      <c r="X353" s="157"/>
      <c r="Y353" s="148"/>
      <c r="Z353" s="148"/>
      <c r="AA353" s="148"/>
      <c r="AB353" s="148"/>
      <c r="AC353" s="148"/>
      <c r="AD353" s="148"/>
      <c r="AE353" s="148"/>
      <c r="AF353" s="148"/>
      <c r="AG353" s="148" t="s">
        <v>393</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x14ac:dyDescent="0.2">
      <c r="A354" s="3"/>
      <c r="B354" s="4"/>
      <c r="C354" s="176"/>
      <c r="D354" s="6"/>
      <c r="E354" s="3"/>
      <c r="F354" s="3"/>
      <c r="G354" s="3"/>
      <c r="H354" s="3"/>
      <c r="I354" s="3"/>
      <c r="J354" s="3"/>
      <c r="K354" s="3"/>
      <c r="L354" s="3"/>
      <c r="M354" s="3"/>
      <c r="N354" s="3"/>
      <c r="O354" s="3"/>
      <c r="P354" s="3"/>
      <c r="Q354" s="3"/>
      <c r="R354" s="3"/>
      <c r="S354" s="3"/>
      <c r="T354" s="3"/>
      <c r="U354" s="3"/>
      <c r="V354" s="3"/>
      <c r="W354" s="3"/>
      <c r="X354" s="3"/>
      <c r="AE354">
        <v>15</v>
      </c>
      <c r="AF354">
        <v>21</v>
      </c>
      <c r="AG354" t="s">
        <v>303</v>
      </c>
    </row>
    <row r="355" spans="1:60" x14ac:dyDescent="0.2">
      <c r="A355" s="151"/>
      <c r="B355" s="152" t="s">
        <v>29</v>
      </c>
      <c r="C355" s="177"/>
      <c r="D355" s="153"/>
      <c r="E355" s="154"/>
      <c r="F355" s="154"/>
      <c r="G355" s="173">
        <f>G8+G137+G154+G174+G190+G208+G228+G236+G323+G330+G340+G347+G351</f>
        <v>836362.00000000023</v>
      </c>
      <c r="H355" s="3"/>
      <c r="I355" s="3"/>
      <c r="J355" s="3"/>
      <c r="K355" s="3"/>
      <c r="L355" s="3"/>
      <c r="M355" s="3"/>
      <c r="N355" s="3"/>
      <c r="O355" s="3"/>
      <c r="P355" s="3"/>
      <c r="Q355" s="3"/>
      <c r="R355" s="3"/>
      <c r="S355" s="3"/>
      <c r="T355" s="3"/>
      <c r="U355" s="3"/>
      <c r="V355" s="3"/>
      <c r="W355" s="3"/>
      <c r="X355" s="3"/>
      <c r="AE355">
        <f>SUMIF(L7:L353,AE354,G7:G353)</f>
        <v>0</v>
      </c>
      <c r="AF355">
        <f>SUMIF(L7:L353,AF354,G7:G353)</f>
        <v>836361.99999999977</v>
      </c>
      <c r="AG355" t="s">
        <v>378</v>
      </c>
    </row>
    <row r="356" spans="1:60" x14ac:dyDescent="0.2">
      <c r="A356" s="272" t="s">
        <v>957</v>
      </c>
      <c r="B356" s="272"/>
      <c r="C356" s="176"/>
      <c r="D356" s="6"/>
      <c r="E356" s="3"/>
      <c r="F356" s="3"/>
      <c r="G356" s="3"/>
      <c r="H356" s="3"/>
      <c r="I356" s="3"/>
      <c r="J356" s="3"/>
      <c r="K356" s="3"/>
      <c r="L356" s="3"/>
      <c r="M356" s="3"/>
      <c r="N356" s="3"/>
      <c r="O356" s="3"/>
      <c r="P356" s="3"/>
      <c r="Q356" s="3"/>
      <c r="R356" s="3"/>
      <c r="S356" s="3"/>
      <c r="T356" s="3"/>
      <c r="U356" s="3"/>
      <c r="V356" s="3"/>
      <c r="W356" s="3"/>
      <c r="X356" s="3"/>
    </row>
    <row r="357" spans="1:60" x14ac:dyDescent="0.2">
      <c r="A357" s="3"/>
      <c r="B357" s="4" t="s">
        <v>1510</v>
      </c>
      <c r="C357" s="176" t="s">
        <v>1511</v>
      </c>
      <c r="D357" s="6"/>
      <c r="E357" s="3"/>
      <c r="F357" s="3"/>
      <c r="G357" s="3"/>
      <c r="H357" s="3"/>
      <c r="I357" s="3"/>
      <c r="J357" s="3"/>
      <c r="K357" s="3"/>
      <c r="L357" s="3"/>
      <c r="M357" s="3"/>
      <c r="N357" s="3"/>
      <c r="O357" s="3"/>
      <c r="P357" s="3"/>
      <c r="Q357" s="3"/>
      <c r="R357" s="3"/>
      <c r="S357" s="3"/>
      <c r="T357" s="3"/>
      <c r="U357" s="3"/>
      <c r="V357" s="3"/>
      <c r="W357" s="3"/>
      <c r="X357" s="3"/>
      <c r="AG357" t="s">
        <v>960</v>
      </c>
    </row>
    <row r="358" spans="1:60" x14ac:dyDescent="0.2">
      <c r="A358" s="3"/>
      <c r="B358" s="4" t="s">
        <v>961</v>
      </c>
      <c r="C358" s="176" t="s">
        <v>962</v>
      </c>
      <c r="D358" s="6"/>
      <c r="E358" s="3"/>
      <c r="F358" s="3"/>
      <c r="G358" s="3"/>
      <c r="H358" s="3"/>
      <c r="I358" s="3"/>
      <c r="J358" s="3"/>
      <c r="K358" s="3"/>
      <c r="L358" s="3"/>
      <c r="M358" s="3"/>
      <c r="N358" s="3"/>
      <c r="O358" s="3"/>
      <c r="P358" s="3"/>
      <c r="Q358" s="3"/>
      <c r="R358" s="3"/>
      <c r="S358" s="3"/>
      <c r="T358" s="3"/>
      <c r="U358" s="3"/>
      <c r="V358" s="3"/>
      <c r="W358" s="3"/>
      <c r="X358" s="3"/>
      <c r="AG358" t="s">
        <v>963</v>
      </c>
    </row>
    <row r="359" spans="1:60" x14ac:dyDescent="0.2">
      <c r="A359" s="3"/>
      <c r="B359" s="4"/>
      <c r="C359" s="176" t="s">
        <v>405</v>
      </c>
      <c r="D359" s="6"/>
      <c r="E359" s="3"/>
      <c r="F359" s="3"/>
      <c r="G359" s="3"/>
      <c r="H359" s="3"/>
      <c r="I359" s="3"/>
      <c r="J359" s="3"/>
      <c r="K359" s="3"/>
      <c r="L359" s="3"/>
      <c r="M359" s="3"/>
      <c r="N359" s="3"/>
      <c r="O359" s="3"/>
      <c r="P359" s="3"/>
      <c r="Q359" s="3"/>
      <c r="R359" s="3"/>
      <c r="S359" s="3"/>
      <c r="T359" s="3"/>
      <c r="U359" s="3"/>
      <c r="V359" s="3"/>
      <c r="W359" s="3"/>
      <c r="X359" s="3"/>
      <c r="AG359" t="s">
        <v>964</v>
      </c>
    </row>
    <row r="360" spans="1:60" x14ac:dyDescent="0.2">
      <c r="A360" s="3"/>
      <c r="B360" s="4"/>
      <c r="C360" s="176"/>
      <c r="D360" s="6"/>
      <c r="E360" s="3"/>
      <c r="F360" s="3"/>
      <c r="G360" s="3"/>
      <c r="H360" s="3"/>
      <c r="I360" s="3"/>
      <c r="J360" s="3"/>
      <c r="K360" s="3"/>
      <c r="L360" s="3"/>
      <c r="M360" s="3"/>
      <c r="N360" s="3"/>
      <c r="O360" s="3"/>
      <c r="P360" s="3"/>
      <c r="Q360" s="3"/>
      <c r="R360" s="3"/>
      <c r="S360" s="3"/>
      <c r="T360" s="3"/>
      <c r="U360" s="3"/>
      <c r="V360" s="3"/>
      <c r="W360" s="3"/>
      <c r="X360" s="3"/>
    </row>
    <row r="361" spans="1:60" x14ac:dyDescent="0.2">
      <c r="C361" s="178"/>
      <c r="D361" s="10"/>
      <c r="AG361" t="s">
        <v>379</v>
      </c>
    </row>
    <row r="362" spans="1:60" x14ac:dyDescent="0.2">
      <c r="D362" s="10"/>
    </row>
    <row r="363" spans="1:60" x14ac:dyDescent="0.2">
      <c r="D363" s="10"/>
    </row>
    <row r="364" spans="1:60" x14ac:dyDescent="0.2">
      <c r="D364" s="10"/>
    </row>
    <row r="365" spans="1:60" x14ac:dyDescent="0.2">
      <c r="D365" s="10"/>
    </row>
    <row r="366" spans="1:60" x14ac:dyDescent="0.2">
      <c r="D366" s="10"/>
    </row>
    <row r="367" spans="1:60" x14ac:dyDescent="0.2">
      <c r="D367" s="10"/>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F5eXmYnZPNGstA0Wg2F5vNVKR2vgBcAnUPHSHBmKyp2jQIzZJg5MWAhgCcODZihlKIfG5F7krT0lMhbfnRwmw==" saltValue="VEOqX/PBv+MF1CZ6DY2CIw==" spinCount="100000" sheet="1"/>
  <mergeCells count="65">
    <mergeCell ref="C342:G342"/>
    <mergeCell ref="C296:G296"/>
    <mergeCell ref="C297:G297"/>
    <mergeCell ref="C298:G298"/>
    <mergeCell ref="C299:G299"/>
    <mergeCell ref="C325:G325"/>
    <mergeCell ref="C336:G336"/>
    <mergeCell ref="C295:G295"/>
    <mergeCell ref="C226:G226"/>
    <mergeCell ref="C230:G230"/>
    <mergeCell ref="C231:G231"/>
    <mergeCell ref="C234:G234"/>
    <mergeCell ref="C244:G244"/>
    <mergeCell ref="C248:G248"/>
    <mergeCell ref="C257:G257"/>
    <mergeCell ref="C260:G260"/>
    <mergeCell ref="C272:G272"/>
    <mergeCell ref="C293:G293"/>
    <mergeCell ref="C294:G294"/>
    <mergeCell ref="C223:G223"/>
    <mergeCell ref="C181:G181"/>
    <mergeCell ref="C182:G182"/>
    <mergeCell ref="C183:G183"/>
    <mergeCell ref="C188:G188"/>
    <mergeCell ref="C192:G192"/>
    <mergeCell ref="C195:G195"/>
    <mergeCell ref="C198:G198"/>
    <mergeCell ref="C201:G201"/>
    <mergeCell ref="C204:G204"/>
    <mergeCell ref="C210:G210"/>
    <mergeCell ref="C218:G218"/>
    <mergeCell ref="C87:G87"/>
    <mergeCell ref="C176:G176"/>
    <mergeCell ref="C94:G94"/>
    <mergeCell ref="C103:G103"/>
    <mergeCell ref="C104:G104"/>
    <mergeCell ref="C116:G116"/>
    <mergeCell ref="C121:G121"/>
    <mergeCell ref="C156:G156"/>
    <mergeCell ref="C163:G163"/>
    <mergeCell ref="C167:G167"/>
    <mergeCell ref="C168:G168"/>
    <mergeCell ref="C169:G169"/>
    <mergeCell ref="C170:G170"/>
    <mergeCell ref="C64:G64"/>
    <mergeCell ref="C69:G69"/>
    <mergeCell ref="C77:G77"/>
    <mergeCell ref="C81:G81"/>
    <mergeCell ref="C84:G84"/>
    <mergeCell ref="A1:G1"/>
    <mergeCell ref="C2:G2"/>
    <mergeCell ref="C3:G3"/>
    <mergeCell ref="C4:G4"/>
    <mergeCell ref="A356:B356"/>
    <mergeCell ref="C10:G10"/>
    <mergeCell ref="C13:G13"/>
    <mergeCell ref="C17:G17"/>
    <mergeCell ref="C23:G23"/>
    <mergeCell ref="C27:G27"/>
    <mergeCell ref="C91:G91"/>
    <mergeCell ref="C31:G31"/>
    <mergeCell ref="C52:G52"/>
    <mergeCell ref="C55:G55"/>
    <mergeCell ref="C59:G59"/>
    <mergeCell ref="C60:G6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70</v>
      </c>
      <c r="C3" s="264" t="s">
        <v>71</v>
      </c>
      <c r="D3" s="265"/>
      <c r="E3" s="265"/>
      <c r="F3" s="265"/>
      <c r="G3" s="266"/>
      <c r="AC3" s="122" t="s">
        <v>382</v>
      </c>
      <c r="AG3" t="s">
        <v>293</v>
      </c>
    </row>
    <row r="4" spans="1:60" ht="24.95" customHeight="1" x14ac:dyDescent="0.2">
      <c r="A4" s="141" t="s">
        <v>9</v>
      </c>
      <c r="B4" s="142" t="s">
        <v>72</v>
      </c>
      <c r="C4" s="267" t="s">
        <v>73</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204</v>
      </c>
      <c r="C8" s="174" t="s">
        <v>205</v>
      </c>
      <c r="D8" s="161"/>
      <c r="E8" s="162"/>
      <c r="F8" s="163"/>
      <c r="G8" s="163">
        <f>SUMIF(AG9:AG117,"&lt;&gt;NOR",G9:G117)</f>
        <v>262494.89</v>
      </c>
      <c r="H8" s="163"/>
      <c r="I8" s="163">
        <f>SUM(I9:I117)</f>
        <v>855.8900000000001</v>
      </c>
      <c r="J8" s="163"/>
      <c r="K8" s="163">
        <f>SUM(K9:K117)</f>
        <v>261638.99999999997</v>
      </c>
      <c r="L8" s="163"/>
      <c r="M8" s="163">
        <f>SUM(M9:M117)</f>
        <v>317618.81690000003</v>
      </c>
      <c r="N8" s="163"/>
      <c r="O8" s="163">
        <f>SUM(O9:O117)</f>
        <v>0.08</v>
      </c>
      <c r="P8" s="163"/>
      <c r="Q8" s="163">
        <f>SUM(Q9:Q117)</f>
        <v>0</v>
      </c>
      <c r="R8" s="163"/>
      <c r="S8" s="163"/>
      <c r="T8" s="164"/>
      <c r="U8" s="158"/>
      <c r="V8" s="158">
        <f>SUM(V9:V117)</f>
        <v>522.24</v>
      </c>
      <c r="W8" s="158"/>
      <c r="X8" s="158"/>
      <c r="AG8" t="s">
        <v>317</v>
      </c>
    </row>
    <row r="9" spans="1:60" ht="22.5" outlineLevel="1" x14ac:dyDescent="0.2">
      <c r="A9" s="165">
        <v>1</v>
      </c>
      <c r="B9" s="166" t="s">
        <v>1688</v>
      </c>
      <c r="C9" s="175" t="s">
        <v>1689</v>
      </c>
      <c r="D9" s="167" t="s">
        <v>727</v>
      </c>
      <c r="E9" s="168">
        <v>3</v>
      </c>
      <c r="F9" s="169">
        <v>353.2</v>
      </c>
      <c r="G9" s="170">
        <f>ROUND(E9*F9,2)</f>
        <v>1059.5999999999999</v>
      </c>
      <c r="H9" s="169">
        <v>0</v>
      </c>
      <c r="I9" s="170">
        <f>ROUND(E9*H9,2)</f>
        <v>0</v>
      </c>
      <c r="J9" s="169">
        <v>353.2</v>
      </c>
      <c r="K9" s="170">
        <f>ROUND(E9*J9,2)</f>
        <v>1059.5999999999999</v>
      </c>
      <c r="L9" s="170">
        <v>21</v>
      </c>
      <c r="M9" s="170">
        <f>G9*(1+L9/100)</f>
        <v>1282.1159999999998</v>
      </c>
      <c r="N9" s="170">
        <v>0</v>
      </c>
      <c r="O9" s="170">
        <f>ROUND(E9*N9,2)</f>
        <v>0</v>
      </c>
      <c r="P9" s="170">
        <v>0</v>
      </c>
      <c r="Q9" s="170">
        <f>ROUND(E9*P9,2)</f>
        <v>0</v>
      </c>
      <c r="R9" s="170" t="s">
        <v>386</v>
      </c>
      <c r="S9" s="170" t="s">
        <v>387</v>
      </c>
      <c r="T9" s="171" t="s">
        <v>322</v>
      </c>
      <c r="U9" s="157">
        <v>0.88</v>
      </c>
      <c r="V9" s="157">
        <f>ROUND(E9*U9,2)</f>
        <v>2.64</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55"/>
      <c r="B10" s="156"/>
      <c r="C10" s="273" t="s">
        <v>1690</v>
      </c>
      <c r="D10" s="274"/>
      <c r="E10" s="274"/>
      <c r="F10" s="274"/>
      <c r="G10" s="274"/>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391</v>
      </c>
      <c r="AH10" s="148"/>
      <c r="AI10" s="148"/>
      <c r="AJ10" s="148"/>
      <c r="AK10" s="148"/>
      <c r="AL10" s="148"/>
      <c r="AM10" s="148"/>
      <c r="AN10" s="148"/>
      <c r="AO10" s="148"/>
      <c r="AP10" s="148"/>
      <c r="AQ10" s="148"/>
      <c r="AR10" s="148"/>
      <c r="AS10" s="148"/>
      <c r="AT10" s="148"/>
      <c r="AU10" s="148"/>
      <c r="AV10" s="148"/>
      <c r="AW10" s="148"/>
      <c r="AX10" s="148"/>
      <c r="AY10" s="148"/>
      <c r="AZ10" s="148"/>
      <c r="BA10" s="172" t="str">
        <f>C10</f>
        <v>s odřezáním kmene a odvětvením, včetně případného odklizení kmene a větví na oddělené hromady na vzdálenost do 50 m nebo s naložením na dopravní prostředek,</v>
      </c>
      <c r="BB10" s="148"/>
      <c r="BC10" s="148"/>
      <c r="BD10" s="148"/>
      <c r="BE10" s="148"/>
      <c r="BF10" s="148"/>
      <c r="BG10" s="148"/>
      <c r="BH10" s="148"/>
    </row>
    <row r="11" spans="1:60" outlineLevel="1" x14ac:dyDescent="0.2">
      <c r="A11" s="155"/>
      <c r="B11" s="156"/>
      <c r="C11" s="197" t="s">
        <v>1691</v>
      </c>
      <c r="D11" s="183"/>
      <c r="E11" s="184">
        <v>3</v>
      </c>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393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1" x14ac:dyDescent="0.2">
      <c r="A12" s="165">
        <v>2</v>
      </c>
      <c r="B12" s="166" t="s">
        <v>1692</v>
      </c>
      <c r="C12" s="175" t="s">
        <v>1693</v>
      </c>
      <c r="D12" s="167" t="s">
        <v>727</v>
      </c>
      <c r="E12" s="168">
        <v>3</v>
      </c>
      <c r="F12" s="169">
        <v>540.79999999999995</v>
      </c>
      <c r="G12" s="170">
        <f>ROUND(E12*F12,2)</f>
        <v>1622.4</v>
      </c>
      <c r="H12" s="169">
        <v>1.63</v>
      </c>
      <c r="I12" s="170">
        <f>ROUND(E12*H12,2)</f>
        <v>4.8899999999999997</v>
      </c>
      <c r="J12" s="169">
        <v>539.16999999999996</v>
      </c>
      <c r="K12" s="170">
        <f>ROUND(E12*J12,2)</f>
        <v>1617.51</v>
      </c>
      <c r="L12" s="170">
        <v>21</v>
      </c>
      <c r="M12" s="170">
        <f>G12*(1+L12/100)</f>
        <v>1963.104</v>
      </c>
      <c r="N12" s="170">
        <v>5.0000000000000002E-5</v>
      </c>
      <c r="O12" s="170">
        <f>ROUND(E12*N12,2)</f>
        <v>0</v>
      </c>
      <c r="P12" s="170">
        <v>0</v>
      </c>
      <c r="Q12" s="170">
        <f>ROUND(E12*P12,2)</f>
        <v>0</v>
      </c>
      <c r="R12" s="170" t="s">
        <v>386</v>
      </c>
      <c r="S12" s="170" t="s">
        <v>387</v>
      </c>
      <c r="T12" s="171" t="s">
        <v>322</v>
      </c>
      <c r="U12" s="157">
        <v>1.655</v>
      </c>
      <c r="V12" s="157">
        <f>ROUND(E12*U12,2)</f>
        <v>4.97</v>
      </c>
      <c r="W12" s="157"/>
      <c r="X12" s="157" t="s">
        <v>388</v>
      </c>
      <c r="Y12" s="148"/>
      <c r="Z12" s="148"/>
      <c r="AA12" s="148"/>
      <c r="AB12" s="148"/>
      <c r="AC12" s="148"/>
      <c r="AD12" s="148"/>
      <c r="AE12" s="148"/>
      <c r="AF12" s="148"/>
      <c r="AG12" s="148" t="s">
        <v>389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55"/>
      <c r="B13" s="156"/>
      <c r="C13" s="273" t="s">
        <v>1694</v>
      </c>
      <c r="D13" s="274"/>
      <c r="E13" s="274"/>
      <c r="F13" s="274"/>
      <c r="G13" s="274"/>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391</v>
      </c>
      <c r="AH13" s="148"/>
      <c r="AI13" s="148"/>
      <c r="AJ13" s="148"/>
      <c r="AK13" s="148"/>
      <c r="AL13" s="148"/>
      <c r="AM13" s="148"/>
      <c r="AN13" s="148"/>
      <c r="AO13" s="148"/>
      <c r="AP13" s="148"/>
      <c r="AQ13" s="148"/>
      <c r="AR13" s="148"/>
      <c r="AS13" s="148"/>
      <c r="AT13" s="148"/>
      <c r="AU13" s="148"/>
      <c r="AV13" s="148"/>
      <c r="AW13" s="148"/>
      <c r="AX13" s="148"/>
      <c r="AY13" s="148"/>
      <c r="AZ13" s="148"/>
      <c r="BA13" s="172" t="str">
        <f>C13</f>
        <v>s jejich vykopáním nebo vytrháním, s přesekáním kořenů a s případným nutným přemístěním pařezů na hromady do vzdálenosti do 50 m nebo s naložením na dopravní prostředek,</v>
      </c>
      <c r="BB13" s="148"/>
      <c r="BC13" s="148"/>
      <c r="BD13" s="148"/>
      <c r="BE13" s="148"/>
      <c r="BF13" s="148"/>
      <c r="BG13" s="148"/>
      <c r="BH13" s="148"/>
    </row>
    <row r="14" spans="1:60" outlineLevel="1" x14ac:dyDescent="0.2">
      <c r="A14" s="155"/>
      <c r="B14" s="156"/>
      <c r="C14" s="197" t="s">
        <v>1691</v>
      </c>
      <c r="D14" s="183"/>
      <c r="E14" s="184">
        <v>3</v>
      </c>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393</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65">
        <v>3</v>
      </c>
      <c r="B15" s="166" t="s">
        <v>383</v>
      </c>
      <c r="C15" s="175" t="s">
        <v>384</v>
      </c>
      <c r="D15" s="167" t="s">
        <v>385</v>
      </c>
      <c r="E15" s="168">
        <v>360</v>
      </c>
      <c r="F15" s="169">
        <v>78.8</v>
      </c>
      <c r="G15" s="170">
        <f>ROUND(E15*F15,2)</f>
        <v>28368</v>
      </c>
      <c r="H15" s="169">
        <v>0</v>
      </c>
      <c r="I15" s="170">
        <f>ROUND(E15*H15,2)</f>
        <v>0</v>
      </c>
      <c r="J15" s="169">
        <v>78.8</v>
      </c>
      <c r="K15" s="170">
        <f>ROUND(E15*J15,2)</f>
        <v>28368</v>
      </c>
      <c r="L15" s="170">
        <v>21</v>
      </c>
      <c r="M15" s="170">
        <f>G15*(1+L15/100)</f>
        <v>34325.279999999999</v>
      </c>
      <c r="N15" s="170">
        <v>0</v>
      </c>
      <c r="O15" s="170">
        <f>ROUND(E15*N15,2)</f>
        <v>0</v>
      </c>
      <c r="P15" s="170">
        <v>0</v>
      </c>
      <c r="Q15" s="170">
        <f>ROUND(E15*P15,2)</f>
        <v>0</v>
      </c>
      <c r="R15" s="170" t="s">
        <v>386</v>
      </c>
      <c r="S15" s="170" t="s">
        <v>387</v>
      </c>
      <c r="T15" s="171" t="s">
        <v>322</v>
      </c>
      <c r="U15" s="157">
        <v>0.20300000000000001</v>
      </c>
      <c r="V15" s="157">
        <f>ROUND(E15*U15,2)</f>
        <v>73.08</v>
      </c>
      <c r="W15" s="157"/>
      <c r="X15" s="157" t="s">
        <v>388</v>
      </c>
      <c r="Y15" s="148"/>
      <c r="Z15" s="148"/>
      <c r="AA15" s="148"/>
      <c r="AB15" s="148"/>
      <c r="AC15" s="148"/>
      <c r="AD15" s="148"/>
      <c r="AE15" s="148"/>
      <c r="AF15" s="148"/>
      <c r="AG15" s="148" t="s">
        <v>389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55"/>
      <c r="B16" s="156"/>
      <c r="C16" s="273" t="s">
        <v>965</v>
      </c>
      <c r="D16" s="274"/>
      <c r="E16" s="274"/>
      <c r="F16" s="274"/>
      <c r="G16" s="274"/>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391</v>
      </c>
      <c r="AH16" s="148"/>
      <c r="AI16" s="148"/>
      <c r="AJ16" s="148"/>
      <c r="AK16" s="148"/>
      <c r="AL16" s="148"/>
      <c r="AM16" s="148"/>
      <c r="AN16" s="148"/>
      <c r="AO16" s="148"/>
      <c r="AP16" s="148"/>
      <c r="AQ16" s="148"/>
      <c r="AR16" s="148"/>
      <c r="AS16" s="148"/>
      <c r="AT16" s="148"/>
      <c r="AU16" s="148"/>
      <c r="AV16" s="148"/>
      <c r="AW16" s="148"/>
      <c r="AX16" s="148"/>
      <c r="AY16" s="148"/>
      <c r="AZ16" s="148"/>
      <c r="BA16" s="172" t="str">
        <f>C16</f>
        <v>na vzdálenost (výšku) od hladiny vody v jímce po výšku roviny proložené osou nejvyššího bodu výtlačného potrubí, odpadní potrubí v délce do 20 m,</v>
      </c>
      <c r="BB16" s="148"/>
      <c r="BC16" s="148"/>
      <c r="BD16" s="148"/>
      <c r="BE16" s="148"/>
      <c r="BF16" s="148"/>
      <c r="BG16" s="148"/>
      <c r="BH16" s="148"/>
    </row>
    <row r="17" spans="1:60" outlineLevel="1" x14ac:dyDescent="0.2">
      <c r="A17" s="155"/>
      <c r="B17" s="156"/>
      <c r="C17" s="261" t="s">
        <v>1695</v>
      </c>
      <c r="D17" s="262"/>
      <c r="E17" s="262"/>
      <c r="F17" s="262"/>
      <c r="G17" s="262"/>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326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97" t="s">
        <v>1696</v>
      </c>
      <c r="D18" s="183"/>
      <c r="E18" s="184"/>
      <c r="F18" s="157"/>
      <c r="G18" s="157"/>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393</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97" t="s">
        <v>1697</v>
      </c>
      <c r="D19" s="183"/>
      <c r="E19" s="184"/>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393</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97" t="s">
        <v>1698</v>
      </c>
      <c r="D20" s="183"/>
      <c r="E20" s="184">
        <v>360</v>
      </c>
      <c r="F20" s="157"/>
      <c r="G20" s="157"/>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393</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1" x14ac:dyDescent="0.2">
      <c r="A21" s="165">
        <v>4</v>
      </c>
      <c r="B21" s="166" t="s">
        <v>412</v>
      </c>
      <c r="C21" s="175" t="s">
        <v>413</v>
      </c>
      <c r="D21" s="167" t="s">
        <v>414</v>
      </c>
      <c r="E21" s="168">
        <v>30</v>
      </c>
      <c r="F21" s="169">
        <v>39.840000000000003</v>
      </c>
      <c r="G21" s="170">
        <f>ROUND(E21*F21,2)</f>
        <v>1195.2</v>
      </c>
      <c r="H21" s="169">
        <v>0</v>
      </c>
      <c r="I21" s="170">
        <f>ROUND(E21*H21,2)</f>
        <v>0</v>
      </c>
      <c r="J21" s="169">
        <v>39.840000000000003</v>
      </c>
      <c r="K21" s="170">
        <f>ROUND(E21*J21,2)</f>
        <v>1195.2</v>
      </c>
      <c r="L21" s="170">
        <v>21</v>
      </c>
      <c r="M21" s="170">
        <f>G21*(1+L21/100)</f>
        <v>1446.192</v>
      </c>
      <c r="N21" s="170">
        <v>0</v>
      </c>
      <c r="O21" s="170">
        <f>ROUND(E21*N21,2)</f>
        <v>0</v>
      </c>
      <c r="P21" s="170">
        <v>0</v>
      </c>
      <c r="Q21" s="170">
        <f>ROUND(E21*P21,2)</f>
        <v>0</v>
      </c>
      <c r="R21" s="170" t="s">
        <v>386</v>
      </c>
      <c r="S21" s="170" t="s">
        <v>387</v>
      </c>
      <c r="T21" s="171" t="s">
        <v>322</v>
      </c>
      <c r="U21" s="157">
        <v>0</v>
      </c>
      <c r="V21" s="157">
        <f>ROUND(E21*U21,2)</f>
        <v>0</v>
      </c>
      <c r="W21" s="157"/>
      <c r="X21" s="157" t="s">
        <v>388</v>
      </c>
      <c r="Y21" s="148"/>
      <c r="Z21" s="148"/>
      <c r="AA21" s="148"/>
      <c r="AB21" s="148"/>
      <c r="AC21" s="148"/>
      <c r="AD21" s="148"/>
      <c r="AE21" s="148"/>
      <c r="AF21" s="148"/>
      <c r="AG21" s="148" t="s">
        <v>389</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22.5" outlineLevel="1" x14ac:dyDescent="0.2">
      <c r="A22" s="155"/>
      <c r="B22" s="156"/>
      <c r="C22" s="273" t="s">
        <v>975</v>
      </c>
      <c r="D22" s="274"/>
      <c r="E22" s="274"/>
      <c r="F22" s="274"/>
      <c r="G22" s="274"/>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391</v>
      </c>
      <c r="AH22" s="148"/>
      <c r="AI22" s="148"/>
      <c r="AJ22" s="148"/>
      <c r="AK22" s="148"/>
      <c r="AL22" s="148"/>
      <c r="AM22" s="148"/>
      <c r="AN22" s="148"/>
      <c r="AO22" s="148"/>
      <c r="AP22" s="148"/>
      <c r="AQ22" s="148"/>
      <c r="AR22" s="148"/>
      <c r="AS22" s="148"/>
      <c r="AT22" s="148"/>
      <c r="AU22" s="148"/>
      <c r="AV22" s="148"/>
      <c r="AW22" s="148"/>
      <c r="AX22" s="148"/>
      <c r="AY22" s="148"/>
      <c r="AZ22" s="148"/>
      <c r="BA22" s="172" t="str">
        <f>C22</f>
        <v>na vzdálenost (výšku) od hladiny vody v jímce po výšku roviny proložené osou nejvyššího bodu výtlačného potrubí, včetně sacího a výtlačného potrubí, příp. odpadní žlaby a lešení pod čerpadlo a pod potrubí nebo pod odpadní žlaby,</v>
      </c>
      <c r="BB22" s="148"/>
      <c r="BC22" s="148"/>
      <c r="BD22" s="148"/>
      <c r="BE22" s="148"/>
      <c r="BF22" s="148"/>
      <c r="BG22" s="148"/>
      <c r="BH22" s="148"/>
    </row>
    <row r="23" spans="1:60" outlineLevel="1" x14ac:dyDescent="0.2">
      <c r="A23" s="155"/>
      <c r="B23" s="156"/>
      <c r="C23" s="197" t="s">
        <v>1696</v>
      </c>
      <c r="D23" s="183"/>
      <c r="E23" s="184"/>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393</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97" t="s">
        <v>1697</v>
      </c>
      <c r="D24" s="183"/>
      <c r="E24" s="184"/>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393</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97" t="s">
        <v>1699</v>
      </c>
      <c r="D25" s="183"/>
      <c r="E25" s="184">
        <v>30</v>
      </c>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393</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65">
        <v>5</v>
      </c>
      <c r="B26" s="166" t="s">
        <v>1515</v>
      </c>
      <c r="C26" s="175" t="s">
        <v>1516</v>
      </c>
      <c r="D26" s="167" t="s">
        <v>443</v>
      </c>
      <c r="E26" s="168">
        <v>12</v>
      </c>
      <c r="F26" s="169">
        <v>57.36</v>
      </c>
      <c r="G26" s="170">
        <f>ROUND(E26*F26,2)</f>
        <v>688.32</v>
      </c>
      <c r="H26" s="169">
        <v>0</v>
      </c>
      <c r="I26" s="170">
        <f>ROUND(E26*H26,2)</f>
        <v>0</v>
      </c>
      <c r="J26" s="169">
        <v>57.36</v>
      </c>
      <c r="K26" s="170">
        <f>ROUND(E26*J26,2)</f>
        <v>688.32</v>
      </c>
      <c r="L26" s="170">
        <v>21</v>
      </c>
      <c r="M26" s="170">
        <f>G26*(1+L26/100)</f>
        <v>832.86720000000003</v>
      </c>
      <c r="N26" s="170">
        <v>0</v>
      </c>
      <c r="O26" s="170">
        <f>ROUND(E26*N26,2)</f>
        <v>0</v>
      </c>
      <c r="P26" s="170">
        <v>0</v>
      </c>
      <c r="Q26" s="170">
        <f>ROUND(E26*P26,2)</f>
        <v>0</v>
      </c>
      <c r="R26" s="170" t="s">
        <v>386</v>
      </c>
      <c r="S26" s="170" t="s">
        <v>387</v>
      </c>
      <c r="T26" s="171" t="s">
        <v>322</v>
      </c>
      <c r="U26" s="157">
        <v>9.2999999999999999E-2</v>
      </c>
      <c r="V26" s="157">
        <f>ROUND(E26*U26,2)</f>
        <v>1.1200000000000001</v>
      </c>
      <c r="W26" s="157"/>
      <c r="X26" s="157" t="s">
        <v>388</v>
      </c>
      <c r="Y26" s="148"/>
      <c r="Z26" s="148"/>
      <c r="AA26" s="148"/>
      <c r="AB26" s="148"/>
      <c r="AC26" s="148"/>
      <c r="AD26" s="148"/>
      <c r="AE26" s="148"/>
      <c r="AF26" s="148"/>
      <c r="AG26" s="148" t="s">
        <v>389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273" t="s">
        <v>984</v>
      </c>
      <c r="D27" s="274"/>
      <c r="E27" s="274"/>
      <c r="F27" s="274"/>
      <c r="G27" s="274"/>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391</v>
      </c>
      <c r="AH27" s="148"/>
      <c r="AI27" s="148"/>
      <c r="AJ27" s="148"/>
      <c r="AK27" s="148"/>
      <c r="AL27" s="148"/>
      <c r="AM27" s="148"/>
      <c r="AN27" s="148"/>
      <c r="AO27" s="148"/>
      <c r="AP27" s="148"/>
      <c r="AQ27" s="148"/>
      <c r="AR27" s="148"/>
      <c r="AS27" s="148"/>
      <c r="AT27" s="148"/>
      <c r="AU27" s="148"/>
      <c r="AV27" s="148"/>
      <c r="AW27" s="148"/>
      <c r="AX27" s="148"/>
      <c r="AY27" s="148"/>
      <c r="AZ27" s="148"/>
      <c r="BA27" s="172" t="str">
        <f>C27</f>
        <v>nebo lesní půdy, s vodorovným přemístěním na hromady v místě upotřebení nebo na dočasné či trvalé skládky se složením</v>
      </c>
      <c r="BB27" s="148"/>
      <c r="BC27" s="148"/>
      <c r="BD27" s="148"/>
      <c r="BE27" s="148"/>
      <c r="BF27" s="148"/>
      <c r="BG27" s="148"/>
      <c r="BH27" s="148"/>
    </row>
    <row r="28" spans="1:60" outlineLevel="1" x14ac:dyDescent="0.2">
      <c r="A28" s="155"/>
      <c r="B28" s="156"/>
      <c r="C28" s="197" t="s">
        <v>1700</v>
      </c>
      <c r="D28" s="183"/>
      <c r="E28" s="184">
        <v>12</v>
      </c>
      <c r="F28" s="157"/>
      <c r="G28" s="15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393</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65">
        <v>6</v>
      </c>
      <c r="B29" s="166" t="s">
        <v>1701</v>
      </c>
      <c r="C29" s="175" t="s">
        <v>1702</v>
      </c>
      <c r="D29" s="167" t="s">
        <v>443</v>
      </c>
      <c r="E29" s="168">
        <v>5.4537000000000004</v>
      </c>
      <c r="F29" s="169">
        <v>322</v>
      </c>
      <c r="G29" s="170">
        <f>ROUND(E29*F29,2)</f>
        <v>1756.09</v>
      </c>
      <c r="H29" s="169">
        <v>0</v>
      </c>
      <c r="I29" s="170">
        <f>ROUND(E29*H29,2)</f>
        <v>0</v>
      </c>
      <c r="J29" s="169">
        <v>322</v>
      </c>
      <c r="K29" s="170">
        <f>ROUND(E29*J29,2)</f>
        <v>1756.09</v>
      </c>
      <c r="L29" s="170">
        <v>21</v>
      </c>
      <c r="M29" s="170">
        <f>G29*(1+L29/100)</f>
        <v>2124.8688999999999</v>
      </c>
      <c r="N29" s="170">
        <v>0</v>
      </c>
      <c r="O29" s="170">
        <f>ROUND(E29*N29,2)</f>
        <v>0</v>
      </c>
      <c r="P29" s="170">
        <v>0</v>
      </c>
      <c r="Q29" s="170">
        <f>ROUND(E29*P29,2)</f>
        <v>0</v>
      </c>
      <c r="R29" s="170" t="s">
        <v>386</v>
      </c>
      <c r="S29" s="170" t="s">
        <v>387</v>
      </c>
      <c r="T29" s="171" t="s">
        <v>322</v>
      </c>
      <c r="U29" s="157">
        <v>1.022</v>
      </c>
      <c r="V29" s="157">
        <f>ROUND(E29*U29,2)</f>
        <v>5.57</v>
      </c>
      <c r="W29" s="157"/>
      <c r="X29" s="157" t="s">
        <v>388</v>
      </c>
      <c r="Y29" s="148"/>
      <c r="Z29" s="148"/>
      <c r="AA29" s="148"/>
      <c r="AB29" s="148"/>
      <c r="AC29" s="148"/>
      <c r="AD29" s="148"/>
      <c r="AE29" s="148"/>
      <c r="AF29" s="148"/>
      <c r="AG29" s="148" t="s">
        <v>389</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22.5" outlineLevel="1" x14ac:dyDescent="0.2">
      <c r="A30" s="155"/>
      <c r="B30" s="156"/>
      <c r="C30" s="273" t="s">
        <v>1703</v>
      </c>
      <c r="D30" s="274"/>
      <c r="E30" s="274"/>
      <c r="F30" s="274"/>
      <c r="G30" s="274"/>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391</v>
      </c>
      <c r="AH30" s="148"/>
      <c r="AI30" s="148"/>
      <c r="AJ30" s="148"/>
      <c r="AK30" s="148"/>
      <c r="AL30" s="148"/>
      <c r="AM30" s="148"/>
      <c r="AN30" s="148"/>
      <c r="AO30" s="148"/>
      <c r="AP30" s="148"/>
      <c r="AQ30" s="148"/>
      <c r="AR30" s="148"/>
      <c r="AS30" s="148"/>
      <c r="AT30" s="148"/>
      <c r="AU30" s="148"/>
      <c r="AV30" s="148"/>
      <c r="AW30" s="148"/>
      <c r="AX30" s="148"/>
      <c r="AY30" s="148"/>
      <c r="AZ30" s="148"/>
      <c r="BA30" s="172" t="str">
        <f>C30</f>
        <v>s urovnáním dna do předepsaného profilu a spádu, s případně nutným přemístěním výkopku ve výkopišti a dále buď s přemístěním výkopku na přilehlém terénu na vzdálenost do 3 m od kraje jámy nebo s naložením na dopravní prostředek</v>
      </c>
      <c r="BB30" s="148"/>
      <c r="BC30" s="148"/>
      <c r="BD30" s="148"/>
      <c r="BE30" s="148"/>
      <c r="BF30" s="148"/>
      <c r="BG30" s="148"/>
      <c r="BH30" s="148"/>
    </row>
    <row r="31" spans="1:60" outlineLevel="1" x14ac:dyDescent="0.2">
      <c r="A31" s="155"/>
      <c r="B31" s="156"/>
      <c r="C31" s="197" t="s">
        <v>456</v>
      </c>
      <c r="D31" s="183"/>
      <c r="E31" s="184"/>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393</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97" t="s">
        <v>1704</v>
      </c>
      <c r="D32" s="183"/>
      <c r="E32" s="184">
        <v>5.4537000000000004</v>
      </c>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393</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65">
        <v>7</v>
      </c>
      <c r="B33" s="166" t="s">
        <v>1705</v>
      </c>
      <c r="C33" s="175" t="s">
        <v>1706</v>
      </c>
      <c r="D33" s="167" t="s">
        <v>443</v>
      </c>
      <c r="E33" s="168">
        <v>56.874299999999998</v>
      </c>
      <c r="F33" s="169">
        <v>717.6</v>
      </c>
      <c r="G33" s="170">
        <f>ROUND(E33*F33,2)</f>
        <v>40813</v>
      </c>
      <c r="H33" s="169">
        <v>0</v>
      </c>
      <c r="I33" s="170">
        <f>ROUND(E33*H33,2)</f>
        <v>0</v>
      </c>
      <c r="J33" s="169">
        <v>717.6</v>
      </c>
      <c r="K33" s="170">
        <f>ROUND(E33*J33,2)</f>
        <v>40813</v>
      </c>
      <c r="L33" s="170">
        <v>21</v>
      </c>
      <c r="M33" s="170">
        <f>G33*(1+L33/100)</f>
        <v>49383.729999999996</v>
      </c>
      <c r="N33" s="170">
        <v>0</v>
      </c>
      <c r="O33" s="170">
        <f>ROUND(E33*N33,2)</f>
        <v>0</v>
      </c>
      <c r="P33" s="170">
        <v>0</v>
      </c>
      <c r="Q33" s="170">
        <f>ROUND(E33*P33,2)</f>
        <v>0</v>
      </c>
      <c r="R33" s="170" t="s">
        <v>386</v>
      </c>
      <c r="S33" s="170" t="s">
        <v>387</v>
      </c>
      <c r="T33" s="171" t="s">
        <v>322</v>
      </c>
      <c r="U33" s="157">
        <v>2.2490000000000001</v>
      </c>
      <c r="V33" s="157">
        <f>ROUND(E33*U33,2)</f>
        <v>127.91</v>
      </c>
      <c r="W33" s="157"/>
      <c r="X33" s="157" t="s">
        <v>388</v>
      </c>
      <c r="Y33" s="148"/>
      <c r="Z33" s="148"/>
      <c r="AA33" s="148"/>
      <c r="AB33" s="148"/>
      <c r="AC33" s="148"/>
      <c r="AD33" s="148"/>
      <c r="AE33" s="148"/>
      <c r="AF33" s="148"/>
      <c r="AG33" s="148" t="s">
        <v>389</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22.5" outlineLevel="1" x14ac:dyDescent="0.2">
      <c r="A34" s="155"/>
      <c r="B34" s="156"/>
      <c r="C34" s="273" t="s">
        <v>1703</v>
      </c>
      <c r="D34" s="274"/>
      <c r="E34" s="274"/>
      <c r="F34" s="274"/>
      <c r="G34" s="274"/>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391</v>
      </c>
      <c r="AH34" s="148"/>
      <c r="AI34" s="148"/>
      <c r="AJ34" s="148"/>
      <c r="AK34" s="148"/>
      <c r="AL34" s="148"/>
      <c r="AM34" s="148"/>
      <c r="AN34" s="148"/>
      <c r="AO34" s="148"/>
      <c r="AP34" s="148"/>
      <c r="AQ34" s="148"/>
      <c r="AR34" s="148"/>
      <c r="AS34" s="148"/>
      <c r="AT34" s="148"/>
      <c r="AU34" s="148"/>
      <c r="AV34" s="148"/>
      <c r="AW34" s="148"/>
      <c r="AX34" s="148"/>
      <c r="AY34" s="148"/>
      <c r="AZ34" s="148"/>
      <c r="BA34" s="172" t="str">
        <f>C34</f>
        <v>s urovnáním dna do předepsaného profilu a spádu, s případně nutným přemístěním výkopku ve výkopišti a dále buď s přemístěním výkopku na přilehlém terénu na vzdálenost do 3 m od kraje jámy nebo s naložením na dopravní prostředek</v>
      </c>
      <c r="BB34" s="148"/>
      <c r="BC34" s="148"/>
      <c r="BD34" s="148"/>
      <c r="BE34" s="148"/>
      <c r="BF34" s="148"/>
      <c r="BG34" s="148"/>
      <c r="BH34" s="148"/>
    </row>
    <row r="35" spans="1:60" outlineLevel="1" x14ac:dyDescent="0.2">
      <c r="A35" s="155"/>
      <c r="B35" s="156"/>
      <c r="C35" s="194" t="s">
        <v>392</v>
      </c>
      <c r="D35" s="179"/>
      <c r="E35" s="180"/>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393</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95" t="s">
        <v>1707</v>
      </c>
      <c r="D36" s="179"/>
      <c r="E36" s="180">
        <v>77.91</v>
      </c>
      <c r="F36" s="157"/>
      <c r="G36" s="157"/>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393</v>
      </c>
      <c r="AH36" s="148">
        <v>2</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96" t="s">
        <v>403</v>
      </c>
      <c r="D37" s="181"/>
      <c r="E37" s="182">
        <v>77.91</v>
      </c>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393</v>
      </c>
      <c r="AH37" s="148">
        <v>3</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94" t="s">
        <v>404</v>
      </c>
      <c r="D38" s="179"/>
      <c r="E38" s="180"/>
      <c r="F38" s="157"/>
      <c r="G38" s="157"/>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393</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97" t="s">
        <v>1708</v>
      </c>
      <c r="D39" s="183"/>
      <c r="E39" s="184">
        <v>56.874299999999998</v>
      </c>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393</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65">
        <v>8</v>
      </c>
      <c r="B40" s="166" t="s">
        <v>1709</v>
      </c>
      <c r="C40" s="175" t="s">
        <v>1710</v>
      </c>
      <c r="D40" s="167" t="s">
        <v>443</v>
      </c>
      <c r="E40" s="168">
        <v>12.51235</v>
      </c>
      <c r="F40" s="169">
        <v>44.08</v>
      </c>
      <c r="G40" s="170">
        <f>ROUND(E40*F40,2)</f>
        <v>551.54</v>
      </c>
      <c r="H40" s="169">
        <v>0</v>
      </c>
      <c r="I40" s="170">
        <f>ROUND(E40*H40,2)</f>
        <v>0</v>
      </c>
      <c r="J40" s="169">
        <v>44.08</v>
      </c>
      <c r="K40" s="170">
        <f>ROUND(E40*J40,2)</f>
        <v>551.54</v>
      </c>
      <c r="L40" s="170">
        <v>21</v>
      </c>
      <c r="M40" s="170">
        <f>G40*(1+L40/100)</f>
        <v>667.36339999999996</v>
      </c>
      <c r="N40" s="170">
        <v>0</v>
      </c>
      <c r="O40" s="170">
        <f>ROUND(E40*N40,2)</f>
        <v>0</v>
      </c>
      <c r="P40" s="170">
        <v>0</v>
      </c>
      <c r="Q40" s="170">
        <f>ROUND(E40*P40,2)</f>
        <v>0</v>
      </c>
      <c r="R40" s="170" t="s">
        <v>386</v>
      </c>
      <c r="S40" s="170" t="s">
        <v>387</v>
      </c>
      <c r="T40" s="171" t="s">
        <v>322</v>
      </c>
      <c r="U40" s="157">
        <v>0.107</v>
      </c>
      <c r="V40" s="157">
        <f>ROUND(E40*U40,2)</f>
        <v>1.34</v>
      </c>
      <c r="W40" s="157"/>
      <c r="X40" s="157" t="s">
        <v>388</v>
      </c>
      <c r="Y40" s="148"/>
      <c r="Z40" s="148"/>
      <c r="AA40" s="148"/>
      <c r="AB40" s="148"/>
      <c r="AC40" s="148"/>
      <c r="AD40" s="148"/>
      <c r="AE40" s="148"/>
      <c r="AF40" s="148"/>
      <c r="AG40" s="148" t="s">
        <v>389</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ht="22.5" outlineLevel="1" x14ac:dyDescent="0.2">
      <c r="A41" s="155"/>
      <c r="B41" s="156"/>
      <c r="C41" s="273" t="s">
        <v>1703</v>
      </c>
      <c r="D41" s="274"/>
      <c r="E41" s="274"/>
      <c r="F41" s="274"/>
      <c r="G41" s="274"/>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391</v>
      </c>
      <c r="AH41" s="148"/>
      <c r="AI41" s="148"/>
      <c r="AJ41" s="148"/>
      <c r="AK41" s="148"/>
      <c r="AL41" s="148"/>
      <c r="AM41" s="148"/>
      <c r="AN41" s="148"/>
      <c r="AO41" s="148"/>
      <c r="AP41" s="148"/>
      <c r="AQ41" s="148"/>
      <c r="AR41" s="148"/>
      <c r="AS41" s="148"/>
      <c r="AT41" s="148"/>
      <c r="AU41" s="148"/>
      <c r="AV41" s="148"/>
      <c r="AW41" s="148"/>
      <c r="AX41" s="148"/>
      <c r="AY41" s="148"/>
      <c r="AZ41" s="148"/>
      <c r="BA41" s="172" t="str">
        <f>C41</f>
        <v>s urovnáním dna do předepsaného profilu a spádu, s případně nutným přemístěním výkopku ve výkopišti a dále buď s přemístěním výkopku na přilehlém terénu na vzdálenost do 3 m od kraje jámy nebo s naložením na dopravní prostředek</v>
      </c>
      <c r="BB41" s="148"/>
      <c r="BC41" s="148"/>
      <c r="BD41" s="148"/>
      <c r="BE41" s="148"/>
      <c r="BF41" s="148"/>
      <c r="BG41" s="148"/>
      <c r="BH41" s="148"/>
    </row>
    <row r="42" spans="1:60" outlineLevel="1" x14ac:dyDescent="0.2">
      <c r="A42" s="155"/>
      <c r="B42" s="156"/>
      <c r="C42" s="197" t="s">
        <v>1711</v>
      </c>
      <c r="D42" s="183"/>
      <c r="E42" s="184">
        <v>12.51235</v>
      </c>
      <c r="F42" s="157"/>
      <c r="G42" s="157"/>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393</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65">
        <v>9</v>
      </c>
      <c r="B43" s="166" t="s">
        <v>1712</v>
      </c>
      <c r="C43" s="175" t="s">
        <v>1713</v>
      </c>
      <c r="D43" s="167" t="s">
        <v>443</v>
      </c>
      <c r="E43" s="168">
        <v>15.582000000000001</v>
      </c>
      <c r="F43" s="169">
        <v>950.4</v>
      </c>
      <c r="G43" s="170">
        <f>ROUND(E43*F43,2)</f>
        <v>14809.13</v>
      </c>
      <c r="H43" s="169">
        <v>0</v>
      </c>
      <c r="I43" s="170">
        <f>ROUND(E43*H43,2)</f>
        <v>0</v>
      </c>
      <c r="J43" s="169">
        <v>950.4</v>
      </c>
      <c r="K43" s="170">
        <f>ROUND(E43*J43,2)</f>
        <v>14809.13</v>
      </c>
      <c r="L43" s="170">
        <v>21</v>
      </c>
      <c r="M43" s="170">
        <f>G43*(1+L43/100)</f>
        <v>17919.047299999998</v>
      </c>
      <c r="N43" s="170">
        <v>0</v>
      </c>
      <c r="O43" s="170">
        <f>ROUND(E43*N43,2)</f>
        <v>0</v>
      </c>
      <c r="P43" s="170">
        <v>0</v>
      </c>
      <c r="Q43" s="170">
        <f>ROUND(E43*P43,2)</f>
        <v>0</v>
      </c>
      <c r="R43" s="170" t="s">
        <v>386</v>
      </c>
      <c r="S43" s="170" t="s">
        <v>387</v>
      </c>
      <c r="T43" s="171" t="s">
        <v>322</v>
      </c>
      <c r="U43" s="157">
        <v>2.9649999999999999</v>
      </c>
      <c r="V43" s="157">
        <f>ROUND(E43*U43,2)</f>
        <v>46.2</v>
      </c>
      <c r="W43" s="157"/>
      <c r="X43" s="157" t="s">
        <v>388</v>
      </c>
      <c r="Y43" s="148"/>
      <c r="Z43" s="148"/>
      <c r="AA43" s="148"/>
      <c r="AB43" s="148"/>
      <c r="AC43" s="148"/>
      <c r="AD43" s="148"/>
      <c r="AE43" s="148"/>
      <c r="AF43" s="148"/>
      <c r="AG43" s="148" t="s">
        <v>389</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55"/>
      <c r="B44" s="156"/>
      <c r="C44" s="273" t="s">
        <v>1703</v>
      </c>
      <c r="D44" s="274"/>
      <c r="E44" s="274"/>
      <c r="F44" s="274"/>
      <c r="G44" s="274"/>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391</v>
      </c>
      <c r="AH44" s="148"/>
      <c r="AI44" s="148"/>
      <c r="AJ44" s="148"/>
      <c r="AK44" s="148"/>
      <c r="AL44" s="148"/>
      <c r="AM44" s="148"/>
      <c r="AN44" s="148"/>
      <c r="AO44" s="148"/>
      <c r="AP44" s="148"/>
      <c r="AQ44" s="148"/>
      <c r="AR44" s="148"/>
      <c r="AS44" s="148"/>
      <c r="AT44" s="148"/>
      <c r="AU44" s="148"/>
      <c r="AV44" s="148"/>
      <c r="AW44" s="148"/>
      <c r="AX44" s="148"/>
      <c r="AY44" s="148"/>
      <c r="AZ44" s="148"/>
      <c r="BA44" s="172" t="str">
        <f>C44</f>
        <v>s urovnáním dna do předepsaného profilu a spádu, s případně nutným přemístěním výkopku ve výkopišti a dále buď s přemístěním výkopku na přilehlém terénu na vzdálenost do 3 m od kraje jámy nebo s naložením na dopravní prostředek</v>
      </c>
      <c r="BB44" s="148"/>
      <c r="BC44" s="148"/>
      <c r="BD44" s="148"/>
      <c r="BE44" s="148"/>
      <c r="BF44" s="148"/>
      <c r="BG44" s="148"/>
      <c r="BH44" s="148"/>
    </row>
    <row r="45" spans="1:60" outlineLevel="1" x14ac:dyDescent="0.2">
      <c r="A45" s="155"/>
      <c r="B45" s="156"/>
      <c r="C45" s="197" t="s">
        <v>456</v>
      </c>
      <c r="D45" s="183"/>
      <c r="E45" s="184"/>
      <c r="F45" s="157"/>
      <c r="G45" s="157"/>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393</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97" t="s">
        <v>1714</v>
      </c>
      <c r="D46" s="183"/>
      <c r="E46" s="184">
        <v>15.582000000000001</v>
      </c>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393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65">
        <v>10</v>
      </c>
      <c r="B47" s="166" t="s">
        <v>1715</v>
      </c>
      <c r="C47" s="175" t="s">
        <v>1716</v>
      </c>
      <c r="D47" s="167" t="s">
        <v>443</v>
      </c>
      <c r="E47" s="168">
        <v>1.575</v>
      </c>
      <c r="F47" s="169">
        <v>163.6</v>
      </c>
      <c r="G47" s="170">
        <f>ROUND(E47*F47,2)</f>
        <v>257.67</v>
      </c>
      <c r="H47" s="169">
        <v>0</v>
      </c>
      <c r="I47" s="170">
        <f>ROUND(E47*H47,2)</f>
        <v>0</v>
      </c>
      <c r="J47" s="169">
        <v>163.6</v>
      </c>
      <c r="K47" s="170">
        <f>ROUND(E47*J47,2)</f>
        <v>257.67</v>
      </c>
      <c r="L47" s="170">
        <v>21</v>
      </c>
      <c r="M47" s="170">
        <f>G47*(1+L47/100)</f>
        <v>311.78070000000002</v>
      </c>
      <c r="N47" s="170">
        <v>0</v>
      </c>
      <c r="O47" s="170">
        <f>ROUND(E47*N47,2)</f>
        <v>0</v>
      </c>
      <c r="P47" s="170">
        <v>0</v>
      </c>
      <c r="Q47" s="170">
        <f>ROUND(E47*P47,2)</f>
        <v>0</v>
      </c>
      <c r="R47" s="170" t="s">
        <v>386</v>
      </c>
      <c r="S47" s="170" t="s">
        <v>387</v>
      </c>
      <c r="T47" s="171" t="s">
        <v>322</v>
      </c>
      <c r="U47" s="157">
        <v>0.2</v>
      </c>
      <c r="V47" s="157">
        <f>ROUND(E47*U47,2)</f>
        <v>0.32</v>
      </c>
      <c r="W47" s="157"/>
      <c r="X47" s="157" t="s">
        <v>388</v>
      </c>
      <c r="Y47" s="148"/>
      <c r="Z47" s="148"/>
      <c r="AA47" s="148"/>
      <c r="AB47" s="148"/>
      <c r="AC47" s="148"/>
      <c r="AD47" s="148"/>
      <c r="AE47" s="148"/>
      <c r="AF47" s="148"/>
      <c r="AG47" s="148" t="s">
        <v>389</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ht="33.75" outlineLevel="1" x14ac:dyDescent="0.2">
      <c r="A48" s="155"/>
      <c r="B48" s="156"/>
      <c r="C48" s="273" t="s">
        <v>455</v>
      </c>
      <c r="D48" s="274"/>
      <c r="E48" s="274"/>
      <c r="F48" s="274"/>
      <c r="G48" s="274"/>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391</v>
      </c>
      <c r="AH48" s="148"/>
      <c r="AI48" s="148"/>
      <c r="AJ48" s="148"/>
      <c r="AK48" s="148"/>
      <c r="AL48" s="148"/>
      <c r="AM48" s="148"/>
      <c r="AN48" s="148"/>
      <c r="AO48" s="148"/>
      <c r="AP48" s="148"/>
      <c r="AQ48" s="148"/>
      <c r="AR48" s="148"/>
      <c r="AS48" s="148"/>
      <c r="AT48" s="148"/>
      <c r="AU48" s="148"/>
      <c r="AV48" s="148"/>
      <c r="AW48" s="148"/>
      <c r="AX48" s="148"/>
      <c r="AY48" s="148"/>
      <c r="AZ48" s="148"/>
      <c r="BA48" s="172" t="str">
        <f>C48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8" s="148"/>
      <c r="BC48" s="148"/>
      <c r="BD48" s="148"/>
      <c r="BE48" s="148"/>
      <c r="BF48" s="148"/>
      <c r="BG48" s="148"/>
      <c r="BH48" s="148"/>
    </row>
    <row r="49" spans="1:60" outlineLevel="1" x14ac:dyDescent="0.2">
      <c r="A49" s="155"/>
      <c r="B49" s="156"/>
      <c r="C49" s="197" t="s">
        <v>1717</v>
      </c>
      <c r="D49" s="183"/>
      <c r="E49" s="184">
        <v>1.575</v>
      </c>
      <c r="F49" s="157"/>
      <c r="G49" s="157"/>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393</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ht="22.5" outlineLevel="1" x14ac:dyDescent="0.2">
      <c r="A50" s="165">
        <v>11</v>
      </c>
      <c r="B50" s="166" t="s">
        <v>1718</v>
      </c>
      <c r="C50" s="175" t="s">
        <v>1719</v>
      </c>
      <c r="D50" s="167" t="s">
        <v>443</v>
      </c>
      <c r="E50" s="168">
        <v>69.145939999999996</v>
      </c>
      <c r="F50" s="169">
        <v>486.4</v>
      </c>
      <c r="G50" s="170">
        <f>ROUND(E50*F50,2)</f>
        <v>33632.589999999997</v>
      </c>
      <c r="H50" s="169">
        <v>0</v>
      </c>
      <c r="I50" s="170">
        <f>ROUND(E50*H50,2)</f>
        <v>0</v>
      </c>
      <c r="J50" s="169">
        <v>486.4</v>
      </c>
      <c r="K50" s="170">
        <f>ROUND(E50*J50,2)</f>
        <v>33632.589999999997</v>
      </c>
      <c r="L50" s="170">
        <v>21</v>
      </c>
      <c r="M50" s="170">
        <f>G50*(1+L50/100)</f>
        <v>40695.433899999996</v>
      </c>
      <c r="N50" s="170">
        <v>0</v>
      </c>
      <c r="O50" s="170">
        <f>ROUND(E50*N50,2)</f>
        <v>0</v>
      </c>
      <c r="P50" s="170">
        <v>0</v>
      </c>
      <c r="Q50" s="170">
        <f>ROUND(E50*P50,2)</f>
        <v>0</v>
      </c>
      <c r="R50" s="170" t="s">
        <v>386</v>
      </c>
      <c r="S50" s="170" t="s">
        <v>387</v>
      </c>
      <c r="T50" s="171" t="s">
        <v>322</v>
      </c>
      <c r="U50" s="157">
        <v>1.3480000000000001</v>
      </c>
      <c r="V50" s="157">
        <f>ROUND(E50*U50,2)</f>
        <v>93.21</v>
      </c>
      <c r="W50" s="157"/>
      <c r="X50" s="157" t="s">
        <v>388</v>
      </c>
      <c r="Y50" s="148"/>
      <c r="Z50" s="148"/>
      <c r="AA50" s="148"/>
      <c r="AB50" s="148"/>
      <c r="AC50" s="148"/>
      <c r="AD50" s="148"/>
      <c r="AE50" s="148"/>
      <c r="AF50" s="148"/>
      <c r="AG50" s="148" t="s">
        <v>1091</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22.5" outlineLevel="1" x14ac:dyDescent="0.2">
      <c r="A51" s="155"/>
      <c r="B51" s="156"/>
      <c r="C51" s="273" t="s">
        <v>1720</v>
      </c>
      <c r="D51" s="274"/>
      <c r="E51" s="274"/>
      <c r="F51" s="274"/>
      <c r="G51" s="274"/>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391</v>
      </c>
      <c r="AH51" s="148"/>
      <c r="AI51" s="148"/>
      <c r="AJ51" s="148"/>
      <c r="AK51" s="148"/>
      <c r="AL51" s="148"/>
      <c r="AM51" s="148"/>
      <c r="AN51" s="148"/>
      <c r="AO51" s="148"/>
      <c r="AP51" s="148"/>
      <c r="AQ51" s="148"/>
      <c r="AR51" s="148"/>
      <c r="AS51" s="148"/>
      <c r="AT51" s="148"/>
      <c r="AU51" s="148"/>
      <c r="AV51" s="148"/>
      <c r="AW51" s="148"/>
      <c r="AX51" s="148"/>
      <c r="AY51" s="148"/>
      <c r="AZ51" s="148"/>
      <c r="BA51" s="172" t="str">
        <f>C51</f>
        <v>a spouštění pláště studny pro jakýkoliv tvar studny, se svislým přemístěním výkopku na terén a s vodorovným přemístěním výkopku do 20 m od kraje výkopu,</v>
      </c>
      <c r="BB51" s="148"/>
      <c r="BC51" s="148"/>
      <c r="BD51" s="148"/>
      <c r="BE51" s="148"/>
      <c r="BF51" s="148"/>
      <c r="BG51" s="148"/>
      <c r="BH51" s="148"/>
    </row>
    <row r="52" spans="1:60" outlineLevel="1" x14ac:dyDescent="0.2">
      <c r="A52" s="155"/>
      <c r="B52" s="156"/>
      <c r="C52" s="197" t="s">
        <v>1721</v>
      </c>
      <c r="D52" s="183"/>
      <c r="E52" s="184">
        <v>69.145939999999996</v>
      </c>
      <c r="F52" s="157"/>
      <c r="G52" s="157"/>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393</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65">
        <v>12</v>
      </c>
      <c r="B53" s="166" t="s">
        <v>1722</v>
      </c>
      <c r="C53" s="175" t="s">
        <v>1723</v>
      </c>
      <c r="D53" s="167" t="s">
        <v>443</v>
      </c>
      <c r="E53" s="168">
        <v>3.008</v>
      </c>
      <c r="F53" s="169">
        <v>929.6</v>
      </c>
      <c r="G53" s="170">
        <f>ROUND(E53*F53,2)</f>
        <v>2796.24</v>
      </c>
      <c r="H53" s="169">
        <v>0</v>
      </c>
      <c r="I53" s="170">
        <f>ROUND(E53*H53,2)</f>
        <v>0</v>
      </c>
      <c r="J53" s="169">
        <v>929.6</v>
      </c>
      <c r="K53" s="170">
        <f>ROUND(E53*J53,2)</f>
        <v>2796.24</v>
      </c>
      <c r="L53" s="170">
        <v>21</v>
      </c>
      <c r="M53" s="170">
        <f>G53*(1+L53/100)</f>
        <v>3383.4503999999997</v>
      </c>
      <c r="N53" s="170">
        <v>0</v>
      </c>
      <c r="O53" s="170">
        <f>ROUND(E53*N53,2)</f>
        <v>0</v>
      </c>
      <c r="P53" s="170">
        <v>0</v>
      </c>
      <c r="Q53" s="170">
        <f>ROUND(E53*P53,2)</f>
        <v>0</v>
      </c>
      <c r="R53" s="170" t="s">
        <v>386</v>
      </c>
      <c r="S53" s="170" t="s">
        <v>387</v>
      </c>
      <c r="T53" s="171" t="s">
        <v>322</v>
      </c>
      <c r="U53" s="157">
        <v>3.5329999999999999</v>
      </c>
      <c r="V53" s="157">
        <f>ROUND(E53*U53,2)</f>
        <v>10.63</v>
      </c>
      <c r="W53" s="157"/>
      <c r="X53" s="157" t="s">
        <v>388</v>
      </c>
      <c r="Y53" s="148"/>
      <c r="Z53" s="148"/>
      <c r="AA53" s="148"/>
      <c r="AB53" s="148"/>
      <c r="AC53" s="148"/>
      <c r="AD53" s="148"/>
      <c r="AE53" s="148"/>
      <c r="AF53" s="148"/>
      <c r="AG53" s="148" t="s">
        <v>389</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273" t="s">
        <v>1724</v>
      </c>
      <c r="D54" s="274"/>
      <c r="E54" s="274"/>
      <c r="F54" s="274"/>
      <c r="G54" s="274"/>
      <c r="H54" s="157"/>
      <c r="I54" s="157"/>
      <c r="J54" s="157"/>
      <c r="K54" s="157"/>
      <c r="L54" s="157"/>
      <c r="M54" s="157"/>
      <c r="N54" s="157"/>
      <c r="O54" s="157"/>
      <c r="P54" s="157"/>
      <c r="Q54" s="157"/>
      <c r="R54" s="157"/>
      <c r="S54" s="157"/>
      <c r="T54" s="157"/>
      <c r="U54" s="157"/>
      <c r="V54" s="157"/>
      <c r="W54" s="157"/>
      <c r="X54" s="157"/>
      <c r="Y54" s="148"/>
      <c r="Z54" s="148"/>
      <c r="AA54" s="148"/>
      <c r="AB54" s="148"/>
      <c r="AC54" s="148"/>
      <c r="AD54" s="148"/>
      <c r="AE54" s="148"/>
      <c r="AF54" s="148"/>
      <c r="AG54" s="148" t="s">
        <v>391</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261" t="s">
        <v>1725</v>
      </c>
      <c r="D55" s="262"/>
      <c r="E55" s="262"/>
      <c r="F55" s="262"/>
      <c r="G55" s="262"/>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326</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97" t="s">
        <v>1726</v>
      </c>
      <c r="D56" s="183"/>
      <c r="E56" s="184"/>
      <c r="F56" s="157"/>
      <c r="G56" s="157"/>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393</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97" t="s">
        <v>1727</v>
      </c>
      <c r="D57" s="183"/>
      <c r="E57" s="184">
        <v>1.3440000000000001</v>
      </c>
      <c r="F57" s="157"/>
      <c r="G57" s="157"/>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393</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97" t="s">
        <v>1728</v>
      </c>
      <c r="D58" s="183"/>
      <c r="E58" s="184">
        <v>0.64</v>
      </c>
      <c r="F58" s="157"/>
      <c r="G58" s="157"/>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393</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97" t="s">
        <v>1729</v>
      </c>
      <c r="D59" s="183"/>
      <c r="E59" s="184">
        <v>1.024</v>
      </c>
      <c r="F59" s="157"/>
      <c r="G59" s="157"/>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393</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65">
        <v>13</v>
      </c>
      <c r="B60" s="166" t="s">
        <v>519</v>
      </c>
      <c r="C60" s="175" t="s">
        <v>520</v>
      </c>
      <c r="D60" s="167" t="s">
        <v>506</v>
      </c>
      <c r="E60" s="168">
        <v>59.36</v>
      </c>
      <c r="F60" s="169">
        <v>73.760000000000005</v>
      </c>
      <c r="G60" s="170">
        <f>ROUND(E60*F60,2)</f>
        <v>4378.3900000000003</v>
      </c>
      <c r="H60" s="169">
        <v>12</v>
      </c>
      <c r="I60" s="170">
        <f>ROUND(E60*H60,2)</f>
        <v>712.32</v>
      </c>
      <c r="J60" s="169">
        <v>61.76</v>
      </c>
      <c r="K60" s="170">
        <f>ROUND(E60*J60,2)</f>
        <v>3666.07</v>
      </c>
      <c r="L60" s="170">
        <v>21</v>
      </c>
      <c r="M60" s="170">
        <f>G60*(1+L60/100)</f>
        <v>5297.8519000000006</v>
      </c>
      <c r="N60" s="170">
        <v>6.9999999999999999E-4</v>
      </c>
      <c r="O60" s="170">
        <f>ROUND(E60*N60,2)</f>
        <v>0.04</v>
      </c>
      <c r="P60" s="170">
        <v>0</v>
      </c>
      <c r="Q60" s="170">
        <f>ROUND(E60*P60,2)</f>
        <v>0</v>
      </c>
      <c r="R60" s="170" t="s">
        <v>386</v>
      </c>
      <c r="S60" s="170" t="s">
        <v>387</v>
      </c>
      <c r="T60" s="171" t="s">
        <v>322</v>
      </c>
      <c r="U60" s="157">
        <v>0.156</v>
      </c>
      <c r="V60" s="157">
        <f>ROUND(E60*U60,2)</f>
        <v>9.26</v>
      </c>
      <c r="W60" s="157"/>
      <c r="X60" s="157" t="s">
        <v>388</v>
      </c>
      <c r="Y60" s="148"/>
      <c r="Z60" s="148"/>
      <c r="AA60" s="148"/>
      <c r="AB60" s="148"/>
      <c r="AC60" s="148"/>
      <c r="AD60" s="148"/>
      <c r="AE60" s="148"/>
      <c r="AF60" s="148"/>
      <c r="AG60" s="148" t="s">
        <v>389</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97" t="s">
        <v>1730</v>
      </c>
      <c r="D61" s="183"/>
      <c r="E61" s="184">
        <v>59.36</v>
      </c>
      <c r="F61" s="157"/>
      <c r="G61" s="157"/>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393</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65">
        <v>14</v>
      </c>
      <c r="B62" s="166" t="s">
        <v>1549</v>
      </c>
      <c r="C62" s="175" t="s">
        <v>1550</v>
      </c>
      <c r="D62" s="167" t="s">
        <v>506</v>
      </c>
      <c r="E62" s="168">
        <v>59.36</v>
      </c>
      <c r="F62" s="169">
        <v>28</v>
      </c>
      <c r="G62" s="170">
        <f>ROUND(E62*F62,2)</f>
        <v>1662.08</v>
      </c>
      <c r="H62" s="169">
        <v>0</v>
      </c>
      <c r="I62" s="170">
        <f>ROUND(E62*H62,2)</f>
        <v>0</v>
      </c>
      <c r="J62" s="169">
        <v>28</v>
      </c>
      <c r="K62" s="170">
        <f>ROUND(E62*J62,2)</f>
        <v>1662.08</v>
      </c>
      <c r="L62" s="170">
        <v>21</v>
      </c>
      <c r="M62" s="170">
        <f>G62*(1+L62/100)</f>
        <v>2011.1167999999998</v>
      </c>
      <c r="N62" s="170">
        <v>0</v>
      </c>
      <c r="O62" s="170">
        <f>ROUND(E62*N62,2)</f>
        <v>0</v>
      </c>
      <c r="P62" s="170">
        <v>0</v>
      </c>
      <c r="Q62" s="170">
        <f>ROUND(E62*P62,2)</f>
        <v>0</v>
      </c>
      <c r="R62" s="170" t="s">
        <v>386</v>
      </c>
      <c r="S62" s="170" t="s">
        <v>387</v>
      </c>
      <c r="T62" s="171" t="s">
        <v>322</v>
      </c>
      <c r="U62" s="157">
        <v>9.5000000000000001E-2</v>
      </c>
      <c r="V62" s="157">
        <f>ROUND(E62*U62,2)</f>
        <v>5.64</v>
      </c>
      <c r="W62" s="157"/>
      <c r="X62" s="157" t="s">
        <v>388</v>
      </c>
      <c r="Y62" s="148"/>
      <c r="Z62" s="148"/>
      <c r="AA62" s="148"/>
      <c r="AB62" s="148"/>
      <c r="AC62" s="148"/>
      <c r="AD62" s="148"/>
      <c r="AE62" s="148"/>
      <c r="AF62" s="148"/>
      <c r="AG62" s="148" t="s">
        <v>389</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273" t="s">
        <v>538</v>
      </c>
      <c r="D63" s="274"/>
      <c r="E63" s="274"/>
      <c r="F63" s="274"/>
      <c r="G63" s="274"/>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391</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97" t="s">
        <v>1730</v>
      </c>
      <c r="D64" s="183"/>
      <c r="E64" s="184">
        <v>59.36</v>
      </c>
      <c r="F64" s="157"/>
      <c r="G64" s="157"/>
      <c r="H64" s="157"/>
      <c r="I64" s="157"/>
      <c r="J64" s="157"/>
      <c r="K64" s="157"/>
      <c r="L64" s="157"/>
      <c r="M64" s="157"/>
      <c r="N64" s="157"/>
      <c r="O64" s="157"/>
      <c r="P64" s="157"/>
      <c r="Q64" s="157"/>
      <c r="R64" s="157"/>
      <c r="S64" s="157"/>
      <c r="T64" s="157"/>
      <c r="U64" s="157"/>
      <c r="V64" s="157"/>
      <c r="W64" s="157"/>
      <c r="X64" s="157"/>
      <c r="Y64" s="148"/>
      <c r="Z64" s="148"/>
      <c r="AA64" s="148"/>
      <c r="AB64" s="148"/>
      <c r="AC64" s="148"/>
      <c r="AD64" s="148"/>
      <c r="AE64" s="148"/>
      <c r="AF64" s="148"/>
      <c r="AG64" s="148" t="s">
        <v>393</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65">
        <v>15</v>
      </c>
      <c r="B65" s="166" t="s">
        <v>1731</v>
      </c>
      <c r="C65" s="175" t="s">
        <v>1732</v>
      </c>
      <c r="D65" s="167" t="s">
        <v>443</v>
      </c>
      <c r="E65" s="168">
        <v>77.91</v>
      </c>
      <c r="F65" s="169">
        <v>46.88</v>
      </c>
      <c r="G65" s="170">
        <f>ROUND(E65*F65,2)</f>
        <v>3652.42</v>
      </c>
      <c r="H65" s="169">
        <v>1.78</v>
      </c>
      <c r="I65" s="170">
        <f>ROUND(E65*H65,2)</f>
        <v>138.68</v>
      </c>
      <c r="J65" s="169">
        <v>45.1</v>
      </c>
      <c r="K65" s="170">
        <f>ROUND(E65*J65,2)</f>
        <v>3513.74</v>
      </c>
      <c r="L65" s="170">
        <v>21</v>
      </c>
      <c r="M65" s="170">
        <f>G65*(1+L65/100)</f>
        <v>4419.4282000000003</v>
      </c>
      <c r="N65" s="170">
        <v>4.6000000000000001E-4</v>
      </c>
      <c r="O65" s="170">
        <f>ROUND(E65*N65,2)</f>
        <v>0.04</v>
      </c>
      <c r="P65" s="170">
        <v>0</v>
      </c>
      <c r="Q65" s="170">
        <f>ROUND(E65*P65,2)</f>
        <v>0</v>
      </c>
      <c r="R65" s="170" t="s">
        <v>386</v>
      </c>
      <c r="S65" s="170" t="s">
        <v>387</v>
      </c>
      <c r="T65" s="171" t="s">
        <v>322</v>
      </c>
      <c r="U65" s="157">
        <v>0.126</v>
      </c>
      <c r="V65" s="157">
        <f>ROUND(E65*U65,2)</f>
        <v>9.82</v>
      </c>
      <c r="W65" s="157"/>
      <c r="X65" s="157" t="s">
        <v>388</v>
      </c>
      <c r="Y65" s="148"/>
      <c r="Z65" s="148"/>
      <c r="AA65" s="148"/>
      <c r="AB65" s="148"/>
      <c r="AC65" s="148"/>
      <c r="AD65" s="148"/>
      <c r="AE65" s="148"/>
      <c r="AF65" s="148"/>
      <c r="AG65" s="148" t="s">
        <v>389</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273" t="s">
        <v>1733</v>
      </c>
      <c r="D66" s="274"/>
      <c r="E66" s="274"/>
      <c r="F66" s="274"/>
      <c r="G66" s="274"/>
      <c r="H66" s="157"/>
      <c r="I66" s="157"/>
      <c r="J66" s="157"/>
      <c r="K66" s="157"/>
      <c r="L66" s="157"/>
      <c r="M66" s="157"/>
      <c r="N66" s="157"/>
      <c r="O66" s="157"/>
      <c r="P66" s="157"/>
      <c r="Q66" s="157"/>
      <c r="R66" s="157"/>
      <c r="S66" s="157"/>
      <c r="T66" s="157"/>
      <c r="U66" s="157"/>
      <c r="V66" s="157"/>
      <c r="W66" s="157"/>
      <c r="X66" s="157"/>
      <c r="Y66" s="148"/>
      <c r="Z66" s="148"/>
      <c r="AA66" s="148"/>
      <c r="AB66" s="148"/>
      <c r="AC66" s="148"/>
      <c r="AD66" s="148"/>
      <c r="AE66" s="148"/>
      <c r="AF66" s="148"/>
      <c r="AG66" s="148" t="s">
        <v>391</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97" t="s">
        <v>1734</v>
      </c>
      <c r="D67" s="183"/>
      <c r="E67" s="184">
        <v>77.91</v>
      </c>
      <c r="F67" s="157"/>
      <c r="G67" s="157"/>
      <c r="H67" s="157"/>
      <c r="I67" s="157"/>
      <c r="J67" s="157"/>
      <c r="K67" s="157"/>
      <c r="L67" s="157"/>
      <c r="M67" s="157"/>
      <c r="N67" s="157"/>
      <c r="O67" s="157"/>
      <c r="P67" s="157"/>
      <c r="Q67" s="157"/>
      <c r="R67" s="157"/>
      <c r="S67" s="157"/>
      <c r="T67" s="157"/>
      <c r="U67" s="157"/>
      <c r="V67" s="157"/>
      <c r="W67" s="157"/>
      <c r="X67" s="157"/>
      <c r="Y67" s="148"/>
      <c r="Z67" s="148"/>
      <c r="AA67" s="148"/>
      <c r="AB67" s="148"/>
      <c r="AC67" s="148"/>
      <c r="AD67" s="148"/>
      <c r="AE67" s="148"/>
      <c r="AF67" s="148"/>
      <c r="AG67" s="148" t="s">
        <v>393</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65">
        <v>16</v>
      </c>
      <c r="B68" s="166" t="s">
        <v>1735</v>
      </c>
      <c r="C68" s="175" t="s">
        <v>1736</v>
      </c>
      <c r="D68" s="167" t="s">
        <v>443</v>
      </c>
      <c r="E68" s="168">
        <v>77.91</v>
      </c>
      <c r="F68" s="169">
        <v>11.2</v>
      </c>
      <c r="G68" s="170">
        <f>ROUND(E68*F68,2)</f>
        <v>872.59</v>
      </c>
      <c r="H68" s="169">
        <v>0</v>
      </c>
      <c r="I68" s="170">
        <f>ROUND(E68*H68,2)</f>
        <v>0</v>
      </c>
      <c r="J68" s="169">
        <v>11.2</v>
      </c>
      <c r="K68" s="170">
        <f>ROUND(E68*J68,2)</f>
        <v>872.59</v>
      </c>
      <c r="L68" s="170">
        <v>21</v>
      </c>
      <c r="M68" s="170">
        <f>G68*(1+L68/100)</f>
        <v>1055.8339000000001</v>
      </c>
      <c r="N68" s="170">
        <v>0</v>
      </c>
      <c r="O68" s="170">
        <f>ROUND(E68*N68,2)</f>
        <v>0</v>
      </c>
      <c r="P68" s="170">
        <v>0</v>
      </c>
      <c r="Q68" s="170">
        <f>ROUND(E68*P68,2)</f>
        <v>0</v>
      </c>
      <c r="R68" s="170" t="s">
        <v>386</v>
      </c>
      <c r="S68" s="170" t="s">
        <v>387</v>
      </c>
      <c r="T68" s="171" t="s">
        <v>322</v>
      </c>
      <c r="U68" s="157">
        <v>3.7999999999999999E-2</v>
      </c>
      <c r="V68" s="157">
        <f>ROUND(E68*U68,2)</f>
        <v>2.96</v>
      </c>
      <c r="W68" s="157"/>
      <c r="X68" s="157" t="s">
        <v>388</v>
      </c>
      <c r="Y68" s="148"/>
      <c r="Z68" s="148"/>
      <c r="AA68" s="148"/>
      <c r="AB68" s="148"/>
      <c r="AC68" s="148"/>
      <c r="AD68" s="148"/>
      <c r="AE68" s="148"/>
      <c r="AF68" s="148"/>
      <c r="AG68" s="148" t="s">
        <v>389</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273" t="s">
        <v>1737</v>
      </c>
      <c r="D69" s="274"/>
      <c r="E69" s="274"/>
      <c r="F69" s="274"/>
      <c r="G69" s="274"/>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391</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97" t="s">
        <v>1734</v>
      </c>
      <c r="D70" s="183"/>
      <c r="E70" s="184">
        <v>77.91</v>
      </c>
      <c r="F70" s="157"/>
      <c r="G70" s="157"/>
      <c r="H70" s="157"/>
      <c r="I70" s="157"/>
      <c r="J70" s="157"/>
      <c r="K70" s="157"/>
      <c r="L70" s="157"/>
      <c r="M70" s="157"/>
      <c r="N70" s="157"/>
      <c r="O70" s="157"/>
      <c r="P70" s="157"/>
      <c r="Q70" s="157"/>
      <c r="R70" s="157"/>
      <c r="S70" s="157"/>
      <c r="T70" s="157"/>
      <c r="U70" s="157"/>
      <c r="V70" s="157"/>
      <c r="W70" s="157"/>
      <c r="X70" s="157"/>
      <c r="Y70" s="148"/>
      <c r="Z70" s="148"/>
      <c r="AA70" s="148"/>
      <c r="AB70" s="148"/>
      <c r="AC70" s="148"/>
      <c r="AD70" s="148"/>
      <c r="AE70" s="148"/>
      <c r="AF70" s="148"/>
      <c r="AG70" s="148" t="s">
        <v>393</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65">
        <v>17</v>
      </c>
      <c r="B71" s="166" t="s">
        <v>1738</v>
      </c>
      <c r="C71" s="175" t="s">
        <v>1739</v>
      </c>
      <c r="D71" s="167" t="s">
        <v>443</v>
      </c>
      <c r="E71" s="168">
        <v>148.63094000000001</v>
      </c>
      <c r="F71" s="169">
        <v>269.60000000000002</v>
      </c>
      <c r="G71" s="170">
        <f>ROUND(E71*F71,2)</f>
        <v>40070.9</v>
      </c>
      <c r="H71" s="169">
        <v>0</v>
      </c>
      <c r="I71" s="170">
        <f>ROUND(E71*H71,2)</f>
        <v>0</v>
      </c>
      <c r="J71" s="169">
        <v>269.60000000000002</v>
      </c>
      <c r="K71" s="170">
        <f>ROUND(E71*J71,2)</f>
        <v>40070.9</v>
      </c>
      <c r="L71" s="170">
        <v>21</v>
      </c>
      <c r="M71" s="170">
        <f>G71*(1+L71/100)</f>
        <v>48485.788999999997</v>
      </c>
      <c r="N71" s="170">
        <v>0</v>
      </c>
      <c r="O71" s="170">
        <f>ROUND(E71*N71,2)</f>
        <v>0</v>
      </c>
      <c r="P71" s="170">
        <v>0</v>
      </c>
      <c r="Q71" s="170">
        <f>ROUND(E71*P71,2)</f>
        <v>0</v>
      </c>
      <c r="R71" s="170" t="s">
        <v>386</v>
      </c>
      <c r="S71" s="170" t="s">
        <v>387</v>
      </c>
      <c r="T71" s="171" t="s">
        <v>322</v>
      </c>
      <c r="U71" s="157">
        <v>0.626</v>
      </c>
      <c r="V71" s="157">
        <f>ROUND(E71*U71,2)</f>
        <v>93.04</v>
      </c>
      <c r="W71" s="157"/>
      <c r="X71" s="157" t="s">
        <v>388</v>
      </c>
      <c r="Y71" s="148"/>
      <c r="Z71" s="148"/>
      <c r="AA71" s="148"/>
      <c r="AB71" s="148"/>
      <c r="AC71" s="148"/>
      <c r="AD71" s="148"/>
      <c r="AE71" s="148"/>
      <c r="AF71" s="148"/>
      <c r="AG71" s="148" t="s">
        <v>389</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273" t="s">
        <v>541</v>
      </c>
      <c r="D72" s="274"/>
      <c r="E72" s="274"/>
      <c r="F72" s="274"/>
      <c r="G72" s="274"/>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391</v>
      </c>
      <c r="AH72" s="148"/>
      <c r="AI72" s="148"/>
      <c r="AJ72" s="148"/>
      <c r="AK72" s="148"/>
      <c r="AL72" s="148"/>
      <c r="AM72" s="148"/>
      <c r="AN72" s="148"/>
      <c r="AO72" s="148"/>
      <c r="AP72" s="148"/>
      <c r="AQ72" s="148"/>
      <c r="AR72" s="148"/>
      <c r="AS72" s="148"/>
      <c r="AT72" s="148"/>
      <c r="AU72" s="148"/>
      <c r="AV72" s="148"/>
      <c r="AW72" s="148"/>
      <c r="AX72" s="148"/>
      <c r="AY72" s="148"/>
      <c r="AZ72" s="148"/>
      <c r="BA72" s="172" t="str">
        <f>C72</f>
        <v>bez naložení do dopravní nádoby, ale s vyprázdněním dopravní nádoby na hromadu nebo na dopravní prostředek,</v>
      </c>
      <c r="BB72" s="148"/>
      <c r="BC72" s="148"/>
      <c r="BD72" s="148"/>
      <c r="BE72" s="148"/>
      <c r="BF72" s="148"/>
      <c r="BG72" s="148"/>
      <c r="BH72" s="148"/>
    </row>
    <row r="73" spans="1:60" outlineLevel="1" x14ac:dyDescent="0.2">
      <c r="A73" s="155"/>
      <c r="B73" s="156"/>
      <c r="C73" s="197" t="s">
        <v>1740</v>
      </c>
      <c r="D73" s="183"/>
      <c r="E73" s="184">
        <v>148.63094000000001</v>
      </c>
      <c r="F73" s="157"/>
      <c r="G73" s="157"/>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393</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65">
        <v>18</v>
      </c>
      <c r="B74" s="166" t="s">
        <v>567</v>
      </c>
      <c r="C74" s="175" t="s">
        <v>568</v>
      </c>
      <c r="D74" s="167" t="s">
        <v>443</v>
      </c>
      <c r="E74" s="168">
        <v>70.206879999999998</v>
      </c>
      <c r="F74" s="169">
        <v>76.88</v>
      </c>
      <c r="G74" s="170">
        <f>ROUND(E74*F74,2)</f>
        <v>5397.5</v>
      </c>
      <c r="H74" s="169">
        <v>0</v>
      </c>
      <c r="I74" s="170">
        <f>ROUND(E74*H74,2)</f>
        <v>0</v>
      </c>
      <c r="J74" s="169">
        <v>76.88</v>
      </c>
      <c r="K74" s="170">
        <f>ROUND(E74*J74,2)</f>
        <v>5397.5</v>
      </c>
      <c r="L74" s="170">
        <v>21</v>
      </c>
      <c r="M74" s="170">
        <f>G74*(1+L74/100)</f>
        <v>6530.9749999999995</v>
      </c>
      <c r="N74" s="170">
        <v>0</v>
      </c>
      <c r="O74" s="170">
        <f>ROUND(E74*N74,2)</f>
        <v>0</v>
      </c>
      <c r="P74" s="170">
        <v>0</v>
      </c>
      <c r="Q74" s="170">
        <f>ROUND(E74*P74,2)</f>
        <v>0</v>
      </c>
      <c r="R74" s="170" t="s">
        <v>386</v>
      </c>
      <c r="S74" s="170" t="s">
        <v>387</v>
      </c>
      <c r="T74" s="171" t="s">
        <v>322</v>
      </c>
      <c r="U74" s="157">
        <v>1.0999999999999999E-2</v>
      </c>
      <c r="V74" s="157">
        <f>ROUND(E74*U74,2)</f>
        <v>0.77</v>
      </c>
      <c r="W74" s="157"/>
      <c r="X74" s="157" t="s">
        <v>388</v>
      </c>
      <c r="Y74" s="148"/>
      <c r="Z74" s="148"/>
      <c r="AA74" s="148"/>
      <c r="AB74" s="148"/>
      <c r="AC74" s="148"/>
      <c r="AD74" s="148"/>
      <c r="AE74" s="148"/>
      <c r="AF74" s="148"/>
      <c r="AG74" s="148" t="s">
        <v>389</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273" t="s">
        <v>569</v>
      </c>
      <c r="D75" s="274"/>
      <c r="E75" s="274"/>
      <c r="F75" s="274"/>
      <c r="G75" s="274"/>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391</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97" t="s">
        <v>1741</v>
      </c>
      <c r="D76" s="183"/>
      <c r="E76" s="184">
        <v>70.206879999999998</v>
      </c>
      <c r="F76" s="157"/>
      <c r="G76" s="157"/>
      <c r="H76" s="157"/>
      <c r="I76" s="157"/>
      <c r="J76" s="157"/>
      <c r="K76" s="157"/>
      <c r="L76" s="157"/>
      <c r="M76" s="157"/>
      <c r="N76" s="157"/>
      <c r="O76" s="157"/>
      <c r="P76" s="157"/>
      <c r="Q76" s="157"/>
      <c r="R76" s="157"/>
      <c r="S76" s="157"/>
      <c r="T76" s="157"/>
      <c r="U76" s="157"/>
      <c r="V76" s="157"/>
      <c r="W76" s="157"/>
      <c r="X76" s="157"/>
      <c r="Y76" s="148"/>
      <c r="Z76" s="148"/>
      <c r="AA76" s="148"/>
      <c r="AB76" s="148"/>
      <c r="AC76" s="148"/>
      <c r="AD76" s="148"/>
      <c r="AE76" s="148"/>
      <c r="AF76" s="148"/>
      <c r="AG76" s="148" t="s">
        <v>393</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ht="22.5" outlineLevel="1" x14ac:dyDescent="0.2">
      <c r="A77" s="165">
        <v>19</v>
      </c>
      <c r="B77" s="166" t="s">
        <v>572</v>
      </c>
      <c r="C77" s="175" t="s">
        <v>573</v>
      </c>
      <c r="D77" s="167" t="s">
        <v>443</v>
      </c>
      <c r="E77" s="168">
        <v>128.53550000000001</v>
      </c>
      <c r="F77" s="169">
        <v>211.2</v>
      </c>
      <c r="G77" s="170">
        <f>ROUND(E77*F77,2)</f>
        <v>27146.7</v>
      </c>
      <c r="H77" s="169">
        <v>0</v>
      </c>
      <c r="I77" s="170">
        <f>ROUND(E77*H77,2)</f>
        <v>0</v>
      </c>
      <c r="J77" s="169">
        <v>211.2</v>
      </c>
      <c r="K77" s="170">
        <f>ROUND(E77*J77,2)</f>
        <v>27146.7</v>
      </c>
      <c r="L77" s="170">
        <v>21</v>
      </c>
      <c r="M77" s="170">
        <f>G77*(1+L77/100)</f>
        <v>32847.506999999998</v>
      </c>
      <c r="N77" s="170">
        <v>0</v>
      </c>
      <c r="O77" s="170">
        <f>ROUND(E77*N77,2)</f>
        <v>0</v>
      </c>
      <c r="P77" s="170">
        <v>0</v>
      </c>
      <c r="Q77" s="170">
        <f>ROUND(E77*P77,2)</f>
        <v>0</v>
      </c>
      <c r="R77" s="170" t="s">
        <v>386</v>
      </c>
      <c r="S77" s="170" t="s">
        <v>387</v>
      </c>
      <c r="T77" s="171" t="s">
        <v>322</v>
      </c>
      <c r="U77" s="157">
        <v>1.0999999999999999E-2</v>
      </c>
      <c r="V77" s="157">
        <f>ROUND(E77*U77,2)</f>
        <v>1.41</v>
      </c>
      <c r="W77" s="157"/>
      <c r="X77" s="157" t="s">
        <v>388</v>
      </c>
      <c r="Y77" s="148"/>
      <c r="Z77" s="148"/>
      <c r="AA77" s="148"/>
      <c r="AB77" s="148"/>
      <c r="AC77" s="148"/>
      <c r="AD77" s="148"/>
      <c r="AE77" s="148"/>
      <c r="AF77" s="148"/>
      <c r="AG77" s="148" t="s">
        <v>389</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273" t="s">
        <v>569</v>
      </c>
      <c r="D78" s="274"/>
      <c r="E78" s="274"/>
      <c r="F78" s="274"/>
      <c r="G78" s="274"/>
      <c r="H78" s="157"/>
      <c r="I78" s="157"/>
      <c r="J78" s="157"/>
      <c r="K78" s="157"/>
      <c r="L78" s="157"/>
      <c r="M78" s="157"/>
      <c r="N78" s="157"/>
      <c r="O78" s="157"/>
      <c r="P78" s="157"/>
      <c r="Q78" s="157"/>
      <c r="R78" s="157"/>
      <c r="S78" s="157"/>
      <c r="T78" s="157"/>
      <c r="U78" s="157"/>
      <c r="V78" s="157"/>
      <c r="W78" s="157"/>
      <c r="X78" s="157"/>
      <c r="Y78" s="148"/>
      <c r="Z78" s="148"/>
      <c r="AA78" s="148"/>
      <c r="AB78" s="148"/>
      <c r="AC78" s="148"/>
      <c r="AD78" s="148"/>
      <c r="AE78" s="148"/>
      <c r="AF78" s="148"/>
      <c r="AG78" s="148" t="s">
        <v>391</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97" t="s">
        <v>1742</v>
      </c>
      <c r="D79" s="183"/>
      <c r="E79" s="184">
        <v>116.5355</v>
      </c>
      <c r="F79" s="157"/>
      <c r="G79" s="157"/>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393</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97" t="s">
        <v>1743</v>
      </c>
      <c r="D80" s="183"/>
      <c r="E80" s="184">
        <v>12</v>
      </c>
      <c r="F80" s="157"/>
      <c r="G80" s="157"/>
      <c r="H80" s="157"/>
      <c r="I80" s="157"/>
      <c r="J80" s="157"/>
      <c r="K80" s="157"/>
      <c r="L80" s="157"/>
      <c r="M80" s="157"/>
      <c r="N80" s="157"/>
      <c r="O80" s="157"/>
      <c r="P80" s="157"/>
      <c r="Q80" s="157"/>
      <c r="R80" s="157"/>
      <c r="S80" s="157"/>
      <c r="T80" s="157"/>
      <c r="U80" s="157"/>
      <c r="V80" s="157"/>
      <c r="W80" s="157"/>
      <c r="X80" s="157"/>
      <c r="Y80" s="148"/>
      <c r="Z80" s="148"/>
      <c r="AA80" s="148"/>
      <c r="AB80" s="148"/>
      <c r="AC80" s="148"/>
      <c r="AD80" s="148"/>
      <c r="AE80" s="148"/>
      <c r="AF80" s="148"/>
      <c r="AG80" s="148" t="s">
        <v>393</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ht="33.75" outlineLevel="1" x14ac:dyDescent="0.2">
      <c r="A81" s="165">
        <v>20</v>
      </c>
      <c r="B81" s="166" t="s">
        <v>575</v>
      </c>
      <c r="C81" s="175" t="s">
        <v>576</v>
      </c>
      <c r="D81" s="167" t="s">
        <v>443</v>
      </c>
      <c r="E81" s="168">
        <v>642.67750000000001</v>
      </c>
      <c r="F81" s="169">
        <v>16.64</v>
      </c>
      <c r="G81" s="170">
        <f>ROUND(E81*F81,2)</f>
        <v>10694.15</v>
      </c>
      <c r="H81" s="169">
        <v>0</v>
      </c>
      <c r="I81" s="170">
        <f>ROUND(E81*H81,2)</f>
        <v>0</v>
      </c>
      <c r="J81" s="169">
        <v>16.64</v>
      </c>
      <c r="K81" s="170">
        <f>ROUND(E81*J81,2)</f>
        <v>10694.15</v>
      </c>
      <c r="L81" s="170">
        <v>21</v>
      </c>
      <c r="M81" s="170">
        <f>G81*(1+L81/100)</f>
        <v>12939.921499999999</v>
      </c>
      <c r="N81" s="170">
        <v>0</v>
      </c>
      <c r="O81" s="170">
        <f>ROUND(E81*N81,2)</f>
        <v>0</v>
      </c>
      <c r="P81" s="170">
        <v>0</v>
      </c>
      <c r="Q81" s="170">
        <f>ROUND(E81*P81,2)</f>
        <v>0</v>
      </c>
      <c r="R81" s="170" t="s">
        <v>386</v>
      </c>
      <c r="S81" s="170" t="s">
        <v>387</v>
      </c>
      <c r="T81" s="171" t="s">
        <v>322</v>
      </c>
      <c r="U81" s="157">
        <v>0</v>
      </c>
      <c r="V81" s="157">
        <f>ROUND(E81*U81,2)</f>
        <v>0</v>
      </c>
      <c r="W81" s="157"/>
      <c r="X81" s="157" t="s">
        <v>388</v>
      </c>
      <c r="Y81" s="148"/>
      <c r="Z81" s="148"/>
      <c r="AA81" s="148"/>
      <c r="AB81" s="148"/>
      <c r="AC81" s="148"/>
      <c r="AD81" s="148"/>
      <c r="AE81" s="148"/>
      <c r="AF81" s="148"/>
      <c r="AG81" s="148" t="s">
        <v>389</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273" t="s">
        <v>569</v>
      </c>
      <c r="D82" s="274"/>
      <c r="E82" s="274"/>
      <c r="F82" s="274"/>
      <c r="G82" s="274"/>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391</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97" t="s">
        <v>1744</v>
      </c>
      <c r="D83" s="183"/>
      <c r="E83" s="184"/>
      <c r="F83" s="157"/>
      <c r="G83" s="157"/>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393</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97" t="s">
        <v>1745</v>
      </c>
      <c r="D84" s="183"/>
      <c r="E84" s="184">
        <v>582.67750000000001</v>
      </c>
      <c r="F84" s="157"/>
      <c r="G84" s="157"/>
      <c r="H84" s="157"/>
      <c r="I84" s="157"/>
      <c r="J84" s="157"/>
      <c r="K84" s="157"/>
      <c r="L84" s="157"/>
      <c r="M84" s="157"/>
      <c r="N84" s="157"/>
      <c r="O84" s="157"/>
      <c r="P84" s="157"/>
      <c r="Q84" s="157"/>
      <c r="R84" s="157"/>
      <c r="S84" s="157"/>
      <c r="T84" s="157"/>
      <c r="U84" s="157"/>
      <c r="V84" s="157"/>
      <c r="W84" s="157"/>
      <c r="X84" s="157"/>
      <c r="Y84" s="148"/>
      <c r="Z84" s="148"/>
      <c r="AA84" s="148"/>
      <c r="AB84" s="148"/>
      <c r="AC84" s="148"/>
      <c r="AD84" s="148"/>
      <c r="AE84" s="148"/>
      <c r="AF84" s="148"/>
      <c r="AG84" s="148" t="s">
        <v>393</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97" t="s">
        <v>1746</v>
      </c>
      <c r="D85" s="183"/>
      <c r="E85" s="184">
        <v>60</v>
      </c>
      <c r="F85" s="157"/>
      <c r="G85" s="157"/>
      <c r="H85" s="157"/>
      <c r="I85" s="157"/>
      <c r="J85" s="157"/>
      <c r="K85" s="157"/>
      <c r="L85" s="157"/>
      <c r="M85" s="157"/>
      <c r="N85" s="157"/>
      <c r="O85" s="157"/>
      <c r="P85" s="157"/>
      <c r="Q85" s="157"/>
      <c r="R85" s="157"/>
      <c r="S85" s="157"/>
      <c r="T85" s="157"/>
      <c r="U85" s="157"/>
      <c r="V85" s="157"/>
      <c r="W85" s="157"/>
      <c r="X85" s="157"/>
      <c r="Y85" s="148"/>
      <c r="Z85" s="148"/>
      <c r="AA85" s="148"/>
      <c r="AB85" s="148"/>
      <c r="AC85" s="148"/>
      <c r="AD85" s="148"/>
      <c r="AE85" s="148"/>
      <c r="AF85" s="148"/>
      <c r="AG85" s="148" t="s">
        <v>393</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ht="22.5" outlineLevel="1" x14ac:dyDescent="0.2">
      <c r="A86" s="165">
        <v>21</v>
      </c>
      <c r="B86" s="166" t="s">
        <v>1747</v>
      </c>
      <c r="C86" s="175" t="s">
        <v>1748</v>
      </c>
      <c r="D86" s="167" t="s">
        <v>727</v>
      </c>
      <c r="E86" s="168">
        <v>3</v>
      </c>
      <c r="F86" s="169">
        <v>27.2</v>
      </c>
      <c r="G86" s="170">
        <f>ROUND(E86*F86,2)</f>
        <v>81.599999999999994</v>
      </c>
      <c r="H86" s="169">
        <v>0</v>
      </c>
      <c r="I86" s="170">
        <f>ROUND(E86*H86,2)</f>
        <v>0</v>
      </c>
      <c r="J86" s="169">
        <v>27.2</v>
      </c>
      <c r="K86" s="170">
        <f>ROUND(E86*J86,2)</f>
        <v>81.599999999999994</v>
      </c>
      <c r="L86" s="170">
        <v>21</v>
      </c>
      <c r="M86" s="170">
        <f>G86*(1+L86/100)</f>
        <v>98.73599999999999</v>
      </c>
      <c r="N86" s="170">
        <v>0</v>
      </c>
      <c r="O86" s="170">
        <f>ROUND(E86*N86,2)</f>
        <v>0</v>
      </c>
      <c r="P86" s="170">
        <v>0</v>
      </c>
      <c r="Q86" s="170">
        <f>ROUND(E86*P86,2)</f>
        <v>0</v>
      </c>
      <c r="R86" s="170" t="s">
        <v>386</v>
      </c>
      <c r="S86" s="170" t="s">
        <v>387</v>
      </c>
      <c r="T86" s="171" t="s">
        <v>322</v>
      </c>
      <c r="U86" s="157">
        <v>4.4999999999999998E-2</v>
      </c>
      <c r="V86" s="157">
        <f>ROUND(E86*U86,2)</f>
        <v>0.14000000000000001</v>
      </c>
      <c r="W86" s="157"/>
      <c r="X86" s="157" t="s">
        <v>388</v>
      </c>
      <c r="Y86" s="148"/>
      <c r="Z86" s="148"/>
      <c r="AA86" s="148"/>
      <c r="AB86" s="148"/>
      <c r="AC86" s="148"/>
      <c r="AD86" s="148"/>
      <c r="AE86" s="148"/>
      <c r="AF86" s="148"/>
      <c r="AG86" s="148" t="s">
        <v>389</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273" t="s">
        <v>1749</v>
      </c>
      <c r="D87" s="274"/>
      <c r="E87" s="274"/>
      <c r="F87" s="274"/>
      <c r="G87" s="274"/>
      <c r="H87" s="157"/>
      <c r="I87" s="157"/>
      <c r="J87" s="157"/>
      <c r="K87" s="157"/>
      <c r="L87" s="157"/>
      <c r="M87" s="157"/>
      <c r="N87" s="157"/>
      <c r="O87" s="157"/>
      <c r="P87" s="157"/>
      <c r="Q87" s="157"/>
      <c r="R87" s="157"/>
      <c r="S87" s="157"/>
      <c r="T87" s="157"/>
      <c r="U87" s="157"/>
      <c r="V87" s="157"/>
      <c r="W87" s="157"/>
      <c r="X87" s="157"/>
      <c r="Y87" s="148"/>
      <c r="Z87" s="148"/>
      <c r="AA87" s="148"/>
      <c r="AB87" s="148"/>
      <c r="AC87" s="148"/>
      <c r="AD87" s="148"/>
      <c r="AE87" s="148"/>
      <c r="AF87" s="148"/>
      <c r="AG87" s="148" t="s">
        <v>391</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97" t="s">
        <v>1691</v>
      </c>
      <c r="D88" s="183"/>
      <c r="E88" s="184">
        <v>3</v>
      </c>
      <c r="F88" s="157"/>
      <c r="G88" s="157"/>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393</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ht="22.5" outlineLevel="1" x14ac:dyDescent="0.2">
      <c r="A89" s="165">
        <v>22</v>
      </c>
      <c r="B89" s="166" t="s">
        <v>1750</v>
      </c>
      <c r="C89" s="175" t="s">
        <v>1751</v>
      </c>
      <c r="D89" s="167" t="s">
        <v>727</v>
      </c>
      <c r="E89" s="168">
        <v>3</v>
      </c>
      <c r="F89" s="169">
        <v>397.6</v>
      </c>
      <c r="G89" s="170">
        <f>ROUND(E89*F89,2)</f>
        <v>1192.8</v>
      </c>
      <c r="H89" s="169">
        <v>0</v>
      </c>
      <c r="I89" s="170">
        <f>ROUND(E89*H89,2)</f>
        <v>0</v>
      </c>
      <c r="J89" s="169">
        <v>397.6</v>
      </c>
      <c r="K89" s="170">
        <f>ROUND(E89*J89,2)</f>
        <v>1192.8</v>
      </c>
      <c r="L89" s="170">
        <v>21</v>
      </c>
      <c r="M89" s="170">
        <f>G89*(1+L89/100)</f>
        <v>1443.288</v>
      </c>
      <c r="N89" s="170">
        <v>0</v>
      </c>
      <c r="O89" s="170">
        <f>ROUND(E89*N89,2)</f>
        <v>0</v>
      </c>
      <c r="P89" s="170">
        <v>0</v>
      </c>
      <c r="Q89" s="170">
        <f>ROUND(E89*P89,2)</f>
        <v>0</v>
      </c>
      <c r="R89" s="170" t="s">
        <v>386</v>
      </c>
      <c r="S89" s="170" t="s">
        <v>387</v>
      </c>
      <c r="T89" s="171" t="s">
        <v>322</v>
      </c>
      <c r="U89" s="157">
        <v>0.56999999999999995</v>
      </c>
      <c r="V89" s="157">
        <f>ROUND(E89*U89,2)</f>
        <v>1.71</v>
      </c>
      <c r="W89" s="157"/>
      <c r="X89" s="157" t="s">
        <v>388</v>
      </c>
      <c r="Y89" s="148"/>
      <c r="Z89" s="148"/>
      <c r="AA89" s="148"/>
      <c r="AB89" s="148"/>
      <c r="AC89" s="148"/>
      <c r="AD89" s="148"/>
      <c r="AE89" s="148"/>
      <c r="AF89" s="148"/>
      <c r="AG89" s="148" t="s">
        <v>389</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273" t="s">
        <v>1749</v>
      </c>
      <c r="D90" s="274"/>
      <c r="E90" s="274"/>
      <c r="F90" s="274"/>
      <c r="G90" s="274"/>
      <c r="H90" s="157"/>
      <c r="I90" s="157"/>
      <c r="J90" s="157"/>
      <c r="K90" s="157"/>
      <c r="L90" s="157"/>
      <c r="M90" s="157"/>
      <c r="N90" s="157"/>
      <c r="O90" s="157"/>
      <c r="P90" s="157"/>
      <c r="Q90" s="157"/>
      <c r="R90" s="157"/>
      <c r="S90" s="157"/>
      <c r="T90" s="157"/>
      <c r="U90" s="157"/>
      <c r="V90" s="157"/>
      <c r="W90" s="157"/>
      <c r="X90" s="157"/>
      <c r="Y90" s="148"/>
      <c r="Z90" s="148"/>
      <c r="AA90" s="148"/>
      <c r="AB90" s="148"/>
      <c r="AC90" s="148"/>
      <c r="AD90" s="148"/>
      <c r="AE90" s="148"/>
      <c r="AF90" s="148"/>
      <c r="AG90" s="148" t="s">
        <v>391</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197" t="s">
        <v>1691</v>
      </c>
      <c r="D91" s="183"/>
      <c r="E91" s="184">
        <v>3</v>
      </c>
      <c r="F91" s="157"/>
      <c r="G91" s="157"/>
      <c r="H91" s="157"/>
      <c r="I91" s="157"/>
      <c r="J91" s="157"/>
      <c r="K91" s="157"/>
      <c r="L91" s="157"/>
      <c r="M91" s="157"/>
      <c r="N91" s="157"/>
      <c r="O91" s="157"/>
      <c r="P91" s="157"/>
      <c r="Q91" s="157"/>
      <c r="R91" s="157"/>
      <c r="S91" s="157"/>
      <c r="T91" s="157"/>
      <c r="U91" s="157"/>
      <c r="V91" s="157"/>
      <c r="W91" s="157"/>
      <c r="X91" s="157"/>
      <c r="Y91" s="148"/>
      <c r="Z91" s="148"/>
      <c r="AA91" s="148"/>
      <c r="AB91" s="148"/>
      <c r="AC91" s="148"/>
      <c r="AD91" s="148"/>
      <c r="AE91" s="148"/>
      <c r="AF91" s="148"/>
      <c r="AG91" s="148" t="s">
        <v>393</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ht="22.5" outlineLevel="1" x14ac:dyDescent="0.2">
      <c r="A92" s="165">
        <v>23</v>
      </c>
      <c r="B92" s="166" t="s">
        <v>1752</v>
      </c>
      <c r="C92" s="175" t="s">
        <v>1753</v>
      </c>
      <c r="D92" s="167" t="s">
        <v>727</v>
      </c>
      <c r="E92" s="168">
        <v>3</v>
      </c>
      <c r="F92" s="169">
        <v>99.2</v>
      </c>
      <c r="G92" s="170">
        <f>ROUND(E92*F92,2)</f>
        <v>297.60000000000002</v>
      </c>
      <c r="H92" s="169">
        <v>0</v>
      </c>
      <c r="I92" s="170">
        <f>ROUND(E92*H92,2)</f>
        <v>0</v>
      </c>
      <c r="J92" s="169">
        <v>99.2</v>
      </c>
      <c r="K92" s="170">
        <f>ROUND(E92*J92,2)</f>
        <v>297.60000000000002</v>
      </c>
      <c r="L92" s="170">
        <v>21</v>
      </c>
      <c r="M92" s="170">
        <f>G92*(1+L92/100)</f>
        <v>360.096</v>
      </c>
      <c r="N92" s="170">
        <v>0</v>
      </c>
      <c r="O92" s="170">
        <f>ROUND(E92*N92,2)</f>
        <v>0</v>
      </c>
      <c r="P92" s="170">
        <v>0</v>
      </c>
      <c r="Q92" s="170">
        <f>ROUND(E92*P92,2)</f>
        <v>0</v>
      </c>
      <c r="R92" s="170" t="s">
        <v>386</v>
      </c>
      <c r="S92" s="170" t="s">
        <v>387</v>
      </c>
      <c r="T92" s="171" t="s">
        <v>322</v>
      </c>
      <c r="U92" s="157">
        <v>6.6000000000000003E-2</v>
      </c>
      <c r="V92" s="157">
        <f>ROUND(E92*U92,2)</f>
        <v>0.2</v>
      </c>
      <c r="W92" s="157"/>
      <c r="X92" s="157" t="s">
        <v>388</v>
      </c>
      <c r="Y92" s="148"/>
      <c r="Z92" s="148"/>
      <c r="AA92" s="148"/>
      <c r="AB92" s="148"/>
      <c r="AC92" s="148"/>
      <c r="AD92" s="148"/>
      <c r="AE92" s="148"/>
      <c r="AF92" s="148"/>
      <c r="AG92" s="148" t="s">
        <v>389</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273" t="s">
        <v>1749</v>
      </c>
      <c r="D93" s="274"/>
      <c r="E93" s="274"/>
      <c r="F93" s="274"/>
      <c r="G93" s="274"/>
      <c r="H93" s="157"/>
      <c r="I93" s="157"/>
      <c r="J93" s="157"/>
      <c r="K93" s="157"/>
      <c r="L93" s="157"/>
      <c r="M93" s="157"/>
      <c r="N93" s="157"/>
      <c r="O93" s="157"/>
      <c r="P93" s="157"/>
      <c r="Q93" s="157"/>
      <c r="R93" s="157"/>
      <c r="S93" s="157"/>
      <c r="T93" s="157"/>
      <c r="U93" s="157"/>
      <c r="V93" s="157"/>
      <c r="W93" s="157"/>
      <c r="X93" s="157"/>
      <c r="Y93" s="148"/>
      <c r="Z93" s="148"/>
      <c r="AA93" s="148"/>
      <c r="AB93" s="148"/>
      <c r="AC93" s="148"/>
      <c r="AD93" s="148"/>
      <c r="AE93" s="148"/>
      <c r="AF93" s="148"/>
      <c r="AG93" s="148" t="s">
        <v>391</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97" t="s">
        <v>1691</v>
      </c>
      <c r="D94" s="183"/>
      <c r="E94" s="184">
        <v>3</v>
      </c>
      <c r="F94" s="157"/>
      <c r="G94" s="157"/>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393</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ht="33.75" outlineLevel="1" x14ac:dyDescent="0.2">
      <c r="A95" s="165">
        <v>24</v>
      </c>
      <c r="B95" s="166" t="s">
        <v>1754</v>
      </c>
      <c r="C95" s="175" t="s">
        <v>1755</v>
      </c>
      <c r="D95" s="167" t="s">
        <v>727</v>
      </c>
      <c r="E95" s="168">
        <v>3</v>
      </c>
      <c r="F95" s="169">
        <v>5.68</v>
      </c>
      <c r="G95" s="170">
        <f>ROUND(E95*F95,2)</f>
        <v>17.04</v>
      </c>
      <c r="H95" s="169">
        <v>0</v>
      </c>
      <c r="I95" s="170">
        <f>ROUND(E95*H95,2)</f>
        <v>0</v>
      </c>
      <c r="J95" s="169">
        <v>5.68</v>
      </c>
      <c r="K95" s="170">
        <f>ROUND(E95*J95,2)</f>
        <v>17.04</v>
      </c>
      <c r="L95" s="170">
        <v>21</v>
      </c>
      <c r="M95" s="170">
        <f>G95*(1+L95/100)</f>
        <v>20.618399999999998</v>
      </c>
      <c r="N95" s="170">
        <v>0</v>
      </c>
      <c r="O95" s="170">
        <f>ROUND(E95*N95,2)</f>
        <v>0</v>
      </c>
      <c r="P95" s="170">
        <v>0</v>
      </c>
      <c r="Q95" s="170">
        <f>ROUND(E95*P95,2)</f>
        <v>0</v>
      </c>
      <c r="R95" s="170" t="s">
        <v>386</v>
      </c>
      <c r="S95" s="170" t="s">
        <v>387</v>
      </c>
      <c r="T95" s="171" t="s">
        <v>322</v>
      </c>
      <c r="U95" s="157">
        <v>0</v>
      </c>
      <c r="V95" s="157">
        <f>ROUND(E95*U95,2)</f>
        <v>0</v>
      </c>
      <c r="W95" s="157"/>
      <c r="X95" s="157" t="s">
        <v>388</v>
      </c>
      <c r="Y95" s="148"/>
      <c r="Z95" s="148"/>
      <c r="AA95" s="148"/>
      <c r="AB95" s="148"/>
      <c r="AC95" s="148"/>
      <c r="AD95" s="148"/>
      <c r="AE95" s="148"/>
      <c r="AF95" s="148"/>
      <c r="AG95" s="148" t="s">
        <v>389</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273" t="s">
        <v>1749</v>
      </c>
      <c r="D96" s="274"/>
      <c r="E96" s="274"/>
      <c r="F96" s="274"/>
      <c r="G96" s="274"/>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391</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ht="33.75" outlineLevel="1" x14ac:dyDescent="0.2">
      <c r="A97" s="165">
        <v>25</v>
      </c>
      <c r="B97" s="166" t="s">
        <v>1756</v>
      </c>
      <c r="C97" s="175" t="s">
        <v>1757</v>
      </c>
      <c r="D97" s="167" t="s">
        <v>727</v>
      </c>
      <c r="E97" s="168">
        <v>3</v>
      </c>
      <c r="F97" s="169">
        <v>12.24</v>
      </c>
      <c r="G97" s="170">
        <f>ROUND(E97*F97,2)</f>
        <v>36.72</v>
      </c>
      <c r="H97" s="169">
        <v>0</v>
      </c>
      <c r="I97" s="170">
        <f>ROUND(E97*H97,2)</f>
        <v>0</v>
      </c>
      <c r="J97" s="169">
        <v>12.24</v>
      </c>
      <c r="K97" s="170">
        <f>ROUND(E97*J97,2)</f>
        <v>36.72</v>
      </c>
      <c r="L97" s="170">
        <v>21</v>
      </c>
      <c r="M97" s="170">
        <f>G97*(1+L97/100)</f>
        <v>44.431199999999997</v>
      </c>
      <c r="N97" s="170">
        <v>0</v>
      </c>
      <c r="O97" s="170">
        <f>ROUND(E97*N97,2)</f>
        <v>0</v>
      </c>
      <c r="P97" s="170">
        <v>0</v>
      </c>
      <c r="Q97" s="170">
        <f>ROUND(E97*P97,2)</f>
        <v>0</v>
      </c>
      <c r="R97" s="170" t="s">
        <v>386</v>
      </c>
      <c r="S97" s="170" t="s">
        <v>387</v>
      </c>
      <c r="T97" s="171" t="s">
        <v>322</v>
      </c>
      <c r="U97" s="157">
        <v>0</v>
      </c>
      <c r="V97" s="157">
        <f>ROUND(E97*U97,2)</f>
        <v>0</v>
      </c>
      <c r="W97" s="157"/>
      <c r="X97" s="157" t="s">
        <v>388</v>
      </c>
      <c r="Y97" s="148"/>
      <c r="Z97" s="148"/>
      <c r="AA97" s="148"/>
      <c r="AB97" s="148"/>
      <c r="AC97" s="148"/>
      <c r="AD97" s="148"/>
      <c r="AE97" s="148"/>
      <c r="AF97" s="148"/>
      <c r="AG97" s="148" t="s">
        <v>389</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273" t="s">
        <v>1749</v>
      </c>
      <c r="D98" s="274"/>
      <c r="E98" s="274"/>
      <c r="F98" s="274"/>
      <c r="G98" s="274"/>
      <c r="H98" s="157"/>
      <c r="I98" s="157"/>
      <c r="J98" s="157"/>
      <c r="K98" s="157"/>
      <c r="L98" s="157"/>
      <c r="M98" s="157"/>
      <c r="N98" s="157"/>
      <c r="O98" s="157"/>
      <c r="P98" s="157"/>
      <c r="Q98" s="157"/>
      <c r="R98" s="157"/>
      <c r="S98" s="157"/>
      <c r="T98" s="157"/>
      <c r="U98" s="157"/>
      <c r="V98" s="157"/>
      <c r="W98" s="157"/>
      <c r="X98" s="157"/>
      <c r="Y98" s="148"/>
      <c r="Z98" s="148"/>
      <c r="AA98" s="148"/>
      <c r="AB98" s="148"/>
      <c r="AC98" s="148"/>
      <c r="AD98" s="148"/>
      <c r="AE98" s="148"/>
      <c r="AF98" s="148"/>
      <c r="AG98" s="148" t="s">
        <v>391</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ht="33.75" outlineLevel="1" x14ac:dyDescent="0.2">
      <c r="A99" s="165">
        <v>26</v>
      </c>
      <c r="B99" s="166" t="s">
        <v>1758</v>
      </c>
      <c r="C99" s="175" t="s">
        <v>1759</v>
      </c>
      <c r="D99" s="167" t="s">
        <v>727</v>
      </c>
      <c r="E99" s="168">
        <v>3</v>
      </c>
      <c r="F99" s="169">
        <v>18.079999999999998</v>
      </c>
      <c r="G99" s="170">
        <f>ROUND(E99*F99,2)</f>
        <v>54.24</v>
      </c>
      <c r="H99" s="169">
        <v>0</v>
      </c>
      <c r="I99" s="170">
        <f>ROUND(E99*H99,2)</f>
        <v>0</v>
      </c>
      <c r="J99" s="169">
        <v>18.079999999999998</v>
      </c>
      <c r="K99" s="170">
        <f>ROUND(E99*J99,2)</f>
        <v>54.24</v>
      </c>
      <c r="L99" s="170">
        <v>21</v>
      </c>
      <c r="M99" s="170">
        <f>G99*(1+L99/100)</f>
        <v>65.630399999999995</v>
      </c>
      <c r="N99" s="170">
        <v>0</v>
      </c>
      <c r="O99" s="170">
        <f>ROUND(E99*N99,2)</f>
        <v>0</v>
      </c>
      <c r="P99" s="170">
        <v>0</v>
      </c>
      <c r="Q99" s="170">
        <f>ROUND(E99*P99,2)</f>
        <v>0</v>
      </c>
      <c r="R99" s="170" t="s">
        <v>386</v>
      </c>
      <c r="S99" s="170" t="s">
        <v>387</v>
      </c>
      <c r="T99" s="171" t="s">
        <v>322</v>
      </c>
      <c r="U99" s="157">
        <v>0</v>
      </c>
      <c r="V99" s="157">
        <f>ROUND(E99*U99,2)</f>
        <v>0</v>
      </c>
      <c r="W99" s="157"/>
      <c r="X99" s="157" t="s">
        <v>388</v>
      </c>
      <c r="Y99" s="148"/>
      <c r="Z99" s="148"/>
      <c r="AA99" s="148"/>
      <c r="AB99" s="148"/>
      <c r="AC99" s="148"/>
      <c r="AD99" s="148"/>
      <c r="AE99" s="148"/>
      <c r="AF99" s="148"/>
      <c r="AG99" s="148" t="s">
        <v>389</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273" t="s">
        <v>1749</v>
      </c>
      <c r="D100" s="274"/>
      <c r="E100" s="274"/>
      <c r="F100" s="274"/>
      <c r="G100" s="274"/>
      <c r="H100" s="157"/>
      <c r="I100" s="157"/>
      <c r="J100" s="157"/>
      <c r="K100" s="157"/>
      <c r="L100" s="157"/>
      <c r="M100" s="157"/>
      <c r="N100" s="157"/>
      <c r="O100" s="157"/>
      <c r="P100" s="157"/>
      <c r="Q100" s="157"/>
      <c r="R100" s="157"/>
      <c r="S100" s="157"/>
      <c r="T100" s="157"/>
      <c r="U100" s="157"/>
      <c r="V100" s="157"/>
      <c r="W100" s="157"/>
      <c r="X100" s="157"/>
      <c r="Y100" s="148"/>
      <c r="Z100" s="148"/>
      <c r="AA100" s="148"/>
      <c r="AB100" s="148"/>
      <c r="AC100" s="148"/>
      <c r="AD100" s="148"/>
      <c r="AE100" s="148"/>
      <c r="AF100" s="148"/>
      <c r="AG100" s="148" t="s">
        <v>391</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ht="22.5" outlineLevel="1" x14ac:dyDescent="0.2">
      <c r="A101" s="165">
        <v>27</v>
      </c>
      <c r="B101" s="166" t="s">
        <v>1760</v>
      </c>
      <c r="C101" s="175" t="s">
        <v>1761</v>
      </c>
      <c r="D101" s="167" t="s">
        <v>443</v>
      </c>
      <c r="E101" s="168">
        <v>35.103439999999999</v>
      </c>
      <c r="F101" s="169">
        <v>196</v>
      </c>
      <c r="G101" s="170">
        <f>ROUND(E101*F101,2)</f>
        <v>6880.27</v>
      </c>
      <c r="H101" s="169">
        <v>0</v>
      </c>
      <c r="I101" s="170">
        <f>ROUND(E101*H101,2)</f>
        <v>0</v>
      </c>
      <c r="J101" s="169">
        <v>196</v>
      </c>
      <c r="K101" s="170">
        <f>ROUND(E101*J101,2)</f>
        <v>6880.27</v>
      </c>
      <c r="L101" s="170">
        <v>21</v>
      </c>
      <c r="M101" s="170">
        <f>G101*(1+L101/100)</f>
        <v>8325.1267000000007</v>
      </c>
      <c r="N101" s="170">
        <v>0</v>
      </c>
      <c r="O101" s="170">
        <f>ROUND(E101*N101,2)</f>
        <v>0</v>
      </c>
      <c r="P101" s="170">
        <v>0</v>
      </c>
      <c r="Q101" s="170">
        <f>ROUND(E101*P101,2)</f>
        <v>0</v>
      </c>
      <c r="R101" s="170" t="s">
        <v>386</v>
      </c>
      <c r="S101" s="170" t="s">
        <v>387</v>
      </c>
      <c r="T101" s="171" t="s">
        <v>322</v>
      </c>
      <c r="U101" s="157">
        <v>0.65200000000000002</v>
      </c>
      <c r="V101" s="157">
        <f>ROUND(E101*U101,2)</f>
        <v>22.89</v>
      </c>
      <c r="W101" s="157"/>
      <c r="X101" s="157" t="s">
        <v>388</v>
      </c>
      <c r="Y101" s="148"/>
      <c r="Z101" s="148"/>
      <c r="AA101" s="148"/>
      <c r="AB101" s="148"/>
      <c r="AC101" s="148"/>
      <c r="AD101" s="148"/>
      <c r="AE101" s="148"/>
      <c r="AF101" s="148"/>
      <c r="AG101" s="148" t="s">
        <v>389</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55"/>
      <c r="B102" s="156"/>
      <c r="C102" s="197" t="s">
        <v>1762</v>
      </c>
      <c r="D102" s="183"/>
      <c r="E102" s="184">
        <v>35.103439999999999</v>
      </c>
      <c r="F102" s="157"/>
      <c r="G102" s="157"/>
      <c r="H102" s="157"/>
      <c r="I102" s="157"/>
      <c r="J102" s="157"/>
      <c r="K102" s="157"/>
      <c r="L102" s="157"/>
      <c r="M102" s="157"/>
      <c r="N102" s="157"/>
      <c r="O102" s="157"/>
      <c r="P102" s="157"/>
      <c r="Q102" s="157"/>
      <c r="R102" s="157"/>
      <c r="S102" s="157"/>
      <c r="T102" s="157"/>
      <c r="U102" s="157"/>
      <c r="V102" s="157"/>
      <c r="W102" s="157"/>
      <c r="X102" s="157"/>
      <c r="Y102" s="148"/>
      <c r="Z102" s="148"/>
      <c r="AA102" s="148"/>
      <c r="AB102" s="148"/>
      <c r="AC102" s="148"/>
      <c r="AD102" s="148"/>
      <c r="AE102" s="148"/>
      <c r="AF102" s="148"/>
      <c r="AG102" s="148" t="s">
        <v>393</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ht="22.5" outlineLevel="1" x14ac:dyDescent="0.2">
      <c r="A103" s="165">
        <v>28</v>
      </c>
      <c r="B103" s="166" t="s">
        <v>581</v>
      </c>
      <c r="C103" s="175" t="s">
        <v>582</v>
      </c>
      <c r="D103" s="167" t="s">
        <v>443</v>
      </c>
      <c r="E103" s="168">
        <v>35.103439999999999</v>
      </c>
      <c r="F103" s="169">
        <v>12.72</v>
      </c>
      <c r="G103" s="170">
        <f>ROUND(E103*F103,2)</f>
        <v>446.52</v>
      </c>
      <c r="H103" s="169">
        <v>0</v>
      </c>
      <c r="I103" s="170">
        <f>ROUND(E103*H103,2)</f>
        <v>0</v>
      </c>
      <c r="J103" s="169">
        <v>12.72</v>
      </c>
      <c r="K103" s="170">
        <f>ROUND(E103*J103,2)</f>
        <v>446.52</v>
      </c>
      <c r="L103" s="170">
        <v>21</v>
      </c>
      <c r="M103" s="170">
        <f>G103*(1+L103/100)</f>
        <v>540.28919999999994</v>
      </c>
      <c r="N103" s="170">
        <v>0</v>
      </c>
      <c r="O103" s="170">
        <f>ROUND(E103*N103,2)</f>
        <v>0</v>
      </c>
      <c r="P103" s="170">
        <v>0</v>
      </c>
      <c r="Q103" s="170">
        <f>ROUND(E103*P103,2)</f>
        <v>0</v>
      </c>
      <c r="R103" s="170" t="s">
        <v>386</v>
      </c>
      <c r="S103" s="170" t="s">
        <v>387</v>
      </c>
      <c r="T103" s="171" t="s">
        <v>322</v>
      </c>
      <c r="U103" s="157">
        <v>8.9999999999999993E-3</v>
      </c>
      <c r="V103" s="157">
        <f>ROUND(E103*U103,2)</f>
        <v>0.32</v>
      </c>
      <c r="W103" s="157"/>
      <c r="X103" s="157" t="s">
        <v>388</v>
      </c>
      <c r="Y103" s="148"/>
      <c r="Z103" s="148"/>
      <c r="AA103" s="148"/>
      <c r="AB103" s="148"/>
      <c r="AC103" s="148"/>
      <c r="AD103" s="148"/>
      <c r="AE103" s="148"/>
      <c r="AF103" s="148"/>
      <c r="AG103" s="148" t="s">
        <v>389</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97" t="s">
        <v>1763</v>
      </c>
      <c r="D104" s="183"/>
      <c r="E104" s="184">
        <v>35.103439999999999</v>
      </c>
      <c r="F104" s="157"/>
      <c r="G104" s="157"/>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393</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ht="22.5" outlineLevel="1" x14ac:dyDescent="0.2">
      <c r="A105" s="165">
        <v>29</v>
      </c>
      <c r="B105" s="166" t="s">
        <v>1089</v>
      </c>
      <c r="C105" s="175" t="s">
        <v>1090</v>
      </c>
      <c r="D105" s="167" t="s">
        <v>443</v>
      </c>
      <c r="E105" s="168">
        <v>35.103439999999999</v>
      </c>
      <c r="F105" s="169">
        <v>93.2</v>
      </c>
      <c r="G105" s="170">
        <f>ROUND(E105*F105,2)</f>
        <v>3271.64</v>
      </c>
      <c r="H105" s="169">
        <v>0</v>
      </c>
      <c r="I105" s="170">
        <f>ROUND(E105*H105,2)</f>
        <v>0</v>
      </c>
      <c r="J105" s="169">
        <v>93.2</v>
      </c>
      <c r="K105" s="170">
        <f>ROUND(E105*J105,2)</f>
        <v>3271.64</v>
      </c>
      <c r="L105" s="170">
        <v>21</v>
      </c>
      <c r="M105" s="170">
        <f>G105*(1+L105/100)</f>
        <v>3958.6843999999996</v>
      </c>
      <c r="N105" s="170">
        <v>0</v>
      </c>
      <c r="O105" s="170">
        <f>ROUND(E105*N105,2)</f>
        <v>0</v>
      </c>
      <c r="P105" s="170">
        <v>0</v>
      </c>
      <c r="Q105" s="170">
        <f>ROUND(E105*P105,2)</f>
        <v>0</v>
      </c>
      <c r="R105" s="170" t="s">
        <v>386</v>
      </c>
      <c r="S105" s="170" t="s">
        <v>387</v>
      </c>
      <c r="T105" s="171" t="s">
        <v>322</v>
      </c>
      <c r="U105" s="157">
        <v>0.20200000000000001</v>
      </c>
      <c r="V105" s="157">
        <f>ROUND(E105*U105,2)</f>
        <v>7.09</v>
      </c>
      <c r="W105" s="157"/>
      <c r="X105" s="157" t="s">
        <v>388</v>
      </c>
      <c r="Y105" s="148"/>
      <c r="Z105" s="148"/>
      <c r="AA105" s="148"/>
      <c r="AB105" s="148"/>
      <c r="AC105" s="148"/>
      <c r="AD105" s="148"/>
      <c r="AE105" s="148"/>
      <c r="AF105" s="148"/>
      <c r="AG105" s="148" t="s">
        <v>389</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273" t="s">
        <v>587</v>
      </c>
      <c r="D106" s="274"/>
      <c r="E106" s="274"/>
      <c r="F106" s="274"/>
      <c r="G106" s="274"/>
      <c r="H106" s="157"/>
      <c r="I106" s="157"/>
      <c r="J106" s="157"/>
      <c r="K106" s="157"/>
      <c r="L106" s="157"/>
      <c r="M106" s="157"/>
      <c r="N106" s="157"/>
      <c r="O106" s="157"/>
      <c r="P106" s="157"/>
      <c r="Q106" s="157"/>
      <c r="R106" s="157"/>
      <c r="S106" s="157"/>
      <c r="T106" s="157"/>
      <c r="U106" s="157"/>
      <c r="V106" s="157"/>
      <c r="W106" s="157"/>
      <c r="X106" s="157"/>
      <c r="Y106" s="148"/>
      <c r="Z106" s="148"/>
      <c r="AA106" s="148"/>
      <c r="AB106" s="148"/>
      <c r="AC106" s="148"/>
      <c r="AD106" s="148"/>
      <c r="AE106" s="148"/>
      <c r="AF106" s="148"/>
      <c r="AG106" s="148" t="s">
        <v>391</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261" t="s">
        <v>1092</v>
      </c>
      <c r="D107" s="262"/>
      <c r="E107" s="262"/>
      <c r="F107" s="262"/>
      <c r="G107" s="262"/>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326</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97" t="s">
        <v>1764</v>
      </c>
      <c r="D108" s="183"/>
      <c r="E108" s="184">
        <v>151.63893999999999</v>
      </c>
      <c r="F108" s="157"/>
      <c r="G108" s="157"/>
      <c r="H108" s="157"/>
      <c r="I108" s="157"/>
      <c r="J108" s="157"/>
      <c r="K108" s="157"/>
      <c r="L108" s="157"/>
      <c r="M108" s="157"/>
      <c r="N108" s="157"/>
      <c r="O108" s="157"/>
      <c r="P108" s="157"/>
      <c r="Q108" s="157"/>
      <c r="R108" s="157"/>
      <c r="S108" s="157"/>
      <c r="T108" s="157"/>
      <c r="U108" s="157"/>
      <c r="V108" s="157"/>
      <c r="W108" s="157"/>
      <c r="X108" s="157"/>
      <c r="Y108" s="148"/>
      <c r="Z108" s="148"/>
      <c r="AA108" s="148"/>
      <c r="AB108" s="148"/>
      <c r="AC108" s="148"/>
      <c r="AD108" s="148"/>
      <c r="AE108" s="148"/>
      <c r="AF108" s="148"/>
      <c r="AG108" s="148" t="s">
        <v>393</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97" t="s">
        <v>590</v>
      </c>
      <c r="D109" s="183"/>
      <c r="E109" s="184"/>
      <c r="F109" s="157"/>
      <c r="G109" s="157"/>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393</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97" t="s">
        <v>1765</v>
      </c>
      <c r="D110" s="183"/>
      <c r="E110" s="184">
        <v>-4.41</v>
      </c>
      <c r="F110" s="157"/>
      <c r="G110" s="157"/>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393</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97" t="s">
        <v>1766</v>
      </c>
      <c r="D111" s="183"/>
      <c r="E111" s="184">
        <v>-1.92</v>
      </c>
      <c r="F111" s="157"/>
      <c r="G111" s="157"/>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393</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97" t="s">
        <v>1767</v>
      </c>
      <c r="D112" s="183"/>
      <c r="E112" s="184">
        <v>-4.7434099999999999</v>
      </c>
      <c r="F112" s="157"/>
      <c r="G112" s="157"/>
      <c r="H112" s="157"/>
      <c r="I112" s="157"/>
      <c r="J112" s="157"/>
      <c r="K112" s="157"/>
      <c r="L112" s="157"/>
      <c r="M112" s="157"/>
      <c r="N112" s="157"/>
      <c r="O112" s="157"/>
      <c r="P112" s="157"/>
      <c r="Q112" s="157"/>
      <c r="R112" s="157"/>
      <c r="S112" s="157"/>
      <c r="T112" s="157"/>
      <c r="U112" s="157"/>
      <c r="V112" s="157"/>
      <c r="W112" s="157"/>
      <c r="X112" s="157"/>
      <c r="Y112" s="148"/>
      <c r="Z112" s="148"/>
      <c r="AA112" s="148"/>
      <c r="AB112" s="148"/>
      <c r="AC112" s="148"/>
      <c r="AD112" s="148"/>
      <c r="AE112" s="148"/>
      <c r="AF112" s="148"/>
      <c r="AG112" s="148" t="s">
        <v>393</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97" t="s">
        <v>1768</v>
      </c>
      <c r="D113" s="183"/>
      <c r="E113" s="184">
        <v>-39.15</v>
      </c>
      <c r="F113" s="157"/>
      <c r="G113" s="15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393</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97" t="s">
        <v>1769</v>
      </c>
      <c r="D114" s="183"/>
      <c r="E114" s="184">
        <v>-66.312089999999998</v>
      </c>
      <c r="F114" s="157"/>
      <c r="G114" s="157"/>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393</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98" t="s">
        <v>599</v>
      </c>
      <c r="D115" s="185"/>
      <c r="E115" s="186">
        <v>35.103439999999999</v>
      </c>
      <c r="F115" s="157"/>
      <c r="G115" s="157"/>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393</v>
      </c>
      <c r="AH115" s="148">
        <v>1</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65">
        <v>30</v>
      </c>
      <c r="B116" s="166" t="s">
        <v>620</v>
      </c>
      <c r="C116" s="175" t="s">
        <v>1127</v>
      </c>
      <c r="D116" s="167" t="s">
        <v>443</v>
      </c>
      <c r="E116" s="168">
        <v>128.53550000000001</v>
      </c>
      <c r="F116" s="169">
        <v>224</v>
      </c>
      <c r="G116" s="170">
        <f>ROUND(E116*F116,2)</f>
        <v>28791.95</v>
      </c>
      <c r="H116" s="169">
        <v>0</v>
      </c>
      <c r="I116" s="170">
        <f>ROUND(E116*H116,2)</f>
        <v>0</v>
      </c>
      <c r="J116" s="169">
        <v>224</v>
      </c>
      <c r="K116" s="170">
        <f>ROUND(E116*J116,2)</f>
        <v>28791.95</v>
      </c>
      <c r="L116" s="170">
        <v>21</v>
      </c>
      <c r="M116" s="170">
        <f>G116*(1+L116/100)</f>
        <v>34838.2595</v>
      </c>
      <c r="N116" s="170">
        <v>0</v>
      </c>
      <c r="O116" s="170">
        <f>ROUND(E116*N116,2)</f>
        <v>0</v>
      </c>
      <c r="P116" s="170">
        <v>0</v>
      </c>
      <c r="Q116" s="170">
        <f>ROUND(E116*P116,2)</f>
        <v>0</v>
      </c>
      <c r="R116" s="170" t="s">
        <v>386</v>
      </c>
      <c r="S116" s="170" t="s">
        <v>387</v>
      </c>
      <c r="T116" s="171" t="s">
        <v>322</v>
      </c>
      <c r="U116" s="157">
        <v>0</v>
      </c>
      <c r="V116" s="157">
        <f>ROUND(E116*U116,2)</f>
        <v>0</v>
      </c>
      <c r="W116" s="157"/>
      <c r="X116" s="157" t="s">
        <v>388</v>
      </c>
      <c r="Y116" s="148"/>
      <c r="Z116" s="148"/>
      <c r="AA116" s="148"/>
      <c r="AB116" s="148"/>
      <c r="AC116" s="148"/>
      <c r="AD116" s="148"/>
      <c r="AE116" s="148"/>
      <c r="AF116" s="148"/>
      <c r="AG116" s="148" t="s">
        <v>389</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97" t="s">
        <v>1770</v>
      </c>
      <c r="D117" s="183"/>
      <c r="E117" s="184">
        <v>128.53550000000001</v>
      </c>
      <c r="F117" s="157"/>
      <c r="G117" s="157"/>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393</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x14ac:dyDescent="0.2">
      <c r="A118" s="159" t="s">
        <v>316</v>
      </c>
      <c r="B118" s="160" t="s">
        <v>210</v>
      </c>
      <c r="C118" s="174" t="s">
        <v>211</v>
      </c>
      <c r="D118" s="161"/>
      <c r="E118" s="162"/>
      <c r="F118" s="163"/>
      <c r="G118" s="163">
        <f>SUMIF(AG119:AG139,"&lt;&gt;NOR",G119:G139)</f>
        <v>26647.94</v>
      </c>
      <c r="H118" s="163"/>
      <c r="I118" s="163">
        <f>SUM(I119:I139)</f>
        <v>10056.299999999999</v>
      </c>
      <c r="J118" s="163"/>
      <c r="K118" s="163">
        <f>SUM(K119:K139)</f>
        <v>16591.64</v>
      </c>
      <c r="L118" s="163"/>
      <c r="M118" s="163">
        <f>SUM(M119:M139)</f>
        <v>32244.007399999999</v>
      </c>
      <c r="N118" s="163"/>
      <c r="O118" s="163">
        <f>SUM(O119:O139)</f>
        <v>20.53</v>
      </c>
      <c r="P118" s="163"/>
      <c r="Q118" s="163">
        <f>SUM(Q119:Q139)</f>
        <v>0</v>
      </c>
      <c r="R118" s="163"/>
      <c r="S118" s="163"/>
      <c r="T118" s="164"/>
      <c r="U118" s="158"/>
      <c r="V118" s="158">
        <f>SUM(V119:V139)</f>
        <v>49.46</v>
      </c>
      <c r="W118" s="158"/>
      <c r="X118" s="158"/>
      <c r="AG118" t="s">
        <v>317</v>
      </c>
    </row>
    <row r="119" spans="1:60" outlineLevel="1" x14ac:dyDescent="0.2">
      <c r="A119" s="165">
        <v>31</v>
      </c>
      <c r="B119" s="166" t="s">
        <v>1771</v>
      </c>
      <c r="C119" s="175" t="s">
        <v>1772</v>
      </c>
      <c r="D119" s="167" t="s">
        <v>443</v>
      </c>
      <c r="E119" s="168">
        <v>4.41</v>
      </c>
      <c r="F119" s="169">
        <v>762.4</v>
      </c>
      <c r="G119" s="170">
        <f>ROUND(E119*F119,2)</f>
        <v>3362.18</v>
      </c>
      <c r="H119" s="169">
        <v>403.81</v>
      </c>
      <c r="I119" s="170">
        <f>ROUND(E119*H119,2)</f>
        <v>1780.8</v>
      </c>
      <c r="J119" s="169">
        <v>358.59</v>
      </c>
      <c r="K119" s="170">
        <f>ROUND(E119*J119,2)</f>
        <v>1581.38</v>
      </c>
      <c r="L119" s="170">
        <v>21</v>
      </c>
      <c r="M119" s="170">
        <f>G119*(1+L119/100)</f>
        <v>4068.2377999999999</v>
      </c>
      <c r="N119" s="170">
        <v>1.93971</v>
      </c>
      <c r="O119" s="170">
        <f>ROUND(E119*N119,2)</f>
        <v>8.5500000000000007</v>
      </c>
      <c r="P119" s="170">
        <v>0</v>
      </c>
      <c r="Q119" s="170">
        <f>ROUND(E119*P119,2)</f>
        <v>0</v>
      </c>
      <c r="R119" s="170" t="s">
        <v>676</v>
      </c>
      <c r="S119" s="170" t="s">
        <v>387</v>
      </c>
      <c r="T119" s="171" t="s">
        <v>322</v>
      </c>
      <c r="U119" s="157">
        <v>0.96499999999999997</v>
      </c>
      <c r="V119" s="157">
        <f>ROUND(E119*U119,2)</f>
        <v>4.26</v>
      </c>
      <c r="W119" s="157"/>
      <c r="X119" s="157" t="s">
        <v>388</v>
      </c>
      <c r="Y119" s="148"/>
      <c r="Z119" s="148"/>
      <c r="AA119" s="148"/>
      <c r="AB119" s="148"/>
      <c r="AC119" s="148"/>
      <c r="AD119" s="148"/>
      <c r="AE119" s="148"/>
      <c r="AF119" s="148"/>
      <c r="AG119" s="148" t="s">
        <v>389</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97" t="s">
        <v>1773</v>
      </c>
      <c r="D120" s="183"/>
      <c r="E120" s="184"/>
      <c r="F120" s="157"/>
      <c r="G120" s="157"/>
      <c r="H120" s="157"/>
      <c r="I120" s="157"/>
      <c r="J120" s="157"/>
      <c r="K120" s="157"/>
      <c r="L120" s="157"/>
      <c r="M120" s="157"/>
      <c r="N120" s="157"/>
      <c r="O120" s="157"/>
      <c r="P120" s="157"/>
      <c r="Q120" s="157"/>
      <c r="R120" s="157"/>
      <c r="S120" s="157"/>
      <c r="T120" s="157"/>
      <c r="U120" s="157"/>
      <c r="V120" s="157"/>
      <c r="W120" s="157"/>
      <c r="X120" s="157"/>
      <c r="Y120" s="148"/>
      <c r="Z120" s="148"/>
      <c r="AA120" s="148"/>
      <c r="AB120" s="148"/>
      <c r="AC120" s="148"/>
      <c r="AD120" s="148"/>
      <c r="AE120" s="148"/>
      <c r="AF120" s="148"/>
      <c r="AG120" s="148" t="s">
        <v>393</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97" t="s">
        <v>1774</v>
      </c>
      <c r="D121" s="183"/>
      <c r="E121" s="184">
        <v>4.41</v>
      </c>
      <c r="F121" s="157"/>
      <c r="G121" s="157"/>
      <c r="H121" s="157"/>
      <c r="I121" s="157"/>
      <c r="J121" s="157"/>
      <c r="K121" s="157"/>
      <c r="L121" s="157"/>
      <c r="M121" s="157"/>
      <c r="N121" s="157"/>
      <c r="O121" s="157"/>
      <c r="P121" s="157"/>
      <c r="Q121" s="157"/>
      <c r="R121" s="157"/>
      <c r="S121" s="157"/>
      <c r="T121" s="157"/>
      <c r="U121" s="157"/>
      <c r="V121" s="157"/>
      <c r="W121" s="157"/>
      <c r="X121" s="157"/>
      <c r="Y121" s="148"/>
      <c r="Z121" s="148"/>
      <c r="AA121" s="148"/>
      <c r="AB121" s="148"/>
      <c r="AC121" s="148"/>
      <c r="AD121" s="148"/>
      <c r="AE121" s="148"/>
      <c r="AF121" s="148"/>
      <c r="AG121" s="148" t="s">
        <v>393</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65">
        <v>32</v>
      </c>
      <c r="B122" s="166" t="s">
        <v>1775</v>
      </c>
      <c r="C122" s="175" t="s">
        <v>1776</v>
      </c>
      <c r="D122" s="167" t="s">
        <v>443</v>
      </c>
      <c r="E122" s="168">
        <v>1.6301300000000001</v>
      </c>
      <c r="F122" s="169">
        <v>2060</v>
      </c>
      <c r="G122" s="170">
        <f>ROUND(E122*F122,2)</f>
        <v>3358.07</v>
      </c>
      <c r="H122" s="169">
        <v>1847.02</v>
      </c>
      <c r="I122" s="170">
        <f>ROUND(E122*H122,2)</f>
        <v>3010.88</v>
      </c>
      <c r="J122" s="169">
        <v>212.98</v>
      </c>
      <c r="K122" s="170">
        <f>ROUND(E122*J122,2)</f>
        <v>347.19</v>
      </c>
      <c r="L122" s="170">
        <v>21</v>
      </c>
      <c r="M122" s="170">
        <f>G122*(1+L122/100)</f>
        <v>4063.2647000000002</v>
      </c>
      <c r="N122" s="170">
        <v>2.5249999999999999</v>
      </c>
      <c r="O122" s="170">
        <f>ROUND(E122*N122,2)</f>
        <v>4.12</v>
      </c>
      <c r="P122" s="170">
        <v>0</v>
      </c>
      <c r="Q122" s="170">
        <f>ROUND(E122*P122,2)</f>
        <v>0</v>
      </c>
      <c r="R122" s="170" t="s">
        <v>1195</v>
      </c>
      <c r="S122" s="170" t="s">
        <v>387</v>
      </c>
      <c r="T122" s="171" t="s">
        <v>322</v>
      </c>
      <c r="U122" s="157">
        <v>0.47699999999999998</v>
      </c>
      <c r="V122" s="157">
        <f>ROUND(E122*U122,2)</f>
        <v>0.78</v>
      </c>
      <c r="W122" s="157"/>
      <c r="X122" s="157" t="s">
        <v>388</v>
      </c>
      <c r="Y122" s="148"/>
      <c r="Z122" s="148"/>
      <c r="AA122" s="148"/>
      <c r="AB122" s="148"/>
      <c r="AC122" s="148"/>
      <c r="AD122" s="148"/>
      <c r="AE122" s="148"/>
      <c r="AF122" s="148"/>
      <c r="AG122" s="148" t="s">
        <v>389</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ht="22.5" outlineLevel="1" x14ac:dyDescent="0.2">
      <c r="A123" s="155"/>
      <c r="B123" s="156"/>
      <c r="C123" s="197" t="s">
        <v>1777</v>
      </c>
      <c r="D123" s="183"/>
      <c r="E123" s="184">
        <v>1.6301300000000001</v>
      </c>
      <c r="F123" s="157"/>
      <c r="G123" s="157"/>
      <c r="H123" s="157"/>
      <c r="I123" s="157"/>
      <c r="J123" s="157"/>
      <c r="K123" s="157"/>
      <c r="L123" s="157"/>
      <c r="M123" s="157"/>
      <c r="N123" s="157"/>
      <c r="O123" s="157"/>
      <c r="P123" s="157"/>
      <c r="Q123" s="157"/>
      <c r="R123" s="157"/>
      <c r="S123" s="157"/>
      <c r="T123" s="157"/>
      <c r="U123" s="157"/>
      <c r="V123" s="157"/>
      <c r="W123" s="157"/>
      <c r="X123" s="157"/>
      <c r="Y123" s="148"/>
      <c r="Z123" s="148"/>
      <c r="AA123" s="148"/>
      <c r="AB123" s="148"/>
      <c r="AC123" s="148"/>
      <c r="AD123" s="148"/>
      <c r="AE123" s="148"/>
      <c r="AF123" s="148"/>
      <c r="AG123" s="148" t="s">
        <v>393</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65">
        <v>33</v>
      </c>
      <c r="B124" s="166" t="s">
        <v>1778</v>
      </c>
      <c r="C124" s="175" t="s">
        <v>1779</v>
      </c>
      <c r="D124" s="167" t="s">
        <v>443</v>
      </c>
      <c r="E124" s="168">
        <v>3.11328</v>
      </c>
      <c r="F124" s="169">
        <v>1904</v>
      </c>
      <c r="G124" s="170">
        <f>ROUND(E124*F124,2)</f>
        <v>5927.69</v>
      </c>
      <c r="H124" s="169">
        <v>1691.02</v>
      </c>
      <c r="I124" s="170">
        <f>ROUND(E124*H124,2)</f>
        <v>5264.62</v>
      </c>
      <c r="J124" s="169">
        <v>212.98</v>
      </c>
      <c r="K124" s="170">
        <f>ROUND(E124*J124,2)</f>
        <v>663.07</v>
      </c>
      <c r="L124" s="170">
        <v>21</v>
      </c>
      <c r="M124" s="170">
        <f>G124*(1+L124/100)</f>
        <v>7172.504899999999</v>
      </c>
      <c r="N124" s="170">
        <v>2.5249999999999999</v>
      </c>
      <c r="O124" s="170">
        <f>ROUND(E124*N124,2)</f>
        <v>7.86</v>
      </c>
      <c r="P124" s="170">
        <v>0</v>
      </c>
      <c r="Q124" s="170">
        <f>ROUND(E124*P124,2)</f>
        <v>0</v>
      </c>
      <c r="R124" s="170" t="s">
        <v>1195</v>
      </c>
      <c r="S124" s="170" t="s">
        <v>387</v>
      </c>
      <c r="T124" s="171" t="s">
        <v>322</v>
      </c>
      <c r="U124" s="157">
        <v>0.47699999999999998</v>
      </c>
      <c r="V124" s="157">
        <f>ROUND(E124*U124,2)</f>
        <v>1.49</v>
      </c>
      <c r="W124" s="157"/>
      <c r="X124" s="157" t="s">
        <v>388</v>
      </c>
      <c r="Y124" s="148"/>
      <c r="Z124" s="148"/>
      <c r="AA124" s="148"/>
      <c r="AB124" s="148"/>
      <c r="AC124" s="148"/>
      <c r="AD124" s="148"/>
      <c r="AE124" s="148"/>
      <c r="AF124" s="148"/>
      <c r="AG124" s="148" t="s">
        <v>389</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270" t="s">
        <v>1780</v>
      </c>
      <c r="D125" s="271"/>
      <c r="E125" s="271"/>
      <c r="F125" s="271"/>
      <c r="G125" s="271"/>
      <c r="H125" s="157"/>
      <c r="I125" s="157"/>
      <c r="J125" s="157"/>
      <c r="K125" s="157"/>
      <c r="L125" s="157"/>
      <c r="M125" s="157"/>
      <c r="N125" s="157"/>
      <c r="O125" s="157"/>
      <c r="P125" s="157"/>
      <c r="Q125" s="157"/>
      <c r="R125" s="157"/>
      <c r="S125" s="157"/>
      <c r="T125" s="157"/>
      <c r="U125" s="157"/>
      <c r="V125" s="157"/>
      <c r="W125" s="157"/>
      <c r="X125" s="157"/>
      <c r="Y125" s="148"/>
      <c r="Z125" s="148"/>
      <c r="AA125" s="148"/>
      <c r="AB125" s="148"/>
      <c r="AC125" s="148"/>
      <c r="AD125" s="148"/>
      <c r="AE125" s="148"/>
      <c r="AF125" s="148"/>
      <c r="AG125" s="148" t="s">
        <v>326</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94" t="s">
        <v>392</v>
      </c>
      <c r="D126" s="179"/>
      <c r="E126" s="180"/>
      <c r="F126" s="157"/>
      <c r="G126" s="157"/>
      <c r="H126" s="157"/>
      <c r="I126" s="157"/>
      <c r="J126" s="157"/>
      <c r="K126" s="157"/>
      <c r="L126" s="157"/>
      <c r="M126" s="157"/>
      <c r="N126" s="157"/>
      <c r="O126" s="157"/>
      <c r="P126" s="157"/>
      <c r="Q126" s="157"/>
      <c r="R126" s="157"/>
      <c r="S126" s="157"/>
      <c r="T126" s="157"/>
      <c r="U126" s="157"/>
      <c r="V126" s="157"/>
      <c r="W126" s="157"/>
      <c r="X126" s="157"/>
      <c r="Y126" s="148"/>
      <c r="Z126" s="148"/>
      <c r="AA126" s="148"/>
      <c r="AB126" s="148"/>
      <c r="AC126" s="148"/>
      <c r="AD126" s="148"/>
      <c r="AE126" s="148"/>
      <c r="AF126" s="148"/>
      <c r="AG126" s="148" t="s">
        <v>393</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95" t="s">
        <v>1781</v>
      </c>
      <c r="D127" s="179"/>
      <c r="E127" s="180"/>
      <c r="F127" s="157"/>
      <c r="G127" s="157"/>
      <c r="H127" s="157"/>
      <c r="I127" s="157"/>
      <c r="J127" s="157"/>
      <c r="K127" s="157"/>
      <c r="L127" s="157"/>
      <c r="M127" s="157"/>
      <c r="N127" s="157"/>
      <c r="O127" s="157"/>
      <c r="P127" s="157"/>
      <c r="Q127" s="157"/>
      <c r="R127" s="157"/>
      <c r="S127" s="157"/>
      <c r="T127" s="157"/>
      <c r="U127" s="157"/>
      <c r="V127" s="157"/>
      <c r="W127" s="157"/>
      <c r="X127" s="157"/>
      <c r="Y127" s="148"/>
      <c r="Z127" s="148"/>
      <c r="AA127" s="148"/>
      <c r="AB127" s="148"/>
      <c r="AC127" s="148"/>
      <c r="AD127" s="148"/>
      <c r="AE127" s="148"/>
      <c r="AF127" s="148"/>
      <c r="AG127" s="148" t="s">
        <v>393</v>
      </c>
      <c r="AH127" s="148">
        <v>2</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95" t="s">
        <v>1782</v>
      </c>
      <c r="D128" s="179"/>
      <c r="E128" s="180">
        <v>1.3440000000000001</v>
      </c>
      <c r="F128" s="157"/>
      <c r="G128" s="157"/>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393</v>
      </c>
      <c r="AH128" s="148">
        <v>2</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95" t="s">
        <v>1783</v>
      </c>
      <c r="D129" s="179"/>
      <c r="E129" s="180">
        <v>0.64</v>
      </c>
      <c r="F129" s="157"/>
      <c r="G129" s="157"/>
      <c r="H129" s="157"/>
      <c r="I129" s="157"/>
      <c r="J129" s="157"/>
      <c r="K129" s="157"/>
      <c r="L129" s="157"/>
      <c r="M129" s="157"/>
      <c r="N129" s="157"/>
      <c r="O129" s="157"/>
      <c r="P129" s="157"/>
      <c r="Q129" s="157"/>
      <c r="R129" s="157"/>
      <c r="S129" s="157"/>
      <c r="T129" s="157"/>
      <c r="U129" s="157"/>
      <c r="V129" s="157"/>
      <c r="W129" s="157"/>
      <c r="X129" s="157"/>
      <c r="Y129" s="148"/>
      <c r="Z129" s="148"/>
      <c r="AA129" s="148"/>
      <c r="AB129" s="148"/>
      <c r="AC129" s="148"/>
      <c r="AD129" s="148"/>
      <c r="AE129" s="148"/>
      <c r="AF129" s="148"/>
      <c r="AG129" s="148" t="s">
        <v>393</v>
      </c>
      <c r="AH129" s="148">
        <v>2</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95" t="s">
        <v>1784</v>
      </c>
      <c r="D130" s="179"/>
      <c r="E130" s="180">
        <v>1.024</v>
      </c>
      <c r="F130" s="157"/>
      <c r="G130" s="157"/>
      <c r="H130" s="157"/>
      <c r="I130" s="157"/>
      <c r="J130" s="157"/>
      <c r="K130" s="157"/>
      <c r="L130" s="157"/>
      <c r="M130" s="157"/>
      <c r="N130" s="157"/>
      <c r="O130" s="157"/>
      <c r="P130" s="157"/>
      <c r="Q130" s="157"/>
      <c r="R130" s="157"/>
      <c r="S130" s="157"/>
      <c r="T130" s="157"/>
      <c r="U130" s="157"/>
      <c r="V130" s="157"/>
      <c r="W130" s="157"/>
      <c r="X130" s="157"/>
      <c r="Y130" s="148"/>
      <c r="Z130" s="148"/>
      <c r="AA130" s="148"/>
      <c r="AB130" s="148"/>
      <c r="AC130" s="148"/>
      <c r="AD130" s="148"/>
      <c r="AE130" s="148"/>
      <c r="AF130" s="148"/>
      <c r="AG130" s="148" t="s">
        <v>393</v>
      </c>
      <c r="AH130" s="148">
        <v>2</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96" t="s">
        <v>403</v>
      </c>
      <c r="D131" s="181"/>
      <c r="E131" s="182">
        <v>3.008</v>
      </c>
      <c r="F131" s="157"/>
      <c r="G131" s="157"/>
      <c r="H131" s="157"/>
      <c r="I131" s="157"/>
      <c r="J131" s="157"/>
      <c r="K131" s="157"/>
      <c r="L131" s="157"/>
      <c r="M131" s="157"/>
      <c r="N131" s="157"/>
      <c r="O131" s="157"/>
      <c r="P131" s="157"/>
      <c r="Q131" s="157"/>
      <c r="R131" s="157"/>
      <c r="S131" s="157"/>
      <c r="T131" s="157"/>
      <c r="U131" s="157"/>
      <c r="V131" s="157"/>
      <c r="W131" s="157"/>
      <c r="X131" s="157"/>
      <c r="Y131" s="148"/>
      <c r="Z131" s="148"/>
      <c r="AA131" s="148"/>
      <c r="AB131" s="148"/>
      <c r="AC131" s="148"/>
      <c r="AD131" s="148"/>
      <c r="AE131" s="148"/>
      <c r="AF131" s="148"/>
      <c r="AG131" s="148" t="s">
        <v>393</v>
      </c>
      <c r="AH131" s="148">
        <v>3</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94" t="s">
        <v>404</v>
      </c>
      <c r="D132" s="179"/>
      <c r="E132" s="180"/>
      <c r="F132" s="157"/>
      <c r="G132" s="157"/>
      <c r="H132" s="157"/>
      <c r="I132" s="157"/>
      <c r="J132" s="157"/>
      <c r="K132" s="157"/>
      <c r="L132" s="157"/>
      <c r="M132" s="157"/>
      <c r="N132" s="157"/>
      <c r="O132" s="157"/>
      <c r="P132" s="157"/>
      <c r="Q132" s="157"/>
      <c r="R132" s="157"/>
      <c r="S132" s="157"/>
      <c r="T132" s="157"/>
      <c r="U132" s="157"/>
      <c r="V132" s="157"/>
      <c r="W132" s="157"/>
      <c r="X132" s="157"/>
      <c r="Y132" s="148"/>
      <c r="Z132" s="148"/>
      <c r="AA132" s="148"/>
      <c r="AB132" s="148"/>
      <c r="AC132" s="148"/>
      <c r="AD132" s="148"/>
      <c r="AE132" s="148"/>
      <c r="AF132" s="148"/>
      <c r="AG132" s="148" t="s">
        <v>393</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55"/>
      <c r="B133" s="156"/>
      <c r="C133" s="197" t="s">
        <v>1785</v>
      </c>
      <c r="D133" s="183"/>
      <c r="E133" s="184">
        <v>3.11328</v>
      </c>
      <c r="F133" s="157"/>
      <c r="G133" s="157"/>
      <c r="H133" s="157"/>
      <c r="I133" s="157"/>
      <c r="J133" s="157"/>
      <c r="K133" s="157"/>
      <c r="L133" s="157"/>
      <c r="M133" s="157"/>
      <c r="N133" s="157"/>
      <c r="O133" s="157"/>
      <c r="P133" s="157"/>
      <c r="Q133" s="157"/>
      <c r="R133" s="157"/>
      <c r="S133" s="157"/>
      <c r="T133" s="157"/>
      <c r="U133" s="157"/>
      <c r="V133" s="157"/>
      <c r="W133" s="157"/>
      <c r="X133" s="157"/>
      <c r="Y133" s="148"/>
      <c r="Z133" s="148"/>
      <c r="AA133" s="148"/>
      <c r="AB133" s="148"/>
      <c r="AC133" s="148"/>
      <c r="AD133" s="148"/>
      <c r="AE133" s="148"/>
      <c r="AF133" s="148"/>
      <c r="AG133" s="148" t="s">
        <v>393</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65">
        <v>34</v>
      </c>
      <c r="B134" s="166" t="s">
        <v>711</v>
      </c>
      <c r="C134" s="175" t="s">
        <v>712</v>
      </c>
      <c r="D134" s="167" t="s">
        <v>420</v>
      </c>
      <c r="E134" s="168">
        <v>7</v>
      </c>
      <c r="F134" s="169">
        <v>2000</v>
      </c>
      <c r="G134" s="170">
        <f>ROUND(E134*F134,2)</f>
        <v>14000</v>
      </c>
      <c r="H134" s="169">
        <v>0</v>
      </c>
      <c r="I134" s="170">
        <f>ROUND(E134*H134,2)</f>
        <v>0</v>
      </c>
      <c r="J134" s="169">
        <v>2000</v>
      </c>
      <c r="K134" s="170">
        <f>ROUND(E134*J134,2)</f>
        <v>14000</v>
      </c>
      <c r="L134" s="170">
        <v>21</v>
      </c>
      <c r="M134" s="170">
        <f>G134*(1+L134/100)</f>
        <v>16940</v>
      </c>
      <c r="N134" s="170">
        <v>0</v>
      </c>
      <c r="O134" s="170">
        <f>ROUND(E134*N134,2)</f>
        <v>0</v>
      </c>
      <c r="P134" s="170">
        <v>0</v>
      </c>
      <c r="Q134" s="170">
        <f>ROUND(E134*P134,2)</f>
        <v>0</v>
      </c>
      <c r="R134" s="170"/>
      <c r="S134" s="170" t="s">
        <v>321</v>
      </c>
      <c r="T134" s="171" t="s">
        <v>322</v>
      </c>
      <c r="U134" s="157">
        <v>6.133</v>
      </c>
      <c r="V134" s="157">
        <f>ROUND(E134*U134,2)</f>
        <v>42.93</v>
      </c>
      <c r="W134" s="157"/>
      <c r="X134" s="157" t="s">
        <v>388</v>
      </c>
      <c r="Y134" s="148"/>
      <c r="Z134" s="148"/>
      <c r="AA134" s="148"/>
      <c r="AB134" s="148"/>
      <c r="AC134" s="148"/>
      <c r="AD134" s="148"/>
      <c r="AE134" s="148"/>
      <c r="AF134" s="148"/>
      <c r="AG134" s="148" t="s">
        <v>389</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270" t="s">
        <v>713</v>
      </c>
      <c r="D135" s="271"/>
      <c r="E135" s="271"/>
      <c r="F135" s="271"/>
      <c r="G135" s="271"/>
      <c r="H135" s="157"/>
      <c r="I135" s="157"/>
      <c r="J135" s="157"/>
      <c r="K135" s="157"/>
      <c r="L135" s="157"/>
      <c r="M135" s="157"/>
      <c r="N135" s="157"/>
      <c r="O135" s="157"/>
      <c r="P135" s="157"/>
      <c r="Q135" s="157"/>
      <c r="R135" s="157"/>
      <c r="S135" s="157"/>
      <c r="T135" s="157"/>
      <c r="U135" s="157"/>
      <c r="V135" s="157"/>
      <c r="W135" s="157"/>
      <c r="X135" s="157"/>
      <c r="Y135" s="148"/>
      <c r="Z135" s="148"/>
      <c r="AA135" s="148"/>
      <c r="AB135" s="148"/>
      <c r="AC135" s="148"/>
      <c r="AD135" s="148"/>
      <c r="AE135" s="148"/>
      <c r="AF135" s="148"/>
      <c r="AG135" s="148" t="s">
        <v>326</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261" t="s">
        <v>714</v>
      </c>
      <c r="D136" s="262"/>
      <c r="E136" s="262"/>
      <c r="F136" s="262"/>
      <c r="G136" s="262"/>
      <c r="H136" s="157"/>
      <c r="I136" s="157"/>
      <c r="J136" s="157"/>
      <c r="K136" s="157"/>
      <c r="L136" s="157"/>
      <c r="M136" s="157"/>
      <c r="N136" s="157"/>
      <c r="O136" s="157"/>
      <c r="P136" s="157"/>
      <c r="Q136" s="157"/>
      <c r="R136" s="157"/>
      <c r="S136" s="157"/>
      <c r="T136" s="157"/>
      <c r="U136" s="157"/>
      <c r="V136" s="157"/>
      <c r="W136" s="157"/>
      <c r="X136" s="157"/>
      <c r="Y136" s="148"/>
      <c r="Z136" s="148"/>
      <c r="AA136" s="148"/>
      <c r="AB136" s="148"/>
      <c r="AC136" s="148"/>
      <c r="AD136" s="148"/>
      <c r="AE136" s="148"/>
      <c r="AF136" s="148"/>
      <c r="AG136" s="148" t="s">
        <v>326</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261" t="s">
        <v>715</v>
      </c>
      <c r="D137" s="262"/>
      <c r="E137" s="262"/>
      <c r="F137" s="262"/>
      <c r="G137" s="262"/>
      <c r="H137" s="157"/>
      <c r="I137" s="157"/>
      <c r="J137" s="157"/>
      <c r="K137" s="157"/>
      <c r="L137" s="157"/>
      <c r="M137" s="157"/>
      <c r="N137" s="157"/>
      <c r="O137" s="157"/>
      <c r="P137" s="157"/>
      <c r="Q137" s="157"/>
      <c r="R137" s="157"/>
      <c r="S137" s="157"/>
      <c r="T137" s="157"/>
      <c r="U137" s="157"/>
      <c r="V137" s="157"/>
      <c r="W137" s="157"/>
      <c r="X137" s="157"/>
      <c r="Y137" s="148"/>
      <c r="Z137" s="148"/>
      <c r="AA137" s="148"/>
      <c r="AB137" s="148"/>
      <c r="AC137" s="148"/>
      <c r="AD137" s="148"/>
      <c r="AE137" s="148"/>
      <c r="AF137" s="148"/>
      <c r="AG137" s="148" t="s">
        <v>326</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261" t="s">
        <v>716</v>
      </c>
      <c r="D138" s="262"/>
      <c r="E138" s="262"/>
      <c r="F138" s="262"/>
      <c r="G138" s="262"/>
      <c r="H138" s="157"/>
      <c r="I138" s="157"/>
      <c r="J138" s="157"/>
      <c r="K138" s="157"/>
      <c r="L138" s="157"/>
      <c r="M138" s="157"/>
      <c r="N138" s="157"/>
      <c r="O138" s="157"/>
      <c r="P138" s="157"/>
      <c r="Q138" s="157"/>
      <c r="R138" s="157"/>
      <c r="S138" s="157"/>
      <c r="T138" s="157"/>
      <c r="U138" s="157"/>
      <c r="V138" s="157"/>
      <c r="W138" s="157"/>
      <c r="X138" s="157"/>
      <c r="Y138" s="148"/>
      <c r="Z138" s="148"/>
      <c r="AA138" s="148"/>
      <c r="AB138" s="148"/>
      <c r="AC138" s="148"/>
      <c r="AD138" s="148"/>
      <c r="AE138" s="148"/>
      <c r="AF138" s="148"/>
      <c r="AG138" s="148" t="s">
        <v>326</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97" t="s">
        <v>1786</v>
      </c>
      <c r="D139" s="183"/>
      <c r="E139" s="184">
        <v>7</v>
      </c>
      <c r="F139" s="157"/>
      <c r="G139" s="157"/>
      <c r="H139" s="157"/>
      <c r="I139" s="157"/>
      <c r="J139" s="157"/>
      <c r="K139" s="157"/>
      <c r="L139" s="157"/>
      <c r="M139" s="157"/>
      <c r="N139" s="157"/>
      <c r="O139" s="157"/>
      <c r="P139" s="157"/>
      <c r="Q139" s="157"/>
      <c r="R139" s="157"/>
      <c r="S139" s="157"/>
      <c r="T139" s="157"/>
      <c r="U139" s="157"/>
      <c r="V139" s="157"/>
      <c r="W139" s="157"/>
      <c r="X139" s="157"/>
      <c r="Y139" s="148"/>
      <c r="Z139" s="148"/>
      <c r="AA139" s="148"/>
      <c r="AB139" s="148"/>
      <c r="AC139" s="148"/>
      <c r="AD139" s="148"/>
      <c r="AE139" s="148"/>
      <c r="AF139" s="148"/>
      <c r="AG139" s="148" t="s">
        <v>393</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x14ac:dyDescent="0.2">
      <c r="A140" s="159" t="s">
        <v>316</v>
      </c>
      <c r="B140" s="160" t="s">
        <v>212</v>
      </c>
      <c r="C140" s="174" t="s">
        <v>213</v>
      </c>
      <c r="D140" s="161"/>
      <c r="E140" s="162"/>
      <c r="F140" s="163"/>
      <c r="G140" s="163">
        <f>SUMIF(AG141:AG164,"&lt;&gt;NOR",G141:G164)</f>
        <v>182872.68</v>
      </c>
      <c r="H140" s="163"/>
      <c r="I140" s="163">
        <f>SUM(I141:I164)</f>
        <v>105343.36</v>
      </c>
      <c r="J140" s="163"/>
      <c r="K140" s="163">
        <f>SUM(K141:K164)</f>
        <v>77529.320000000007</v>
      </c>
      <c r="L140" s="163"/>
      <c r="M140" s="163">
        <f>SUM(M141:M164)</f>
        <v>221275.94279999999</v>
      </c>
      <c r="N140" s="163"/>
      <c r="O140" s="163">
        <f>SUM(O141:O164)</f>
        <v>94.27000000000001</v>
      </c>
      <c r="P140" s="163"/>
      <c r="Q140" s="163">
        <f>SUM(Q141:Q164)</f>
        <v>0</v>
      </c>
      <c r="R140" s="163"/>
      <c r="S140" s="163"/>
      <c r="T140" s="164"/>
      <c r="U140" s="158"/>
      <c r="V140" s="158">
        <f>SUM(V141:V164)</f>
        <v>100.66000000000003</v>
      </c>
      <c r="W140" s="158"/>
      <c r="X140" s="158"/>
      <c r="AG140" t="s">
        <v>317</v>
      </c>
    </row>
    <row r="141" spans="1:60" ht="22.5" outlineLevel="1" x14ac:dyDescent="0.2">
      <c r="A141" s="165">
        <v>35</v>
      </c>
      <c r="B141" s="166" t="s">
        <v>1787</v>
      </c>
      <c r="C141" s="175" t="s">
        <v>1788</v>
      </c>
      <c r="D141" s="167" t="s">
        <v>443</v>
      </c>
      <c r="E141" s="168">
        <v>25.924959999999999</v>
      </c>
      <c r="F141" s="169">
        <v>2788.01</v>
      </c>
      <c r="G141" s="170">
        <f>ROUND(E141*F141,2)</f>
        <v>72279.05</v>
      </c>
      <c r="H141" s="169">
        <v>1923.42</v>
      </c>
      <c r="I141" s="170">
        <f>ROUND(E141*H141,2)</f>
        <v>49864.59</v>
      </c>
      <c r="J141" s="169">
        <v>864.59</v>
      </c>
      <c r="K141" s="170">
        <f>ROUND(E141*J141,2)</f>
        <v>22414.46</v>
      </c>
      <c r="L141" s="170">
        <v>21</v>
      </c>
      <c r="M141" s="170">
        <f>G141*(1+L141/100)</f>
        <v>87457.650500000003</v>
      </c>
      <c r="N141" s="170">
        <v>2.53078</v>
      </c>
      <c r="O141" s="170">
        <f>ROUND(E141*N141,2)</f>
        <v>65.61</v>
      </c>
      <c r="P141" s="170">
        <v>0</v>
      </c>
      <c r="Q141" s="170">
        <f>ROUND(E141*P141,2)</f>
        <v>0</v>
      </c>
      <c r="R141" s="170" t="s">
        <v>1789</v>
      </c>
      <c r="S141" s="170" t="s">
        <v>387</v>
      </c>
      <c r="T141" s="171" t="s">
        <v>322</v>
      </c>
      <c r="U141" s="157">
        <v>2.2810000000000001</v>
      </c>
      <c r="V141" s="157">
        <f>ROUND(E141*U141,2)</f>
        <v>59.13</v>
      </c>
      <c r="W141" s="157"/>
      <c r="X141" s="157" t="s">
        <v>388</v>
      </c>
      <c r="Y141" s="148"/>
      <c r="Z141" s="148"/>
      <c r="AA141" s="148"/>
      <c r="AB141" s="148"/>
      <c r="AC141" s="148"/>
      <c r="AD141" s="148"/>
      <c r="AE141" s="148"/>
      <c r="AF141" s="148"/>
      <c r="AG141" s="148" t="s">
        <v>1216</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ht="22.5" outlineLevel="1" x14ac:dyDescent="0.2">
      <c r="A142" s="155"/>
      <c r="B142" s="156"/>
      <c r="C142" s="273" t="s">
        <v>1790</v>
      </c>
      <c r="D142" s="274"/>
      <c r="E142" s="274"/>
      <c r="F142" s="274"/>
      <c r="G142" s="274"/>
      <c r="H142" s="157"/>
      <c r="I142" s="157"/>
      <c r="J142" s="157"/>
      <c r="K142" s="157"/>
      <c r="L142" s="157"/>
      <c r="M142" s="157"/>
      <c r="N142" s="157"/>
      <c r="O142" s="157"/>
      <c r="P142" s="157"/>
      <c r="Q142" s="157"/>
      <c r="R142" s="157"/>
      <c r="S142" s="157"/>
      <c r="T142" s="157"/>
      <c r="U142" s="157"/>
      <c r="V142" s="157"/>
      <c r="W142" s="157"/>
      <c r="X142" s="157"/>
      <c r="Y142" s="148"/>
      <c r="Z142" s="148"/>
      <c r="AA142" s="148"/>
      <c r="AB142" s="148"/>
      <c r="AC142" s="148"/>
      <c r="AD142" s="148"/>
      <c r="AE142" s="148"/>
      <c r="AF142" s="148"/>
      <c r="AG142" s="148" t="s">
        <v>391</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72" t="str">
        <f>C142</f>
        <v>kopané nebo spouštěné jakéhokoliv tvaru, velikosti a tloušťky stěn studny, příplatek za každých dalších i započatých 10 m hloubky přes 10 m</v>
      </c>
      <c r="BB142" s="148"/>
      <c r="BC142" s="148"/>
      <c r="BD142" s="148"/>
      <c r="BE142" s="148"/>
      <c r="BF142" s="148"/>
      <c r="BG142" s="148"/>
      <c r="BH142" s="148"/>
    </row>
    <row r="143" spans="1:60" outlineLevel="1" x14ac:dyDescent="0.2">
      <c r="A143" s="155"/>
      <c r="B143" s="156"/>
      <c r="C143" s="261" t="s">
        <v>1791</v>
      </c>
      <c r="D143" s="262"/>
      <c r="E143" s="262"/>
      <c r="F143" s="262"/>
      <c r="G143" s="262"/>
      <c r="H143" s="157"/>
      <c r="I143" s="157"/>
      <c r="J143" s="157"/>
      <c r="K143" s="157"/>
      <c r="L143" s="157"/>
      <c r="M143" s="157"/>
      <c r="N143" s="157"/>
      <c r="O143" s="157"/>
      <c r="P143" s="157"/>
      <c r="Q143" s="157"/>
      <c r="R143" s="157"/>
      <c r="S143" s="157"/>
      <c r="T143" s="157"/>
      <c r="U143" s="157"/>
      <c r="V143" s="157"/>
      <c r="W143" s="157"/>
      <c r="X143" s="157"/>
      <c r="Y143" s="148"/>
      <c r="Z143" s="148"/>
      <c r="AA143" s="148"/>
      <c r="AB143" s="148"/>
      <c r="AC143" s="148"/>
      <c r="AD143" s="148"/>
      <c r="AE143" s="148"/>
      <c r="AF143" s="148"/>
      <c r="AG143" s="148" t="s">
        <v>326</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97" t="s">
        <v>1792</v>
      </c>
      <c r="D144" s="183"/>
      <c r="E144" s="184">
        <v>20.924959999999999</v>
      </c>
      <c r="F144" s="157"/>
      <c r="G144" s="157"/>
      <c r="H144" s="157"/>
      <c r="I144" s="157"/>
      <c r="J144" s="157"/>
      <c r="K144" s="157"/>
      <c r="L144" s="157"/>
      <c r="M144" s="157"/>
      <c r="N144" s="157"/>
      <c r="O144" s="157"/>
      <c r="P144" s="157"/>
      <c r="Q144" s="157"/>
      <c r="R144" s="157"/>
      <c r="S144" s="157"/>
      <c r="T144" s="157"/>
      <c r="U144" s="157"/>
      <c r="V144" s="157"/>
      <c r="W144" s="157"/>
      <c r="X144" s="157"/>
      <c r="Y144" s="148"/>
      <c r="Z144" s="148"/>
      <c r="AA144" s="148"/>
      <c r="AB144" s="148"/>
      <c r="AC144" s="148"/>
      <c r="AD144" s="148"/>
      <c r="AE144" s="148"/>
      <c r="AF144" s="148"/>
      <c r="AG144" s="148" t="s">
        <v>393</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97" t="s">
        <v>1793</v>
      </c>
      <c r="D145" s="183"/>
      <c r="E145" s="184">
        <v>5</v>
      </c>
      <c r="F145" s="157"/>
      <c r="G145" s="157"/>
      <c r="H145" s="157"/>
      <c r="I145" s="157"/>
      <c r="J145" s="157"/>
      <c r="K145" s="157"/>
      <c r="L145" s="157"/>
      <c r="M145" s="157"/>
      <c r="N145" s="157"/>
      <c r="O145" s="157"/>
      <c r="P145" s="157"/>
      <c r="Q145" s="157"/>
      <c r="R145" s="157"/>
      <c r="S145" s="157"/>
      <c r="T145" s="157"/>
      <c r="U145" s="157"/>
      <c r="V145" s="157"/>
      <c r="W145" s="157"/>
      <c r="X145" s="157"/>
      <c r="Y145" s="148"/>
      <c r="Z145" s="148"/>
      <c r="AA145" s="148"/>
      <c r="AB145" s="148"/>
      <c r="AC145" s="148"/>
      <c r="AD145" s="148"/>
      <c r="AE145" s="148"/>
      <c r="AF145" s="148"/>
      <c r="AG145" s="148" t="s">
        <v>393</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65">
        <v>36</v>
      </c>
      <c r="B146" s="166" t="s">
        <v>1794</v>
      </c>
      <c r="C146" s="175" t="s">
        <v>1795</v>
      </c>
      <c r="D146" s="167" t="s">
        <v>506</v>
      </c>
      <c r="E146" s="168">
        <v>42.201599999999999</v>
      </c>
      <c r="F146" s="169">
        <v>1200</v>
      </c>
      <c r="G146" s="170">
        <f>ROUND(E146*F146,2)</f>
        <v>50641.919999999998</v>
      </c>
      <c r="H146" s="169">
        <v>218.34</v>
      </c>
      <c r="I146" s="170">
        <f>ROUND(E146*H146,2)</f>
        <v>9214.2999999999993</v>
      </c>
      <c r="J146" s="169">
        <v>981.66</v>
      </c>
      <c r="K146" s="170">
        <f>ROUND(E146*J146,2)</f>
        <v>41427.620000000003</v>
      </c>
      <c r="L146" s="170">
        <v>21</v>
      </c>
      <c r="M146" s="170">
        <f>G146*(1+L146/100)</f>
        <v>61276.723199999993</v>
      </c>
      <c r="N146" s="170">
        <v>5.033E-2</v>
      </c>
      <c r="O146" s="170">
        <f>ROUND(E146*N146,2)</f>
        <v>2.12</v>
      </c>
      <c r="P146" s="170">
        <v>0</v>
      </c>
      <c r="Q146" s="170">
        <f>ROUND(E146*P146,2)</f>
        <v>0</v>
      </c>
      <c r="R146" s="170"/>
      <c r="S146" s="170" t="s">
        <v>387</v>
      </c>
      <c r="T146" s="171" t="s">
        <v>322</v>
      </c>
      <c r="U146" s="157">
        <v>0</v>
      </c>
      <c r="V146" s="157">
        <f>ROUND(E146*U146,2)</f>
        <v>0</v>
      </c>
      <c r="W146" s="157"/>
      <c r="X146" s="157" t="s">
        <v>388</v>
      </c>
      <c r="Y146" s="148"/>
      <c r="Z146" s="148"/>
      <c r="AA146" s="148"/>
      <c r="AB146" s="148"/>
      <c r="AC146" s="148"/>
      <c r="AD146" s="148"/>
      <c r="AE146" s="148"/>
      <c r="AF146" s="148"/>
      <c r="AG146" s="148" t="s">
        <v>1091</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97" t="s">
        <v>1796</v>
      </c>
      <c r="D147" s="183"/>
      <c r="E147" s="184"/>
      <c r="F147" s="157"/>
      <c r="G147" s="157"/>
      <c r="H147" s="157"/>
      <c r="I147" s="157"/>
      <c r="J147" s="157"/>
      <c r="K147" s="157"/>
      <c r="L147" s="157"/>
      <c r="M147" s="157"/>
      <c r="N147" s="157"/>
      <c r="O147" s="157"/>
      <c r="P147" s="157"/>
      <c r="Q147" s="157"/>
      <c r="R147" s="157"/>
      <c r="S147" s="157"/>
      <c r="T147" s="157"/>
      <c r="U147" s="157"/>
      <c r="V147" s="157"/>
      <c r="W147" s="157"/>
      <c r="X147" s="157"/>
      <c r="Y147" s="148"/>
      <c r="Z147" s="148"/>
      <c r="AA147" s="148"/>
      <c r="AB147" s="148"/>
      <c r="AC147" s="148"/>
      <c r="AD147" s="148"/>
      <c r="AE147" s="148"/>
      <c r="AF147" s="148"/>
      <c r="AG147" s="148" t="s">
        <v>393</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97" t="s">
        <v>1797</v>
      </c>
      <c r="D148" s="183"/>
      <c r="E148" s="184">
        <v>42.201599999999999</v>
      </c>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393</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65">
        <v>37</v>
      </c>
      <c r="B149" s="166" t="s">
        <v>1798</v>
      </c>
      <c r="C149" s="175" t="s">
        <v>1799</v>
      </c>
      <c r="D149" s="167" t="s">
        <v>649</v>
      </c>
      <c r="E149" s="168">
        <v>1.4728699999999999</v>
      </c>
      <c r="F149" s="169">
        <v>25992.03</v>
      </c>
      <c r="G149" s="170">
        <f>ROUND(E149*F149,2)</f>
        <v>38282.879999999997</v>
      </c>
      <c r="H149" s="169">
        <v>22459.21</v>
      </c>
      <c r="I149" s="170">
        <f>ROUND(E149*H149,2)</f>
        <v>33079.5</v>
      </c>
      <c r="J149" s="169">
        <v>3532.82</v>
      </c>
      <c r="K149" s="170">
        <f>ROUND(E149*J149,2)</f>
        <v>5203.38</v>
      </c>
      <c r="L149" s="170">
        <v>21</v>
      </c>
      <c r="M149" s="170">
        <f>G149*(1+L149/100)</f>
        <v>46322.284799999994</v>
      </c>
      <c r="N149" s="170">
        <v>1.02</v>
      </c>
      <c r="O149" s="170">
        <f>ROUND(E149*N149,2)</f>
        <v>1.5</v>
      </c>
      <c r="P149" s="170">
        <v>0</v>
      </c>
      <c r="Q149" s="170">
        <f>ROUND(E149*P149,2)</f>
        <v>0</v>
      </c>
      <c r="R149" s="170"/>
      <c r="S149" s="170" t="s">
        <v>387</v>
      </c>
      <c r="T149" s="171" t="s">
        <v>322</v>
      </c>
      <c r="U149" s="157">
        <v>11.656000000000001</v>
      </c>
      <c r="V149" s="157">
        <f>ROUND(E149*U149,2)</f>
        <v>17.170000000000002</v>
      </c>
      <c r="W149" s="157"/>
      <c r="X149" s="157" t="s">
        <v>388</v>
      </c>
      <c r="Y149" s="148"/>
      <c r="Z149" s="148"/>
      <c r="AA149" s="148"/>
      <c r="AB149" s="148"/>
      <c r="AC149" s="148"/>
      <c r="AD149" s="148"/>
      <c r="AE149" s="148"/>
      <c r="AF149" s="148"/>
      <c r="AG149" s="148" t="s">
        <v>389</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270" t="s">
        <v>1800</v>
      </c>
      <c r="D150" s="271"/>
      <c r="E150" s="271"/>
      <c r="F150" s="271"/>
      <c r="G150" s="271"/>
      <c r="H150" s="157"/>
      <c r="I150" s="157"/>
      <c r="J150" s="157"/>
      <c r="K150" s="157"/>
      <c r="L150" s="157"/>
      <c r="M150" s="157"/>
      <c r="N150" s="157"/>
      <c r="O150" s="157"/>
      <c r="P150" s="157"/>
      <c r="Q150" s="157"/>
      <c r="R150" s="157"/>
      <c r="S150" s="157"/>
      <c r="T150" s="157"/>
      <c r="U150" s="157"/>
      <c r="V150" s="157"/>
      <c r="W150" s="157"/>
      <c r="X150" s="157"/>
      <c r="Y150" s="148"/>
      <c r="Z150" s="148"/>
      <c r="AA150" s="148"/>
      <c r="AB150" s="148"/>
      <c r="AC150" s="148"/>
      <c r="AD150" s="148"/>
      <c r="AE150" s="148"/>
      <c r="AF150" s="148"/>
      <c r="AG150" s="148" t="s">
        <v>326</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261" t="s">
        <v>1801</v>
      </c>
      <c r="D151" s="262"/>
      <c r="E151" s="262"/>
      <c r="F151" s="262"/>
      <c r="G151" s="262"/>
      <c r="H151" s="157"/>
      <c r="I151" s="157"/>
      <c r="J151" s="157"/>
      <c r="K151" s="157"/>
      <c r="L151" s="157"/>
      <c r="M151" s="157"/>
      <c r="N151" s="157"/>
      <c r="O151" s="157"/>
      <c r="P151" s="157"/>
      <c r="Q151" s="157"/>
      <c r="R151" s="157"/>
      <c r="S151" s="157"/>
      <c r="T151" s="157"/>
      <c r="U151" s="157"/>
      <c r="V151" s="157"/>
      <c r="W151" s="157"/>
      <c r="X151" s="157"/>
      <c r="Y151" s="148"/>
      <c r="Z151" s="148"/>
      <c r="AA151" s="148"/>
      <c r="AB151" s="148"/>
      <c r="AC151" s="148"/>
      <c r="AD151" s="148"/>
      <c r="AE151" s="148"/>
      <c r="AF151" s="148"/>
      <c r="AG151" s="148" t="s">
        <v>326</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72" t="str">
        <f>C151</f>
        <v>Včetně bodového svařování výztuže nahrazující vázání drátem a technologické manipulace s materiálem do vzdálenosti 10 m.</v>
      </c>
      <c r="BB151" s="148"/>
      <c r="BC151" s="148"/>
      <c r="BD151" s="148"/>
      <c r="BE151" s="148"/>
      <c r="BF151" s="148"/>
      <c r="BG151" s="148"/>
      <c r="BH151" s="148"/>
    </row>
    <row r="152" spans="1:60" outlineLevel="1" x14ac:dyDescent="0.2">
      <c r="A152" s="155"/>
      <c r="B152" s="156"/>
      <c r="C152" s="194" t="s">
        <v>392</v>
      </c>
      <c r="D152" s="179"/>
      <c r="E152" s="180"/>
      <c r="F152" s="157"/>
      <c r="G152" s="157"/>
      <c r="H152" s="157"/>
      <c r="I152" s="157"/>
      <c r="J152" s="157"/>
      <c r="K152" s="157"/>
      <c r="L152" s="157"/>
      <c r="M152" s="157"/>
      <c r="N152" s="157"/>
      <c r="O152" s="157"/>
      <c r="P152" s="157"/>
      <c r="Q152" s="157"/>
      <c r="R152" s="157"/>
      <c r="S152" s="157"/>
      <c r="T152" s="157"/>
      <c r="U152" s="157"/>
      <c r="V152" s="157"/>
      <c r="W152" s="157"/>
      <c r="X152" s="157"/>
      <c r="Y152" s="148"/>
      <c r="Z152" s="148"/>
      <c r="AA152" s="148"/>
      <c r="AB152" s="148"/>
      <c r="AC152" s="148"/>
      <c r="AD152" s="148"/>
      <c r="AE152" s="148"/>
      <c r="AF152" s="148"/>
      <c r="AG152" s="148" t="s">
        <v>393</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95" t="s">
        <v>1802</v>
      </c>
      <c r="D153" s="179"/>
      <c r="E153" s="180">
        <v>20.924959999999999</v>
      </c>
      <c r="F153" s="157"/>
      <c r="G153" s="157"/>
      <c r="H153" s="157"/>
      <c r="I153" s="157"/>
      <c r="J153" s="157"/>
      <c r="K153" s="157"/>
      <c r="L153" s="157"/>
      <c r="M153" s="157"/>
      <c r="N153" s="157"/>
      <c r="O153" s="157"/>
      <c r="P153" s="157"/>
      <c r="Q153" s="157"/>
      <c r="R153" s="157"/>
      <c r="S153" s="157"/>
      <c r="T153" s="157"/>
      <c r="U153" s="157"/>
      <c r="V153" s="157"/>
      <c r="W153" s="157"/>
      <c r="X153" s="157"/>
      <c r="Y153" s="148"/>
      <c r="Z153" s="148"/>
      <c r="AA153" s="148"/>
      <c r="AB153" s="148"/>
      <c r="AC153" s="148"/>
      <c r="AD153" s="148"/>
      <c r="AE153" s="148"/>
      <c r="AF153" s="148"/>
      <c r="AG153" s="148" t="s">
        <v>393</v>
      </c>
      <c r="AH153" s="148">
        <v>2</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95" t="s">
        <v>1803</v>
      </c>
      <c r="D154" s="179"/>
      <c r="E154" s="180">
        <v>5</v>
      </c>
      <c r="F154" s="157"/>
      <c r="G154" s="157"/>
      <c r="H154" s="157"/>
      <c r="I154" s="157"/>
      <c r="J154" s="157"/>
      <c r="K154" s="157"/>
      <c r="L154" s="157"/>
      <c r="M154" s="157"/>
      <c r="N154" s="157"/>
      <c r="O154" s="157"/>
      <c r="P154" s="157"/>
      <c r="Q154" s="157"/>
      <c r="R154" s="157"/>
      <c r="S154" s="157"/>
      <c r="T154" s="157"/>
      <c r="U154" s="157"/>
      <c r="V154" s="157"/>
      <c r="W154" s="157"/>
      <c r="X154" s="157"/>
      <c r="Y154" s="148"/>
      <c r="Z154" s="148"/>
      <c r="AA154" s="148"/>
      <c r="AB154" s="148"/>
      <c r="AC154" s="148"/>
      <c r="AD154" s="148"/>
      <c r="AE154" s="148"/>
      <c r="AF154" s="148"/>
      <c r="AG154" s="148" t="s">
        <v>393</v>
      </c>
      <c r="AH154" s="148">
        <v>2</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95" t="s">
        <v>1804</v>
      </c>
      <c r="D155" s="179"/>
      <c r="E155" s="180">
        <v>3.5325000000000002</v>
      </c>
      <c r="F155" s="157"/>
      <c r="G155" s="157"/>
      <c r="H155" s="157"/>
      <c r="I155" s="157"/>
      <c r="J155" s="157"/>
      <c r="K155" s="157"/>
      <c r="L155" s="157"/>
      <c r="M155" s="157"/>
      <c r="N155" s="157"/>
      <c r="O155" s="157"/>
      <c r="P155" s="157"/>
      <c r="Q155" s="157"/>
      <c r="R155" s="157"/>
      <c r="S155" s="157"/>
      <c r="T155" s="157"/>
      <c r="U155" s="157"/>
      <c r="V155" s="157"/>
      <c r="W155" s="157"/>
      <c r="X155" s="157"/>
      <c r="Y155" s="148"/>
      <c r="Z155" s="148"/>
      <c r="AA155" s="148"/>
      <c r="AB155" s="148"/>
      <c r="AC155" s="148"/>
      <c r="AD155" s="148"/>
      <c r="AE155" s="148"/>
      <c r="AF155" s="148"/>
      <c r="AG155" s="148" t="s">
        <v>393</v>
      </c>
      <c r="AH155" s="148">
        <v>2</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96" t="s">
        <v>403</v>
      </c>
      <c r="D156" s="181"/>
      <c r="E156" s="182">
        <v>29.457460000000001</v>
      </c>
      <c r="F156" s="157"/>
      <c r="G156" s="157"/>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393</v>
      </c>
      <c r="AH156" s="148">
        <v>3</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94" t="s">
        <v>404</v>
      </c>
      <c r="D157" s="179"/>
      <c r="E157" s="180"/>
      <c r="F157" s="157"/>
      <c r="G157" s="157"/>
      <c r="H157" s="157"/>
      <c r="I157" s="157"/>
      <c r="J157" s="157"/>
      <c r="K157" s="157"/>
      <c r="L157" s="157"/>
      <c r="M157" s="157"/>
      <c r="N157" s="157"/>
      <c r="O157" s="157"/>
      <c r="P157" s="157"/>
      <c r="Q157" s="157"/>
      <c r="R157" s="157"/>
      <c r="S157" s="157"/>
      <c r="T157" s="157"/>
      <c r="U157" s="157"/>
      <c r="V157" s="157"/>
      <c r="W157" s="157"/>
      <c r="X157" s="157"/>
      <c r="Y157" s="148"/>
      <c r="Z157" s="148"/>
      <c r="AA157" s="148"/>
      <c r="AB157" s="148"/>
      <c r="AC157" s="148"/>
      <c r="AD157" s="148"/>
      <c r="AE157" s="148"/>
      <c r="AF157" s="148"/>
      <c r="AG157" s="148" t="s">
        <v>393</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97" t="s">
        <v>1805</v>
      </c>
      <c r="D158" s="183"/>
      <c r="E158" s="184">
        <v>1.4728699999999999</v>
      </c>
      <c r="F158" s="157"/>
      <c r="G158" s="157"/>
      <c r="H158" s="157"/>
      <c r="I158" s="157"/>
      <c r="J158" s="157"/>
      <c r="K158" s="157"/>
      <c r="L158" s="157"/>
      <c r="M158" s="157"/>
      <c r="N158" s="157"/>
      <c r="O158" s="157"/>
      <c r="P158" s="157"/>
      <c r="Q158" s="157"/>
      <c r="R158" s="157"/>
      <c r="S158" s="157"/>
      <c r="T158" s="157"/>
      <c r="U158" s="157"/>
      <c r="V158" s="157"/>
      <c r="W158" s="157"/>
      <c r="X158" s="157"/>
      <c r="Y158" s="148"/>
      <c r="Z158" s="148"/>
      <c r="AA158" s="148"/>
      <c r="AB158" s="148"/>
      <c r="AC158" s="148"/>
      <c r="AD158" s="148"/>
      <c r="AE158" s="148"/>
      <c r="AF158" s="148"/>
      <c r="AG158" s="148" t="s">
        <v>393</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65">
        <v>38</v>
      </c>
      <c r="B159" s="166" t="s">
        <v>1806</v>
      </c>
      <c r="C159" s="175" t="s">
        <v>1807</v>
      </c>
      <c r="D159" s="167" t="s">
        <v>443</v>
      </c>
      <c r="E159" s="168">
        <v>3.5325000000000002</v>
      </c>
      <c r="F159" s="169">
        <v>2712</v>
      </c>
      <c r="G159" s="170">
        <f>ROUND(E159*F159,2)</f>
        <v>9580.14</v>
      </c>
      <c r="H159" s="169">
        <v>2142.79</v>
      </c>
      <c r="I159" s="170">
        <f>ROUND(E159*H159,2)</f>
        <v>7569.41</v>
      </c>
      <c r="J159" s="169">
        <v>569.21</v>
      </c>
      <c r="K159" s="170">
        <f>ROUND(E159*J159,2)</f>
        <v>2010.73</v>
      </c>
      <c r="L159" s="170">
        <v>21</v>
      </c>
      <c r="M159" s="170">
        <f>G159*(1+L159/100)</f>
        <v>11591.969399999998</v>
      </c>
      <c r="N159" s="170">
        <v>2.5249999999999999</v>
      </c>
      <c r="O159" s="170">
        <f>ROUND(E159*N159,2)</f>
        <v>8.92</v>
      </c>
      <c r="P159" s="170">
        <v>0</v>
      </c>
      <c r="Q159" s="170">
        <f>ROUND(E159*P159,2)</f>
        <v>0</v>
      </c>
      <c r="R159" s="170"/>
      <c r="S159" s="170" t="s">
        <v>387</v>
      </c>
      <c r="T159" s="171" t="s">
        <v>322</v>
      </c>
      <c r="U159" s="157">
        <v>1.7</v>
      </c>
      <c r="V159" s="157">
        <f>ROUND(E159*U159,2)</f>
        <v>6.01</v>
      </c>
      <c r="W159" s="157"/>
      <c r="X159" s="157" t="s">
        <v>388</v>
      </c>
      <c r="Y159" s="148"/>
      <c r="Z159" s="148"/>
      <c r="AA159" s="148"/>
      <c r="AB159" s="148"/>
      <c r="AC159" s="148"/>
      <c r="AD159" s="148"/>
      <c r="AE159" s="148"/>
      <c r="AF159" s="148"/>
      <c r="AG159" s="148" t="s">
        <v>1216</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270" t="s">
        <v>1791</v>
      </c>
      <c r="D160" s="271"/>
      <c r="E160" s="271"/>
      <c r="F160" s="271"/>
      <c r="G160" s="271"/>
      <c r="H160" s="157"/>
      <c r="I160" s="157"/>
      <c r="J160" s="157"/>
      <c r="K160" s="157"/>
      <c r="L160" s="157"/>
      <c r="M160" s="157"/>
      <c r="N160" s="157"/>
      <c r="O160" s="157"/>
      <c r="P160" s="157"/>
      <c r="Q160" s="157"/>
      <c r="R160" s="157"/>
      <c r="S160" s="157"/>
      <c r="T160" s="157"/>
      <c r="U160" s="157"/>
      <c r="V160" s="157"/>
      <c r="W160" s="157"/>
      <c r="X160" s="157"/>
      <c r="Y160" s="148"/>
      <c r="Z160" s="148"/>
      <c r="AA160" s="148"/>
      <c r="AB160" s="148"/>
      <c r="AC160" s="148"/>
      <c r="AD160" s="148"/>
      <c r="AE160" s="148"/>
      <c r="AF160" s="148"/>
      <c r="AG160" s="148" t="s">
        <v>326</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97" t="s">
        <v>1808</v>
      </c>
      <c r="D161" s="183"/>
      <c r="E161" s="184">
        <v>3.5325000000000002</v>
      </c>
      <c r="F161" s="157"/>
      <c r="G161" s="157"/>
      <c r="H161" s="157"/>
      <c r="I161" s="157"/>
      <c r="J161" s="157"/>
      <c r="K161" s="157"/>
      <c r="L161" s="157"/>
      <c r="M161" s="157"/>
      <c r="N161" s="157"/>
      <c r="O161" s="157"/>
      <c r="P161" s="157"/>
      <c r="Q161" s="157"/>
      <c r="R161" s="157"/>
      <c r="S161" s="157"/>
      <c r="T161" s="157"/>
      <c r="U161" s="157"/>
      <c r="V161" s="157"/>
      <c r="W161" s="157"/>
      <c r="X161" s="157"/>
      <c r="Y161" s="148"/>
      <c r="Z161" s="148"/>
      <c r="AA161" s="148"/>
      <c r="AB161" s="148"/>
      <c r="AC161" s="148"/>
      <c r="AD161" s="148"/>
      <c r="AE161" s="148"/>
      <c r="AF161" s="148"/>
      <c r="AG161" s="148" t="s">
        <v>393</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65">
        <v>39</v>
      </c>
      <c r="B162" s="166" t="s">
        <v>1809</v>
      </c>
      <c r="C162" s="175" t="s">
        <v>1810</v>
      </c>
      <c r="D162" s="167" t="s">
        <v>443</v>
      </c>
      <c r="E162" s="168">
        <v>8.0462500000000006</v>
      </c>
      <c r="F162" s="169">
        <v>1502.4</v>
      </c>
      <c r="G162" s="170">
        <f>ROUND(E162*F162,2)</f>
        <v>12088.69</v>
      </c>
      <c r="H162" s="169">
        <v>697.91</v>
      </c>
      <c r="I162" s="170">
        <f>ROUND(E162*H162,2)</f>
        <v>5615.56</v>
      </c>
      <c r="J162" s="169">
        <v>804.49</v>
      </c>
      <c r="K162" s="170">
        <f>ROUND(E162*J162,2)</f>
        <v>6473.13</v>
      </c>
      <c r="L162" s="170">
        <v>21</v>
      </c>
      <c r="M162" s="170">
        <f>G162*(1+L162/100)</f>
        <v>14627.314899999999</v>
      </c>
      <c r="N162" s="170">
        <v>2.004</v>
      </c>
      <c r="O162" s="170">
        <f>ROUND(E162*N162,2)</f>
        <v>16.12</v>
      </c>
      <c r="P162" s="170">
        <v>0</v>
      </c>
      <c r="Q162" s="170">
        <f>ROUND(E162*P162,2)</f>
        <v>0</v>
      </c>
      <c r="R162" s="170"/>
      <c r="S162" s="170" t="s">
        <v>387</v>
      </c>
      <c r="T162" s="171" t="s">
        <v>322</v>
      </c>
      <c r="U162" s="157">
        <v>2.2799999999999998</v>
      </c>
      <c r="V162" s="157">
        <f>ROUND(E162*U162,2)</f>
        <v>18.350000000000001</v>
      </c>
      <c r="W162" s="157"/>
      <c r="X162" s="157" t="s">
        <v>388</v>
      </c>
      <c r="Y162" s="148"/>
      <c r="Z162" s="148"/>
      <c r="AA162" s="148"/>
      <c r="AB162" s="148"/>
      <c r="AC162" s="148"/>
      <c r="AD162" s="148"/>
      <c r="AE162" s="148"/>
      <c r="AF162" s="148"/>
      <c r="AG162" s="148" t="s">
        <v>1091</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97" t="s">
        <v>1811</v>
      </c>
      <c r="D163" s="183"/>
      <c r="E163" s="184">
        <v>4.90625</v>
      </c>
      <c r="F163" s="157"/>
      <c r="G163" s="157"/>
      <c r="H163" s="157"/>
      <c r="I163" s="157"/>
      <c r="J163" s="157"/>
      <c r="K163" s="157"/>
      <c r="L163" s="157"/>
      <c r="M163" s="157"/>
      <c r="N163" s="157"/>
      <c r="O163" s="157"/>
      <c r="P163" s="157"/>
      <c r="Q163" s="157"/>
      <c r="R163" s="157"/>
      <c r="S163" s="157"/>
      <c r="T163" s="157"/>
      <c r="U163" s="157"/>
      <c r="V163" s="157"/>
      <c r="W163" s="157"/>
      <c r="X163" s="157"/>
      <c r="Y163" s="148"/>
      <c r="Z163" s="148"/>
      <c r="AA163" s="148"/>
      <c r="AB163" s="148"/>
      <c r="AC163" s="148"/>
      <c r="AD163" s="148"/>
      <c r="AE163" s="148"/>
      <c r="AF163" s="148"/>
      <c r="AG163" s="148" t="s">
        <v>393</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97" t="s">
        <v>1812</v>
      </c>
      <c r="D164" s="183"/>
      <c r="E164" s="184">
        <v>3.14</v>
      </c>
      <c r="F164" s="157"/>
      <c r="G164" s="157"/>
      <c r="H164" s="157"/>
      <c r="I164" s="157"/>
      <c r="J164" s="157"/>
      <c r="K164" s="157"/>
      <c r="L164" s="157"/>
      <c r="M164" s="157"/>
      <c r="N164" s="157"/>
      <c r="O164" s="157"/>
      <c r="P164" s="157"/>
      <c r="Q164" s="157"/>
      <c r="R164" s="157"/>
      <c r="S164" s="157"/>
      <c r="T164" s="157"/>
      <c r="U164" s="157"/>
      <c r="V164" s="157"/>
      <c r="W164" s="157"/>
      <c r="X164" s="157"/>
      <c r="Y164" s="148"/>
      <c r="Z164" s="148"/>
      <c r="AA164" s="148"/>
      <c r="AB164" s="148"/>
      <c r="AC164" s="148"/>
      <c r="AD164" s="148"/>
      <c r="AE164" s="148"/>
      <c r="AF164" s="148"/>
      <c r="AG164" s="148" t="s">
        <v>393</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x14ac:dyDescent="0.2">
      <c r="A165" s="159" t="s">
        <v>316</v>
      </c>
      <c r="B165" s="160" t="s">
        <v>214</v>
      </c>
      <c r="C165" s="174" t="s">
        <v>215</v>
      </c>
      <c r="D165" s="161"/>
      <c r="E165" s="162"/>
      <c r="F165" s="163"/>
      <c r="G165" s="163">
        <f>SUMIF(AG166:AG239,"&lt;&gt;NOR",G166:G239)</f>
        <v>172233.81999999998</v>
      </c>
      <c r="H165" s="163"/>
      <c r="I165" s="163">
        <f>SUM(I166:I239)</f>
        <v>97190.030000000013</v>
      </c>
      <c r="J165" s="163"/>
      <c r="K165" s="163">
        <f>SUM(K166:K239)</f>
        <v>75043.790000000008</v>
      </c>
      <c r="L165" s="163"/>
      <c r="M165" s="163">
        <f>SUM(M166:M239)</f>
        <v>208402.92219999997</v>
      </c>
      <c r="N165" s="163"/>
      <c r="O165" s="163">
        <f>SUM(O166:O239)</f>
        <v>56.399999999999991</v>
      </c>
      <c r="P165" s="163"/>
      <c r="Q165" s="163">
        <f>SUM(Q166:Q239)</f>
        <v>0</v>
      </c>
      <c r="R165" s="163"/>
      <c r="S165" s="163"/>
      <c r="T165" s="164"/>
      <c r="U165" s="158"/>
      <c r="V165" s="158">
        <f>SUM(V166:V239)</f>
        <v>196.92999999999998</v>
      </c>
      <c r="W165" s="158"/>
      <c r="X165" s="158"/>
      <c r="AG165" t="s">
        <v>317</v>
      </c>
    </row>
    <row r="166" spans="1:60" outlineLevel="1" x14ac:dyDescent="0.2">
      <c r="A166" s="165">
        <v>40</v>
      </c>
      <c r="B166" s="166" t="s">
        <v>1813</v>
      </c>
      <c r="C166" s="175" t="s">
        <v>1814</v>
      </c>
      <c r="D166" s="167" t="s">
        <v>506</v>
      </c>
      <c r="E166" s="168">
        <v>11.115</v>
      </c>
      <c r="F166" s="169">
        <v>107.6</v>
      </c>
      <c r="G166" s="170">
        <f>ROUND(E166*F166,2)</f>
        <v>1195.97</v>
      </c>
      <c r="H166" s="169">
        <v>0</v>
      </c>
      <c r="I166" s="170">
        <f>ROUND(E166*H166,2)</f>
        <v>0</v>
      </c>
      <c r="J166" s="169">
        <v>107.6</v>
      </c>
      <c r="K166" s="170">
        <f>ROUND(E166*J166,2)</f>
        <v>1195.97</v>
      </c>
      <c r="L166" s="170">
        <v>21</v>
      </c>
      <c r="M166" s="170">
        <f>G166*(1+L166/100)</f>
        <v>1447.1237000000001</v>
      </c>
      <c r="N166" s="170">
        <v>0</v>
      </c>
      <c r="O166" s="170">
        <f>ROUND(E166*N166,2)</f>
        <v>0</v>
      </c>
      <c r="P166" s="170">
        <v>0</v>
      </c>
      <c r="Q166" s="170">
        <f>ROUND(E166*P166,2)</f>
        <v>0</v>
      </c>
      <c r="R166" s="170" t="s">
        <v>1195</v>
      </c>
      <c r="S166" s="170" t="s">
        <v>387</v>
      </c>
      <c r="T166" s="171" t="s">
        <v>322</v>
      </c>
      <c r="U166" s="157">
        <v>0.29099999999999998</v>
      </c>
      <c r="V166" s="157">
        <f>ROUND(E166*U166,2)</f>
        <v>3.23</v>
      </c>
      <c r="W166" s="157"/>
      <c r="X166" s="157" t="s">
        <v>388</v>
      </c>
      <c r="Y166" s="148"/>
      <c r="Z166" s="148"/>
      <c r="AA166" s="148"/>
      <c r="AB166" s="148"/>
      <c r="AC166" s="148"/>
      <c r="AD166" s="148"/>
      <c r="AE166" s="148"/>
      <c r="AF166" s="148"/>
      <c r="AG166" s="148" t="s">
        <v>389</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273" t="s">
        <v>1815</v>
      </c>
      <c r="D167" s="274"/>
      <c r="E167" s="274"/>
      <c r="F167" s="274"/>
      <c r="G167" s="274"/>
      <c r="H167" s="157"/>
      <c r="I167" s="157"/>
      <c r="J167" s="157"/>
      <c r="K167" s="157"/>
      <c r="L167" s="157"/>
      <c r="M167" s="157"/>
      <c r="N167" s="157"/>
      <c r="O167" s="157"/>
      <c r="P167" s="157"/>
      <c r="Q167" s="157"/>
      <c r="R167" s="157"/>
      <c r="S167" s="157"/>
      <c r="T167" s="157"/>
      <c r="U167" s="157"/>
      <c r="V167" s="157"/>
      <c r="W167" s="157"/>
      <c r="X167" s="157"/>
      <c r="Y167" s="148"/>
      <c r="Z167" s="148"/>
      <c r="AA167" s="148"/>
      <c r="AB167" s="148"/>
      <c r="AC167" s="148"/>
      <c r="AD167" s="148"/>
      <c r="AE167" s="148"/>
      <c r="AF167" s="148"/>
      <c r="AG167" s="148" t="s">
        <v>391</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97" t="s">
        <v>1816</v>
      </c>
      <c r="D168" s="183"/>
      <c r="E168" s="184">
        <v>11.115</v>
      </c>
      <c r="F168" s="157"/>
      <c r="G168" s="157"/>
      <c r="H168" s="157"/>
      <c r="I168" s="157"/>
      <c r="J168" s="157"/>
      <c r="K168" s="157"/>
      <c r="L168" s="157"/>
      <c r="M168" s="157"/>
      <c r="N168" s="157"/>
      <c r="O168" s="157"/>
      <c r="P168" s="157"/>
      <c r="Q168" s="157"/>
      <c r="R168" s="157"/>
      <c r="S168" s="157"/>
      <c r="T168" s="157"/>
      <c r="U168" s="157"/>
      <c r="V168" s="157"/>
      <c r="W168" s="157"/>
      <c r="X168" s="157"/>
      <c r="Y168" s="148"/>
      <c r="Z168" s="148"/>
      <c r="AA168" s="148"/>
      <c r="AB168" s="148"/>
      <c r="AC168" s="148"/>
      <c r="AD168" s="148"/>
      <c r="AE168" s="148"/>
      <c r="AF168" s="148"/>
      <c r="AG168" s="148" t="s">
        <v>393</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65">
        <v>41</v>
      </c>
      <c r="B169" s="166" t="s">
        <v>1817</v>
      </c>
      <c r="C169" s="175" t="s">
        <v>1818</v>
      </c>
      <c r="D169" s="167" t="s">
        <v>443</v>
      </c>
      <c r="E169" s="168">
        <v>3.07125</v>
      </c>
      <c r="F169" s="169">
        <v>4204</v>
      </c>
      <c r="G169" s="170">
        <f>ROUND(E169*F169,2)</f>
        <v>12911.54</v>
      </c>
      <c r="H169" s="169">
        <v>2893.56</v>
      </c>
      <c r="I169" s="170">
        <f>ROUND(E169*H169,2)</f>
        <v>8886.85</v>
      </c>
      <c r="J169" s="169">
        <v>1310.44</v>
      </c>
      <c r="K169" s="170">
        <f>ROUND(E169*J169,2)</f>
        <v>4024.69</v>
      </c>
      <c r="L169" s="170">
        <v>21</v>
      </c>
      <c r="M169" s="170">
        <f>G169*(1+L169/100)</f>
        <v>15622.963400000001</v>
      </c>
      <c r="N169" s="170">
        <v>2.03661</v>
      </c>
      <c r="O169" s="170">
        <f>ROUND(E169*N169,2)</f>
        <v>6.25</v>
      </c>
      <c r="P169" s="170">
        <v>0</v>
      </c>
      <c r="Q169" s="170">
        <f>ROUND(E169*P169,2)</f>
        <v>0</v>
      </c>
      <c r="R169" s="170" t="s">
        <v>1195</v>
      </c>
      <c r="S169" s="170" t="s">
        <v>387</v>
      </c>
      <c r="T169" s="171" t="s">
        <v>322</v>
      </c>
      <c r="U169" s="157">
        <v>3.8239999999999998</v>
      </c>
      <c r="V169" s="157">
        <f>ROUND(E169*U169,2)</f>
        <v>11.74</v>
      </c>
      <c r="W169" s="157"/>
      <c r="X169" s="157" t="s">
        <v>388</v>
      </c>
      <c r="Y169" s="148"/>
      <c r="Z169" s="148"/>
      <c r="AA169" s="148"/>
      <c r="AB169" s="148"/>
      <c r="AC169" s="148"/>
      <c r="AD169" s="148"/>
      <c r="AE169" s="148"/>
      <c r="AF169" s="148"/>
      <c r="AG169" s="148" t="s">
        <v>389</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273" t="s">
        <v>1819</v>
      </c>
      <c r="D170" s="274"/>
      <c r="E170" s="274"/>
      <c r="F170" s="274"/>
      <c r="G170" s="274"/>
      <c r="H170" s="157"/>
      <c r="I170" s="157"/>
      <c r="J170" s="157"/>
      <c r="K170" s="157"/>
      <c r="L170" s="157"/>
      <c r="M170" s="157"/>
      <c r="N170" s="157"/>
      <c r="O170" s="157"/>
      <c r="P170" s="157"/>
      <c r="Q170" s="157"/>
      <c r="R170" s="157"/>
      <c r="S170" s="157"/>
      <c r="T170" s="157"/>
      <c r="U170" s="157"/>
      <c r="V170" s="157"/>
      <c r="W170" s="157"/>
      <c r="X170" s="157"/>
      <c r="Y170" s="148"/>
      <c r="Z170" s="148"/>
      <c r="AA170" s="148"/>
      <c r="AB170" s="148"/>
      <c r="AC170" s="148"/>
      <c r="AD170" s="148"/>
      <c r="AE170" s="148"/>
      <c r="AF170" s="148"/>
      <c r="AG170" s="148" t="s">
        <v>391</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261" t="s">
        <v>1820</v>
      </c>
      <c r="D171" s="262"/>
      <c r="E171" s="262"/>
      <c r="F171" s="262"/>
      <c r="G171" s="262"/>
      <c r="H171" s="157"/>
      <c r="I171" s="157"/>
      <c r="J171" s="157"/>
      <c r="K171" s="157"/>
      <c r="L171" s="157"/>
      <c r="M171" s="157"/>
      <c r="N171" s="157"/>
      <c r="O171" s="157"/>
      <c r="P171" s="157"/>
      <c r="Q171" s="157"/>
      <c r="R171" s="157"/>
      <c r="S171" s="157"/>
      <c r="T171" s="157"/>
      <c r="U171" s="157"/>
      <c r="V171" s="157"/>
      <c r="W171" s="157"/>
      <c r="X171" s="157"/>
      <c r="Y171" s="148"/>
      <c r="Z171" s="148"/>
      <c r="AA171" s="148"/>
      <c r="AB171" s="148"/>
      <c r="AC171" s="148"/>
      <c r="AD171" s="148"/>
      <c r="AE171" s="148"/>
      <c r="AF171" s="148"/>
      <c r="AG171" s="148" t="s">
        <v>326</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97" t="s">
        <v>1821</v>
      </c>
      <c r="D172" s="183"/>
      <c r="E172" s="184">
        <v>3.07125</v>
      </c>
      <c r="F172" s="157"/>
      <c r="G172" s="157"/>
      <c r="H172" s="157"/>
      <c r="I172" s="157"/>
      <c r="J172" s="157"/>
      <c r="K172" s="157"/>
      <c r="L172" s="157"/>
      <c r="M172" s="157"/>
      <c r="N172" s="157"/>
      <c r="O172" s="157"/>
      <c r="P172" s="157"/>
      <c r="Q172" s="157"/>
      <c r="R172" s="157"/>
      <c r="S172" s="157"/>
      <c r="T172" s="157"/>
      <c r="U172" s="157"/>
      <c r="V172" s="157"/>
      <c r="W172" s="157"/>
      <c r="X172" s="157"/>
      <c r="Y172" s="148"/>
      <c r="Z172" s="148"/>
      <c r="AA172" s="148"/>
      <c r="AB172" s="148"/>
      <c r="AC172" s="148"/>
      <c r="AD172" s="148"/>
      <c r="AE172" s="148"/>
      <c r="AF172" s="148"/>
      <c r="AG172" s="148" t="s">
        <v>393</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65">
        <v>42</v>
      </c>
      <c r="B173" s="166" t="s">
        <v>1822</v>
      </c>
      <c r="C173" s="175" t="s">
        <v>1823</v>
      </c>
      <c r="D173" s="167" t="s">
        <v>443</v>
      </c>
      <c r="E173" s="168">
        <v>0.58250000000000002</v>
      </c>
      <c r="F173" s="169">
        <v>2488</v>
      </c>
      <c r="G173" s="170">
        <f>ROUND(E173*F173,2)</f>
        <v>1449.26</v>
      </c>
      <c r="H173" s="169">
        <v>2125.4499999999998</v>
      </c>
      <c r="I173" s="170">
        <f>ROUND(E173*H173,2)</f>
        <v>1238.07</v>
      </c>
      <c r="J173" s="169">
        <v>362.55</v>
      </c>
      <c r="K173" s="170">
        <f>ROUND(E173*J173,2)</f>
        <v>211.19</v>
      </c>
      <c r="L173" s="170">
        <v>21</v>
      </c>
      <c r="M173" s="170">
        <f>G173*(1+L173/100)</f>
        <v>1753.6045999999999</v>
      </c>
      <c r="N173" s="170">
        <v>2.5276700000000001</v>
      </c>
      <c r="O173" s="170">
        <f>ROUND(E173*N173,2)</f>
        <v>1.47</v>
      </c>
      <c r="P173" s="170">
        <v>0</v>
      </c>
      <c r="Q173" s="170">
        <f>ROUND(E173*P173,2)</f>
        <v>0</v>
      </c>
      <c r="R173" s="170" t="s">
        <v>1195</v>
      </c>
      <c r="S173" s="170" t="s">
        <v>387</v>
      </c>
      <c r="T173" s="171" t="s">
        <v>322</v>
      </c>
      <c r="U173" s="157">
        <v>0.97699999999999998</v>
      </c>
      <c r="V173" s="157">
        <f>ROUND(E173*U173,2)</f>
        <v>0.56999999999999995</v>
      </c>
      <c r="W173" s="157"/>
      <c r="X173" s="157" t="s">
        <v>388</v>
      </c>
      <c r="Y173" s="148"/>
      <c r="Z173" s="148"/>
      <c r="AA173" s="148"/>
      <c r="AB173" s="148"/>
      <c r="AC173" s="148"/>
      <c r="AD173" s="148"/>
      <c r="AE173" s="148"/>
      <c r="AF173" s="148"/>
      <c r="AG173" s="148" t="s">
        <v>389</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ht="22.5" outlineLevel="1" x14ac:dyDescent="0.2">
      <c r="A174" s="155"/>
      <c r="B174" s="156"/>
      <c r="C174" s="273" t="s">
        <v>1824</v>
      </c>
      <c r="D174" s="274"/>
      <c r="E174" s="274"/>
      <c r="F174" s="274"/>
      <c r="G174" s="274"/>
      <c r="H174" s="157"/>
      <c r="I174" s="157"/>
      <c r="J174" s="157"/>
      <c r="K174" s="157"/>
      <c r="L174" s="157"/>
      <c r="M174" s="157"/>
      <c r="N174" s="157"/>
      <c r="O174" s="157"/>
      <c r="P174" s="157"/>
      <c r="Q174" s="157"/>
      <c r="R174" s="157"/>
      <c r="S174" s="157"/>
      <c r="T174" s="157"/>
      <c r="U174" s="157"/>
      <c r="V174" s="157"/>
      <c r="W174" s="157"/>
      <c r="X174" s="157"/>
      <c r="Y174" s="148"/>
      <c r="Z174" s="148"/>
      <c r="AA174" s="148"/>
      <c r="AB174" s="148"/>
      <c r="AC174" s="148"/>
      <c r="AD174" s="148"/>
      <c r="AE174" s="148"/>
      <c r="AF174" s="148"/>
      <c r="AG174" s="148" t="s">
        <v>391</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72" t="str">
        <f>C174</f>
        <v>nosných, výplňových, obkladových, půdních, štítových, poprsních apod., s pomocným lešením o výšce podlahy do 1900 mm a pro zatížení 1,5 kPa,</v>
      </c>
      <c r="BB174" s="148"/>
      <c r="BC174" s="148"/>
      <c r="BD174" s="148"/>
      <c r="BE174" s="148"/>
      <c r="BF174" s="148"/>
      <c r="BG174" s="148"/>
      <c r="BH174" s="148"/>
    </row>
    <row r="175" spans="1:60" outlineLevel="1" x14ac:dyDescent="0.2">
      <c r="A175" s="155"/>
      <c r="B175" s="156"/>
      <c r="C175" s="197" t="s">
        <v>1773</v>
      </c>
      <c r="D175" s="183"/>
      <c r="E175" s="184"/>
      <c r="F175" s="157"/>
      <c r="G175" s="157"/>
      <c r="H175" s="157"/>
      <c r="I175" s="157"/>
      <c r="J175" s="157"/>
      <c r="K175" s="157"/>
      <c r="L175" s="157"/>
      <c r="M175" s="157"/>
      <c r="N175" s="157"/>
      <c r="O175" s="157"/>
      <c r="P175" s="157"/>
      <c r="Q175" s="157"/>
      <c r="R175" s="157"/>
      <c r="S175" s="157"/>
      <c r="T175" s="157"/>
      <c r="U175" s="157"/>
      <c r="V175" s="157"/>
      <c r="W175" s="157"/>
      <c r="X175" s="157"/>
      <c r="Y175" s="148"/>
      <c r="Z175" s="148"/>
      <c r="AA175" s="148"/>
      <c r="AB175" s="148"/>
      <c r="AC175" s="148"/>
      <c r="AD175" s="148"/>
      <c r="AE175" s="148"/>
      <c r="AF175" s="148"/>
      <c r="AG175" s="148" t="s">
        <v>393</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97" t="s">
        <v>1825</v>
      </c>
      <c r="D176" s="183"/>
      <c r="E176" s="184">
        <v>0.14249999999999999</v>
      </c>
      <c r="F176" s="157"/>
      <c r="G176" s="157"/>
      <c r="H176" s="157"/>
      <c r="I176" s="157"/>
      <c r="J176" s="157"/>
      <c r="K176" s="157"/>
      <c r="L176" s="157"/>
      <c r="M176" s="157"/>
      <c r="N176" s="157"/>
      <c r="O176" s="157"/>
      <c r="P176" s="157"/>
      <c r="Q176" s="157"/>
      <c r="R176" s="157"/>
      <c r="S176" s="157"/>
      <c r="T176" s="157"/>
      <c r="U176" s="157"/>
      <c r="V176" s="157"/>
      <c r="W176" s="157"/>
      <c r="X176" s="157"/>
      <c r="Y176" s="148"/>
      <c r="Z176" s="148"/>
      <c r="AA176" s="148"/>
      <c r="AB176" s="148"/>
      <c r="AC176" s="148"/>
      <c r="AD176" s="148"/>
      <c r="AE176" s="148"/>
      <c r="AF176" s="148"/>
      <c r="AG176" s="148" t="s">
        <v>393</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97" t="s">
        <v>1826</v>
      </c>
      <c r="D177" s="183"/>
      <c r="E177" s="184">
        <v>0.44</v>
      </c>
      <c r="F177" s="157"/>
      <c r="G177" s="157"/>
      <c r="H177" s="157"/>
      <c r="I177" s="157"/>
      <c r="J177" s="157"/>
      <c r="K177" s="157"/>
      <c r="L177" s="157"/>
      <c r="M177" s="157"/>
      <c r="N177" s="157"/>
      <c r="O177" s="157"/>
      <c r="P177" s="157"/>
      <c r="Q177" s="157"/>
      <c r="R177" s="157"/>
      <c r="S177" s="157"/>
      <c r="T177" s="157"/>
      <c r="U177" s="157"/>
      <c r="V177" s="157"/>
      <c r="W177" s="157"/>
      <c r="X177" s="157"/>
      <c r="Y177" s="148"/>
      <c r="Z177" s="148"/>
      <c r="AA177" s="148"/>
      <c r="AB177" s="148"/>
      <c r="AC177" s="148"/>
      <c r="AD177" s="148"/>
      <c r="AE177" s="148"/>
      <c r="AF177" s="148"/>
      <c r="AG177" s="148" t="s">
        <v>393</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65">
        <v>43</v>
      </c>
      <c r="B178" s="166" t="s">
        <v>1827</v>
      </c>
      <c r="C178" s="175" t="s">
        <v>1828</v>
      </c>
      <c r="D178" s="167" t="s">
        <v>506</v>
      </c>
      <c r="E178" s="168">
        <v>6.3</v>
      </c>
      <c r="F178" s="169">
        <v>461.6</v>
      </c>
      <c r="G178" s="170">
        <f>ROUND(E178*F178,2)</f>
        <v>2908.08</v>
      </c>
      <c r="H178" s="169">
        <v>145.61000000000001</v>
      </c>
      <c r="I178" s="170">
        <f>ROUND(E178*H178,2)</f>
        <v>917.34</v>
      </c>
      <c r="J178" s="169">
        <v>315.99</v>
      </c>
      <c r="K178" s="170">
        <f>ROUND(E178*J178,2)</f>
        <v>1990.74</v>
      </c>
      <c r="L178" s="170">
        <v>21</v>
      </c>
      <c r="M178" s="170">
        <f>G178*(1+L178/100)</f>
        <v>3518.7767999999996</v>
      </c>
      <c r="N178" s="170">
        <v>3.5249999999999997E-2</v>
      </c>
      <c r="O178" s="170">
        <f>ROUND(E178*N178,2)</f>
        <v>0.22</v>
      </c>
      <c r="P178" s="170">
        <v>0</v>
      </c>
      <c r="Q178" s="170">
        <f>ROUND(E178*P178,2)</f>
        <v>0</v>
      </c>
      <c r="R178" s="170" t="s">
        <v>1195</v>
      </c>
      <c r="S178" s="170" t="s">
        <v>387</v>
      </c>
      <c r="T178" s="171" t="s">
        <v>322</v>
      </c>
      <c r="U178" s="157">
        <v>0.74</v>
      </c>
      <c r="V178" s="157">
        <f>ROUND(E178*U178,2)</f>
        <v>4.66</v>
      </c>
      <c r="W178" s="157"/>
      <c r="X178" s="157" t="s">
        <v>388</v>
      </c>
      <c r="Y178" s="148"/>
      <c r="Z178" s="148"/>
      <c r="AA178" s="148"/>
      <c r="AB178" s="148"/>
      <c r="AC178" s="148"/>
      <c r="AD178" s="148"/>
      <c r="AE178" s="148"/>
      <c r="AF178" s="148"/>
      <c r="AG178" s="148" t="s">
        <v>389</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ht="22.5" outlineLevel="1" x14ac:dyDescent="0.2">
      <c r="A179" s="155"/>
      <c r="B179" s="156"/>
      <c r="C179" s="273" t="s">
        <v>1829</v>
      </c>
      <c r="D179" s="274"/>
      <c r="E179" s="274"/>
      <c r="F179" s="274"/>
      <c r="G179" s="274"/>
      <c r="H179" s="157"/>
      <c r="I179" s="157"/>
      <c r="J179" s="157"/>
      <c r="K179" s="157"/>
      <c r="L179" s="157"/>
      <c r="M179" s="157"/>
      <c r="N179" s="157"/>
      <c r="O179" s="157"/>
      <c r="P179" s="157"/>
      <c r="Q179" s="157"/>
      <c r="R179" s="157"/>
      <c r="S179" s="157"/>
      <c r="T179" s="157"/>
      <c r="U179" s="157"/>
      <c r="V179" s="157"/>
      <c r="W179" s="157"/>
      <c r="X179" s="157"/>
      <c r="Y179" s="148"/>
      <c r="Z179" s="148"/>
      <c r="AA179" s="148"/>
      <c r="AB179" s="148"/>
      <c r="AC179" s="148"/>
      <c r="AD179" s="148"/>
      <c r="AE179" s="148"/>
      <c r="AF179" s="148"/>
      <c r="AG179" s="148" t="s">
        <v>391</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72" t="str">
        <f>C179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79" s="148"/>
      <c r="BC179" s="148"/>
      <c r="BD179" s="148"/>
      <c r="BE179" s="148"/>
      <c r="BF179" s="148"/>
      <c r="BG179" s="148"/>
      <c r="BH179" s="148"/>
    </row>
    <row r="180" spans="1:60" outlineLevel="1" x14ac:dyDescent="0.2">
      <c r="A180" s="155"/>
      <c r="B180" s="156"/>
      <c r="C180" s="197" t="s">
        <v>1773</v>
      </c>
      <c r="D180" s="183"/>
      <c r="E180" s="184"/>
      <c r="F180" s="157"/>
      <c r="G180" s="157"/>
      <c r="H180" s="157"/>
      <c r="I180" s="157"/>
      <c r="J180" s="157"/>
      <c r="K180" s="157"/>
      <c r="L180" s="157"/>
      <c r="M180" s="157"/>
      <c r="N180" s="157"/>
      <c r="O180" s="157"/>
      <c r="P180" s="157"/>
      <c r="Q180" s="157"/>
      <c r="R180" s="157"/>
      <c r="S180" s="157"/>
      <c r="T180" s="157"/>
      <c r="U180" s="157"/>
      <c r="V180" s="157"/>
      <c r="W180" s="157"/>
      <c r="X180" s="157"/>
      <c r="Y180" s="148"/>
      <c r="Z180" s="148"/>
      <c r="AA180" s="148"/>
      <c r="AB180" s="148"/>
      <c r="AC180" s="148"/>
      <c r="AD180" s="148"/>
      <c r="AE180" s="148"/>
      <c r="AF180" s="148"/>
      <c r="AG180" s="148" t="s">
        <v>393</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97" t="s">
        <v>1830</v>
      </c>
      <c r="D181" s="183"/>
      <c r="E181" s="184">
        <v>1.9</v>
      </c>
      <c r="F181" s="157"/>
      <c r="G181" s="157"/>
      <c r="H181" s="157"/>
      <c r="I181" s="157"/>
      <c r="J181" s="157"/>
      <c r="K181" s="157"/>
      <c r="L181" s="157"/>
      <c r="M181" s="157"/>
      <c r="N181" s="157"/>
      <c r="O181" s="157"/>
      <c r="P181" s="157"/>
      <c r="Q181" s="157"/>
      <c r="R181" s="157"/>
      <c r="S181" s="157"/>
      <c r="T181" s="157"/>
      <c r="U181" s="157"/>
      <c r="V181" s="157"/>
      <c r="W181" s="157"/>
      <c r="X181" s="157"/>
      <c r="Y181" s="148"/>
      <c r="Z181" s="148"/>
      <c r="AA181" s="148"/>
      <c r="AB181" s="148"/>
      <c r="AC181" s="148"/>
      <c r="AD181" s="148"/>
      <c r="AE181" s="148"/>
      <c r="AF181" s="148"/>
      <c r="AG181" s="148" t="s">
        <v>393</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197" t="s">
        <v>1831</v>
      </c>
      <c r="D182" s="183"/>
      <c r="E182" s="184">
        <v>4.4000000000000004</v>
      </c>
      <c r="F182" s="157"/>
      <c r="G182" s="157"/>
      <c r="H182" s="157"/>
      <c r="I182" s="157"/>
      <c r="J182" s="157"/>
      <c r="K182" s="157"/>
      <c r="L182" s="157"/>
      <c r="M182" s="157"/>
      <c r="N182" s="157"/>
      <c r="O182" s="157"/>
      <c r="P182" s="157"/>
      <c r="Q182" s="157"/>
      <c r="R182" s="157"/>
      <c r="S182" s="157"/>
      <c r="T182" s="157"/>
      <c r="U182" s="157"/>
      <c r="V182" s="157"/>
      <c r="W182" s="157"/>
      <c r="X182" s="157"/>
      <c r="Y182" s="148"/>
      <c r="Z182" s="148"/>
      <c r="AA182" s="148"/>
      <c r="AB182" s="148"/>
      <c r="AC182" s="148"/>
      <c r="AD182" s="148"/>
      <c r="AE182" s="148"/>
      <c r="AF182" s="148"/>
      <c r="AG182" s="148" t="s">
        <v>393</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65">
        <v>44</v>
      </c>
      <c r="B183" s="166" t="s">
        <v>1832</v>
      </c>
      <c r="C183" s="175" t="s">
        <v>1833</v>
      </c>
      <c r="D183" s="167" t="s">
        <v>506</v>
      </c>
      <c r="E183" s="168">
        <v>6.3</v>
      </c>
      <c r="F183" s="169">
        <v>172.8</v>
      </c>
      <c r="G183" s="170">
        <f>ROUND(E183*F183,2)</f>
        <v>1088.6400000000001</v>
      </c>
      <c r="H183" s="169">
        <v>0</v>
      </c>
      <c r="I183" s="170">
        <f>ROUND(E183*H183,2)</f>
        <v>0</v>
      </c>
      <c r="J183" s="169">
        <v>172.8</v>
      </c>
      <c r="K183" s="170">
        <f>ROUND(E183*J183,2)</f>
        <v>1088.6400000000001</v>
      </c>
      <c r="L183" s="170">
        <v>21</v>
      </c>
      <c r="M183" s="170">
        <f>G183*(1+L183/100)</f>
        <v>1317.2544</v>
      </c>
      <c r="N183" s="170">
        <v>0</v>
      </c>
      <c r="O183" s="170">
        <f>ROUND(E183*N183,2)</f>
        <v>0</v>
      </c>
      <c r="P183" s="170">
        <v>0</v>
      </c>
      <c r="Q183" s="170">
        <f>ROUND(E183*P183,2)</f>
        <v>0</v>
      </c>
      <c r="R183" s="170" t="s">
        <v>1195</v>
      </c>
      <c r="S183" s="170" t="s">
        <v>387</v>
      </c>
      <c r="T183" s="171" t="s">
        <v>322</v>
      </c>
      <c r="U183" s="157">
        <v>0.35</v>
      </c>
      <c r="V183" s="157">
        <f>ROUND(E183*U183,2)</f>
        <v>2.21</v>
      </c>
      <c r="W183" s="157"/>
      <c r="X183" s="157" t="s">
        <v>388</v>
      </c>
      <c r="Y183" s="148"/>
      <c r="Z183" s="148"/>
      <c r="AA183" s="148"/>
      <c r="AB183" s="148"/>
      <c r="AC183" s="148"/>
      <c r="AD183" s="148"/>
      <c r="AE183" s="148"/>
      <c r="AF183" s="148"/>
      <c r="AG183" s="148" t="s">
        <v>389</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ht="22.5" outlineLevel="1" x14ac:dyDescent="0.2">
      <c r="A184" s="155"/>
      <c r="B184" s="156"/>
      <c r="C184" s="273" t="s">
        <v>1829</v>
      </c>
      <c r="D184" s="274"/>
      <c r="E184" s="274"/>
      <c r="F184" s="274"/>
      <c r="G184" s="274"/>
      <c r="H184" s="157"/>
      <c r="I184" s="157"/>
      <c r="J184" s="157"/>
      <c r="K184" s="157"/>
      <c r="L184" s="157"/>
      <c r="M184" s="157"/>
      <c r="N184" s="157"/>
      <c r="O184" s="157"/>
      <c r="P184" s="157"/>
      <c r="Q184" s="157"/>
      <c r="R184" s="157"/>
      <c r="S184" s="157"/>
      <c r="T184" s="157"/>
      <c r="U184" s="157"/>
      <c r="V184" s="157"/>
      <c r="W184" s="157"/>
      <c r="X184" s="157"/>
      <c r="Y184" s="148"/>
      <c r="Z184" s="148"/>
      <c r="AA184" s="148"/>
      <c r="AB184" s="148"/>
      <c r="AC184" s="148"/>
      <c r="AD184" s="148"/>
      <c r="AE184" s="148"/>
      <c r="AF184" s="148"/>
      <c r="AG184" s="148" t="s">
        <v>391</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72" t="str">
        <f>C184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84" s="148"/>
      <c r="BC184" s="148"/>
      <c r="BD184" s="148"/>
      <c r="BE184" s="148"/>
      <c r="BF184" s="148"/>
      <c r="BG184" s="148"/>
      <c r="BH184" s="148"/>
    </row>
    <row r="185" spans="1:60" outlineLevel="1" x14ac:dyDescent="0.2">
      <c r="A185" s="155"/>
      <c r="B185" s="156"/>
      <c r="C185" s="197" t="s">
        <v>1773</v>
      </c>
      <c r="D185" s="183"/>
      <c r="E185" s="184"/>
      <c r="F185" s="157"/>
      <c r="G185" s="157"/>
      <c r="H185" s="157"/>
      <c r="I185" s="157"/>
      <c r="J185" s="157"/>
      <c r="K185" s="157"/>
      <c r="L185" s="157"/>
      <c r="M185" s="157"/>
      <c r="N185" s="157"/>
      <c r="O185" s="157"/>
      <c r="P185" s="157"/>
      <c r="Q185" s="157"/>
      <c r="R185" s="157"/>
      <c r="S185" s="157"/>
      <c r="T185" s="157"/>
      <c r="U185" s="157"/>
      <c r="V185" s="157"/>
      <c r="W185" s="157"/>
      <c r="X185" s="157"/>
      <c r="Y185" s="148"/>
      <c r="Z185" s="148"/>
      <c r="AA185" s="148"/>
      <c r="AB185" s="148"/>
      <c r="AC185" s="148"/>
      <c r="AD185" s="148"/>
      <c r="AE185" s="148"/>
      <c r="AF185" s="148"/>
      <c r="AG185" s="148" t="s">
        <v>393</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97" t="s">
        <v>1830</v>
      </c>
      <c r="D186" s="183"/>
      <c r="E186" s="184">
        <v>1.9</v>
      </c>
      <c r="F186" s="157"/>
      <c r="G186" s="157"/>
      <c r="H186" s="157"/>
      <c r="I186" s="157"/>
      <c r="J186" s="157"/>
      <c r="K186" s="157"/>
      <c r="L186" s="157"/>
      <c r="M186" s="157"/>
      <c r="N186" s="157"/>
      <c r="O186" s="157"/>
      <c r="P186" s="157"/>
      <c r="Q186" s="157"/>
      <c r="R186" s="157"/>
      <c r="S186" s="157"/>
      <c r="T186" s="157"/>
      <c r="U186" s="157"/>
      <c r="V186" s="157"/>
      <c r="W186" s="157"/>
      <c r="X186" s="157"/>
      <c r="Y186" s="148"/>
      <c r="Z186" s="148"/>
      <c r="AA186" s="148"/>
      <c r="AB186" s="148"/>
      <c r="AC186" s="148"/>
      <c r="AD186" s="148"/>
      <c r="AE186" s="148"/>
      <c r="AF186" s="148"/>
      <c r="AG186" s="148" t="s">
        <v>393</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55"/>
      <c r="B187" s="156"/>
      <c r="C187" s="197" t="s">
        <v>1831</v>
      </c>
      <c r="D187" s="183"/>
      <c r="E187" s="184">
        <v>4.4000000000000004</v>
      </c>
      <c r="F187" s="157"/>
      <c r="G187" s="157"/>
      <c r="H187" s="157"/>
      <c r="I187" s="157"/>
      <c r="J187" s="157"/>
      <c r="K187" s="157"/>
      <c r="L187" s="157"/>
      <c r="M187" s="157"/>
      <c r="N187" s="157"/>
      <c r="O187" s="157"/>
      <c r="P187" s="157"/>
      <c r="Q187" s="157"/>
      <c r="R187" s="157"/>
      <c r="S187" s="157"/>
      <c r="T187" s="157"/>
      <c r="U187" s="157"/>
      <c r="V187" s="157"/>
      <c r="W187" s="157"/>
      <c r="X187" s="157"/>
      <c r="Y187" s="148"/>
      <c r="Z187" s="148"/>
      <c r="AA187" s="148"/>
      <c r="AB187" s="148"/>
      <c r="AC187" s="148"/>
      <c r="AD187" s="148"/>
      <c r="AE187" s="148"/>
      <c r="AF187" s="148"/>
      <c r="AG187" s="148" t="s">
        <v>393</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ht="22.5" outlineLevel="1" x14ac:dyDescent="0.2">
      <c r="A188" s="165">
        <v>45</v>
      </c>
      <c r="B188" s="166" t="s">
        <v>1834</v>
      </c>
      <c r="C188" s="175" t="s">
        <v>1835</v>
      </c>
      <c r="D188" s="167" t="s">
        <v>727</v>
      </c>
      <c r="E188" s="168">
        <v>35</v>
      </c>
      <c r="F188" s="169">
        <v>212</v>
      </c>
      <c r="G188" s="170">
        <f>ROUND(E188*F188,2)</f>
        <v>7420</v>
      </c>
      <c r="H188" s="169">
        <v>73.03</v>
      </c>
      <c r="I188" s="170">
        <f>ROUND(E188*H188,2)</f>
        <v>2556.0500000000002</v>
      </c>
      <c r="J188" s="169">
        <v>138.97</v>
      </c>
      <c r="K188" s="170">
        <f>ROUND(E188*J188,2)</f>
        <v>4863.95</v>
      </c>
      <c r="L188" s="170">
        <v>21</v>
      </c>
      <c r="M188" s="170">
        <f>G188*(1+L188/100)</f>
        <v>8978.1999999999989</v>
      </c>
      <c r="N188" s="170">
        <v>0.1</v>
      </c>
      <c r="O188" s="170">
        <f>ROUND(E188*N188,2)</f>
        <v>3.5</v>
      </c>
      <c r="P188" s="170">
        <v>0</v>
      </c>
      <c r="Q188" s="170">
        <f>ROUND(E188*P188,2)</f>
        <v>0</v>
      </c>
      <c r="R188" s="170" t="s">
        <v>1176</v>
      </c>
      <c r="S188" s="170" t="s">
        <v>387</v>
      </c>
      <c r="T188" s="171" t="s">
        <v>322</v>
      </c>
      <c r="U188" s="157">
        <v>0.44</v>
      </c>
      <c r="V188" s="157">
        <f>ROUND(E188*U188,2)</f>
        <v>15.4</v>
      </c>
      <c r="W188" s="157"/>
      <c r="X188" s="157" t="s">
        <v>388</v>
      </c>
      <c r="Y188" s="148"/>
      <c r="Z188" s="148"/>
      <c r="AA188" s="148"/>
      <c r="AB188" s="148"/>
      <c r="AC188" s="148"/>
      <c r="AD188" s="148"/>
      <c r="AE188" s="148"/>
      <c r="AF188" s="148"/>
      <c r="AG188" s="148" t="s">
        <v>389</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55"/>
      <c r="B189" s="156"/>
      <c r="C189" s="273" t="s">
        <v>1836</v>
      </c>
      <c r="D189" s="274"/>
      <c r="E189" s="274"/>
      <c r="F189" s="274"/>
      <c r="G189" s="274"/>
      <c r="H189" s="157"/>
      <c r="I189" s="157"/>
      <c r="J189" s="157"/>
      <c r="K189" s="157"/>
      <c r="L189" s="157"/>
      <c r="M189" s="157"/>
      <c r="N189" s="157"/>
      <c r="O189" s="157"/>
      <c r="P189" s="157"/>
      <c r="Q189" s="157"/>
      <c r="R189" s="157"/>
      <c r="S189" s="157"/>
      <c r="T189" s="157"/>
      <c r="U189" s="157"/>
      <c r="V189" s="157"/>
      <c r="W189" s="157"/>
      <c r="X189" s="157"/>
      <c r="Y189" s="148"/>
      <c r="Z189" s="148"/>
      <c r="AA189" s="148"/>
      <c r="AB189" s="148"/>
      <c r="AC189" s="148"/>
      <c r="AD189" s="148"/>
      <c r="AE189" s="148"/>
      <c r="AF189" s="148"/>
      <c r="AG189" s="148" t="s">
        <v>391</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261" t="s">
        <v>1837</v>
      </c>
      <c r="D190" s="262"/>
      <c r="E190" s="262"/>
      <c r="F190" s="262"/>
      <c r="G190" s="262"/>
      <c r="H190" s="157"/>
      <c r="I190" s="157"/>
      <c r="J190" s="157"/>
      <c r="K190" s="157"/>
      <c r="L190" s="157"/>
      <c r="M190" s="157"/>
      <c r="N190" s="157"/>
      <c r="O190" s="157"/>
      <c r="P190" s="157"/>
      <c r="Q190" s="157"/>
      <c r="R190" s="157"/>
      <c r="S190" s="157"/>
      <c r="T190" s="157"/>
      <c r="U190" s="157"/>
      <c r="V190" s="157"/>
      <c r="W190" s="157"/>
      <c r="X190" s="157"/>
      <c r="Y190" s="148"/>
      <c r="Z190" s="148"/>
      <c r="AA190" s="148"/>
      <c r="AB190" s="148"/>
      <c r="AC190" s="148"/>
      <c r="AD190" s="148"/>
      <c r="AE190" s="148"/>
      <c r="AF190" s="148"/>
      <c r="AG190" s="148" t="s">
        <v>326</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97" t="s">
        <v>1838</v>
      </c>
      <c r="D191" s="183"/>
      <c r="E191" s="184"/>
      <c r="F191" s="157"/>
      <c r="G191" s="157"/>
      <c r="H191" s="157"/>
      <c r="I191" s="157"/>
      <c r="J191" s="157"/>
      <c r="K191" s="157"/>
      <c r="L191" s="157"/>
      <c r="M191" s="157"/>
      <c r="N191" s="157"/>
      <c r="O191" s="157"/>
      <c r="P191" s="157"/>
      <c r="Q191" s="157"/>
      <c r="R191" s="157"/>
      <c r="S191" s="157"/>
      <c r="T191" s="157"/>
      <c r="U191" s="157"/>
      <c r="V191" s="157"/>
      <c r="W191" s="157"/>
      <c r="X191" s="157"/>
      <c r="Y191" s="148"/>
      <c r="Z191" s="148"/>
      <c r="AA191" s="148"/>
      <c r="AB191" s="148"/>
      <c r="AC191" s="148"/>
      <c r="AD191" s="148"/>
      <c r="AE191" s="148"/>
      <c r="AF191" s="148"/>
      <c r="AG191" s="148" t="s">
        <v>393</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97" t="s">
        <v>1839</v>
      </c>
      <c r="D192" s="183"/>
      <c r="E192" s="184">
        <v>25</v>
      </c>
      <c r="F192" s="157"/>
      <c r="G192" s="157"/>
      <c r="H192" s="157"/>
      <c r="I192" s="157"/>
      <c r="J192" s="157"/>
      <c r="K192" s="157"/>
      <c r="L192" s="157"/>
      <c r="M192" s="157"/>
      <c r="N192" s="157"/>
      <c r="O192" s="157"/>
      <c r="P192" s="157"/>
      <c r="Q192" s="157"/>
      <c r="R192" s="157"/>
      <c r="S192" s="157"/>
      <c r="T192" s="157"/>
      <c r="U192" s="157"/>
      <c r="V192" s="157"/>
      <c r="W192" s="157"/>
      <c r="X192" s="157"/>
      <c r="Y192" s="148"/>
      <c r="Z192" s="148"/>
      <c r="AA192" s="148"/>
      <c r="AB192" s="148"/>
      <c r="AC192" s="148"/>
      <c r="AD192" s="148"/>
      <c r="AE192" s="148"/>
      <c r="AF192" s="148"/>
      <c r="AG192" s="148" t="s">
        <v>393</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97" t="s">
        <v>1840</v>
      </c>
      <c r="D193" s="183"/>
      <c r="E193" s="184">
        <v>10</v>
      </c>
      <c r="F193" s="157"/>
      <c r="G193" s="157"/>
      <c r="H193" s="157"/>
      <c r="I193" s="157"/>
      <c r="J193" s="157"/>
      <c r="K193" s="157"/>
      <c r="L193" s="157"/>
      <c r="M193" s="157"/>
      <c r="N193" s="157"/>
      <c r="O193" s="157"/>
      <c r="P193" s="157"/>
      <c r="Q193" s="157"/>
      <c r="R193" s="157"/>
      <c r="S193" s="157"/>
      <c r="T193" s="157"/>
      <c r="U193" s="157"/>
      <c r="V193" s="157"/>
      <c r="W193" s="157"/>
      <c r="X193" s="157"/>
      <c r="Y193" s="148"/>
      <c r="Z193" s="148"/>
      <c r="AA193" s="148"/>
      <c r="AB193" s="148"/>
      <c r="AC193" s="148"/>
      <c r="AD193" s="148"/>
      <c r="AE193" s="148"/>
      <c r="AF193" s="148"/>
      <c r="AG193" s="148" t="s">
        <v>393</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ht="22.5" outlineLevel="1" x14ac:dyDescent="0.2">
      <c r="A194" s="165">
        <v>46</v>
      </c>
      <c r="B194" s="166" t="s">
        <v>1841</v>
      </c>
      <c r="C194" s="175" t="s">
        <v>1842</v>
      </c>
      <c r="D194" s="167" t="s">
        <v>443</v>
      </c>
      <c r="E194" s="168">
        <v>2.0145</v>
      </c>
      <c r="F194" s="169">
        <v>2984</v>
      </c>
      <c r="G194" s="170">
        <f>ROUND(E194*F194,2)</f>
        <v>6011.27</v>
      </c>
      <c r="H194" s="169">
        <v>2085.34</v>
      </c>
      <c r="I194" s="170">
        <f>ROUND(E194*H194,2)</f>
        <v>4200.92</v>
      </c>
      <c r="J194" s="169">
        <v>898.66</v>
      </c>
      <c r="K194" s="170">
        <f>ROUND(E194*J194,2)</f>
        <v>1810.35</v>
      </c>
      <c r="L194" s="170">
        <v>21</v>
      </c>
      <c r="M194" s="170">
        <f>G194*(1+L194/100)</f>
        <v>7273.6367</v>
      </c>
      <c r="N194" s="170">
        <v>2.6125600000000002</v>
      </c>
      <c r="O194" s="170">
        <f>ROUND(E194*N194,2)</f>
        <v>5.26</v>
      </c>
      <c r="P194" s="170">
        <v>0</v>
      </c>
      <c r="Q194" s="170">
        <f>ROUND(E194*P194,2)</f>
        <v>0</v>
      </c>
      <c r="R194" s="170" t="s">
        <v>1176</v>
      </c>
      <c r="S194" s="170" t="s">
        <v>387</v>
      </c>
      <c r="T194" s="171" t="s">
        <v>322</v>
      </c>
      <c r="U194" s="157">
        <v>3.0670000000000002</v>
      </c>
      <c r="V194" s="157">
        <f>ROUND(E194*U194,2)</f>
        <v>6.18</v>
      </c>
      <c r="W194" s="157"/>
      <c r="X194" s="157" t="s">
        <v>388</v>
      </c>
      <c r="Y194" s="148"/>
      <c r="Z194" s="148"/>
      <c r="AA194" s="148"/>
      <c r="AB194" s="148"/>
      <c r="AC194" s="148"/>
      <c r="AD194" s="148"/>
      <c r="AE194" s="148"/>
      <c r="AF194" s="148"/>
      <c r="AG194" s="148" t="s">
        <v>389</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ht="22.5" outlineLevel="1" x14ac:dyDescent="0.2">
      <c r="A195" s="155"/>
      <c r="B195" s="156"/>
      <c r="C195" s="273" t="s">
        <v>1177</v>
      </c>
      <c r="D195" s="274"/>
      <c r="E195" s="274"/>
      <c r="F195" s="274"/>
      <c r="G195" s="274"/>
      <c r="H195" s="157"/>
      <c r="I195" s="157"/>
      <c r="J195" s="157"/>
      <c r="K195" s="157"/>
      <c r="L195" s="157"/>
      <c r="M195" s="157"/>
      <c r="N195" s="157"/>
      <c r="O195" s="157"/>
      <c r="P195" s="157"/>
      <c r="Q195" s="157"/>
      <c r="R195" s="157"/>
      <c r="S195" s="157"/>
      <c r="T195" s="157"/>
      <c r="U195" s="157"/>
      <c r="V195" s="157"/>
      <c r="W195" s="157"/>
      <c r="X195" s="157"/>
      <c r="Y195" s="148"/>
      <c r="Z195" s="148"/>
      <c r="AA195" s="148"/>
      <c r="AB195" s="148"/>
      <c r="AC195" s="148"/>
      <c r="AD195" s="148"/>
      <c r="AE195" s="148"/>
      <c r="AF195" s="148"/>
      <c r="AG195" s="148" t="s">
        <v>391</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72" t="str">
        <f>C195</f>
        <v>čistíren odpadních vod (mimo budovy), nádrží, vodojemů, žlabů nebo kanálů, včetně pomocného pracovního lešení o výšce podlahy do 1900 mm a pro zatížení do 1,5 kPa,</v>
      </c>
      <c r="BB195" s="148"/>
      <c r="BC195" s="148"/>
      <c r="BD195" s="148"/>
      <c r="BE195" s="148"/>
      <c r="BF195" s="148"/>
      <c r="BG195" s="148"/>
      <c r="BH195" s="148"/>
    </row>
    <row r="196" spans="1:60" outlineLevel="1" x14ac:dyDescent="0.2">
      <c r="A196" s="155"/>
      <c r="B196" s="156"/>
      <c r="C196" s="197" t="s">
        <v>1773</v>
      </c>
      <c r="D196" s="183"/>
      <c r="E196" s="184"/>
      <c r="F196" s="157"/>
      <c r="G196" s="157"/>
      <c r="H196" s="157"/>
      <c r="I196" s="157"/>
      <c r="J196" s="157"/>
      <c r="K196" s="157"/>
      <c r="L196" s="157"/>
      <c r="M196" s="157"/>
      <c r="N196" s="157"/>
      <c r="O196" s="157"/>
      <c r="P196" s="157"/>
      <c r="Q196" s="157"/>
      <c r="R196" s="157"/>
      <c r="S196" s="157"/>
      <c r="T196" s="157"/>
      <c r="U196" s="157"/>
      <c r="V196" s="157"/>
      <c r="W196" s="157"/>
      <c r="X196" s="157"/>
      <c r="Y196" s="148"/>
      <c r="Z196" s="148"/>
      <c r="AA196" s="148"/>
      <c r="AB196" s="148"/>
      <c r="AC196" s="148"/>
      <c r="AD196" s="148"/>
      <c r="AE196" s="148"/>
      <c r="AF196" s="148"/>
      <c r="AG196" s="148" t="s">
        <v>393</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97" t="s">
        <v>1843</v>
      </c>
      <c r="D197" s="183"/>
      <c r="E197" s="184">
        <v>1.9875</v>
      </c>
      <c r="F197" s="157"/>
      <c r="G197" s="157"/>
      <c r="H197" s="157"/>
      <c r="I197" s="157"/>
      <c r="J197" s="157"/>
      <c r="K197" s="157"/>
      <c r="L197" s="157"/>
      <c r="M197" s="157"/>
      <c r="N197" s="157"/>
      <c r="O197" s="157"/>
      <c r="P197" s="157"/>
      <c r="Q197" s="157"/>
      <c r="R197" s="157"/>
      <c r="S197" s="157"/>
      <c r="T197" s="157"/>
      <c r="U197" s="157"/>
      <c r="V197" s="157"/>
      <c r="W197" s="157"/>
      <c r="X197" s="157"/>
      <c r="Y197" s="148"/>
      <c r="Z197" s="148"/>
      <c r="AA197" s="148"/>
      <c r="AB197" s="148"/>
      <c r="AC197" s="148"/>
      <c r="AD197" s="148"/>
      <c r="AE197" s="148"/>
      <c r="AF197" s="148"/>
      <c r="AG197" s="148" t="s">
        <v>393</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97" t="s">
        <v>1844</v>
      </c>
      <c r="D198" s="183"/>
      <c r="E198" s="184">
        <v>2.7E-2</v>
      </c>
      <c r="F198" s="157"/>
      <c r="G198" s="157"/>
      <c r="H198" s="157"/>
      <c r="I198" s="157"/>
      <c r="J198" s="157"/>
      <c r="K198" s="157"/>
      <c r="L198" s="157"/>
      <c r="M198" s="157"/>
      <c r="N198" s="157"/>
      <c r="O198" s="157"/>
      <c r="P198" s="157"/>
      <c r="Q198" s="157"/>
      <c r="R198" s="157"/>
      <c r="S198" s="157"/>
      <c r="T198" s="157"/>
      <c r="U198" s="157"/>
      <c r="V198" s="157"/>
      <c r="W198" s="157"/>
      <c r="X198" s="157"/>
      <c r="Y198" s="148"/>
      <c r="Z198" s="148"/>
      <c r="AA198" s="148"/>
      <c r="AB198" s="148"/>
      <c r="AC198" s="148"/>
      <c r="AD198" s="148"/>
      <c r="AE198" s="148"/>
      <c r="AF198" s="148"/>
      <c r="AG198" s="148" t="s">
        <v>393</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ht="22.5" outlineLevel="1" x14ac:dyDescent="0.2">
      <c r="A199" s="165">
        <v>47</v>
      </c>
      <c r="B199" s="166" t="s">
        <v>1174</v>
      </c>
      <c r="C199" s="175" t="s">
        <v>1175</v>
      </c>
      <c r="D199" s="167" t="s">
        <v>443</v>
      </c>
      <c r="E199" s="168">
        <v>7.8849999999999998</v>
      </c>
      <c r="F199" s="169">
        <v>2860</v>
      </c>
      <c r="G199" s="170">
        <f>ROUND(E199*F199,2)</f>
        <v>22551.1</v>
      </c>
      <c r="H199" s="169">
        <v>2267.33</v>
      </c>
      <c r="I199" s="170">
        <f>ROUND(E199*H199,2)</f>
        <v>17877.900000000001</v>
      </c>
      <c r="J199" s="169">
        <v>592.66999999999996</v>
      </c>
      <c r="K199" s="170">
        <f>ROUND(E199*J199,2)</f>
        <v>4673.2</v>
      </c>
      <c r="L199" s="170">
        <v>21</v>
      </c>
      <c r="M199" s="170">
        <f>G199*(1+L199/100)</f>
        <v>27286.830999999998</v>
      </c>
      <c r="N199" s="170">
        <v>2.59138</v>
      </c>
      <c r="O199" s="170">
        <f>ROUND(E199*N199,2)</f>
        <v>20.43</v>
      </c>
      <c r="P199" s="170">
        <v>0</v>
      </c>
      <c r="Q199" s="170">
        <f>ROUND(E199*P199,2)</f>
        <v>0</v>
      </c>
      <c r="R199" s="170" t="s">
        <v>1176</v>
      </c>
      <c r="S199" s="170" t="s">
        <v>387</v>
      </c>
      <c r="T199" s="171" t="s">
        <v>322</v>
      </c>
      <c r="U199" s="157">
        <v>2.0470000000000002</v>
      </c>
      <c r="V199" s="157">
        <f>ROUND(E199*U199,2)</f>
        <v>16.14</v>
      </c>
      <c r="W199" s="157"/>
      <c r="X199" s="157" t="s">
        <v>388</v>
      </c>
      <c r="Y199" s="148"/>
      <c r="Z199" s="148"/>
      <c r="AA199" s="148"/>
      <c r="AB199" s="148"/>
      <c r="AC199" s="148"/>
      <c r="AD199" s="148"/>
      <c r="AE199" s="148"/>
      <c r="AF199" s="148"/>
      <c r="AG199" s="148" t="s">
        <v>389</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ht="22.5" outlineLevel="1" x14ac:dyDescent="0.2">
      <c r="A200" s="155"/>
      <c r="B200" s="156"/>
      <c r="C200" s="273" t="s">
        <v>1177</v>
      </c>
      <c r="D200" s="274"/>
      <c r="E200" s="274"/>
      <c r="F200" s="274"/>
      <c r="G200" s="274"/>
      <c r="H200" s="157"/>
      <c r="I200" s="157"/>
      <c r="J200" s="157"/>
      <c r="K200" s="157"/>
      <c r="L200" s="157"/>
      <c r="M200" s="157"/>
      <c r="N200" s="157"/>
      <c r="O200" s="157"/>
      <c r="P200" s="157"/>
      <c r="Q200" s="157"/>
      <c r="R200" s="157"/>
      <c r="S200" s="157"/>
      <c r="T200" s="157"/>
      <c r="U200" s="157"/>
      <c r="V200" s="157"/>
      <c r="W200" s="157"/>
      <c r="X200" s="157"/>
      <c r="Y200" s="148"/>
      <c r="Z200" s="148"/>
      <c r="AA200" s="148"/>
      <c r="AB200" s="148"/>
      <c r="AC200" s="148"/>
      <c r="AD200" s="148"/>
      <c r="AE200" s="148"/>
      <c r="AF200" s="148"/>
      <c r="AG200" s="148" t="s">
        <v>391</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72" t="str">
        <f>C200</f>
        <v>čistíren odpadních vod (mimo budovy), nádrží, vodojemů, žlabů nebo kanálů, včetně pomocného pracovního lešení o výšce podlahy do 1900 mm a pro zatížení do 1,5 kPa,</v>
      </c>
      <c r="BB200" s="148"/>
      <c r="BC200" s="148"/>
      <c r="BD200" s="148"/>
      <c r="BE200" s="148"/>
      <c r="BF200" s="148"/>
      <c r="BG200" s="148"/>
      <c r="BH200" s="148"/>
    </row>
    <row r="201" spans="1:60" outlineLevel="1" x14ac:dyDescent="0.2">
      <c r="A201" s="155"/>
      <c r="B201" s="156"/>
      <c r="C201" s="197" t="s">
        <v>1773</v>
      </c>
      <c r="D201" s="183"/>
      <c r="E201" s="184"/>
      <c r="F201" s="157"/>
      <c r="G201" s="157"/>
      <c r="H201" s="157"/>
      <c r="I201" s="157"/>
      <c r="J201" s="157"/>
      <c r="K201" s="157"/>
      <c r="L201" s="157"/>
      <c r="M201" s="157"/>
      <c r="N201" s="157"/>
      <c r="O201" s="157"/>
      <c r="P201" s="157"/>
      <c r="Q201" s="157"/>
      <c r="R201" s="157"/>
      <c r="S201" s="157"/>
      <c r="T201" s="157"/>
      <c r="U201" s="157"/>
      <c r="V201" s="157"/>
      <c r="W201" s="157"/>
      <c r="X201" s="157"/>
      <c r="Y201" s="148"/>
      <c r="Z201" s="148"/>
      <c r="AA201" s="148"/>
      <c r="AB201" s="148"/>
      <c r="AC201" s="148"/>
      <c r="AD201" s="148"/>
      <c r="AE201" s="148"/>
      <c r="AF201" s="148"/>
      <c r="AG201" s="148" t="s">
        <v>393</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97" t="s">
        <v>1845</v>
      </c>
      <c r="D202" s="183"/>
      <c r="E202" s="184">
        <v>7.8849999999999998</v>
      </c>
      <c r="F202" s="157"/>
      <c r="G202" s="157"/>
      <c r="H202" s="157"/>
      <c r="I202" s="157"/>
      <c r="J202" s="157"/>
      <c r="K202" s="157"/>
      <c r="L202" s="157"/>
      <c r="M202" s="157"/>
      <c r="N202" s="157"/>
      <c r="O202" s="157"/>
      <c r="P202" s="157"/>
      <c r="Q202" s="157"/>
      <c r="R202" s="157"/>
      <c r="S202" s="157"/>
      <c r="T202" s="157"/>
      <c r="U202" s="157"/>
      <c r="V202" s="157"/>
      <c r="W202" s="157"/>
      <c r="X202" s="157"/>
      <c r="Y202" s="148"/>
      <c r="Z202" s="148"/>
      <c r="AA202" s="148"/>
      <c r="AB202" s="148"/>
      <c r="AC202" s="148"/>
      <c r="AD202" s="148"/>
      <c r="AE202" s="148"/>
      <c r="AF202" s="148"/>
      <c r="AG202" s="148" t="s">
        <v>393</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ht="22.5" outlineLevel="1" x14ac:dyDescent="0.2">
      <c r="A203" s="165">
        <v>48</v>
      </c>
      <c r="B203" s="166" t="s">
        <v>1181</v>
      </c>
      <c r="C203" s="175" t="s">
        <v>1182</v>
      </c>
      <c r="D203" s="167" t="s">
        <v>506</v>
      </c>
      <c r="E203" s="168">
        <v>69.08</v>
      </c>
      <c r="F203" s="169">
        <v>633.6</v>
      </c>
      <c r="G203" s="170">
        <f>ROUND(E203*F203,2)</f>
        <v>43769.09</v>
      </c>
      <c r="H203" s="169">
        <v>217.71</v>
      </c>
      <c r="I203" s="170">
        <f>ROUND(E203*H203,2)</f>
        <v>15039.41</v>
      </c>
      <c r="J203" s="169">
        <v>415.89</v>
      </c>
      <c r="K203" s="170">
        <f>ROUND(E203*J203,2)</f>
        <v>28729.68</v>
      </c>
      <c r="L203" s="170">
        <v>21</v>
      </c>
      <c r="M203" s="170">
        <f>G203*(1+L203/100)</f>
        <v>52960.598899999997</v>
      </c>
      <c r="N203" s="170">
        <v>6.0310000000000002E-2</v>
      </c>
      <c r="O203" s="170">
        <f>ROUND(E203*N203,2)</f>
        <v>4.17</v>
      </c>
      <c r="P203" s="170">
        <v>0</v>
      </c>
      <c r="Q203" s="170">
        <f>ROUND(E203*P203,2)</f>
        <v>0</v>
      </c>
      <c r="R203" s="170" t="s">
        <v>1176</v>
      </c>
      <c r="S203" s="170" t="s">
        <v>387</v>
      </c>
      <c r="T203" s="171" t="s">
        <v>322</v>
      </c>
      <c r="U203" s="157">
        <v>1.0449999999999999</v>
      </c>
      <c r="V203" s="157">
        <f>ROUND(E203*U203,2)</f>
        <v>72.19</v>
      </c>
      <c r="W203" s="157"/>
      <c r="X203" s="157" t="s">
        <v>388</v>
      </c>
      <c r="Y203" s="148"/>
      <c r="Z203" s="148"/>
      <c r="AA203" s="148"/>
      <c r="AB203" s="148"/>
      <c r="AC203" s="148"/>
      <c r="AD203" s="148"/>
      <c r="AE203" s="148"/>
      <c r="AF203" s="148"/>
      <c r="AG203" s="148" t="s">
        <v>389</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273" t="s">
        <v>1183</v>
      </c>
      <c r="D204" s="274"/>
      <c r="E204" s="274"/>
      <c r="F204" s="274"/>
      <c r="G204" s="274"/>
      <c r="H204" s="157"/>
      <c r="I204" s="157"/>
      <c r="J204" s="157"/>
      <c r="K204" s="157"/>
      <c r="L204" s="157"/>
      <c r="M204" s="157"/>
      <c r="N204" s="157"/>
      <c r="O204" s="157"/>
      <c r="P204" s="157"/>
      <c r="Q204" s="157"/>
      <c r="R204" s="157"/>
      <c r="S204" s="157"/>
      <c r="T204" s="157"/>
      <c r="U204" s="157"/>
      <c r="V204" s="157"/>
      <c r="W204" s="157"/>
      <c r="X204" s="157"/>
      <c r="Y204" s="148"/>
      <c r="Z204" s="148"/>
      <c r="AA204" s="148"/>
      <c r="AB204" s="148"/>
      <c r="AC204" s="148"/>
      <c r="AD204" s="148"/>
      <c r="AE204" s="148"/>
      <c r="AF204" s="148"/>
      <c r="AG204" s="148" t="s">
        <v>391</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55"/>
      <c r="B205" s="156"/>
      <c r="C205" s="275" t="s">
        <v>1184</v>
      </c>
      <c r="D205" s="276"/>
      <c r="E205" s="276"/>
      <c r="F205" s="276"/>
      <c r="G205" s="276"/>
      <c r="H205" s="157"/>
      <c r="I205" s="157"/>
      <c r="J205" s="157"/>
      <c r="K205" s="157"/>
      <c r="L205" s="157"/>
      <c r="M205" s="157"/>
      <c r="N205" s="157"/>
      <c r="O205" s="157"/>
      <c r="P205" s="157"/>
      <c r="Q205" s="157"/>
      <c r="R205" s="157"/>
      <c r="S205" s="157"/>
      <c r="T205" s="157"/>
      <c r="U205" s="157"/>
      <c r="V205" s="157"/>
      <c r="W205" s="157"/>
      <c r="X205" s="157"/>
      <c r="Y205" s="148"/>
      <c r="Z205" s="148"/>
      <c r="AA205" s="148"/>
      <c r="AB205" s="148"/>
      <c r="AC205" s="148"/>
      <c r="AD205" s="148"/>
      <c r="AE205" s="148"/>
      <c r="AF205" s="148"/>
      <c r="AG205" s="148" t="s">
        <v>391</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275" t="s">
        <v>1185</v>
      </c>
      <c r="D206" s="276"/>
      <c r="E206" s="276"/>
      <c r="F206" s="276"/>
      <c r="G206" s="276"/>
      <c r="H206" s="157"/>
      <c r="I206" s="157"/>
      <c r="J206" s="157"/>
      <c r="K206" s="157"/>
      <c r="L206" s="157"/>
      <c r="M206" s="157"/>
      <c r="N206" s="157"/>
      <c r="O206" s="157"/>
      <c r="P206" s="157"/>
      <c r="Q206" s="157"/>
      <c r="R206" s="157"/>
      <c r="S206" s="157"/>
      <c r="T206" s="157"/>
      <c r="U206" s="157"/>
      <c r="V206" s="157"/>
      <c r="W206" s="157"/>
      <c r="X206" s="157"/>
      <c r="Y206" s="148"/>
      <c r="Z206" s="148"/>
      <c r="AA206" s="148"/>
      <c r="AB206" s="148"/>
      <c r="AC206" s="148"/>
      <c r="AD206" s="148"/>
      <c r="AE206" s="148"/>
      <c r="AF206" s="148"/>
      <c r="AG206" s="148" t="s">
        <v>391</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97" t="s">
        <v>1773</v>
      </c>
      <c r="D207" s="183"/>
      <c r="E207" s="184"/>
      <c r="F207" s="157"/>
      <c r="G207" s="157"/>
      <c r="H207" s="157"/>
      <c r="I207" s="157"/>
      <c r="J207" s="157"/>
      <c r="K207" s="157"/>
      <c r="L207" s="157"/>
      <c r="M207" s="157"/>
      <c r="N207" s="157"/>
      <c r="O207" s="157"/>
      <c r="P207" s="157"/>
      <c r="Q207" s="157"/>
      <c r="R207" s="157"/>
      <c r="S207" s="157"/>
      <c r="T207" s="157"/>
      <c r="U207" s="157"/>
      <c r="V207" s="157"/>
      <c r="W207" s="157"/>
      <c r="X207" s="157"/>
      <c r="Y207" s="148"/>
      <c r="Z207" s="148"/>
      <c r="AA207" s="148"/>
      <c r="AB207" s="148"/>
      <c r="AC207" s="148"/>
      <c r="AD207" s="148"/>
      <c r="AE207" s="148"/>
      <c r="AF207" s="148"/>
      <c r="AG207" s="148" t="s">
        <v>393</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97" t="s">
        <v>1846</v>
      </c>
      <c r="D208" s="183"/>
      <c r="E208" s="184">
        <v>0.72</v>
      </c>
      <c r="F208" s="157"/>
      <c r="G208" s="157"/>
      <c r="H208" s="157"/>
      <c r="I208" s="157"/>
      <c r="J208" s="157"/>
      <c r="K208" s="157"/>
      <c r="L208" s="157"/>
      <c r="M208" s="157"/>
      <c r="N208" s="157"/>
      <c r="O208" s="157"/>
      <c r="P208" s="157"/>
      <c r="Q208" s="157"/>
      <c r="R208" s="157"/>
      <c r="S208" s="157"/>
      <c r="T208" s="157"/>
      <c r="U208" s="157"/>
      <c r="V208" s="157"/>
      <c r="W208" s="157"/>
      <c r="X208" s="157"/>
      <c r="Y208" s="148"/>
      <c r="Z208" s="148"/>
      <c r="AA208" s="148"/>
      <c r="AB208" s="148"/>
      <c r="AC208" s="148"/>
      <c r="AD208" s="148"/>
      <c r="AE208" s="148"/>
      <c r="AF208" s="148"/>
      <c r="AG208" s="148" t="s">
        <v>393</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55"/>
      <c r="B209" s="156"/>
      <c r="C209" s="197" t="s">
        <v>1847</v>
      </c>
      <c r="D209" s="183"/>
      <c r="E209" s="184">
        <v>5.28</v>
      </c>
      <c r="F209" s="157"/>
      <c r="G209" s="157"/>
      <c r="H209" s="157"/>
      <c r="I209" s="157"/>
      <c r="J209" s="157"/>
      <c r="K209" s="157"/>
      <c r="L209" s="157"/>
      <c r="M209" s="157"/>
      <c r="N209" s="157"/>
      <c r="O209" s="157"/>
      <c r="P209" s="157"/>
      <c r="Q209" s="157"/>
      <c r="R209" s="157"/>
      <c r="S209" s="157"/>
      <c r="T209" s="157"/>
      <c r="U209" s="157"/>
      <c r="V209" s="157"/>
      <c r="W209" s="157"/>
      <c r="X209" s="157"/>
      <c r="Y209" s="148"/>
      <c r="Z209" s="148"/>
      <c r="AA209" s="148"/>
      <c r="AB209" s="148"/>
      <c r="AC209" s="148"/>
      <c r="AD209" s="148"/>
      <c r="AE209" s="148"/>
      <c r="AF209" s="148"/>
      <c r="AG209" s="148" t="s">
        <v>393</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97" t="s">
        <v>1848</v>
      </c>
      <c r="D210" s="183"/>
      <c r="E210" s="184">
        <v>63.08</v>
      </c>
      <c r="F210" s="157"/>
      <c r="G210" s="157"/>
      <c r="H210" s="157"/>
      <c r="I210" s="157"/>
      <c r="J210" s="157"/>
      <c r="K210" s="157"/>
      <c r="L210" s="157"/>
      <c r="M210" s="157"/>
      <c r="N210" s="157"/>
      <c r="O210" s="157"/>
      <c r="P210" s="157"/>
      <c r="Q210" s="157"/>
      <c r="R210" s="157"/>
      <c r="S210" s="157"/>
      <c r="T210" s="157"/>
      <c r="U210" s="157"/>
      <c r="V210" s="157"/>
      <c r="W210" s="157"/>
      <c r="X210" s="157"/>
      <c r="Y210" s="148"/>
      <c r="Z210" s="148"/>
      <c r="AA210" s="148"/>
      <c r="AB210" s="148"/>
      <c r="AC210" s="148"/>
      <c r="AD210" s="148"/>
      <c r="AE210" s="148"/>
      <c r="AF210" s="148"/>
      <c r="AG210" s="148" t="s">
        <v>393</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98" t="s">
        <v>599</v>
      </c>
      <c r="D211" s="185"/>
      <c r="E211" s="186">
        <v>69.08</v>
      </c>
      <c r="F211" s="157"/>
      <c r="G211" s="157"/>
      <c r="H211" s="157"/>
      <c r="I211" s="157"/>
      <c r="J211" s="157"/>
      <c r="K211" s="157"/>
      <c r="L211" s="157"/>
      <c r="M211" s="157"/>
      <c r="N211" s="157"/>
      <c r="O211" s="157"/>
      <c r="P211" s="157"/>
      <c r="Q211" s="157"/>
      <c r="R211" s="157"/>
      <c r="S211" s="157"/>
      <c r="T211" s="157"/>
      <c r="U211" s="157"/>
      <c r="V211" s="157"/>
      <c r="W211" s="157"/>
      <c r="X211" s="157"/>
      <c r="Y211" s="148"/>
      <c r="Z211" s="148"/>
      <c r="AA211" s="148"/>
      <c r="AB211" s="148"/>
      <c r="AC211" s="148"/>
      <c r="AD211" s="148"/>
      <c r="AE211" s="148"/>
      <c r="AF211" s="148"/>
      <c r="AG211" s="148" t="s">
        <v>393</v>
      </c>
      <c r="AH211" s="148">
        <v>1</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ht="22.5" outlineLevel="1" x14ac:dyDescent="0.2">
      <c r="A212" s="165">
        <v>49</v>
      </c>
      <c r="B212" s="166" t="s">
        <v>1849</v>
      </c>
      <c r="C212" s="175" t="s">
        <v>1850</v>
      </c>
      <c r="D212" s="167" t="s">
        <v>506</v>
      </c>
      <c r="E212" s="168">
        <v>69.08</v>
      </c>
      <c r="F212" s="169">
        <v>186.4</v>
      </c>
      <c r="G212" s="170">
        <f>ROUND(E212*F212,2)</f>
        <v>12876.51</v>
      </c>
      <c r="H212" s="169">
        <v>0</v>
      </c>
      <c r="I212" s="170">
        <f>ROUND(E212*H212,2)</f>
        <v>0</v>
      </c>
      <c r="J212" s="169">
        <v>186.4</v>
      </c>
      <c r="K212" s="170">
        <f>ROUND(E212*J212,2)</f>
        <v>12876.51</v>
      </c>
      <c r="L212" s="170">
        <v>21</v>
      </c>
      <c r="M212" s="170">
        <f>G212*(1+L212/100)</f>
        <v>15580.5771</v>
      </c>
      <c r="N212" s="170">
        <v>0</v>
      </c>
      <c r="O212" s="170">
        <f>ROUND(E212*N212,2)</f>
        <v>0</v>
      </c>
      <c r="P212" s="170">
        <v>0</v>
      </c>
      <c r="Q212" s="170">
        <f>ROUND(E212*P212,2)</f>
        <v>0</v>
      </c>
      <c r="R212" s="170" t="s">
        <v>1176</v>
      </c>
      <c r="S212" s="170" t="s">
        <v>387</v>
      </c>
      <c r="T212" s="171" t="s">
        <v>322</v>
      </c>
      <c r="U212" s="157">
        <v>0.39500000000000002</v>
      </c>
      <c r="V212" s="157">
        <f>ROUND(E212*U212,2)</f>
        <v>27.29</v>
      </c>
      <c r="W212" s="157"/>
      <c r="X212" s="157" t="s">
        <v>388</v>
      </c>
      <c r="Y212" s="148"/>
      <c r="Z212" s="148"/>
      <c r="AA212" s="148"/>
      <c r="AB212" s="148"/>
      <c r="AC212" s="148"/>
      <c r="AD212" s="148"/>
      <c r="AE212" s="148"/>
      <c r="AF212" s="148"/>
      <c r="AG212" s="148" t="s">
        <v>389</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273" t="s">
        <v>1183</v>
      </c>
      <c r="D213" s="274"/>
      <c r="E213" s="274"/>
      <c r="F213" s="274"/>
      <c r="G213" s="274"/>
      <c r="H213" s="157"/>
      <c r="I213" s="157"/>
      <c r="J213" s="157"/>
      <c r="K213" s="157"/>
      <c r="L213" s="157"/>
      <c r="M213" s="157"/>
      <c r="N213" s="157"/>
      <c r="O213" s="157"/>
      <c r="P213" s="157"/>
      <c r="Q213" s="157"/>
      <c r="R213" s="157"/>
      <c r="S213" s="157"/>
      <c r="T213" s="157"/>
      <c r="U213" s="157"/>
      <c r="V213" s="157"/>
      <c r="W213" s="157"/>
      <c r="X213" s="157"/>
      <c r="Y213" s="148"/>
      <c r="Z213" s="148"/>
      <c r="AA213" s="148"/>
      <c r="AB213" s="148"/>
      <c r="AC213" s="148"/>
      <c r="AD213" s="148"/>
      <c r="AE213" s="148"/>
      <c r="AF213" s="148"/>
      <c r="AG213" s="148" t="s">
        <v>391</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275" t="s">
        <v>1184</v>
      </c>
      <c r="D214" s="276"/>
      <c r="E214" s="276"/>
      <c r="F214" s="276"/>
      <c r="G214" s="276"/>
      <c r="H214" s="157"/>
      <c r="I214" s="157"/>
      <c r="J214" s="157"/>
      <c r="K214" s="157"/>
      <c r="L214" s="157"/>
      <c r="M214" s="157"/>
      <c r="N214" s="157"/>
      <c r="O214" s="157"/>
      <c r="P214" s="157"/>
      <c r="Q214" s="157"/>
      <c r="R214" s="157"/>
      <c r="S214" s="157"/>
      <c r="T214" s="157"/>
      <c r="U214" s="157"/>
      <c r="V214" s="157"/>
      <c r="W214" s="157"/>
      <c r="X214" s="157"/>
      <c r="Y214" s="148"/>
      <c r="Z214" s="148"/>
      <c r="AA214" s="148"/>
      <c r="AB214" s="148"/>
      <c r="AC214" s="148"/>
      <c r="AD214" s="148"/>
      <c r="AE214" s="148"/>
      <c r="AF214" s="148"/>
      <c r="AG214" s="148" t="s">
        <v>391</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275" t="s">
        <v>1185</v>
      </c>
      <c r="D215" s="276"/>
      <c r="E215" s="276"/>
      <c r="F215" s="276"/>
      <c r="G215" s="276"/>
      <c r="H215" s="157"/>
      <c r="I215" s="157"/>
      <c r="J215" s="157"/>
      <c r="K215" s="157"/>
      <c r="L215" s="157"/>
      <c r="M215" s="157"/>
      <c r="N215" s="157"/>
      <c r="O215" s="157"/>
      <c r="P215" s="157"/>
      <c r="Q215" s="157"/>
      <c r="R215" s="157"/>
      <c r="S215" s="157"/>
      <c r="T215" s="157"/>
      <c r="U215" s="157"/>
      <c r="V215" s="157"/>
      <c r="W215" s="157"/>
      <c r="X215" s="157"/>
      <c r="Y215" s="148"/>
      <c r="Z215" s="148"/>
      <c r="AA215" s="148"/>
      <c r="AB215" s="148"/>
      <c r="AC215" s="148"/>
      <c r="AD215" s="148"/>
      <c r="AE215" s="148"/>
      <c r="AF215" s="148"/>
      <c r="AG215" s="148" t="s">
        <v>391</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97" t="s">
        <v>1773</v>
      </c>
      <c r="D216" s="183"/>
      <c r="E216" s="184"/>
      <c r="F216" s="157"/>
      <c r="G216" s="157"/>
      <c r="H216" s="157"/>
      <c r="I216" s="157"/>
      <c r="J216" s="157"/>
      <c r="K216" s="157"/>
      <c r="L216" s="157"/>
      <c r="M216" s="157"/>
      <c r="N216" s="157"/>
      <c r="O216" s="157"/>
      <c r="P216" s="157"/>
      <c r="Q216" s="157"/>
      <c r="R216" s="157"/>
      <c r="S216" s="157"/>
      <c r="T216" s="157"/>
      <c r="U216" s="157"/>
      <c r="V216" s="157"/>
      <c r="W216" s="157"/>
      <c r="X216" s="157"/>
      <c r="Y216" s="148"/>
      <c r="Z216" s="148"/>
      <c r="AA216" s="148"/>
      <c r="AB216" s="148"/>
      <c r="AC216" s="148"/>
      <c r="AD216" s="148"/>
      <c r="AE216" s="148"/>
      <c r="AF216" s="148"/>
      <c r="AG216" s="148" t="s">
        <v>393</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97" t="s">
        <v>1846</v>
      </c>
      <c r="D217" s="183"/>
      <c r="E217" s="184">
        <v>0.72</v>
      </c>
      <c r="F217" s="157"/>
      <c r="G217" s="157"/>
      <c r="H217" s="157"/>
      <c r="I217" s="157"/>
      <c r="J217" s="157"/>
      <c r="K217" s="157"/>
      <c r="L217" s="157"/>
      <c r="M217" s="157"/>
      <c r="N217" s="157"/>
      <c r="O217" s="157"/>
      <c r="P217" s="157"/>
      <c r="Q217" s="157"/>
      <c r="R217" s="157"/>
      <c r="S217" s="157"/>
      <c r="T217" s="157"/>
      <c r="U217" s="157"/>
      <c r="V217" s="157"/>
      <c r="W217" s="157"/>
      <c r="X217" s="157"/>
      <c r="Y217" s="148"/>
      <c r="Z217" s="148"/>
      <c r="AA217" s="148"/>
      <c r="AB217" s="148"/>
      <c r="AC217" s="148"/>
      <c r="AD217" s="148"/>
      <c r="AE217" s="148"/>
      <c r="AF217" s="148"/>
      <c r="AG217" s="148" t="s">
        <v>393</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197" t="s">
        <v>1847</v>
      </c>
      <c r="D218" s="183"/>
      <c r="E218" s="184">
        <v>5.28</v>
      </c>
      <c r="F218" s="157"/>
      <c r="G218" s="157"/>
      <c r="H218" s="157"/>
      <c r="I218" s="157"/>
      <c r="J218" s="157"/>
      <c r="K218" s="157"/>
      <c r="L218" s="157"/>
      <c r="M218" s="157"/>
      <c r="N218" s="157"/>
      <c r="O218" s="157"/>
      <c r="P218" s="157"/>
      <c r="Q218" s="157"/>
      <c r="R218" s="157"/>
      <c r="S218" s="157"/>
      <c r="T218" s="157"/>
      <c r="U218" s="157"/>
      <c r="V218" s="157"/>
      <c r="W218" s="157"/>
      <c r="X218" s="157"/>
      <c r="Y218" s="148"/>
      <c r="Z218" s="148"/>
      <c r="AA218" s="148"/>
      <c r="AB218" s="148"/>
      <c r="AC218" s="148"/>
      <c r="AD218" s="148"/>
      <c r="AE218" s="148"/>
      <c r="AF218" s="148"/>
      <c r="AG218" s="148" t="s">
        <v>393</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97" t="s">
        <v>1848</v>
      </c>
      <c r="D219" s="183"/>
      <c r="E219" s="184">
        <v>63.08</v>
      </c>
      <c r="F219" s="157"/>
      <c r="G219" s="157"/>
      <c r="H219" s="157"/>
      <c r="I219" s="157"/>
      <c r="J219" s="157"/>
      <c r="K219" s="157"/>
      <c r="L219" s="157"/>
      <c r="M219" s="157"/>
      <c r="N219" s="157"/>
      <c r="O219" s="157"/>
      <c r="P219" s="157"/>
      <c r="Q219" s="157"/>
      <c r="R219" s="157"/>
      <c r="S219" s="157"/>
      <c r="T219" s="157"/>
      <c r="U219" s="157"/>
      <c r="V219" s="157"/>
      <c r="W219" s="157"/>
      <c r="X219" s="157"/>
      <c r="Y219" s="148"/>
      <c r="Z219" s="148"/>
      <c r="AA219" s="148"/>
      <c r="AB219" s="148"/>
      <c r="AC219" s="148"/>
      <c r="AD219" s="148"/>
      <c r="AE219" s="148"/>
      <c r="AF219" s="148"/>
      <c r="AG219" s="148" t="s">
        <v>393</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98" t="s">
        <v>599</v>
      </c>
      <c r="D220" s="185"/>
      <c r="E220" s="186">
        <v>69.08</v>
      </c>
      <c r="F220" s="157"/>
      <c r="G220" s="157"/>
      <c r="H220" s="157"/>
      <c r="I220" s="157"/>
      <c r="J220" s="157"/>
      <c r="K220" s="157"/>
      <c r="L220" s="157"/>
      <c r="M220" s="157"/>
      <c r="N220" s="157"/>
      <c r="O220" s="157"/>
      <c r="P220" s="157"/>
      <c r="Q220" s="157"/>
      <c r="R220" s="157"/>
      <c r="S220" s="157"/>
      <c r="T220" s="157"/>
      <c r="U220" s="157"/>
      <c r="V220" s="157"/>
      <c r="W220" s="157"/>
      <c r="X220" s="157"/>
      <c r="Y220" s="148"/>
      <c r="Z220" s="148"/>
      <c r="AA220" s="148"/>
      <c r="AB220" s="148"/>
      <c r="AC220" s="148"/>
      <c r="AD220" s="148"/>
      <c r="AE220" s="148"/>
      <c r="AF220" s="148"/>
      <c r="AG220" s="148" t="s">
        <v>393</v>
      </c>
      <c r="AH220" s="148">
        <v>1</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65">
        <v>50</v>
      </c>
      <c r="B221" s="166" t="s">
        <v>1188</v>
      </c>
      <c r="C221" s="175" t="s">
        <v>1189</v>
      </c>
      <c r="D221" s="167" t="s">
        <v>649</v>
      </c>
      <c r="E221" s="168">
        <v>1.4415500000000001</v>
      </c>
      <c r="F221" s="169">
        <v>24256.03</v>
      </c>
      <c r="G221" s="170">
        <f>ROUND(E221*F221,2)</f>
        <v>34966.28</v>
      </c>
      <c r="H221" s="169">
        <v>16032.81</v>
      </c>
      <c r="I221" s="170">
        <f>ROUND(E221*H221,2)</f>
        <v>23112.1</v>
      </c>
      <c r="J221" s="169">
        <v>8223.2199999999993</v>
      </c>
      <c r="K221" s="170">
        <f>ROUND(E221*J221,2)</f>
        <v>11854.18</v>
      </c>
      <c r="L221" s="170">
        <v>21</v>
      </c>
      <c r="M221" s="170">
        <f>G221*(1+L221/100)</f>
        <v>42309.198799999998</v>
      </c>
      <c r="N221" s="170">
        <v>1.02535</v>
      </c>
      <c r="O221" s="170">
        <f>ROUND(E221*N221,2)</f>
        <v>1.48</v>
      </c>
      <c r="P221" s="170">
        <v>0</v>
      </c>
      <c r="Q221" s="170">
        <f>ROUND(E221*P221,2)</f>
        <v>0</v>
      </c>
      <c r="R221" s="170" t="s">
        <v>1176</v>
      </c>
      <c r="S221" s="170" t="s">
        <v>387</v>
      </c>
      <c r="T221" s="171" t="s">
        <v>322</v>
      </c>
      <c r="U221" s="157">
        <v>22.07</v>
      </c>
      <c r="V221" s="157">
        <f>ROUND(E221*U221,2)</f>
        <v>31.82</v>
      </c>
      <c r="W221" s="157"/>
      <c r="X221" s="157" t="s">
        <v>388</v>
      </c>
      <c r="Y221" s="148"/>
      <c r="Z221" s="148"/>
      <c r="AA221" s="148"/>
      <c r="AB221" s="148"/>
      <c r="AC221" s="148"/>
      <c r="AD221" s="148"/>
      <c r="AE221" s="148"/>
      <c r="AF221" s="148"/>
      <c r="AG221" s="148" t="s">
        <v>389</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ht="22.5" outlineLevel="1" x14ac:dyDescent="0.2">
      <c r="A222" s="155"/>
      <c r="B222" s="156"/>
      <c r="C222" s="273" t="s">
        <v>1190</v>
      </c>
      <c r="D222" s="274"/>
      <c r="E222" s="274"/>
      <c r="F222" s="274"/>
      <c r="G222" s="274"/>
      <c r="H222" s="157"/>
      <c r="I222" s="157"/>
      <c r="J222" s="157"/>
      <c r="K222" s="157"/>
      <c r="L222" s="157"/>
      <c r="M222" s="157"/>
      <c r="N222" s="157"/>
      <c r="O222" s="157"/>
      <c r="P222" s="157"/>
      <c r="Q222" s="157"/>
      <c r="R222" s="157"/>
      <c r="S222" s="157"/>
      <c r="T222" s="157"/>
      <c r="U222" s="157"/>
      <c r="V222" s="157"/>
      <c r="W222" s="157"/>
      <c r="X222" s="157"/>
      <c r="Y222" s="148"/>
      <c r="Z222" s="148"/>
      <c r="AA222" s="148"/>
      <c r="AB222" s="148"/>
      <c r="AC222" s="148"/>
      <c r="AD222" s="148"/>
      <c r="AE222" s="148"/>
      <c r="AF222" s="148"/>
      <c r="AG222" s="148" t="s">
        <v>391</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72" t="str">
        <f>C222</f>
        <v>čistíren odpadních vod (mimo budovy), nádrží, vodojemů, žlabů nebo kanálů , včetně pomocného pracovního lešení o výšce podlahy do 1900 mm a pro zatížení do 1,5 kPa,</v>
      </c>
      <c r="BB222" s="148"/>
      <c r="BC222" s="148"/>
      <c r="BD222" s="148"/>
      <c r="BE222" s="148"/>
      <c r="BF222" s="148"/>
      <c r="BG222" s="148"/>
      <c r="BH222" s="148"/>
    </row>
    <row r="223" spans="1:60" outlineLevel="1" x14ac:dyDescent="0.2">
      <c r="A223" s="155"/>
      <c r="B223" s="156"/>
      <c r="C223" s="194" t="s">
        <v>392</v>
      </c>
      <c r="D223" s="179"/>
      <c r="E223" s="180"/>
      <c r="F223" s="157"/>
      <c r="G223" s="157"/>
      <c r="H223" s="157"/>
      <c r="I223" s="157"/>
      <c r="J223" s="157"/>
      <c r="K223" s="157"/>
      <c r="L223" s="157"/>
      <c r="M223" s="157"/>
      <c r="N223" s="157"/>
      <c r="O223" s="157"/>
      <c r="P223" s="157"/>
      <c r="Q223" s="157"/>
      <c r="R223" s="157"/>
      <c r="S223" s="157"/>
      <c r="T223" s="157"/>
      <c r="U223" s="157"/>
      <c r="V223" s="157"/>
      <c r="W223" s="157"/>
      <c r="X223" s="157"/>
      <c r="Y223" s="148"/>
      <c r="Z223" s="148"/>
      <c r="AA223" s="148"/>
      <c r="AB223" s="148"/>
      <c r="AC223" s="148"/>
      <c r="AD223" s="148"/>
      <c r="AE223" s="148"/>
      <c r="AF223" s="148"/>
      <c r="AG223" s="148" t="s">
        <v>393</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95" t="s">
        <v>1851</v>
      </c>
      <c r="D224" s="179"/>
      <c r="E224" s="180"/>
      <c r="F224" s="157"/>
      <c r="G224" s="157"/>
      <c r="H224" s="157"/>
      <c r="I224" s="157"/>
      <c r="J224" s="157"/>
      <c r="K224" s="157"/>
      <c r="L224" s="157"/>
      <c r="M224" s="157"/>
      <c r="N224" s="157"/>
      <c r="O224" s="157"/>
      <c r="P224" s="157"/>
      <c r="Q224" s="157"/>
      <c r="R224" s="157"/>
      <c r="S224" s="157"/>
      <c r="T224" s="157"/>
      <c r="U224" s="157"/>
      <c r="V224" s="157"/>
      <c r="W224" s="157"/>
      <c r="X224" s="157"/>
      <c r="Y224" s="148"/>
      <c r="Z224" s="148"/>
      <c r="AA224" s="148"/>
      <c r="AB224" s="148"/>
      <c r="AC224" s="148"/>
      <c r="AD224" s="148"/>
      <c r="AE224" s="148"/>
      <c r="AF224" s="148"/>
      <c r="AG224" s="148" t="s">
        <v>393</v>
      </c>
      <c r="AH224" s="148">
        <v>2</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95" t="s">
        <v>1852</v>
      </c>
      <c r="D225" s="179"/>
      <c r="E225" s="180">
        <v>7.8849999999999998</v>
      </c>
      <c r="F225" s="157"/>
      <c r="G225" s="157"/>
      <c r="H225" s="157"/>
      <c r="I225" s="157"/>
      <c r="J225" s="157"/>
      <c r="K225" s="157"/>
      <c r="L225" s="157"/>
      <c r="M225" s="157"/>
      <c r="N225" s="157"/>
      <c r="O225" s="157"/>
      <c r="P225" s="157"/>
      <c r="Q225" s="157"/>
      <c r="R225" s="157"/>
      <c r="S225" s="157"/>
      <c r="T225" s="157"/>
      <c r="U225" s="157"/>
      <c r="V225" s="157"/>
      <c r="W225" s="157"/>
      <c r="X225" s="157"/>
      <c r="Y225" s="148"/>
      <c r="Z225" s="148"/>
      <c r="AA225" s="148"/>
      <c r="AB225" s="148"/>
      <c r="AC225" s="148"/>
      <c r="AD225" s="148"/>
      <c r="AE225" s="148"/>
      <c r="AF225" s="148"/>
      <c r="AG225" s="148" t="s">
        <v>393</v>
      </c>
      <c r="AH225" s="148">
        <v>2</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95" t="s">
        <v>1853</v>
      </c>
      <c r="D226" s="179"/>
      <c r="E226" s="180">
        <v>5.22</v>
      </c>
      <c r="F226" s="157"/>
      <c r="G226" s="157"/>
      <c r="H226" s="157"/>
      <c r="I226" s="157"/>
      <c r="J226" s="157"/>
      <c r="K226" s="157"/>
      <c r="L226" s="157"/>
      <c r="M226" s="157"/>
      <c r="N226" s="157"/>
      <c r="O226" s="157"/>
      <c r="P226" s="157"/>
      <c r="Q226" s="157"/>
      <c r="R226" s="157"/>
      <c r="S226" s="157"/>
      <c r="T226" s="157"/>
      <c r="U226" s="157"/>
      <c r="V226" s="157"/>
      <c r="W226" s="157"/>
      <c r="X226" s="157"/>
      <c r="Y226" s="148"/>
      <c r="Z226" s="148"/>
      <c r="AA226" s="148"/>
      <c r="AB226" s="148"/>
      <c r="AC226" s="148"/>
      <c r="AD226" s="148"/>
      <c r="AE226" s="148"/>
      <c r="AF226" s="148"/>
      <c r="AG226" s="148" t="s">
        <v>393</v>
      </c>
      <c r="AH226" s="148">
        <v>2</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96" t="s">
        <v>403</v>
      </c>
      <c r="D227" s="181"/>
      <c r="E227" s="182">
        <v>13.105</v>
      </c>
      <c r="F227" s="157"/>
      <c r="G227" s="157"/>
      <c r="H227" s="157"/>
      <c r="I227" s="157"/>
      <c r="J227" s="157"/>
      <c r="K227" s="157"/>
      <c r="L227" s="157"/>
      <c r="M227" s="157"/>
      <c r="N227" s="157"/>
      <c r="O227" s="157"/>
      <c r="P227" s="157"/>
      <c r="Q227" s="157"/>
      <c r="R227" s="157"/>
      <c r="S227" s="157"/>
      <c r="T227" s="157"/>
      <c r="U227" s="157"/>
      <c r="V227" s="157"/>
      <c r="W227" s="157"/>
      <c r="X227" s="157"/>
      <c r="Y227" s="148"/>
      <c r="Z227" s="148"/>
      <c r="AA227" s="148"/>
      <c r="AB227" s="148"/>
      <c r="AC227" s="148"/>
      <c r="AD227" s="148"/>
      <c r="AE227" s="148"/>
      <c r="AF227" s="148"/>
      <c r="AG227" s="148" t="s">
        <v>393</v>
      </c>
      <c r="AH227" s="148">
        <v>3</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94" t="s">
        <v>404</v>
      </c>
      <c r="D228" s="179"/>
      <c r="E228" s="180"/>
      <c r="F228" s="157"/>
      <c r="G228" s="157"/>
      <c r="H228" s="157"/>
      <c r="I228" s="157"/>
      <c r="J228" s="157"/>
      <c r="K228" s="157"/>
      <c r="L228" s="157"/>
      <c r="M228" s="157"/>
      <c r="N228" s="157"/>
      <c r="O228" s="157"/>
      <c r="P228" s="157"/>
      <c r="Q228" s="157"/>
      <c r="R228" s="157"/>
      <c r="S228" s="157"/>
      <c r="T228" s="157"/>
      <c r="U228" s="157"/>
      <c r="V228" s="157"/>
      <c r="W228" s="157"/>
      <c r="X228" s="157"/>
      <c r="Y228" s="148"/>
      <c r="Z228" s="148"/>
      <c r="AA228" s="148"/>
      <c r="AB228" s="148"/>
      <c r="AC228" s="148"/>
      <c r="AD228" s="148"/>
      <c r="AE228" s="148"/>
      <c r="AF228" s="148"/>
      <c r="AG228" s="148" t="s">
        <v>393</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97" t="s">
        <v>1854</v>
      </c>
      <c r="D229" s="183"/>
      <c r="E229" s="184">
        <v>1.4415500000000001</v>
      </c>
      <c r="F229" s="157"/>
      <c r="G229" s="157"/>
      <c r="H229" s="157"/>
      <c r="I229" s="157"/>
      <c r="J229" s="157"/>
      <c r="K229" s="157"/>
      <c r="L229" s="157"/>
      <c r="M229" s="157"/>
      <c r="N229" s="157"/>
      <c r="O229" s="157"/>
      <c r="P229" s="157"/>
      <c r="Q229" s="157"/>
      <c r="R229" s="157"/>
      <c r="S229" s="157"/>
      <c r="T229" s="157"/>
      <c r="U229" s="157"/>
      <c r="V229" s="157"/>
      <c r="W229" s="157"/>
      <c r="X229" s="157"/>
      <c r="Y229" s="148"/>
      <c r="Z229" s="148"/>
      <c r="AA229" s="148"/>
      <c r="AB229" s="148"/>
      <c r="AC229" s="148"/>
      <c r="AD229" s="148"/>
      <c r="AE229" s="148"/>
      <c r="AF229" s="148"/>
      <c r="AG229" s="148" t="s">
        <v>393</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65">
        <v>51</v>
      </c>
      <c r="B230" s="166" t="s">
        <v>1855</v>
      </c>
      <c r="C230" s="175" t="s">
        <v>1856</v>
      </c>
      <c r="D230" s="167" t="s">
        <v>443</v>
      </c>
      <c r="E230" s="168">
        <v>5.22</v>
      </c>
      <c r="F230" s="169">
        <v>2864</v>
      </c>
      <c r="G230" s="170">
        <f>ROUND(E230*F230,2)</f>
        <v>14950.08</v>
      </c>
      <c r="H230" s="169">
        <v>2533.6</v>
      </c>
      <c r="I230" s="170">
        <f>ROUND(E230*H230,2)</f>
        <v>13225.39</v>
      </c>
      <c r="J230" s="169">
        <v>330.4</v>
      </c>
      <c r="K230" s="170">
        <f>ROUND(E230*J230,2)</f>
        <v>1724.69</v>
      </c>
      <c r="L230" s="170">
        <v>21</v>
      </c>
      <c r="M230" s="170">
        <f>G230*(1+L230/100)</f>
        <v>18089.596799999999</v>
      </c>
      <c r="N230" s="170">
        <v>2.5772499999999998</v>
      </c>
      <c r="O230" s="170">
        <f>ROUND(E230*N230,2)</f>
        <v>13.45</v>
      </c>
      <c r="P230" s="170">
        <v>0</v>
      </c>
      <c r="Q230" s="170">
        <f>ROUND(E230*P230,2)</f>
        <v>0</v>
      </c>
      <c r="R230" s="170"/>
      <c r="S230" s="170" t="s">
        <v>321</v>
      </c>
      <c r="T230" s="171" t="s">
        <v>322</v>
      </c>
      <c r="U230" s="157">
        <v>1.054</v>
      </c>
      <c r="V230" s="157">
        <f>ROUND(E230*U230,2)</f>
        <v>5.5</v>
      </c>
      <c r="W230" s="157"/>
      <c r="X230" s="157" t="s">
        <v>388</v>
      </c>
      <c r="Y230" s="148"/>
      <c r="Z230" s="148"/>
      <c r="AA230" s="148"/>
      <c r="AB230" s="148"/>
      <c r="AC230" s="148"/>
      <c r="AD230" s="148"/>
      <c r="AE230" s="148"/>
      <c r="AF230" s="148"/>
      <c r="AG230" s="148" t="s">
        <v>389</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97" t="s">
        <v>1857</v>
      </c>
      <c r="D231" s="183"/>
      <c r="E231" s="184"/>
      <c r="F231" s="157"/>
      <c r="G231" s="157"/>
      <c r="H231" s="157"/>
      <c r="I231" s="157"/>
      <c r="J231" s="157"/>
      <c r="K231" s="157"/>
      <c r="L231" s="157"/>
      <c r="M231" s="157"/>
      <c r="N231" s="157"/>
      <c r="O231" s="157"/>
      <c r="P231" s="157"/>
      <c r="Q231" s="157"/>
      <c r="R231" s="157"/>
      <c r="S231" s="157"/>
      <c r="T231" s="157"/>
      <c r="U231" s="157"/>
      <c r="V231" s="157"/>
      <c r="W231" s="157"/>
      <c r="X231" s="157"/>
      <c r="Y231" s="148"/>
      <c r="Z231" s="148"/>
      <c r="AA231" s="148"/>
      <c r="AB231" s="148"/>
      <c r="AC231" s="148"/>
      <c r="AD231" s="148"/>
      <c r="AE231" s="148"/>
      <c r="AF231" s="148"/>
      <c r="AG231" s="148" t="s">
        <v>393</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97" t="s">
        <v>1858</v>
      </c>
      <c r="D232" s="183"/>
      <c r="E232" s="184">
        <v>5.22</v>
      </c>
      <c r="F232" s="157"/>
      <c r="G232" s="157"/>
      <c r="H232" s="157"/>
      <c r="I232" s="157"/>
      <c r="J232" s="157"/>
      <c r="K232" s="157"/>
      <c r="L232" s="157"/>
      <c r="M232" s="157"/>
      <c r="N232" s="157"/>
      <c r="O232" s="157"/>
      <c r="P232" s="157"/>
      <c r="Q232" s="157"/>
      <c r="R232" s="157"/>
      <c r="S232" s="157"/>
      <c r="T232" s="157"/>
      <c r="U232" s="157"/>
      <c r="V232" s="157"/>
      <c r="W232" s="157"/>
      <c r="X232" s="157"/>
      <c r="Y232" s="148"/>
      <c r="Z232" s="148"/>
      <c r="AA232" s="148"/>
      <c r="AB232" s="148"/>
      <c r="AC232" s="148"/>
      <c r="AD232" s="148"/>
      <c r="AE232" s="148"/>
      <c r="AF232" s="148"/>
      <c r="AG232" s="148" t="s">
        <v>393</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ht="33.75" outlineLevel="1" x14ac:dyDescent="0.2">
      <c r="A233" s="165">
        <v>52</v>
      </c>
      <c r="B233" s="166" t="s">
        <v>1859</v>
      </c>
      <c r="C233" s="175" t="s">
        <v>1860</v>
      </c>
      <c r="D233" s="167" t="s">
        <v>727</v>
      </c>
      <c r="E233" s="168">
        <v>12</v>
      </c>
      <c r="F233" s="169">
        <v>288</v>
      </c>
      <c r="G233" s="170">
        <f>ROUND(E233*F233,2)</f>
        <v>3456</v>
      </c>
      <c r="H233" s="169">
        <v>288</v>
      </c>
      <c r="I233" s="170">
        <f>ROUND(E233*H233,2)</f>
        <v>3456</v>
      </c>
      <c r="J233" s="169">
        <v>0</v>
      </c>
      <c r="K233" s="170">
        <f>ROUND(E233*J233,2)</f>
        <v>0</v>
      </c>
      <c r="L233" s="170">
        <v>21</v>
      </c>
      <c r="M233" s="170">
        <f>G233*(1+L233/100)</f>
        <v>4181.76</v>
      </c>
      <c r="N233" s="170">
        <v>7.4999999999999997E-3</v>
      </c>
      <c r="O233" s="170">
        <f>ROUND(E233*N233,2)</f>
        <v>0.09</v>
      </c>
      <c r="P233" s="170">
        <v>0</v>
      </c>
      <c r="Q233" s="170">
        <f>ROUND(E233*P233,2)</f>
        <v>0</v>
      </c>
      <c r="R233" s="170"/>
      <c r="S233" s="170" t="s">
        <v>321</v>
      </c>
      <c r="T233" s="171" t="s">
        <v>322</v>
      </c>
      <c r="U233" s="157">
        <v>0</v>
      </c>
      <c r="V233" s="157">
        <f>ROUND(E233*U233,2)</f>
        <v>0</v>
      </c>
      <c r="W233" s="157"/>
      <c r="X233" s="157" t="s">
        <v>627</v>
      </c>
      <c r="Y233" s="148"/>
      <c r="Z233" s="148"/>
      <c r="AA233" s="148"/>
      <c r="AB233" s="148"/>
      <c r="AC233" s="148"/>
      <c r="AD233" s="148"/>
      <c r="AE233" s="148"/>
      <c r="AF233" s="148"/>
      <c r="AG233" s="148" t="s">
        <v>628</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97" t="s">
        <v>1838</v>
      </c>
      <c r="D234" s="183"/>
      <c r="E234" s="184"/>
      <c r="F234" s="157"/>
      <c r="G234" s="157"/>
      <c r="H234" s="157"/>
      <c r="I234" s="157"/>
      <c r="J234" s="157"/>
      <c r="K234" s="157"/>
      <c r="L234" s="157"/>
      <c r="M234" s="157"/>
      <c r="N234" s="157"/>
      <c r="O234" s="157"/>
      <c r="P234" s="157"/>
      <c r="Q234" s="157"/>
      <c r="R234" s="157"/>
      <c r="S234" s="157"/>
      <c r="T234" s="157"/>
      <c r="U234" s="157"/>
      <c r="V234" s="157"/>
      <c r="W234" s="157"/>
      <c r="X234" s="157"/>
      <c r="Y234" s="148"/>
      <c r="Z234" s="148"/>
      <c r="AA234" s="148"/>
      <c r="AB234" s="148"/>
      <c r="AC234" s="148"/>
      <c r="AD234" s="148"/>
      <c r="AE234" s="148"/>
      <c r="AF234" s="148"/>
      <c r="AG234" s="148" t="s">
        <v>393</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97" t="s">
        <v>1861</v>
      </c>
      <c r="D235" s="183"/>
      <c r="E235" s="184">
        <v>12</v>
      </c>
      <c r="F235" s="157"/>
      <c r="G235" s="157"/>
      <c r="H235" s="157"/>
      <c r="I235" s="157"/>
      <c r="J235" s="157"/>
      <c r="K235" s="157"/>
      <c r="L235" s="157"/>
      <c r="M235" s="157"/>
      <c r="N235" s="157"/>
      <c r="O235" s="157"/>
      <c r="P235" s="157"/>
      <c r="Q235" s="157"/>
      <c r="R235" s="157"/>
      <c r="S235" s="157"/>
      <c r="T235" s="157"/>
      <c r="U235" s="157"/>
      <c r="V235" s="157"/>
      <c r="W235" s="157"/>
      <c r="X235" s="157"/>
      <c r="Y235" s="148"/>
      <c r="Z235" s="148"/>
      <c r="AA235" s="148"/>
      <c r="AB235" s="148"/>
      <c r="AC235" s="148"/>
      <c r="AD235" s="148"/>
      <c r="AE235" s="148"/>
      <c r="AF235" s="148"/>
      <c r="AG235" s="148" t="s">
        <v>393</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ht="22.5" outlineLevel="1" x14ac:dyDescent="0.2">
      <c r="A236" s="165">
        <v>53</v>
      </c>
      <c r="B236" s="166" t="s">
        <v>1862</v>
      </c>
      <c r="C236" s="175" t="s">
        <v>1863</v>
      </c>
      <c r="D236" s="167" t="s">
        <v>727</v>
      </c>
      <c r="E236" s="168">
        <v>10</v>
      </c>
      <c r="F236" s="169">
        <v>520</v>
      </c>
      <c r="G236" s="170">
        <f>ROUND(E236*F236,2)</f>
        <v>5200</v>
      </c>
      <c r="H236" s="169">
        <v>520</v>
      </c>
      <c r="I236" s="170">
        <f>ROUND(E236*H236,2)</f>
        <v>5200</v>
      </c>
      <c r="J236" s="169">
        <v>0</v>
      </c>
      <c r="K236" s="170">
        <f>ROUND(E236*J236,2)</f>
        <v>0</v>
      </c>
      <c r="L236" s="170">
        <v>21</v>
      </c>
      <c r="M236" s="170">
        <f>G236*(1+L236/100)</f>
        <v>6292</v>
      </c>
      <c r="N236" s="170">
        <v>7.4999999999999997E-3</v>
      </c>
      <c r="O236" s="170">
        <f>ROUND(E236*N236,2)</f>
        <v>0.08</v>
      </c>
      <c r="P236" s="170">
        <v>0</v>
      </c>
      <c r="Q236" s="170">
        <f>ROUND(E236*P236,2)</f>
        <v>0</v>
      </c>
      <c r="R236" s="170"/>
      <c r="S236" s="170" t="s">
        <v>321</v>
      </c>
      <c r="T236" s="171" t="s">
        <v>322</v>
      </c>
      <c r="U236" s="157">
        <v>0</v>
      </c>
      <c r="V236" s="157">
        <f>ROUND(E236*U236,2)</f>
        <v>0</v>
      </c>
      <c r="W236" s="157"/>
      <c r="X236" s="157" t="s">
        <v>627</v>
      </c>
      <c r="Y236" s="148"/>
      <c r="Z236" s="148"/>
      <c r="AA236" s="148"/>
      <c r="AB236" s="148"/>
      <c r="AC236" s="148"/>
      <c r="AD236" s="148"/>
      <c r="AE236" s="148"/>
      <c r="AF236" s="148"/>
      <c r="AG236" s="148" t="s">
        <v>628</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97" t="s">
        <v>1864</v>
      </c>
      <c r="D237" s="183"/>
      <c r="E237" s="184">
        <v>10</v>
      </c>
      <c r="F237" s="157"/>
      <c r="G237" s="157"/>
      <c r="H237" s="157"/>
      <c r="I237" s="157"/>
      <c r="J237" s="157"/>
      <c r="K237" s="157"/>
      <c r="L237" s="157"/>
      <c r="M237" s="157"/>
      <c r="N237" s="157"/>
      <c r="O237" s="157"/>
      <c r="P237" s="157"/>
      <c r="Q237" s="157"/>
      <c r="R237" s="157"/>
      <c r="S237" s="157"/>
      <c r="T237" s="157"/>
      <c r="U237" s="157"/>
      <c r="V237" s="157"/>
      <c r="W237" s="157"/>
      <c r="X237" s="157"/>
      <c r="Y237" s="148"/>
      <c r="Z237" s="148"/>
      <c r="AA237" s="148"/>
      <c r="AB237" s="148"/>
      <c r="AC237" s="148"/>
      <c r="AD237" s="148"/>
      <c r="AE237" s="148"/>
      <c r="AF237" s="148"/>
      <c r="AG237" s="148" t="s">
        <v>393</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65">
        <v>54</v>
      </c>
      <c r="B238" s="166" t="s">
        <v>1865</v>
      </c>
      <c r="C238" s="175" t="s">
        <v>1866</v>
      </c>
      <c r="D238" s="167" t="s">
        <v>727</v>
      </c>
      <c r="E238" s="168">
        <v>10</v>
      </c>
      <c r="F238" s="169">
        <v>148</v>
      </c>
      <c r="G238" s="170">
        <f>ROUND(E238*F238,2)</f>
        <v>1480</v>
      </c>
      <c r="H238" s="169">
        <v>148</v>
      </c>
      <c r="I238" s="170">
        <f>ROUND(E238*H238,2)</f>
        <v>1480</v>
      </c>
      <c r="J238" s="169">
        <v>0</v>
      </c>
      <c r="K238" s="170">
        <f>ROUND(E238*J238,2)</f>
        <v>0</v>
      </c>
      <c r="L238" s="170">
        <v>21</v>
      </c>
      <c r="M238" s="170">
        <f>G238*(1+L238/100)</f>
        <v>1790.8</v>
      </c>
      <c r="N238" s="170">
        <v>2.0000000000000001E-4</v>
      </c>
      <c r="O238" s="170">
        <f>ROUND(E238*N238,2)</f>
        <v>0</v>
      </c>
      <c r="P238" s="170">
        <v>0</v>
      </c>
      <c r="Q238" s="170">
        <f>ROUND(E238*P238,2)</f>
        <v>0</v>
      </c>
      <c r="R238" s="170"/>
      <c r="S238" s="170" t="s">
        <v>321</v>
      </c>
      <c r="T238" s="171" t="s">
        <v>322</v>
      </c>
      <c r="U238" s="157">
        <v>0</v>
      </c>
      <c r="V238" s="157">
        <f>ROUND(E238*U238,2)</f>
        <v>0</v>
      </c>
      <c r="W238" s="157"/>
      <c r="X238" s="157" t="s">
        <v>627</v>
      </c>
      <c r="Y238" s="148"/>
      <c r="Z238" s="148"/>
      <c r="AA238" s="148"/>
      <c r="AB238" s="148"/>
      <c r="AC238" s="148"/>
      <c r="AD238" s="148"/>
      <c r="AE238" s="148"/>
      <c r="AF238" s="148"/>
      <c r="AG238" s="148" t="s">
        <v>628</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97" t="s">
        <v>1864</v>
      </c>
      <c r="D239" s="183"/>
      <c r="E239" s="184">
        <v>10</v>
      </c>
      <c r="F239" s="157"/>
      <c r="G239" s="157"/>
      <c r="H239" s="157"/>
      <c r="I239" s="157"/>
      <c r="J239" s="157"/>
      <c r="K239" s="157"/>
      <c r="L239" s="157"/>
      <c r="M239" s="157"/>
      <c r="N239" s="157"/>
      <c r="O239" s="157"/>
      <c r="P239" s="157"/>
      <c r="Q239" s="157"/>
      <c r="R239" s="157"/>
      <c r="S239" s="157"/>
      <c r="T239" s="157"/>
      <c r="U239" s="157"/>
      <c r="V239" s="157"/>
      <c r="W239" s="157"/>
      <c r="X239" s="157"/>
      <c r="Y239" s="148"/>
      <c r="Z239" s="148"/>
      <c r="AA239" s="148"/>
      <c r="AB239" s="148"/>
      <c r="AC239" s="148"/>
      <c r="AD239" s="148"/>
      <c r="AE239" s="148"/>
      <c r="AF239" s="148"/>
      <c r="AG239" s="148" t="s">
        <v>393</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x14ac:dyDescent="0.2">
      <c r="A240" s="159" t="s">
        <v>316</v>
      </c>
      <c r="B240" s="160" t="s">
        <v>216</v>
      </c>
      <c r="C240" s="174" t="s">
        <v>217</v>
      </c>
      <c r="D240" s="161"/>
      <c r="E240" s="162"/>
      <c r="F240" s="163"/>
      <c r="G240" s="163">
        <f>SUMIF(AG241:AG288,"&lt;&gt;NOR",G241:G288)</f>
        <v>60099.17</v>
      </c>
      <c r="H240" s="163"/>
      <c r="I240" s="163">
        <f>SUM(I241:I288)</f>
        <v>36319.61</v>
      </c>
      <c r="J240" s="163"/>
      <c r="K240" s="163">
        <f>SUM(K241:K288)</f>
        <v>23779.55</v>
      </c>
      <c r="L240" s="163"/>
      <c r="M240" s="163">
        <f>SUM(M241:M288)</f>
        <v>72719.995699999999</v>
      </c>
      <c r="N240" s="163"/>
      <c r="O240" s="163">
        <f>SUM(O241:O288)</f>
        <v>33.090000000000003</v>
      </c>
      <c r="P240" s="163"/>
      <c r="Q240" s="163">
        <f>SUM(Q241:Q288)</f>
        <v>0</v>
      </c>
      <c r="R240" s="163"/>
      <c r="S240" s="163"/>
      <c r="T240" s="164"/>
      <c r="U240" s="158"/>
      <c r="V240" s="158">
        <f>SUM(V241:V288)</f>
        <v>60.269999999999996</v>
      </c>
      <c r="W240" s="158"/>
      <c r="X240" s="158"/>
      <c r="AG240" t="s">
        <v>317</v>
      </c>
    </row>
    <row r="241" spans="1:60" ht="33.75" outlineLevel="1" x14ac:dyDescent="0.2">
      <c r="A241" s="165">
        <v>55</v>
      </c>
      <c r="B241" s="166" t="s">
        <v>1193</v>
      </c>
      <c r="C241" s="175" t="s">
        <v>1867</v>
      </c>
      <c r="D241" s="167" t="s">
        <v>443</v>
      </c>
      <c r="E241" s="168">
        <v>6.1328500000000004</v>
      </c>
      <c r="F241" s="169">
        <v>2452</v>
      </c>
      <c r="G241" s="170">
        <f>ROUND(E241*F241,2)</f>
        <v>15037.75</v>
      </c>
      <c r="H241" s="169">
        <v>2078.56</v>
      </c>
      <c r="I241" s="170">
        <f>ROUND(E241*H241,2)</f>
        <v>12747.5</v>
      </c>
      <c r="J241" s="169">
        <v>373.44</v>
      </c>
      <c r="K241" s="170">
        <f>ROUND(E241*J241,2)</f>
        <v>2290.25</v>
      </c>
      <c r="L241" s="170">
        <v>21</v>
      </c>
      <c r="M241" s="170">
        <f>G241*(1+L241/100)</f>
        <v>18195.677499999998</v>
      </c>
      <c r="N241" s="170">
        <v>2.5251399999999999</v>
      </c>
      <c r="O241" s="170">
        <f>ROUND(E241*N241,2)</f>
        <v>15.49</v>
      </c>
      <c r="P241" s="170">
        <v>0</v>
      </c>
      <c r="Q241" s="170">
        <f>ROUND(E241*P241,2)</f>
        <v>0</v>
      </c>
      <c r="R241" s="170" t="s">
        <v>1195</v>
      </c>
      <c r="S241" s="170" t="s">
        <v>387</v>
      </c>
      <c r="T241" s="171" t="s">
        <v>322</v>
      </c>
      <c r="U241" s="157">
        <v>0.98699999999999999</v>
      </c>
      <c r="V241" s="157">
        <f>ROUND(E241*U241,2)</f>
        <v>6.05</v>
      </c>
      <c r="W241" s="157"/>
      <c r="X241" s="157" t="s">
        <v>388</v>
      </c>
      <c r="Y241" s="148"/>
      <c r="Z241" s="148"/>
      <c r="AA241" s="148"/>
      <c r="AB241" s="148"/>
      <c r="AC241" s="148"/>
      <c r="AD241" s="148"/>
      <c r="AE241" s="148"/>
      <c r="AF241" s="148"/>
      <c r="AG241" s="148" t="s">
        <v>389</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270" t="s">
        <v>1868</v>
      </c>
      <c r="D242" s="271"/>
      <c r="E242" s="271"/>
      <c r="F242" s="271"/>
      <c r="G242" s="271"/>
      <c r="H242" s="157"/>
      <c r="I242" s="157"/>
      <c r="J242" s="157"/>
      <c r="K242" s="157"/>
      <c r="L242" s="157"/>
      <c r="M242" s="157"/>
      <c r="N242" s="157"/>
      <c r="O242" s="157"/>
      <c r="P242" s="157"/>
      <c r="Q242" s="157"/>
      <c r="R242" s="157"/>
      <c r="S242" s="157"/>
      <c r="T242" s="157"/>
      <c r="U242" s="157"/>
      <c r="V242" s="157"/>
      <c r="W242" s="157"/>
      <c r="X242" s="157"/>
      <c r="Y242" s="148"/>
      <c r="Z242" s="148"/>
      <c r="AA242" s="148"/>
      <c r="AB242" s="148"/>
      <c r="AC242" s="148"/>
      <c r="AD242" s="148"/>
      <c r="AE242" s="148"/>
      <c r="AF242" s="148"/>
      <c r="AG242" s="148" t="s">
        <v>326</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97" t="s">
        <v>1869</v>
      </c>
      <c r="D243" s="183"/>
      <c r="E243" s="184">
        <v>2.83385</v>
      </c>
      <c r="F243" s="157"/>
      <c r="G243" s="157"/>
      <c r="H243" s="157"/>
      <c r="I243" s="157"/>
      <c r="J243" s="157"/>
      <c r="K243" s="157"/>
      <c r="L243" s="157"/>
      <c r="M243" s="157"/>
      <c r="N243" s="157"/>
      <c r="O243" s="157"/>
      <c r="P243" s="157"/>
      <c r="Q243" s="157"/>
      <c r="R243" s="157"/>
      <c r="S243" s="157"/>
      <c r="T243" s="157"/>
      <c r="U243" s="157"/>
      <c r="V243" s="157"/>
      <c r="W243" s="157"/>
      <c r="X243" s="157"/>
      <c r="Y243" s="148"/>
      <c r="Z243" s="148"/>
      <c r="AA243" s="148"/>
      <c r="AB243" s="148"/>
      <c r="AC243" s="148"/>
      <c r="AD243" s="148"/>
      <c r="AE243" s="148"/>
      <c r="AF243" s="148"/>
      <c r="AG243" s="148" t="s">
        <v>393</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97" t="s">
        <v>1870</v>
      </c>
      <c r="D244" s="183"/>
      <c r="E244" s="184">
        <v>-0.45750000000000002</v>
      </c>
      <c r="F244" s="157"/>
      <c r="G244" s="157"/>
      <c r="H244" s="157"/>
      <c r="I244" s="157"/>
      <c r="J244" s="157"/>
      <c r="K244" s="157"/>
      <c r="L244" s="157"/>
      <c r="M244" s="157"/>
      <c r="N244" s="157"/>
      <c r="O244" s="157"/>
      <c r="P244" s="157"/>
      <c r="Q244" s="157"/>
      <c r="R244" s="157"/>
      <c r="S244" s="157"/>
      <c r="T244" s="157"/>
      <c r="U244" s="157"/>
      <c r="V244" s="157"/>
      <c r="W244" s="157"/>
      <c r="X244" s="157"/>
      <c r="Y244" s="148"/>
      <c r="Z244" s="148"/>
      <c r="AA244" s="148"/>
      <c r="AB244" s="148"/>
      <c r="AC244" s="148"/>
      <c r="AD244" s="148"/>
      <c r="AE244" s="148"/>
      <c r="AF244" s="148"/>
      <c r="AG244" s="148" t="s">
        <v>393</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97" t="s">
        <v>1871</v>
      </c>
      <c r="D245" s="183"/>
      <c r="E245" s="184">
        <v>3.3824999999999998</v>
      </c>
      <c r="F245" s="157"/>
      <c r="G245" s="157"/>
      <c r="H245" s="157"/>
      <c r="I245" s="157"/>
      <c r="J245" s="157"/>
      <c r="K245" s="157"/>
      <c r="L245" s="157"/>
      <c r="M245" s="157"/>
      <c r="N245" s="157"/>
      <c r="O245" s="157"/>
      <c r="P245" s="157"/>
      <c r="Q245" s="157"/>
      <c r="R245" s="157"/>
      <c r="S245" s="157"/>
      <c r="T245" s="157"/>
      <c r="U245" s="157"/>
      <c r="V245" s="157"/>
      <c r="W245" s="157"/>
      <c r="X245" s="157"/>
      <c r="Y245" s="148"/>
      <c r="Z245" s="148"/>
      <c r="AA245" s="148"/>
      <c r="AB245" s="148"/>
      <c r="AC245" s="148"/>
      <c r="AD245" s="148"/>
      <c r="AE245" s="148"/>
      <c r="AF245" s="148"/>
      <c r="AG245" s="148" t="s">
        <v>393</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97" t="s">
        <v>1872</v>
      </c>
      <c r="D246" s="183"/>
      <c r="E246" s="184">
        <v>0.374</v>
      </c>
      <c r="F246" s="157"/>
      <c r="G246" s="157"/>
      <c r="H246" s="157"/>
      <c r="I246" s="157"/>
      <c r="J246" s="157"/>
      <c r="K246" s="157"/>
      <c r="L246" s="157"/>
      <c r="M246" s="157"/>
      <c r="N246" s="157"/>
      <c r="O246" s="157"/>
      <c r="P246" s="157"/>
      <c r="Q246" s="157"/>
      <c r="R246" s="157"/>
      <c r="S246" s="157"/>
      <c r="T246" s="157"/>
      <c r="U246" s="157"/>
      <c r="V246" s="157"/>
      <c r="W246" s="157"/>
      <c r="X246" s="157"/>
      <c r="Y246" s="148"/>
      <c r="Z246" s="148"/>
      <c r="AA246" s="148"/>
      <c r="AB246" s="148"/>
      <c r="AC246" s="148"/>
      <c r="AD246" s="148"/>
      <c r="AE246" s="148"/>
      <c r="AF246" s="148"/>
      <c r="AG246" s="148" t="s">
        <v>393</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98" t="s">
        <v>599</v>
      </c>
      <c r="D247" s="185"/>
      <c r="E247" s="186">
        <v>6.1328500000000004</v>
      </c>
      <c r="F247" s="157"/>
      <c r="G247" s="157"/>
      <c r="H247" s="157"/>
      <c r="I247" s="157"/>
      <c r="J247" s="157"/>
      <c r="K247" s="157"/>
      <c r="L247" s="157"/>
      <c r="M247" s="157"/>
      <c r="N247" s="157"/>
      <c r="O247" s="157"/>
      <c r="P247" s="157"/>
      <c r="Q247" s="157"/>
      <c r="R247" s="157"/>
      <c r="S247" s="157"/>
      <c r="T247" s="157"/>
      <c r="U247" s="157"/>
      <c r="V247" s="157"/>
      <c r="W247" s="157"/>
      <c r="X247" s="157"/>
      <c r="Y247" s="148"/>
      <c r="Z247" s="148"/>
      <c r="AA247" s="148"/>
      <c r="AB247" s="148"/>
      <c r="AC247" s="148"/>
      <c r="AD247" s="148"/>
      <c r="AE247" s="148"/>
      <c r="AF247" s="148"/>
      <c r="AG247" s="148" t="s">
        <v>393</v>
      </c>
      <c r="AH247" s="148">
        <v>1</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ht="22.5" outlineLevel="1" x14ac:dyDescent="0.2">
      <c r="A248" s="165">
        <v>56</v>
      </c>
      <c r="B248" s="166" t="s">
        <v>1198</v>
      </c>
      <c r="C248" s="175" t="s">
        <v>1873</v>
      </c>
      <c r="D248" s="167" t="s">
        <v>506</v>
      </c>
      <c r="E248" s="168">
        <v>34.475900000000003</v>
      </c>
      <c r="F248" s="169">
        <v>385.2</v>
      </c>
      <c r="G248" s="170">
        <f>ROUND(E248*F248,2)</f>
        <v>13280.12</v>
      </c>
      <c r="H248" s="169">
        <v>117.53</v>
      </c>
      <c r="I248" s="170">
        <f>ROUND(E248*H248,2)</f>
        <v>4051.95</v>
      </c>
      <c r="J248" s="169">
        <v>267.67</v>
      </c>
      <c r="K248" s="170">
        <f>ROUND(E248*J248,2)</f>
        <v>9228.16</v>
      </c>
      <c r="L248" s="170">
        <v>21</v>
      </c>
      <c r="M248" s="170">
        <f>G248*(1+L248/100)</f>
        <v>16068.9452</v>
      </c>
      <c r="N248" s="170">
        <v>4.5379999999999997E-2</v>
      </c>
      <c r="O248" s="170">
        <f>ROUND(E248*N248,2)</f>
        <v>1.56</v>
      </c>
      <c r="P248" s="170">
        <v>0</v>
      </c>
      <c r="Q248" s="170">
        <f>ROUND(E248*P248,2)</f>
        <v>0</v>
      </c>
      <c r="R248" s="170" t="s">
        <v>1195</v>
      </c>
      <c r="S248" s="170" t="s">
        <v>387</v>
      </c>
      <c r="T248" s="171" t="s">
        <v>322</v>
      </c>
      <c r="U248" s="157">
        <v>0.65</v>
      </c>
      <c r="V248" s="157">
        <f>ROUND(E248*U248,2)</f>
        <v>22.41</v>
      </c>
      <c r="W248" s="157"/>
      <c r="X248" s="157" t="s">
        <v>388</v>
      </c>
      <c r="Y248" s="148"/>
      <c r="Z248" s="148"/>
      <c r="AA248" s="148"/>
      <c r="AB248" s="148"/>
      <c r="AC248" s="148"/>
      <c r="AD248" s="148"/>
      <c r="AE248" s="148"/>
      <c r="AF248" s="148"/>
      <c r="AG248" s="148" t="s">
        <v>389</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273" t="s">
        <v>1200</v>
      </c>
      <c r="D249" s="274"/>
      <c r="E249" s="274"/>
      <c r="F249" s="274"/>
      <c r="G249" s="274"/>
      <c r="H249" s="157"/>
      <c r="I249" s="157"/>
      <c r="J249" s="157"/>
      <c r="K249" s="157"/>
      <c r="L249" s="157"/>
      <c r="M249" s="157"/>
      <c r="N249" s="157"/>
      <c r="O249" s="157"/>
      <c r="P249" s="157"/>
      <c r="Q249" s="157"/>
      <c r="R249" s="157"/>
      <c r="S249" s="157"/>
      <c r="T249" s="157"/>
      <c r="U249" s="157"/>
      <c r="V249" s="157"/>
      <c r="W249" s="157"/>
      <c r="X249" s="157"/>
      <c r="Y249" s="148"/>
      <c r="Z249" s="148"/>
      <c r="AA249" s="148"/>
      <c r="AB249" s="148"/>
      <c r="AC249" s="148"/>
      <c r="AD249" s="148"/>
      <c r="AE249" s="148"/>
      <c r="AF249" s="148"/>
      <c r="AG249" s="148" t="s">
        <v>391</v>
      </c>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97" t="s">
        <v>1874</v>
      </c>
      <c r="D250" s="183"/>
      <c r="E250" s="184">
        <v>14.3184</v>
      </c>
      <c r="F250" s="157"/>
      <c r="G250" s="157"/>
      <c r="H250" s="157"/>
      <c r="I250" s="157"/>
      <c r="J250" s="157"/>
      <c r="K250" s="157"/>
      <c r="L250" s="157"/>
      <c r="M250" s="157"/>
      <c r="N250" s="157"/>
      <c r="O250" s="157"/>
      <c r="P250" s="157"/>
      <c r="Q250" s="157"/>
      <c r="R250" s="157"/>
      <c r="S250" s="157"/>
      <c r="T250" s="157"/>
      <c r="U250" s="157"/>
      <c r="V250" s="157"/>
      <c r="W250" s="157"/>
      <c r="X250" s="157"/>
      <c r="Y250" s="148"/>
      <c r="Z250" s="148"/>
      <c r="AA250" s="148"/>
      <c r="AB250" s="148"/>
      <c r="AC250" s="148"/>
      <c r="AD250" s="148"/>
      <c r="AE250" s="148"/>
      <c r="AF250" s="148"/>
      <c r="AG250" s="148" t="s">
        <v>393</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97" t="s">
        <v>1875</v>
      </c>
      <c r="D251" s="183"/>
      <c r="E251" s="184">
        <v>-3.83</v>
      </c>
      <c r="F251" s="157"/>
      <c r="G251" s="157"/>
      <c r="H251" s="157"/>
      <c r="I251" s="157"/>
      <c r="J251" s="157"/>
      <c r="K251" s="157"/>
      <c r="L251" s="157"/>
      <c r="M251" s="157"/>
      <c r="N251" s="157"/>
      <c r="O251" s="157"/>
      <c r="P251" s="157"/>
      <c r="Q251" s="157"/>
      <c r="R251" s="157"/>
      <c r="S251" s="157"/>
      <c r="T251" s="157"/>
      <c r="U251" s="157"/>
      <c r="V251" s="157"/>
      <c r="W251" s="157"/>
      <c r="X251" s="157"/>
      <c r="Y251" s="148"/>
      <c r="Z251" s="148"/>
      <c r="AA251" s="148"/>
      <c r="AB251" s="148"/>
      <c r="AC251" s="148"/>
      <c r="AD251" s="148"/>
      <c r="AE251" s="148"/>
      <c r="AF251" s="148"/>
      <c r="AG251" s="148" t="s">
        <v>393</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197" t="s">
        <v>1876</v>
      </c>
      <c r="D252" s="183"/>
      <c r="E252" s="184">
        <v>0.8</v>
      </c>
      <c r="F252" s="157"/>
      <c r="G252" s="157"/>
      <c r="H252" s="157"/>
      <c r="I252" s="157"/>
      <c r="J252" s="157"/>
      <c r="K252" s="157"/>
      <c r="L252" s="157"/>
      <c r="M252" s="157"/>
      <c r="N252" s="157"/>
      <c r="O252" s="157"/>
      <c r="P252" s="157"/>
      <c r="Q252" s="157"/>
      <c r="R252" s="157"/>
      <c r="S252" s="157"/>
      <c r="T252" s="157"/>
      <c r="U252" s="157"/>
      <c r="V252" s="157"/>
      <c r="W252" s="157"/>
      <c r="X252" s="157"/>
      <c r="Y252" s="148"/>
      <c r="Z252" s="148"/>
      <c r="AA252" s="148"/>
      <c r="AB252" s="148"/>
      <c r="AC252" s="148"/>
      <c r="AD252" s="148"/>
      <c r="AE252" s="148"/>
      <c r="AF252" s="148"/>
      <c r="AG252" s="148" t="s">
        <v>393</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ht="22.5" outlineLevel="1" x14ac:dyDescent="0.2">
      <c r="A253" s="155"/>
      <c r="B253" s="156"/>
      <c r="C253" s="197" t="s">
        <v>1877</v>
      </c>
      <c r="D253" s="183"/>
      <c r="E253" s="184">
        <v>17.4725</v>
      </c>
      <c r="F253" s="157"/>
      <c r="G253" s="157"/>
      <c r="H253" s="157"/>
      <c r="I253" s="157"/>
      <c r="J253" s="157"/>
      <c r="K253" s="157"/>
      <c r="L253" s="157"/>
      <c r="M253" s="157"/>
      <c r="N253" s="157"/>
      <c r="O253" s="157"/>
      <c r="P253" s="157"/>
      <c r="Q253" s="157"/>
      <c r="R253" s="157"/>
      <c r="S253" s="157"/>
      <c r="T253" s="157"/>
      <c r="U253" s="157"/>
      <c r="V253" s="157"/>
      <c r="W253" s="157"/>
      <c r="X253" s="157"/>
      <c r="Y253" s="148"/>
      <c r="Z253" s="148"/>
      <c r="AA253" s="148"/>
      <c r="AB253" s="148"/>
      <c r="AC253" s="148"/>
      <c r="AD253" s="148"/>
      <c r="AE253" s="148"/>
      <c r="AF253" s="148"/>
      <c r="AG253" s="148" t="s">
        <v>393</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97" t="s">
        <v>1878</v>
      </c>
      <c r="D254" s="183"/>
      <c r="E254" s="184">
        <v>2.75</v>
      </c>
      <c r="F254" s="157"/>
      <c r="G254" s="157"/>
      <c r="H254" s="157"/>
      <c r="I254" s="157"/>
      <c r="J254" s="157"/>
      <c r="K254" s="157"/>
      <c r="L254" s="157"/>
      <c r="M254" s="157"/>
      <c r="N254" s="157"/>
      <c r="O254" s="157"/>
      <c r="P254" s="157"/>
      <c r="Q254" s="157"/>
      <c r="R254" s="157"/>
      <c r="S254" s="157"/>
      <c r="T254" s="157"/>
      <c r="U254" s="157"/>
      <c r="V254" s="157"/>
      <c r="W254" s="157"/>
      <c r="X254" s="157"/>
      <c r="Y254" s="148"/>
      <c r="Z254" s="148"/>
      <c r="AA254" s="148"/>
      <c r="AB254" s="148"/>
      <c r="AC254" s="148"/>
      <c r="AD254" s="148"/>
      <c r="AE254" s="148"/>
      <c r="AF254" s="148"/>
      <c r="AG254" s="148" t="s">
        <v>393</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98" t="s">
        <v>599</v>
      </c>
      <c r="D255" s="185"/>
      <c r="E255" s="186">
        <v>31.510899999999999</v>
      </c>
      <c r="F255" s="157"/>
      <c r="G255" s="157"/>
      <c r="H255" s="157"/>
      <c r="I255" s="157"/>
      <c r="J255" s="157"/>
      <c r="K255" s="157"/>
      <c r="L255" s="157"/>
      <c r="M255" s="157"/>
      <c r="N255" s="157"/>
      <c r="O255" s="157"/>
      <c r="P255" s="157"/>
      <c r="Q255" s="157"/>
      <c r="R255" s="157"/>
      <c r="S255" s="157"/>
      <c r="T255" s="157"/>
      <c r="U255" s="157"/>
      <c r="V255" s="157"/>
      <c r="W255" s="157"/>
      <c r="X255" s="157"/>
      <c r="Y255" s="148"/>
      <c r="Z255" s="148"/>
      <c r="AA255" s="148"/>
      <c r="AB255" s="148"/>
      <c r="AC255" s="148"/>
      <c r="AD255" s="148"/>
      <c r="AE255" s="148"/>
      <c r="AF255" s="148"/>
      <c r="AG255" s="148" t="s">
        <v>393</v>
      </c>
      <c r="AH255" s="148">
        <v>1</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ht="22.5" outlineLevel="1" x14ac:dyDescent="0.2">
      <c r="A256" s="155"/>
      <c r="B256" s="156"/>
      <c r="C256" s="197" t="s">
        <v>1879</v>
      </c>
      <c r="D256" s="183"/>
      <c r="E256" s="184">
        <v>2.9649999999999999</v>
      </c>
      <c r="F256" s="157"/>
      <c r="G256" s="157"/>
      <c r="H256" s="157"/>
      <c r="I256" s="157"/>
      <c r="J256" s="157"/>
      <c r="K256" s="157"/>
      <c r="L256" s="157"/>
      <c r="M256" s="157"/>
      <c r="N256" s="157"/>
      <c r="O256" s="157"/>
      <c r="P256" s="157"/>
      <c r="Q256" s="157"/>
      <c r="R256" s="157"/>
      <c r="S256" s="157"/>
      <c r="T256" s="157"/>
      <c r="U256" s="157"/>
      <c r="V256" s="157"/>
      <c r="W256" s="157"/>
      <c r="X256" s="157"/>
      <c r="Y256" s="148"/>
      <c r="Z256" s="148"/>
      <c r="AA256" s="148"/>
      <c r="AB256" s="148"/>
      <c r="AC256" s="148"/>
      <c r="AD256" s="148"/>
      <c r="AE256" s="148"/>
      <c r="AF256" s="148"/>
      <c r="AG256" s="148" t="s">
        <v>393</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98" t="s">
        <v>599</v>
      </c>
      <c r="D257" s="185"/>
      <c r="E257" s="186">
        <v>2.9649999999999999</v>
      </c>
      <c r="F257" s="157"/>
      <c r="G257" s="157"/>
      <c r="H257" s="157"/>
      <c r="I257" s="157"/>
      <c r="J257" s="157"/>
      <c r="K257" s="157"/>
      <c r="L257" s="157"/>
      <c r="M257" s="157"/>
      <c r="N257" s="157"/>
      <c r="O257" s="157"/>
      <c r="P257" s="157"/>
      <c r="Q257" s="157"/>
      <c r="R257" s="157"/>
      <c r="S257" s="157"/>
      <c r="T257" s="157"/>
      <c r="U257" s="157"/>
      <c r="V257" s="157"/>
      <c r="W257" s="157"/>
      <c r="X257" s="157"/>
      <c r="Y257" s="148"/>
      <c r="Z257" s="148"/>
      <c r="AA257" s="148"/>
      <c r="AB257" s="148"/>
      <c r="AC257" s="148"/>
      <c r="AD257" s="148"/>
      <c r="AE257" s="148"/>
      <c r="AF257" s="148"/>
      <c r="AG257" s="148" t="s">
        <v>393</v>
      </c>
      <c r="AH257" s="148">
        <v>1</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ht="22.5" outlineLevel="1" x14ac:dyDescent="0.2">
      <c r="A258" s="165">
        <v>57</v>
      </c>
      <c r="B258" s="166" t="s">
        <v>1202</v>
      </c>
      <c r="C258" s="175" t="s">
        <v>1203</v>
      </c>
      <c r="D258" s="167" t="s">
        <v>506</v>
      </c>
      <c r="E258" s="168">
        <v>34.475900000000003</v>
      </c>
      <c r="F258" s="169">
        <v>91.6</v>
      </c>
      <c r="G258" s="170">
        <f>ROUND(E258*F258,2)</f>
        <v>3157.99</v>
      </c>
      <c r="H258" s="169">
        <v>0</v>
      </c>
      <c r="I258" s="170">
        <f>ROUND(E258*H258,2)</f>
        <v>0</v>
      </c>
      <c r="J258" s="169">
        <v>91.6</v>
      </c>
      <c r="K258" s="170">
        <f>ROUND(E258*J258,2)</f>
        <v>3157.99</v>
      </c>
      <c r="L258" s="170">
        <v>21</v>
      </c>
      <c r="M258" s="170">
        <f>G258*(1+L258/100)</f>
        <v>3821.1678999999995</v>
      </c>
      <c r="N258" s="170">
        <v>0</v>
      </c>
      <c r="O258" s="170">
        <f>ROUND(E258*N258,2)</f>
        <v>0</v>
      </c>
      <c r="P258" s="170">
        <v>0</v>
      </c>
      <c r="Q258" s="170">
        <f>ROUND(E258*P258,2)</f>
        <v>0</v>
      </c>
      <c r="R258" s="170" t="s">
        <v>1195</v>
      </c>
      <c r="S258" s="170" t="s">
        <v>387</v>
      </c>
      <c r="T258" s="171" t="s">
        <v>322</v>
      </c>
      <c r="U258" s="157">
        <v>0.17299999999999999</v>
      </c>
      <c r="V258" s="157">
        <f>ROUND(E258*U258,2)</f>
        <v>5.96</v>
      </c>
      <c r="W258" s="157"/>
      <c r="X258" s="157" t="s">
        <v>388</v>
      </c>
      <c r="Y258" s="148"/>
      <c r="Z258" s="148"/>
      <c r="AA258" s="148"/>
      <c r="AB258" s="148"/>
      <c r="AC258" s="148"/>
      <c r="AD258" s="148"/>
      <c r="AE258" s="148"/>
      <c r="AF258" s="148"/>
      <c r="AG258" s="148" t="s">
        <v>389</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273" t="s">
        <v>1200</v>
      </c>
      <c r="D259" s="274"/>
      <c r="E259" s="274"/>
      <c r="F259" s="274"/>
      <c r="G259" s="274"/>
      <c r="H259" s="157"/>
      <c r="I259" s="157"/>
      <c r="J259" s="157"/>
      <c r="K259" s="157"/>
      <c r="L259" s="157"/>
      <c r="M259" s="157"/>
      <c r="N259" s="157"/>
      <c r="O259" s="157"/>
      <c r="P259" s="157"/>
      <c r="Q259" s="157"/>
      <c r="R259" s="157"/>
      <c r="S259" s="157"/>
      <c r="T259" s="157"/>
      <c r="U259" s="157"/>
      <c r="V259" s="157"/>
      <c r="W259" s="157"/>
      <c r="X259" s="157"/>
      <c r="Y259" s="148"/>
      <c r="Z259" s="148"/>
      <c r="AA259" s="148"/>
      <c r="AB259" s="148"/>
      <c r="AC259" s="148"/>
      <c r="AD259" s="148"/>
      <c r="AE259" s="148"/>
      <c r="AF259" s="148"/>
      <c r="AG259" s="148" t="s">
        <v>391</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97" t="s">
        <v>1874</v>
      </c>
      <c r="D260" s="183"/>
      <c r="E260" s="184">
        <v>14.3184</v>
      </c>
      <c r="F260" s="157"/>
      <c r="G260" s="157"/>
      <c r="H260" s="157"/>
      <c r="I260" s="157"/>
      <c r="J260" s="157"/>
      <c r="K260" s="157"/>
      <c r="L260" s="157"/>
      <c r="M260" s="157"/>
      <c r="N260" s="157"/>
      <c r="O260" s="157"/>
      <c r="P260" s="157"/>
      <c r="Q260" s="157"/>
      <c r="R260" s="157"/>
      <c r="S260" s="157"/>
      <c r="T260" s="157"/>
      <c r="U260" s="157"/>
      <c r="V260" s="157"/>
      <c r="W260" s="157"/>
      <c r="X260" s="157"/>
      <c r="Y260" s="148"/>
      <c r="Z260" s="148"/>
      <c r="AA260" s="148"/>
      <c r="AB260" s="148"/>
      <c r="AC260" s="148"/>
      <c r="AD260" s="148"/>
      <c r="AE260" s="148"/>
      <c r="AF260" s="148"/>
      <c r="AG260" s="148" t="s">
        <v>393</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97" t="s">
        <v>1875</v>
      </c>
      <c r="D261" s="183"/>
      <c r="E261" s="184">
        <v>-3.83</v>
      </c>
      <c r="F261" s="157"/>
      <c r="G261" s="157"/>
      <c r="H261" s="157"/>
      <c r="I261" s="157"/>
      <c r="J261" s="157"/>
      <c r="K261" s="157"/>
      <c r="L261" s="157"/>
      <c r="M261" s="157"/>
      <c r="N261" s="157"/>
      <c r="O261" s="157"/>
      <c r="P261" s="157"/>
      <c r="Q261" s="157"/>
      <c r="R261" s="157"/>
      <c r="S261" s="157"/>
      <c r="T261" s="157"/>
      <c r="U261" s="157"/>
      <c r="V261" s="157"/>
      <c r="W261" s="157"/>
      <c r="X261" s="157"/>
      <c r="Y261" s="148"/>
      <c r="Z261" s="148"/>
      <c r="AA261" s="148"/>
      <c r="AB261" s="148"/>
      <c r="AC261" s="148"/>
      <c r="AD261" s="148"/>
      <c r="AE261" s="148"/>
      <c r="AF261" s="148"/>
      <c r="AG261" s="148" t="s">
        <v>393</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197" t="s">
        <v>1876</v>
      </c>
      <c r="D262" s="183"/>
      <c r="E262" s="184">
        <v>0.8</v>
      </c>
      <c r="F262" s="157"/>
      <c r="G262" s="157"/>
      <c r="H262" s="157"/>
      <c r="I262" s="157"/>
      <c r="J262" s="157"/>
      <c r="K262" s="157"/>
      <c r="L262" s="157"/>
      <c r="M262" s="157"/>
      <c r="N262" s="157"/>
      <c r="O262" s="157"/>
      <c r="P262" s="157"/>
      <c r="Q262" s="157"/>
      <c r="R262" s="157"/>
      <c r="S262" s="157"/>
      <c r="T262" s="157"/>
      <c r="U262" s="157"/>
      <c r="V262" s="157"/>
      <c r="W262" s="157"/>
      <c r="X262" s="157"/>
      <c r="Y262" s="148"/>
      <c r="Z262" s="148"/>
      <c r="AA262" s="148"/>
      <c r="AB262" s="148"/>
      <c r="AC262" s="148"/>
      <c r="AD262" s="148"/>
      <c r="AE262" s="148"/>
      <c r="AF262" s="148"/>
      <c r="AG262" s="148" t="s">
        <v>393</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ht="22.5" outlineLevel="1" x14ac:dyDescent="0.2">
      <c r="A263" s="155"/>
      <c r="B263" s="156"/>
      <c r="C263" s="197" t="s">
        <v>1877</v>
      </c>
      <c r="D263" s="183"/>
      <c r="E263" s="184">
        <v>17.4725</v>
      </c>
      <c r="F263" s="157"/>
      <c r="G263" s="157"/>
      <c r="H263" s="157"/>
      <c r="I263" s="157"/>
      <c r="J263" s="157"/>
      <c r="K263" s="157"/>
      <c r="L263" s="157"/>
      <c r="M263" s="157"/>
      <c r="N263" s="157"/>
      <c r="O263" s="157"/>
      <c r="P263" s="157"/>
      <c r="Q263" s="157"/>
      <c r="R263" s="157"/>
      <c r="S263" s="157"/>
      <c r="T263" s="157"/>
      <c r="U263" s="157"/>
      <c r="V263" s="157"/>
      <c r="W263" s="157"/>
      <c r="X263" s="157"/>
      <c r="Y263" s="148"/>
      <c r="Z263" s="148"/>
      <c r="AA263" s="148"/>
      <c r="AB263" s="148"/>
      <c r="AC263" s="148"/>
      <c r="AD263" s="148"/>
      <c r="AE263" s="148"/>
      <c r="AF263" s="148"/>
      <c r="AG263" s="148" t="s">
        <v>393</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97" t="s">
        <v>1878</v>
      </c>
      <c r="D264" s="183"/>
      <c r="E264" s="184">
        <v>2.75</v>
      </c>
      <c r="F264" s="157"/>
      <c r="G264" s="157"/>
      <c r="H264" s="157"/>
      <c r="I264" s="157"/>
      <c r="J264" s="157"/>
      <c r="K264" s="157"/>
      <c r="L264" s="157"/>
      <c r="M264" s="157"/>
      <c r="N264" s="157"/>
      <c r="O264" s="157"/>
      <c r="P264" s="157"/>
      <c r="Q264" s="157"/>
      <c r="R264" s="157"/>
      <c r="S264" s="157"/>
      <c r="T264" s="157"/>
      <c r="U264" s="157"/>
      <c r="V264" s="157"/>
      <c r="W264" s="157"/>
      <c r="X264" s="157"/>
      <c r="Y264" s="148"/>
      <c r="Z264" s="148"/>
      <c r="AA264" s="148"/>
      <c r="AB264" s="148"/>
      <c r="AC264" s="148"/>
      <c r="AD264" s="148"/>
      <c r="AE264" s="148"/>
      <c r="AF264" s="148"/>
      <c r="AG264" s="148" t="s">
        <v>393</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x14ac:dyDescent="0.2">
      <c r="A265" s="155"/>
      <c r="B265" s="156"/>
      <c r="C265" s="198" t="s">
        <v>599</v>
      </c>
      <c r="D265" s="185"/>
      <c r="E265" s="186">
        <v>31.510899999999999</v>
      </c>
      <c r="F265" s="157"/>
      <c r="G265" s="157"/>
      <c r="H265" s="157"/>
      <c r="I265" s="157"/>
      <c r="J265" s="157"/>
      <c r="K265" s="157"/>
      <c r="L265" s="157"/>
      <c r="M265" s="157"/>
      <c r="N265" s="157"/>
      <c r="O265" s="157"/>
      <c r="P265" s="157"/>
      <c r="Q265" s="157"/>
      <c r="R265" s="157"/>
      <c r="S265" s="157"/>
      <c r="T265" s="157"/>
      <c r="U265" s="157"/>
      <c r="V265" s="157"/>
      <c r="W265" s="157"/>
      <c r="X265" s="157"/>
      <c r="Y265" s="148"/>
      <c r="Z265" s="148"/>
      <c r="AA265" s="148"/>
      <c r="AB265" s="148"/>
      <c r="AC265" s="148"/>
      <c r="AD265" s="148"/>
      <c r="AE265" s="148"/>
      <c r="AF265" s="148"/>
      <c r="AG265" s="148" t="s">
        <v>393</v>
      </c>
      <c r="AH265" s="148">
        <v>1</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ht="22.5" outlineLevel="1" x14ac:dyDescent="0.2">
      <c r="A266" s="155"/>
      <c r="B266" s="156"/>
      <c r="C266" s="197" t="s">
        <v>1879</v>
      </c>
      <c r="D266" s="183"/>
      <c r="E266" s="184">
        <v>2.9649999999999999</v>
      </c>
      <c r="F266" s="157"/>
      <c r="G266" s="157"/>
      <c r="H266" s="157"/>
      <c r="I266" s="157"/>
      <c r="J266" s="157"/>
      <c r="K266" s="157"/>
      <c r="L266" s="157"/>
      <c r="M266" s="157"/>
      <c r="N266" s="157"/>
      <c r="O266" s="157"/>
      <c r="P266" s="157"/>
      <c r="Q266" s="157"/>
      <c r="R266" s="157"/>
      <c r="S266" s="157"/>
      <c r="T266" s="157"/>
      <c r="U266" s="157"/>
      <c r="V266" s="157"/>
      <c r="W266" s="157"/>
      <c r="X266" s="157"/>
      <c r="Y266" s="148"/>
      <c r="Z266" s="148"/>
      <c r="AA266" s="148"/>
      <c r="AB266" s="148"/>
      <c r="AC266" s="148"/>
      <c r="AD266" s="148"/>
      <c r="AE266" s="148"/>
      <c r="AF266" s="148"/>
      <c r="AG266" s="148" t="s">
        <v>393</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98" t="s">
        <v>599</v>
      </c>
      <c r="D267" s="185"/>
      <c r="E267" s="186">
        <v>2.9649999999999999</v>
      </c>
      <c r="F267" s="157"/>
      <c r="G267" s="157"/>
      <c r="H267" s="157"/>
      <c r="I267" s="157"/>
      <c r="J267" s="157"/>
      <c r="K267" s="157"/>
      <c r="L267" s="157"/>
      <c r="M267" s="157"/>
      <c r="N267" s="157"/>
      <c r="O267" s="157"/>
      <c r="P267" s="157"/>
      <c r="Q267" s="157"/>
      <c r="R267" s="157"/>
      <c r="S267" s="157"/>
      <c r="T267" s="157"/>
      <c r="U267" s="157"/>
      <c r="V267" s="157"/>
      <c r="W267" s="157"/>
      <c r="X267" s="157"/>
      <c r="Y267" s="148"/>
      <c r="Z267" s="148"/>
      <c r="AA267" s="148"/>
      <c r="AB267" s="148"/>
      <c r="AC267" s="148"/>
      <c r="AD267" s="148"/>
      <c r="AE267" s="148"/>
      <c r="AF267" s="148"/>
      <c r="AG267" s="148" t="s">
        <v>393</v>
      </c>
      <c r="AH267" s="148">
        <v>1</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65">
        <v>58</v>
      </c>
      <c r="B268" s="166" t="s">
        <v>1880</v>
      </c>
      <c r="C268" s="175" t="s">
        <v>1881</v>
      </c>
      <c r="D268" s="167" t="s">
        <v>649</v>
      </c>
      <c r="E268" s="168">
        <v>4.3299999999999996E-3</v>
      </c>
      <c r="F268" s="169">
        <v>29408.78</v>
      </c>
      <c r="G268" s="170">
        <f>ROUND(E268*F268,2)</f>
        <v>127.34</v>
      </c>
      <c r="H268" s="169">
        <v>24122.2</v>
      </c>
      <c r="I268" s="170">
        <f>ROUND(E268*H268,2)</f>
        <v>104.45</v>
      </c>
      <c r="J268" s="169">
        <v>5286.58</v>
      </c>
      <c r="K268" s="170">
        <f>ROUND(E268*J268,2)</f>
        <v>22.89</v>
      </c>
      <c r="L268" s="170">
        <v>21</v>
      </c>
      <c r="M268" s="170">
        <f>G268*(1+L268/100)</f>
        <v>154.0814</v>
      </c>
      <c r="N268" s="170">
        <v>1.0512600000000001</v>
      </c>
      <c r="O268" s="170">
        <f>ROUND(E268*N268,2)</f>
        <v>0</v>
      </c>
      <c r="P268" s="170">
        <v>0</v>
      </c>
      <c r="Q268" s="170">
        <f>ROUND(E268*P268,2)</f>
        <v>0</v>
      </c>
      <c r="R268" s="170" t="s">
        <v>1195</v>
      </c>
      <c r="S268" s="170" t="s">
        <v>387</v>
      </c>
      <c r="T268" s="171" t="s">
        <v>322</v>
      </c>
      <c r="U268" s="157">
        <v>15.211</v>
      </c>
      <c r="V268" s="157">
        <f>ROUND(E268*U268,2)</f>
        <v>7.0000000000000007E-2</v>
      </c>
      <c r="W268" s="157"/>
      <c r="X268" s="157" t="s">
        <v>388</v>
      </c>
      <c r="Y268" s="148"/>
      <c r="Z268" s="148"/>
      <c r="AA268" s="148"/>
      <c r="AB268" s="148"/>
      <c r="AC268" s="148"/>
      <c r="AD268" s="148"/>
      <c r="AE268" s="148"/>
      <c r="AF268" s="148"/>
      <c r="AG268" s="148" t="s">
        <v>389</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ht="33.75" outlineLevel="1" x14ac:dyDescent="0.2">
      <c r="A269" s="155"/>
      <c r="B269" s="156"/>
      <c r="C269" s="273" t="s">
        <v>1882</v>
      </c>
      <c r="D269" s="274"/>
      <c r="E269" s="274"/>
      <c r="F269" s="274"/>
      <c r="G269" s="274"/>
      <c r="H269" s="157"/>
      <c r="I269" s="157"/>
      <c r="J269" s="157"/>
      <c r="K269" s="157"/>
      <c r="L269" s="157"/>
      <c r="M269" s="157"/>
      <c r="N269" s="157"/>
      <c r="O269" s="157"/>
      <c r="P269" s="157"/>
      <c r="Q269" s="157"/>
      <c r="R269" s="157"/>
      <c r="S269" s="157"/>
      <c r="T269" s="157"/>
      <c r="U269" s="157"/>
      <c r="V269" s="157"/>
      <c r="W269" s="157"/>
      <c r="X269" s="157"/>
      <c r="Y269" s="148"/>
      <c r="Z269" s="148"/>
      <c r="AA269" s="148"/>
      <c r="AB269" s="148"/>
      <c r="AC269" s="148"/>
      <c r="AD269" s="148"/>
      <c r="AE269" s="148"/>
      <c r="AF269" s="148"/>
      <c r="AG269" s="148" t="s">
        <v>391</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72" t="str">
        <f>C269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69" s="148"/>
      <c r="BC269" s="148"/>
      <c r="BD269" s="148"/>
      <c r="BE269" s="148"/>
      <c r="BF269" s="148"/>
      <c r="BG269" s="148"/>
      <c r="BH269" s="148"/>
    </row>
    <row r="270" spans="1:60" outlineLevel="1" x14ac:dyDescent="0.2">
      <c r="A270" s="155"/>
      <c r="B270" s="156"/>
      <c r="C270" s="197" t="s">
        <v>1883</v>
      </c>
      <c r="D270" s="183"/>
      <c r="E270" s="184">
        <v>4.3299999999999996E-3</v>
      </c>
      <c r="F270" s="157"/>
      <c r="G270" s="157"/>
      <c r="H270" s="157"/>
      <c r="I270" s="157"/>
      <c r="J270" s="157"/>
      <c r="K270" s="157"/>
      <c r="L270" s="157"/>
      <c r="M270" s="157"/>
      <c r="N270" s="157"/>
      <c r="O270" s="157"/>
      <c r="P270" s="157"/>
      <c r="Q270" s="157"/>
      <c r="R270" s="157"/>
      <c r="S270" s="157"/>
      <c r="T270" s="157"/>
      <c r="U270" s="157"/>
      <c r="V270" s="157"/>
      <c r="W270" s="157"/>
      <c r="X270" s="157"/>
      <c r="Y270" s="148"/>
      <c r="Z270" s="148"/>
      <c r="AA270" s="148"/>
      <c r="AB270" s="148"/>
      <c r="AC270" s="148"/>
      <c r="AD270" s="148"/>
      <c r="AE270" s="148"/>
      <c r="AF270" s="148"/>
      <c r="AG270" s="148" t="s">
        <v>393</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65">
        <v>59</v>
      </c>
      <c r="B271" s="166" t="s">
        <v>1884</v>
      </c>
      <c r="C271" s="175" t="s">
        <v>1885</v>
      </c>
      <c r="D271" s="167" t="s">
        <v>649</v>
      </c>
      <c r="E271" s="168">
        <v>0.64717999999999998</v>
      </c>
      <c r="F271" s="169">
        <v>33920.04</v>
      </c>
      <c r="G271" s="170">
        <f>ROUND(E271*F271,2)</f>
        <v>21952.37</v>
      </c>
      <c r="H271" s="169">
        <v>23620.959999999999</v>
      </c>
      <c r="I271" s="170">
        <f>ROUND(E271*H271,2)</f>
        <v>15287.01</v>
      </c>
      <c r="J271" s="169">
        <v>10299.08</v>
      </c>
      <c r="K271" s="170">
        <f>ROUND(E271*J271,2)</f>
        <v>6665.36</v>
      </c>
      <c r="L271" s="170">
        <v>21</v>
      </c>
      <c r="M271" s="170">
        <f>G271*(1+L271/100)</f>
        <v>26562.367699999999</v>
      </c>
      <c r="N271" s="170">
        <v>1.02139</v>
      </c>
      <c r="O271" s="170">
        <f>ROUND(E271*N271,2)</f>
        <v>0.66</v>
      </c>
      <c r="P271" s="170">
        <v>0</v>
      </c>
      <c r="Q271" s="170">
        <f>ROUND(E271*P271,2)</f>
        <v>0</v>
      </c>
      <c r="R271" s="170" t="s">
        <v>1195</v>
      </c>
      <c r="S271" s="170" t="s">
        <v>387</v>
      </c>
      <c r="T271" s="171" t="s">
        <v>322</v>
      </c>
      <c r="U271" s="157">
        <v>26.616</v>
      </c>
      <c r="V271" s="157">
        <f>ROUND(E271*U271,2)</f>
        <v>17.23</v>
      </c>
      <c r="W271" s="157"/>
      <c r="X271" s="157" t="s">
        <v>388</v>
      </c>
      <c r="Y271" s="148"/>
      <c r="Z271" s="148"/>
      <c r="AA271" s="148"/>
      <c r="AB271" s="148"/>
      <c r="AC271" s="148"/>
      <c r="AD271" s="148"/>
      <c r="AE271" s="148"/>
      <c r="AF271" s="148"/>
      <c r="AG271" s="148" t="s">
        <v>389</v>
      </c>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ht="22.5" outlineLevel="1" x14ac:dyDescent="0.2">
      <c r="A272" s="155"/>
      <c r="B272" s="156"/>
      <c r="C272" s="273" t="s">
        <v>1206</v>
      </c>
      <c r="D272" s="274"/>
      <c r="E272" s="274"/>
      <c r="F272" s="274"/>
      <c r="G272" s="274"/>
      <c r="H272" s="157"/>
      <c r="I272" s="157"/>
      <c r="J272" s="157"/>
      <c r="K272" s="157"/>
      <c r="L272" s="157"/>
      <c r="M272" s="157"/>
      <c r="N272" s="157"/>
      <c r="O272" s="157"/>
      <c r="P272" s="157"/>
      <c r="Q272" s="157"/>
      <c r="R272" s="157"/>
      <c r="S272" s="157"/>
      <c r="T272" s="157"/>
      <c r="U272" s="157"/>
      <c r="V272" s="157"/>
      <c r="W272" s="157"/>
      <c r="X272" s="157"/>
      <c r="Y272" s="148"/>
      <c r="Z272" s="148"/>
      <c r="AA272" s="148"/>
      <c r="AB272" s="148"/>
      <c r="AC272" s="148"/>
      <c r="AD272" s="148"/>
      <c r="AE272" s="148"/>
      <c r="AF272" s="148"/>
      <c r="AG272" s="148" t="s">
        <v>391</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72" t="str">
        <f>C272</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272" s="148"/>
      <c r="BC272" s="148"/>
      <c r="BD272" s="148"/>
      <c r="BE272" s="148"/>
      <c r="BF272" s="148"/>
      <c r="BG272" s="148"/>
      <c r="BH272" s="148"/>
    </row>
    <row r="273" spans="1:60" outlineLevel="1" x14ac:dyDescent="0.2">
      <c r="A273" s="155"/>
      <c r="B273" s="156"/>
      <c r="C273" s="261" t="s">
        <v>1886</v>
      </c>
      <c r="D273" s="262"/>
      <c r="E273" s="262"/>
      <c r="F273" s="262"/>
      <c r="G273" s="262"/>
      <c r="H273" s="157"/>
      <c r="I273" s="157"/>
      <c r="J273" s="157"/>
      <c r="K273" s="157"/>
      <c r="L273" s="157"/>
      <c r="M273" s="157"/>
      <c r="N273" s="157"/>
      <c r="O273" s="157"/>
      <c r="P273" s="157"/>
      <c r="Q273" s="157"/>
      <c r="R273" s="157"/>
      <c r="S273" s="157"/>
      <c r="T273" s="157"/>
      <c r="U273" s="157"/>
      <c r="V273" s="157"/>
      <c r="W273" s="157"/>
      <c r="X273" s="157"/>
      <c r="Y273" s="148"/>
      <c r="Z273" s="148"/>
      <c r="AA273" s="148"/>
      <c r="AB273" s="148"/>
      <c r="AC273" s="148"/>
      <c r="AD273" s="148"/>
      <c r="AE273" s="148"/>
      <c r="AF273" s="148"/>
      <c r="AG273" s="148" t="s">
        <v>326</v>
      </c>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55"/>
      <c r="B274" s="156"/>
      <c r="C274" s="194" t="s">
        <v>392</v>
      </c>
      <c r="D274" s="179"/>
      <c r="E274" s="180"/>
      <c r="F274" s="157"/>
      <c r="G274" s="157"/>
      <c r="H274" s="157"/>
      <c r="I274" s="157"/>
      <c r="J274" s="157"/>
      <c r="K274" s="157"/>
      <c r="L274" s="157"/>
      <c r="M274" s="157"/>
      <c r="N274" s="157"/>
      <c r="O274" s="157"/>
      <c r="P274" s="157"/>
      <c r="Q274" s="157"/>
      <c r="R274" s="157"/>
      <c r="S274" s="157"/>
      <c r="T274" s="157"/>
      <c r="U274" s="157"/>
      <c r="V274" s="157"/>
      <c r="W274" s="157"/>
      <c r="X274" s="157"/>
      <c r="Y274" s="148"/>
      <c r="Z274" s="148"/>
      <c r="AA274" s="148"/>
      <c r="AB274" s="148"/>
      <c r="AC274" s="148"/>
      <c r="AD274" s="148"/>
      <c r="AE274" s="148"/>
      <c r="AF274" s="148"/>
      <c r="AG274" s="148" t="s">
        <v>393</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195" t="s">
        <v>1887</v>
      </c>
      <c r="D275" s="179"/>
      <c r="E275" s="180">
        <v>2.83385</v>
      </c>
      <c r="F275" s="157"/>
      <c r="G275" s="157"/>
      <c r="H275" s="157"/>
      <c r="I275" s="157"/>
      <c r="J275" s="157"/>
      <c r="K275" s="157"/>
      <c r="L275" s="157"/>
      <c r="M275" s="157"/>
      <c r="N275" s="157"/>
      <c r="O275" s="157"/>
      <c r="P275" s="157"/>
      <c r="Q275" s="157"/>
      <c r="R275" s="157"/>
      <c r="S275" s="157"/>
      <c r="T275" s="157"/>
      <c r="U275" s="157"/>
      <c r="V275" s="157"/>
      <c r="W275" s="157"/>
      <c r="X275" s="157"/>
      <c r="Y275" s="148"/>
      <c r="Z275" s="148"/>
      <c r="AA275" s="148"/>
      <c r="AB275" s="148"/>
      <c r="AC275" s="148"/>
      <c r="AD275" s="148"/>
      <c r="AE275" s="148"/>
      <c r="AF275" s="148"/>
      <c r="AG275" s="148" t="s">
        <v>393</v>
      </c>
      <c r="AH275" s="148">
        <v>2</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95" t="s">
        <v>1888</v>
      </c>
      <c r="D276" s="179"/>
      <c r="E276" s="180">
        <v>-0.45750000000000002</v>
      </c>
      <c r="F276" s="157"/>
      <c r="G276" s="157"/>
      <c r="H276" s="157"/>
      <c r="I276" s="157"/>
      <c r="J276" s="157"/>
      <c r="K276" s="157"/>
      <c r="L276" s="157"/>
      <c r="M276" s="157"/>
      <c r="N276" s="157"/>
      <c r="O276" s="157"/>
      <c r="P276" s="157"/>
      <c r="Q276" s="157"/>
      <c r="R276" s="157"/>
      <c r="S276" s="157"/>
      <c r="T276" s="157"/>
      <c r="U276" s="157"/>
      <c r="V276" s="157"/>
      <c r="W276" s="157"/>
      <c r="X276" s="157"/>
      <c r="Y276" s="148"/>
      <c r="Z276" s="148"/>
      <c r="AA276" s="148"/>
      <c r="AB276" s="148"/>
      <c r="AC276" s="148"/>
      <c r="AD276" s="148"/>
      <c r="AE276" s="148"/>
      <c r="AF276" s="148"/>
      <c r="AG276" s="148" t="s">
        <v>393</v>
      </c>
      <c r="AH276" s="148">
        <v>2</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96" t="s">
        <v>403</v>
      </c>
      <c r="D277" s="181"/>
      <c r="E277" s="182">
        <v>2.37635</v>
      </c>
      <c r="F277" s="157"/>
      <c r="G277" s="157"/>
      <c r="H277" s="157"/>
      <c r="I277" s="157"/>
      <c r="J277" s="157"/>
      <c r="K277" s="157"/>
      <c r="L277" s="157"/>
      <c r="M277" s="157"/>
      <c r="N277" s="157"/>
      <c r="O277" s="157"/>
      <c r="P277" s="157"/>
      <c r="Q277" s="157"/>
      <c r="R277" s="157"/>
      <c r="S277" s="157"/>
      <c r="T277" s="157"/>
      <c r="U277" s="157"/>
      <c r="V277" s="157"/>
      <c r="W277" s="157"/>
      <c r="X277" s="157"/>
      <c r="Y277" s="148"/>
      <c r="Z277" s="148"/>
      <c r="AA277" s="148"/>
      <c r="AB277" s="148"/>
      <c r="AC277" s="148"/>
      <c r="AD277" s="148"/>
      <c r="AE277" s="148"/>
      <c r="AF277" s="148"/>
      <c r="AG277" s="148" t="s">
        <v>393</v>
      </c>
      <c r="AH277" s="148">
        <v>3</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55"/>
      <c r="B278" s="156"/>
      <c r="C278" s="194" t="s">
        <v>404</v>
      </c>
      <c r="D278" s="179"/>
      <c r="E278" s="180"/>
      <c r="F278" s="157"/>
      <c r="G278" s="157"/>
      <c r="H278" s="157"/>
      <c r="I278" s="157"/>
      <c r="J278" s="157"/>
      <c r="K278" s="157"/>
      <c r="L278" s="157"/>
      <c r="M278" s="157"/>
      <c r="N278" s="157"/>
      <c r="O278" s="157"/>
      <c r="P278" s="157"/>
      <c r="Q278" s="157"/>
      <c r="R278" s="157"/>
      <c r="S278" s="157"/>
      <c r="T278" s="157"/>
      <c r="U278" s="157"/>
      <c r="V278" s="157"/>
      <c r="W278" s="157"/>
      <c r="X278" s="157"/>
      <c r="Y278" s="148"/>
      <c r="Z278" s="148"/>
      <c r="AA278" s="148"/>
      <c r="AB278" s="148"/>
      <c r="AC278" s="148"/>
      <c r="AD278" s="148"/>
      <c r="AE278" s="148"/>
      <c r="AF278" s="148"/>
      <c r="AG278" s="148" t="s">
        <v>393</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55"/>
      <c r="B279" s="156"/>
      <c r="C279" s="197" t="s">
        <v>1889</v>
      </c>
      <c r="D279" s="183"/>
      <c r="E279" s="184">
        <v>0.30892999999999998</v>
      </c>
      <c r="F279" s="157"/>
      <c r="G279" s="157"/>
      <c r="H279" s="157"/>
      <c r="I279" s="157"/>
      <c r="J279" s="157"/>
      <c r="K279" s="157"/>
      <c r="L279" s="157"/>
      <c r="M279" s="157"/>
      <c r="N279" s="157"/>
      <c r="O279" s="157"/>
      <c r="P279" s="157"/>
      <c r="Q279" s="157"/>
      <c r="R279" s="157"/>
      <c r="S279" s="157"/>
      <c r="T279" s="157"/>
      <c r="U279" s="157"/>
      <c r="V279" s="157"/>
      <c r="W279" s="157"/>
      <c r="X279" s="157"/>
      <c r="Y279" s="148"/>
      <c r="Z279" s="148"/>
      <c r="AA279" s="148"/>
      <c r="AB279" s="148"/>
      <c r="AC279" s="148"/>
      <c r="AD279" s="148"/>
      <c r="AE279" s="148"/>
      <c r="AF279" s="148"/>
      <c r="AG279" s="148" t="s">
        <v>393</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94" t="s">
        <v>392</v>
      </c>
      <c r="D280" s="179"/>
      <c r="E280" s="180"/>
      <c r="F280" s="157"/>
      <c r="G280" s="157"/>
      <c r="H280" s="157"/>
      <c r="I280" s="157"/>
      <c r="J280" s="157"/>
      <c r="K280" s="157"/>
      <c r="L280" s="157"/>
      <c r="M280" s="157"/>
      <c r="N280" s="157"/>
      <c r="O280" s="157"/>
      <c r="P280" s="157"/>
      <c r="Q280" s="157"/>
      <c r="R280" s="157"/>
      <c r="S280" s="157"/>
      <c r="T280" s="157"/>
      <c r="U280" s="157"/>
      <c r="V280" s="157"/>
      <c r="W280" s="157"/>
      <c r="X280" s="157"/>
      <c r="Y280" s="148"/>
      <c r="Z280" s="148"/>
      <c r="AA280" s="148"/>
      <c r="AB280" s="148"/>
      <c r="AC280" s="148"/>
      <c r="AD280" s="148"/>
      <c r="AE280" s="148"/>
      <c r="AF280" s="148"/>
      <c r="AG280" s="148" t="s">
        <v>393</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95" t="s">
        <v>1890</v>
      </c>
      <c r="D281" s="179"/>
      <c r="E281" s="180">
        <v>3.3824999999999998</v>
      </c>
      <c r="F281" s="157"/>
      <c r="G281" s="157"/>
      <c r="H281" s="157"/>
      <c r="I281" s="157"/>
      <c r="J281" s="157"/>
      <c r="K281" s="157"/>
      <c r="L281" s="157"/>
      <c r="M281" s="157"/>
      <c r="N281" s="157"/>
      <c r="O281" s="157"/>
      <c r="P281" s="157"/>
      <c r="Q281" s="157"/>
      <c r="R281" s="157"/>
      <c r="S281" s="157"/>
      <c r="T281" s="157"/>
      <c r="U281" s="157"/>
      <c r="V281" s="157"/>
      <c r="W281" s="157"/>
      <c r="X281" s="157"/>
      <c r="Y281" s="148"/>
      <c r="Z281" s="148"/>
      <c r="AA281" s="148"/>
      <c r="AB281" s="148"/>
      <c r="AC281" s="148"/>
      <c r="AD281" s="148"/>
      <c r="AE281" s="148"/>
      <c r="AF281" s="148"/>
      <c r="AG281" s="148" t="s">
        <v>393</v>
      </c>
      <c r="AH281" s="148">
        <v>2</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55"/>
      <c r="B282" s="156"/>
      <c r="C282" s="196" t="s">
        <v>403</v>
      </c>
      <c r="D282" s="181"/>
      <c r="E282" s="182">
        <v>3.3824999999999998</v>
      </c>
      <c r="F282" s="157"/>
      <c r="G282" s="157"/>
      <c r="H282" s="157"/>
      <c r="I282" s="157"/>
      <c r="J282" s="157"/>
      <c r="K282" s="157"/>
      <c r="L282" s="157"/>
      <c r="M282" s="157"/>
      <c r="N282" s="157"/>
      <c r="O282" s="157"/>
      <c r="P282" s="157"/>
      <c r="Q282" s="157"/>
      <c r="R282" s="157"/>
      <c r="S282" s="157"/>
      <c r="T282" s="157"/>
      <c r="U282" s="157"/>
      <c r="V282" s="157"/>
      <c r="W282" s="157"/>
      <c r="X282" s="157"/>
      <c r="Y282" s="148"/>
      <c r="Z282" s="148"/>
      <c r="AA282" s="148"/>
      <c r="AB282" s="148"/>
      <c r="AC282" s="148"/>
      <c r="AD282" s="148"/>
      <c r="AE282" s="148"/>
      <c r="AF282" s="148"/>
      <c r="AG282" s="148" t="s">
        <v>393</v>
      </c>
      <c r="AH282" s="148">
        <v>3</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94" t="s">
        <v>404</v>
      </c>
      <c r="D283" s="179"/>
      <c r="E283" s="180"/>
      <c r="F283" s="157"/>
      <c r="G283" s="157"/>
      <c r="H283" s="157"/>
      <c r="I283" s="157"/>
      <c r="J283" s="157"/>
      <c r="K283" s="157"/>
      <c r="L283" s="157"/>
      <c r="M283" s="157"/>
      <c r="N283" s="157"/>
      <c r="O283" s="157"/>
      <c r="P283" s="157"/>
      <c r="Q283" s="157"/>
      <c r="R283" s="157"/>
      <c r="S283" s="157"/>
      <c r="T283" s="157"/>
      <c r="U283" s="157"/>
      <c r="V283" s="157"/>
      <c r="W283" s="157"/>
      <c r="X283" s="157"/>
      <c r="Y283" s="148"/>
      <c r="Z283" s="148"/>
      <c r="AA283" s="148"/>
      <c r="AB283" s="148"/>
      <c r="AC283" s="148"/>
      <c r="AD283" s="148"/>
      <c r="AE283" s="148"/>
      <c r="AF283" s="148"/>
      <c r="AG283" s="148" t="s">
        <v>393</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197" t="s">
        <v>405</v>
      </c>
      <c r="D284" s="183"/>
      <c r="E284" s="184"/>
      <c r="F284" s="157"/>
      <c r="G284" s="157"/>
      <c r="H284" s="157"/>
      <c r="I284" s="157"/>
      <c r="J284" s="157"/>
      <c r="K284" s="157"/>
      <c r="L284" s="157"/>
      <c r="M284" s="157"/>
      <c r="N284" s="157"/>
      <c r="O284" s="157"/>
      <c r="P284" s="157"/>
      <c r="Q284" s="157"/>
      <c r="R284" s="157"/>
      <c r="S284" s="157"/>
      <c r="T284" s="157"/>
      <c r="U284" s="157"/>
      <c r="V284" s="157"/>
      <c r="W284" s="157"/>
      <c r="X284" s="157"/>
      <c r="Y284" s="148"/>
      <c r="Z284" s="148"/>
      <c r="AA284" s="148"/>
      <c r="AB284" s="148"/>
      <c r="AC284" s="148"/>
      <c r="AD284" s="148"/>
      <c r="AE284" s="148"/>
      <c r="AF284" s="148"/>
      <c r="AG284" s="148" t="s">
        <v>393</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97" t="s">
        <v>1891</v>
      </c>
      <c r="D285" s="183"/>
      <c r="E285" s="184">
        <v>0.33825</v>
      </c>
      <c r="F285" s="157"/>
      <c r="G285" s="157"/>
      <c r="H285" s="157"/>
      <c r="I285" s="157"/>
      <c r="J285" s="157"/>
      <c r="K285" s="157"/>
      <c r="L285" s="157"/>
      <c r="M285" s="157"/>
      <c r="N285" s="157"/>
      <c r="O285" s="157"/>
      <c r="P285" s="157"/>
      <c r="Q285" s="157"/>
      <c r="R285" s="157"/>
      <c r="S285" s="157"/>
      <c r="T285" s="157"/>
      <c r="U285" s="157"/>
      <c r="V285" s="157"/>
      <c r="W285" s="157"/>
      <c r="X285" s="157"/>
      <c r="Y285" s="148"/>
      <c r="Z285" s="148"/>
      <c r="AA285" s="148"/>
      <c r="AB285" s="148"/>
      <c r="AC285" s="148"/>
      <c r="AD285" s="148"/>
      <c r="AE285" s="148"/>
      <c r="AF285" s="148"/>
      <c r="AG285" s="148" t="s">
        <v>393</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ht="22.5" outlineLevel="1" x14ac:dyDescent="0.2">
      <c r="A286" s="165">
        <v>60</v>
      </c>
      <c r="B286" s="166" t="s">
        <v>1892</v>
      </c>
      <c r="C286" s="175" t="s">
        <v>1893</v>
      </c>
      <c r="D286" s="167" t="s">
        <v>506</v>
      </c>
      <c r="E286" s="168">
        <v>95</v>
      </c>
      <c r="F286" s="169">
        <v>68.88</v>
      </c>
      <c r="G286" s="170">
        <f>ROUND(E286*F286,2)</f>
        <v>6543.6</v>
      </c>
      <c r="H286" s="169">
        <v>43.46</v>
      </c>
      <c r="I286" s="170">
        <f>ROUND(E286*H286,2)</f>
        <v>4128.7</v>
      </c>
      <c r="J286" s="169">
        <v>25.42</v>
      </c>
      <c r="K286" s="170">
        <f>ROUND(E286*J286,2)</f>
        <v>2414.9</v>
      </c>
      <c r="L286" s="170">
        <v>21</v>
      </c>
      <c r="M286" s="170">
        <f>G286*(1+L286/100)</f>
        <v>7917.7560000000003</v>
      </c>
      <c r="N286" s="170">
        <v>0.16192000000000001</v>
      </c>
      <c r="O286" s="170">
        <f>ROUND(E286*N286,2)</f>
        <v>15.38</v>
      </c>
      <c r="P286" s="170">
        <v>0</v>
      </c>
      <c r="Q286" s="170">
        <f>ROUND(E286*P286,2)</f>
        <v>0</v>
      </c>
      <c r="R286" s="170" t="s">
        <v>638</v>
      </c>
      <c r="S286" s="170" t="s">
        <v>387</v>
      </c>
      <c r="T286" s="171" t="s">
        <v>322</v>
      </c>
      <c r="U286" s="157">
        <v>0.09</v>
      </c>
      <c r="V286" s="157">
        <f>ROUND(E286*U286,2)</f>
        <v>8.5500000000000007</v>
      </c>
      <c r="W286" s="157"/>
      <c r="X286" s="157" t="s">
        <v>388</v>
      </c>
      <c r="Y286" s="148"/>
      <c r="Z286" s="148"/>
      <c r="AA286" s="148"/>
      <c r="AB286" s="148"/>
      <c r="AC286" s="148"/>
      <c r="AD286" s="148"/>
      <c r="AE286" s="148"/>
      <c r="AF286" s="148"/>
      <c r="AG286" s="148" t="s">
        <v>389</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273" t="s">
        <v>1894</v>
      </c>
      <c r="D287" s="274"/>
      <c r="E287" s="274"/>
      <c r="F287" s="274"/>
      <c r="G287" s="274"/>
      <c r="H287" s="157"/>
      <c r="I287" s="157"/>
      <c r="J287" s="157"/>
      <c r="K287" s="157"/>
      <c r="L287" s="157"/>
      <c r="M287" s="157"/>
      <c r="N287" s="157"/>
      <c r="O287" s="157"/>
      <c r="P287" s="157"/>
      <c r="Q287" s="157"/>
      <c r="R287" s="157"/>
      <c r="S287" s="157"/>
      <c r="T287" s="157"/>
      <c r="U287" s="157"/>
      <c r="V287" s="157"/>
      <c r="W287" s="157"/>
      <c r="X287" s="157"/>
      <c r="Y287" s="148"/>
      <c r="Z287" s="148"/>
      <c r="AA287" s="148"/>
      <c r="AB287" s="148"/>
      <c r="AC287" s="148"/>
      <c r="AD287" s="148"/>
      <c r="AE287" s="148"/>
      <c r="AF287" s="148"/>
      <c r="AG287" s="148" t="s">
        <v>391</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55"/>
      <c r="B288" s="156"/>
      <c r="C288" s="197" t="s">
        <v>1895</v>
      </c>
      <c r="D288" s="183"/>
      <c r="E288" s="184">
        <v>95</v>
      </c>
      <c r="F288" s="157"/>
      <c r="G288" s="157"/>
      <c r="H288" s="157"/>
      <c r="I288" s="157"/>
      <c r="J288" s="157"/>
      <c r="K288" s="157"/>
      <c r="L288" s="157"/>
      <c r="M288" s="157"/>
      <c r="N288" s="157"/>
      <c r="O288" s="157"/>
      <c r="P288" s="157"/>
      <c r="Q288" s="157"/>
      <c r="R288" s="157"/>
      <c r="S288" s="157"/>
      <c r="T288" s="157"/>
      <c r="U288" s="157"/>
      <c r="V288" s="157"/>
      <c r="W288" s="157"/>
      <c r="X288" s="157"/>
      <c r="Y288" s="148"/>
      <c r="Z288" s="148"/>
      <c r="AA288" s="148"/>
      <c r="AB288" s="148"/>
      <c r="AC288" s="148"/>
      <c r="AD288" s="148"/>
      <c r="AE288" s="148"/>
      <c r="AF288" s="148"/>
      <c r="AG288" s="148" t="s">
        <v>393</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x14ac:dyDescent="0.2">
      <c r="A289" s="159" t="s">
        <v>316</v>
      </c>
      <c r="B289" s="160" t="s">
        <v>218</v>
      </c>
      <c r="C289" s="174" t="s">
        <v>219</v>
      </c>
      <c r="D289" s="161"/>
      <c r="E289" s="162"/>
      <c r="F289" s="163"/>
      <c r="G289" s="163">
        <f>SUMIF(AG290:AG293,"&lt;&gt;NOR",G290:G293)</f>
        <v>9472.85</v>
      </c>
      <c r="H289" s="163"/>
      <c r="I289" s="163">
        <f>SUM(I290:I293)</f>
        <v>6026.78</v>
      </c>
      <c r="J289" s="163"/>
      <c r="K289" s="163">
        <f>SUM(K290:K293)</f>
        <v>3446.08</v>
      </c>
      <c r="L289" s="163"/>
      <c r="M289" s="163">
        <f>SUM(M290:M293)</f>
        <v>11462.148499999999</v>
      </c>
      <c r="N289" s="163"/>
      <c r="O289" s="163">
        <f>SUM(O290:O293)</f>
        <v>8.2200000000000006</v>
      </c>
      <c r="P289" s="163"/>
      <c r="Q289" s="163">
        <f>SUM(Q290:Q293)</f>
        <v>0</v>
      </c>
      <c r="R289" s="163"/>
      <c r="S289" s="163"/>
      <c r="T289" s="164"/>
      <c r="U289" s="158"/>
      <c r="V289" s="158">
        <f>SUM(V290:V293)</f>
        <v>11.62</v>
      </c>
      <c r="W289" s="158"/>
      <c r="X289" s="158"/>
      <c r="AG289" t="s">
        <v>317</v>
      </c>
    </row>
    <row r="290" spans="1:60" outlineLevel="1" x14ac:dyDescent="0.2">
      <c r="A290" s="165">
        <v>61</v>
      </c>
      <c r="B290" s="166" t="s">
        <v>1241</v>
      </c>
      <c r="C290" s="175" t="s">
        <v>1242</v>
      </c>
      <c r="D290" s="167" t="s">
        <v>443</v>
      </c>
      <c r="E290" s="168">
        <v>3.2530399999999999</v>
      </c>
      <c r="F290" s="169">
        <v>2912</v>
      </c>
      <c r="G290" s="170">
        <f>ROUND(E290*F290,2)</f>
        <v>9472.85</v>
      </c>
      <c r="H290" s="169">
        <v>1852.66</v>
      </c>
      <c r="I290" s="170">
        <f>ROUND(E290*H290,2)</f>
        <v>6026.78</v>
      </c>
      <c r="J290" s="169">
        <v>1059.3399999999999</v>
      </c>
      <c r="K290" s="170">
        <f>ROUND(E290*J290,2)</f>
        <v>3446.08</v>
      </c>
      <c r="L290" s="170">
        <v>21</v>
      </c>
      <c r="M290" s="170">
        <f>G290*(1+L290/100)</f>
        <v>11462.148499999999</v>
      </c>
      <c r="N290" s="170">
        <v>2.5256699999999999</v>
      </c>
      <c r="O290" s="170">
        <f>ROUND(E290*N290,2)</f>
        <v>8.2200000000000006</v>
      </c>
      <c r="P290" s="170">
        <v>0</v>
      </c>
      <c r="Q290" s="170">
        <f>ROUND(E290*P290,2)</f>
        <v>0</v>
      </c>
      <c r="R290" s="170"/>
      <c r="S290" s="170" t="s">
        <v>387</v>
      </c>
      <c r="T290" s="171" t="s">
        <v>322</v>
      </c>
      <c r="U290" s="157">
        <v>3.5720000000000001</v>
      </c>
      <c r="V290" s="157">
        <f>ROUND(E290*U290,2)</f>
        <v>11.62</v>
      </c>
      <c r="W290" s="157"/>
      <c r="X290" s="157" t="s">
        <v>388</v>
      </c>
      <c r="Y290" s="148"/>
      <c r="Z290" s="148"/>
      <c r="AA290" s="148"/>
      <c r="AB290" s="148"/>
      <c r="AC290" s="148"/>
      <c r="AD290" s="148"/>
      <c r="AE290" s="148"/>
      <c r="AF290" s="148"/>
      <c r="AG290" s="148" t="s">
        <v>389</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270" t="s">
        <v>1243</v>
      </c>
      <c r="D291" s="271"/>
      <c r="E291" s="271"/>
      <c r="F291" s="271"/>
      <c r="G291" s="271"/>
      <c r="H291" s="157"/>
      <c r="I291" s="157"/>
      <c r="J291" s="157"/>
      <c r="K291" s="157"/>
      <c r="L291" s="157"/>
      <c r="M291" s="157"/>
      <c r="N291" s="157"/>
      <c r="O291" s="157"/>
      <c r="P291" s="157"/>
      <c r="Q291" s="157"/>
      <c r="R291" s="157"/>
      <c r="S291" s="157"/>
      <c r="T291" s="157"/>
      <c r="U291" s="157"/>
      <c r="V291" s="157"/>
      <c r="W291" s="157"/>
      <c r="X291" s="157"/>
      <c r="Y291" s="148"/>
      <c r="Z291" s="148"/>
      <c r="AA291" s="148"/>
      <c r="AB291" s="148"/>
      <c r="AC291" s="148"/>
      <c r="AD291" s="148"/>
      <c r="AE291" s="148"/>
      <c r="AF291" s="148"/>
      <c r="AG291" s="148" t="s">
        <v>326</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97" t="s">
        <v>1896</v>
      </c>
      <c r="D292" s="183"/>
      <c r="E292" s="184">
        <v>2.1194999999999999</v>
      </c>
      <c r="F292" s="157"/>
      <c r="G292" s="157"/>
      <c r="H292" s="157"/>
      <c r="I292" s="157"/>
      <c r="J292" s="157"/>
      <c r="K292" s="157"/>
      <c r="L292" s="157"/>
      <c r="M292" s="157"/>
      <c r="N292" s="157"/>
      <c r="O292" s="157"/>
      <c r="P292" s="157"/>
      <c r="Q292" s="157"/>
      <c r="R292" s="157"/>
      <c r="S292" s="157"/>
      <c r="T292" s="157"/>
      <c r="U292" s="157"/>
      <c r="V292" s="157"/>
      <c r="W292" s="157"/>
      <c r="X292" s="157"/>
      <c r="Y292" s="148"/>
      <c r="Z292" s="148"/>
      <c r="AA292" s="148"/>
      <c r="AB292" s="148"/>
      <c r="AC292" s="148"/>
      <c r="AD292" s="148"/>
      <c r="AE292" s="148"/>
      <c r="AF292" s="148"/>
      <c r="AG292" s="148" t="s">
        <v>393</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97" t="s">
        <v>1897</v>
      </c>
      <c r="D293" s="183"/>
      <c r="E293" s="184">
        <v>1.13354</v>
      </c>
      <c r="F293" s="157"/>
      <c r="G293" s="157"/>
      <c r="H293" s="157"/>
      <c r="I293" s="157"/>
      <c r="J293" s="157"/>
      <c r="K293" s="157"/>
      <c r="L293" s="157"/>
      <c r="M293" s="157"/>
      <c r="N293" s="157"/>
      <c r="O293" s="157"/>
      <c r="P293" s="157"/>
      <c r="Q293" s="157"/>
      <c r="R293" s="157"/>
      <c r="S293" s="157"/>
      <c r="T293" s="157"/>
      <c r="U293" s="157"/>
      <c r="V293" s="157"/>
      <c r="W293" s="157"/>
      <c r="X293" s="157"/>
      <c r="Y293" s="148"/>
      <c r="Z293" s="148"/>
      <c r="AA293" s="148"/>
      <c r="AB293" s="148"/>
      <c r="AC293" s="148"/>
      <c r="AD293" s="148"/>
      <c r="AE293" s="148"/>
      <c r="AF293" s="148"/>
      <c r="AG293" s="148" t="s">
        <v>393</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x14ac:dyDescent="0.2">
      <c r="A294" s="159" t="s">
        <v>316</v>
      </c>
      <c r="B294" s="160" t="s">
        <v>220</v>
      </c>
      <c r="C294" s="174" t="s">
        <v>221</v>
      </c>
      <c r="D294" s="161"/>
      <c r="E294" s="162"/>
      <c r="F294" s="163"/>
      <c r="G294" s="163">
        <f>SUMIF(AG295:AG305,"&lt;&gt;NOR",G295:G305)</f>
        <v>79382</v>
      </c>
      <c r="H294" s="163"/>
      <c r="I294" s="163">
        <f>SUM(I295:I305)</f>
        <v>58109.599999999999</v>
      </c>
      <c r="J294" s="163"/>
      <c r="K294" s="163">
        <f>SUM(K295:K305)</f>
        <v>21272.400000000001</v>
      </c>
      <c r="L294" s="163"/>
      <c r="M294" s="163">
        <f>SUM(M295:M305)</f>
        <v>96052.22</v>
      </c>
      <c r="N294" s="163"/>
      <c r="O294" s="163">
        <f>SUM(O295:O305)</f>
        <v>104.41000000000001</v>
      </c>
      <c r="P294" s="163"/>
      <c r="Q294" s="163">
        <f>SUM(Q295:Q305)</f>
        <v>0</v>
      </c>
      <c r="R294" s="163"/>
      <c r="S294" s="163"/>
      <c r="T294" s="164"/>
      <c r="U294" s="158"/>
      <c r="V294" s="158">
        <f>SUM(V295:V305)</f>
        <v>50.449999999999996</v>
      </c>
      <c r="W294" s="158"/>
      <c r="X294" s="158"/>
      <c r="AG294" t="s">
        <v>317</v>
      </c>
    </row>
    <row r="295" spans="1:60" outlineLevel="1" x14ac:dyDescent="0.2">
      <c r="A295" s="165">
        <v>62</v>
      </c>
      <c r="B295" s="166" t="s">
        <v>1898</v>
      </c>
      <c r="C295" s="175" t="s">
        <v>1899</v>
      </c>
      <c r="D295" s="167" t="s">
        <v>506</v>
      </c>
      <c r="E295" s="168">
        <v>95</v>
      </c>
      <c r="F295" s="169">
        <v>119.6</v>
      </c>
      <c r="G295" s="170">
        <f>ROUND(E295*F295,2)</f>
        <v>11362</v>
      </c>
      <c r="H295" s="169">
        <v>100.57</v>
      </c>
      <c r="I295" s="170">
        <f>ROUND(E295*H295,2)</f>
        <v>9554.15</v>
      </c>
      <c r="J295" s="169">
        <v>19.03</v>
      </c>
      <c r="K295" s="170">
        <f>ROUND(E295*J295,2)</f>
        <v>1807.85</v>
      </c>
      <c r="L295" s="170">
        <v>21</v>
      </c>
      <c r="M295" s="170">
        <f>G295*(1+L295/100)</f>
        <v>13748.02</v>
      </c>
      <c r="N295" s="170">
        <v>0.32250000000000001</v>
      </c>
      <c r="O295" s="170">
        <f>ROUND(E295*N295,2)</f>
        <v>30.64</v>
      </c>
      <c r="P295" s="170">
        <v>0</v>
      </c>
      <c r="Q295" s="170">
        <f>ROUND(E295*P295,2)</f>
        <v>0</v>
      </c>
      <c r="R295" s="170" t="s">
        <v>638</v>
      </c>
      <c r="S295" s="170" t="s">
        <v>387</v>
      </c>
      <c r="T295" s="171" t="s">
        <v>322</v>
      </c>
      <c r="U295" s="157">
        <v>2.5999999999999999E-2</v>
      </c>
      <c r="V295" s="157">
        <f>ROUND(E295*U295,2)</f>
        <v>2.4700000000000002</v>
      </c>
      <c r="W295" s="157"/>
      <c r="X295" s="157" t="s">
        <v>388</v>
      </c>
      <c r="Y295" s="148"/>
      <c r="Z295" s="148"/>
      <c r="AA295" s="148"/>
      <c r="AB295" s="148"/>
      <c r="AC295" s="148"/>
      <c r="AD295" s="148"/>
      <c r="AE295" s="148"/>
      <c r="AF295" s="148"/>
      <c r="AG295" s="148" t="s">
        <v>389</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273" t="s">
        <v>1900</v>
      </c>
      <c r="D296" s="274"/>
      <c r="E296" s="274"/>
      <c r="F296" s="274"/>
      <c r="G296" s="274"/>
      <c r="H296" s="157"/>
      <c r="I296" s="157"/>
      <c r="J296" s="157"/>
      <c r="K296" s="157"/>
      <c r="L296" s="157"/>
      <c r="M296" s="157"/>
      <c r="N296" s="157"/>
      <c r="O296" s="157"/>
      <c r="P296" s="157"/>
      <c r="Q296" s="157"/>
      <c r="R296" s="157"/>
      <c r="S296" s="157"/>
      <c r="T296" s="157"/>
      <c r="U296" s="157"/>
      <c r="V296" s="157"/>
      <c r="W296" s="157"/>
      <c r="X296" s="157"/>
      <c r="Y296" s="148"/>
      <c r="Z296" s="148"/>
      <c r="AA296" s="148"/>
      <c r="AB296" s="148"/>
      <c r="AC296" s="148"/>
      <c r="AD296" s="148"/>
      <c r="AE296" s="148"/>
      <c r="AF296" s="148"/>
      <c r="AG296" s="148" t="s">
        <v>391</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97" t="s">
        <v>1895</v>
      </c>
      <c r="D297" s="183"/>
      <c r="E297" s="184">
        <v>95</v>
      </c>
      <c r="F297" s="157"/>
      <c r="G297" s="157"/>
      <c r="H297" s="157"/>
      <c r="I297" s="157"/>
      <c r="J297" s="157"/>
      <c r="K297" s="157"/>
      <c r="L297" s="157"/>
      <c r="M297" s="157"/>
      <c r="N297" s="157"/>
      <c r="O297" s="157"/>
      <c r="P297" s="157"/>
      <c r="Q297" s="157"/>
      <c r="R297" s="157"/>
      <c r="S297" s="157"/>
      <c r="T297" s="157"/>
      <c r="U297" s="157"/>
      <c r="V297" s="157"/>
      <c r="W297" s="157"/>
      <c r="X297" s="157"/>
      <c r="Y297" s="148"/>
      <c r="Z297" s="148"/>
      <c r="AA297" s="148"/>
      <c r="AB297" s="148"/>
      <c r="AC297" s="148"/>
      <c r="AD297" s="148"/>
      <c r="AE297" s="148"/>
      <c r="AF297" s="148"/>
      <c r="AG297" s="148" t="s">
        <v>393</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65">
        <v>63</v>
      </c>
      <c r="B298" s="166" t="s">
        <v>1901</v>
      </c>
      <c r="C298" s="175" t="s">
        <v>1902</v>
      </c>
      <c r="D298" s="167" t="s">
        <v>506</v>
      </c>
      <c r="E298" s="168">
        <v>95</v>
      </c>
      <c r="F298" s="169">
        <v>271.2</v>
      </c>
      <c r="G298" s="170">
        <f>ROUND(E298*F298,2)</f>
        <v>25764</v>
      </c>
      <c r="H298" s="169">
        <v>242.28</v>
      </c>
      <c r="I298" s="170">
        <f>ROUND(E298*H298,2)</f>
        <v>23016.6</v>
      </c>
      <c r="J298" s="169">
        <v>28.92</v>
      </c>
      <c r="K298" s="170">
        <f>ROUND(E298*J298,2)</f>
        <v>2747.4</v>
      </c>
      <c r="L298" s="170">
        <v>21</v>
      </c>
      <c r="M298" s="170">
        <f>G298*(1+L298/100)</f>
        <v>31174.44</v>
      </c>
      <c r="N298" s="170">
        <v>0.51085999999999998</v>
      </c>
      <c r="O298" s="170">
        <f>ROUND(E298*N298,2)</f>
        <v>48.53</v>
      </c>
      <c r="P298" s="170">
        <v>0</v>
      </c>
      <c r="Q298" s="170">
        <f>ROUND(E298*P298,2)</f>
        <v>0</v>
      </c>
      <c r="R298" s="170" t="s">
        <v>638</v>
      </c>
      <c r="S298" s="170" t="s">
        <v>387</v>
      </c>
      <c r="T298" s="171" t="s">
        <v>322</v>
      </c>
      <c r="U298" s="157">
        <v>2.7E-2</v>
      </c>
      <c r="V298" s="157">
        <f>ROUND(E298*U298,2)</f>
        <v>2.57</v>
      </c>
      <c r="W298" s="157"/>
      <c r="X298" s="157" t="s">
        <v>388</v>
      </c>
      <c r="Y298" s="148"/>
      <c r="Z298" s="148"/>
      <c r="AA298" s="148"/>
      <c r="AB298" s="148"/>
      <c r="AC298" s="148"/>
      <c r="AD298" s="148"/>
      <c r="AE298" s="148"/>
      <c r="AF298" s="148"/>
      <c r="AG298" s="148" t="s">
        <v>389</v>
      </c>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273" t="s">
        <v>1903</v>
      </c>
      <c r="D299" s="274"/>
      <c r="E299" s="274"/>
      <c r="F299" s="274"/>
      <c r="G299" s="274"/>
      <c r="H299" s="157"/>
      <c r="I299" s="157"/>
      <c r="J299" s="157"/>
      <c r="K299" s="157"/>
      <c r="L299" s="157"/>
      <c r="M299" s="157"/>
      <c r="N299" s="157"/>
      <c r="O299" s="157"/>
      <c r="P299" s="157"/>
      <c r="Q299" s="157"/>
      <c r="R299" s="157"/>
      <c r="S299" s="157"/>
      <c r="T299" s="157"/>
      <c r="U299" s="157"/>
      <c r="V299" s="157"/>
      <c r="W299" s="157"/>
      <c r="X299" s="157"/>
      <c r="Y299" s="148"/>
      <c r="Z299" s="148"/>
      <c r="AA299" s="148"/>
      <c r="AB299" s="148"/>
      <c r="AC299" s="148"/>
      <c r="AD299" s="148"/>
      <c r="AE299" s="148"/>
      <c r="AF299" s="148"/>
      <c r="AG299" s="148" t="s">
        <v>391</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97" t="s">
        <v>1895</v>
      </c>
      <c r="D300" s="183"/>
      <c r="E300" s="184">
        <v>95</v>
      </c>
      <c r="F300" s="157"/>
      <c r="G300" s="157"/>
      <c r="H300" s="157"/>
      <c r="I300" s="157"/>
      <c r="J300" s="157"/>
      <c r="K300" s="157"/>
      <c r="L300" s="157"/>
      <c r="M300" s="157"/>
      <c r="N300" s="157"/>
      <c r="O300" s="157"/>
      <c r="P300" s="157"/>
      <c r="Q300" s="157"/>
      <c r="R300" s="157"/>
      <c r="S300" s="157"/>
      <c r="T300" s="157"/>
      <c r="U300" s="157"/>
      <c r="V300" s="157"/>
      <c r="W300" s="157"/>
      <c r="X300" s="157"/>
      <c r="Y300" s="148"/>
      <c r="Z300" s="148"/>
      <c r="AA300" s="148"/>
      <c r="AB300" s="148"/>
      <c r="AC300" s="148"/>
      <c r="AD300" s="148"/>
      <c r="AE300" s="148"/>
      <c r="AF300" s="148"/>
      <c r="AG300" s="148" t="s">
        <v>393</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65">
        <v>64</v>
      </c>
      <c r="B301" s="166" t="s">
        <v>1904</v>
      </c>
      <c r="C301" s="175" t="s">
        <v>1905</v>
      </c>
      <c r="D301" s="167" t="s">
        <v>506</v>
      </c>
      <c r="E301" s="168">
        <v>95</v>
      </c>
      <c r="F301" s="169">
        <v>215.2</v>
      </c>
      <c r="G301" s="170">
        <f>ROUND(E301*F301,2)</f>
        <v>20444</v>
      </c>
      <c r="H301" s="169">
        <v>39.229999999999997</v>
      </c>
      <c r="I301" s="170">
        <f>ROUND(E301*H301,2)</f>
        <v>3726.85</v>
      </c>
      <c r="J301" s="169">
        <v>175.97</v>
      </c>
      <c r="K301" s="170">
        <f>ROUND(E301*J301,2)</f>
        <v>16717.150000000001</v>
      </c>
      <c r="L301" s="170">
        <v>21</v>
      </c>
      <c r="M301" s="170">
        <f>G301*(1+L301/100)</f>
        <v>24737.239999999998</v>
      </c>
      <c r="N301" s="170">
        <v>9.2799999999999994E-2</v>
      </c>
      <c r="O301" s="170">
        <f>ROUND(E301*N301,2)</f>
        <v>8.82</v>
      </c>
      <c r="P301" s="170">
        <v>0</v>
      </c>
      <c r="Q301" s="170">
        <f>ROUND(E301*P301,2)</f>
        <v>0</v>
      </c>
      <c r="R301" s="170" t="s">
        <v>638</v>
      </c>
      <c r="S301" s="170" t="s">
        <v>387</v>
      </c>
      <c r="T301" s="171" t="s">
        <v>322</v>
      </c>
      <c r="U301" s="157">
        <v>0.47799999999999998</v>
      </c>
      <c r="V301" s="157">
        <f>ROUND(E301*U301,2)</f>
        <v>45.41</v>
      </c>
      <c r="W301" s="157"/>
      <c r="X301" s="157" t="s">
        <v>388</v>
      </c>
      <c r="Y301" s="148"/>
      <c r="Z301" s="148"/>
      <c r="AA301" s="148"/>
      <c r="AB301" s="148"/>
      <c r="AC301" s="148"/>
      <c r="AD301" s="148"/>
      <c r="AE301" s="148"/>
      <c r="AF301" s="148"/>
      <c r="AG301" s="148" t="s">
        <v>389</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ht="22.5" outlineLevel="1" x14ac:dyDescent="0.2">
      <c r="A302" s="155"/>
      <c r="B302" s="156"/>
      <c r="C302" s="273" t="s">
        <v>1906</v>
      </c>
      <c r="D302" s="274"/>
      <c r="E302" s="274"/>
      <c r="F302" s="274"/>
      <c r="G302" s="274"/>
      <c r="H302" s="157"/>
      <c r="I302" s="157"/>
      <c r="J302" s="157"/>
      <c r="K302" s="157"/>
      <c r="L302" s="157"/>
      <c r="M302" s="157"/>
      <c r="N302" s="157"/>
      <c r="O302" s="157"/>
      <c r="P302" s="157"/>
      <c r="Q302" s="157"/>
      <c r="R302" s="157"/>
      <c r="S302" s="157"/>
      <c r="T302" s="157"/>
      <c r="U302" s="157"/>
      <c r="V302" s="157"/>
      <c r="W302" s="157"/>
      <c r="X302" s="157"/>
      <c r="Y302" s="148"/>
      <c r="Z302" s="148"/>
      <c r="AA302" s="148"/>
      <c r="AB302" s="148"/>
      <c r="AC302" s="148"/>
      <c r="AD302" s="148"/>
      <c r="AE302" s="148"/>
      <c r="AF302" s="148"/>
      <c r="AG302" s="148" t="s">
        <v>391</v>
      </c>
      <c r="AH302" s="148"/>
      <c r="AI302" s="148"/>
      <c r="AJ302" s="148"/>
      <c r="AK302" s="148"/>
      <c r="AL302" s="148"/>
      <c r="AM302" s="148"/>
      <c r="AN302" s="148"/>
      <c r="AO302" s="148"/>
      <c r="AP302" s="148"/>
      <c r="AQ302" s="148"/>
      <c r="AR302" s="148"/>
      <c r="AS302" s="148"/>
      <c r="AT302" s="148"/>
      <c r="AU302" s="148"/>
      <c r="AV302" s="148"/>
      <c r="AW302" s="148"/>
      <c r="AX302" s="148"/>
      <c r="AY302" s="148"/>
      <c r="AZ302" s="148"/>
      <c r="BA302" s="172" t="str">
        <f>C302</f>
        <v>s provedením lože z kameniva drceného, s vyplněním spár, s dvojitým hutněním a se smetením přebytečného materiálu na krajnici. S dodáním hmot pro lože a výplň spár.</v>
      </c>
      <c r="BB302" s="148"/>
      <c r="BC302" s="148"/>
      <c r="BD302" s="148"/>
      <c r="BE302" s="148"/>
      <c r="BF302" s="148"/>
      <c r="BG302" s="148"/>
      <c r="BH302" s="148"/>
    </row>
    <row r="303" spans="1:60" outlineLevel="1" x14ac:dyDescent="0.2">
      <c r="A303" s="155"/>
      <c r="B303" s="156"/>
      <c r="C303" s="197" t="s">
        <v>1895</v>
      </c>
      <c r="D303" s="183"/>
      <c r="E303" s="184">
        <v>95</v>
      </c>
      <c r="F303" s="157"/>
      <c r="G303" s="157"/>
      <c r="H303" s="157"/>
      <c r="I303" s="157"/>
      <c r="J303" s="157"/>
      <c r="K303" s="157"/>
      <c r="L303" s="157"/>
      <c r="M303" s="157"/>
      <c r="N303" s="157"/>
      <c r="O303" s="157"/>
      <c r="P303" s="157"/>
      <c r="Q303" s="157"/>
      <c r="R303" s="157"/>
      <c r="S303" s="157"/>
      <c r="T303" s="157"/>
      <c r="U303" s="157"/>
      <c r="V303" s="157"/>
      <c r="W303" s="157"/>
      <c r="X303" s="157"/>
      <c r="Y303" s="148"/>
      <c r="Z303" s="148"/>
      <c r="AA303" s="148"/>
      <c r="AB303" s="148"/>
      <c r="AC303" s="148"/>
      <c r="AD303" s="148"/>
      <c r="AE303" s="148"/>
      <c r="AF303" s="148"/>
      <c r="AG303" s="148" t="s">
        <v>393</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65">
        <v>65</v>
      </c>
      <c r="B304" s="166" t="s">
        <v>1907</v>
      </c>
      <c r="C304" s="175" t="s">
        <v>1908</v>
      </c>
      <c r="D304" s="167" t="s">
        <v>506</v>
      </c>
      <c r="E304" s="168">
        <v>95</v>
      </c>
      <c r="F304" s="169">
        <v>229.6</v>
      </c>
      <c r="G304" s="170">
        <f>ROUND(E304*F304,2)</f>
        <v>21812</v>
      </c>
      <c r="H304" s="169">
        <v>229.6</v>
      </c>
      <c r="I304" s="170">
        <f>ROUND(E304*H304,2)</f>
        <v>21812</v>
      </c>
      <c r="J304" s="169">
        <v>0</v>
      </c>
      <c r="K304" s="170">
        <f>ROUND(E304*J304,2)</f>
        <v>0</v>
      </c>
      <c r="L304" s="170">
        <v>21</v>
      </c>
      <c r="M304" s="170">
        <f>G304*(1+L304/100)</f>
        <v>26392.52</v>
      </c>
      <c r="N304" s="170">
        <v>0.17280000000000001</v>
      </c>
      <c r="O304" s="170">
        <f>ROUND(E304*N304,2)</f>
        <v>16.420000000000002</v>
      </c>
      <c r="P304" s="170">
        <v>0</v>
      </c>
      <c r="Q304" s="170">
        <f>ROUND(E304*P304,2)</f>
        <v>0</v>
      </c>
      <c r="R304" s="170" t="s">
        <v>626</v>
      </c>
      <c r="S304" s="170" t="s">
        <v>387</v>
      </c>
      <c r="T304" s="171" t="s">
        <v>322</v>
      </c>
      <c r="U304" s="157">
        <v>0</v>
      </c>
      <c r="V304" s="157">
        <f>ROUND(E304*U304,2)</f>
        <v>0</v>
      </c>
      <c r="W304" s="157"/>
      <c r="X304" s="157" t="s">
        <v>627</v>
      </c>
      <c r="Y304" s="148"/>
      <c r="Z304" s="148"/>
      <c r="AA304" s="148"/>
      <c r="AB304" s="148"/>
      <c r="AC304" s="148"/>
      <c r="AD304" s="148"/>
      <c r="AE304" s="148"/>
      <c r="AF304" s="148"/>
      <c r="AG304" s="148" t="s">
        <v>628</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55"/>
      <c r="B305" s="156"/>
      <c r="C305" s="197" t="s">
        <v>1909</v>
      </c>
      <c r="D305" s="183"/>
      <c r="E305" s="184">
        <v>95</v>
      </c>
      <c r="F305" s="157"/>
      <c r="G305" s="157"/>
      <c r="H305" s="157"/>
      <c r="I305" s="157"/>
      <c r="J305" s="157"/>
      <c r="K305" s="157"/>
      <c r="L305" s="157"/>
      <c r="M305" s="157"/>
      <c r="N305" s="157"/>
      <c r="O305" s="157"/>
      <c r="P305" s="157"/>
      <c r="Q305" s="157"/>
      <c r="R305" s="157"/>
      <c r="S305" s="157"/>
      <c r="T305" s="157"/>
      <c r="U305" s="157"/>
      <c r="V305" s="157"/>
      <c r="W305" s="157"/>
      <c r="X305" s="157"/>
      <c r="Y305" s="148"/>
      <c r="Z305" s="148"/>
      <c r="AA305" s="148"/>
      <c r="AB305" s="148"/>
      <c r="AC305" s="148"/>
      <c r="AD305" s="148"/>
      <c r="AE305" s="148"/>
      <c r="AF305" s="148"/>
      <c r="AG305" s="148" t="s">
        <v>393</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x14ac:dyDescent="0.2">
      <c r="A306" s="159" t="s">
        <v>316</v>
      </c>
      <c r="B306" s="160" t="s">
        <v>222</v>
      </c>
      <c r="C306" s="174" t="s">
        <v>223</v>
      </c>
      <c r="D306" s="161"/>
      <c r="E306" s="162"/>
      <c r="F306" s="163"/>
      <c r="G306" s="163">
        <f>SUMIF(AG307:AG309,"&lt;&gt;NOR",G307:G309)</f>
        <v>2863.22</v>
      </c>
      <c r="H306" s="163"/>
      <c r="I306" s="163">
        <f>SUM(I307:I309)</f>
        <v>174.51</v>
      </c>
      <c r="J306" s="163"/>
      <c r="K306" s="163">
        <f>SUM(K307:K309)</f>
        <v>2688.72</v>
      </c>
      <c r="L306" s="163"/>
      <c r="M306" s="163">
        <f>SUM(M307:M309)</f>
        <v>3464.4961999999996</v>
      </c>
      <c r="N306" s="163"/>
      <c r="O306" s="163">
        <f>SUM(O307:O309)</f>
        <v>0.19</v>
      </c>
      <c r="P306" s="163"/>
      <c r="Q306" s="163">
        <f>SUM(Q307:Q309)</f>
        <v>0</v>
      </c>
      <c r="R306" s="163"/>
      <c r="S306" s="163"/>
      <c r="T306" s="164"/>
      <c r="U306" s="158"/>
      <c r="V306" s="158">
        <f>SUM(V307:V309)</f>
        <v>6.98</v>
      </c>
      <c r="W306" s="158"/>
      <c r="X306" s="158"/>
      <c r="AG306" t="s">
        <v>317</v>
      </c>
    </row>
    <row r="307" spans="1:60" ht="22.5" outlineLevel="1" x14ac:dyDescent="0.2">
      <c r="A307" s="165">
        <v>66</v>
      </c>
      <c r="B307" s="166" t="s">
        <v>1910</v>
      </c>
      <c r="C307" s="175" t="s">
        <v>1911</v>
      </c>
      <c r="D307" s="167" t="s">
        <v>506</v>
      </c>
      <c r="E307" s="168">
        <v>11.115</v>
      </c>
      <c r="F307" s="169">
        <v>257.60000000000002</v>
      </c>
      <c r="G307" s="170">
        <f>ROUND(E307*F307,2)</f>
        <v>2863.22</v>
      </c>
      <c r="H307" s="169">
        <v>15.7</v>
      </c>
      <c r="I307" s="170">
        <f>ROUND(E307*H307,2)</f>
        <v>174.51</v>
      </c>
      <c r="J307" s="169">
        <v>241.9</v>
      </c>
      <c r="K307" s="170">
        <f>ROUND(E307*J307,2)</f>
        <v>2688.72</v>
      </c>
      <c r="L307" s="170">
        <v>21</v>
      </c>
      <c r="M307" s="170">
        <f>G307*(1+L307/100)</f>
        <v>3464.4961999999996</v>
      </c>
      <c r="N307" s="170">
        <v>1.7219999999999999E-2</v>
      </c>
      <c r="O307" s="170">
        <f>ROUND(E307*N307,2)</f>
        <v>0.19</v>
      </c>
      <c r="P307" s="170">
        <v>0</v>
      </c>
      <c r="Q307" s="170">
        <f>ROUND(E307*P307,2)</f>
        <v>0</v>
      </c>
      <c r="R307" s="170" t="s">
        <v>1195</v>
      </c>
      <c r="S307" s="170" t="s">
        <v>387</v>
      </c>
      <c r="T307" s="171" t="s">
        <v>322</v>
      </c>
      <c r="U307" s="157">
        <v>0.628</v>
      </c>
      <c r="V307" s="157">
        <f>ROUND(E307*U307,2)</f>
        <v>6.98</v>
      </c>
      <c r="W307" s="157"/>
      <c r="X307" s="157" t="s">
        <v>388</v>
      </c>
      <c r="Y307" s="148"/>
      <c r="Z307" s="148"/>
      <c r="AA307" s="148"/>
      <c r="AB307" s="148"/>
      <c r="AC307" s="148"/>
      <c r="AD307" s="148"/>
      <c r="AE307" s="148"/>
      <c r="AF307" s="148"/>
      <c r="AG307" s="148" t="s">
        <v>389</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273" t="s">
        <v>1912</v>
      </c>
      <c r="D308" s="274"/>
      <c r="E308" s="274"/>
      <c r="F308" s="274"/>
      <c r="G308" s="274"/>
      <c r="H308" s="157"/>
      <c r="I308" s="157"/>
      <c r="J308" s="157"/>
      <c r="K308" s="157"/>
      <c r="L308" s="157"/>
      <c r="M308" s="157"/>
      <c r="N308" s="157"/>
      <c r="O308" s="157"/>
      <c r="P308" s="157"/>
      <c r="Q308" s="157"/>
      <c r="R308" s="157"/>
      <c r="S308" s="157"/>
      <c r="T308" s="157"/>
      <c r="U308" s="157"/>
      <c r="V308" s="157"/>
      <c r="W308" s="157"/>
      <c r="X308" s="157"/>
      <c r="Y308" s="148"/>
      <c r="Z308" s="148"/>
      <c r="AA308" s="148"/>
      <c r="AB308" s="148"/>
      <c r="AC308" s="148"/>
      <c r="AD308" s="148"/>
      <c r="AE308" s="148"/>
      <c r="AF308" s="148"/>
      <c r="AG308" s="148" t="s">
        <v>391</v>
      </c>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55"/>
      <c r="B309" s="156"/>
      <c r="C309" s="197" t="s">
        <v>1816</v>
      </c>
      <c r="D309" s="183"/>
      <c r="E309" s="184">
        <v>11.115</v>
      </c>
      <c r="F309" s="157"/>
      <c r="G309" s="157"/>
      <c r="H309" s="157"/>
      <c r="I309" s="157"/>
      <c r="J309" s="157"/>
      <c r="K309" s="157"/>
      <c r="L309" s="157"/>
      <c r="M309" s="157"/>
      <c r="N309" s="157"/>
      <c r="O309" s="157"/>
      <c r="P309" s="157"/>
      <c r="Q309" s="157"/>
      <c r="R309" s="157"/>
      <c r="S309" s="157"/>
      <c r="T309" s="157"/>
      <c r="U309" s="157"/>
      <c r="V309" s="157"/>
      <c r="W309" s="157"/>
      <c r="X309" s="157"/>
      <c r="Y309" s="148"/>
      <c r="Z309" s="148"/>
      <c r="AA309" s="148"/>
      <c r="AB309" s="148"/>
      <c r="AC309" s="148"/>
      <c r="AD309" s="148"/>
      <c r="AE309" s="148"/>
      <c r="AF309" s="148"/>
      <c r="AG309" s="148" t="s">
        <v>393</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x14ac:dyDescent="0.2">
      <c r="A310" s="159" t="s">
        <v>316</v>
      </c>
      <c r="B310" s="160" t="s">
        <v>224</v>
      </c>
      <c r="C310" s="174" t="s">
        <v>225</v>
      </c>
      <c r="D310" s="161"/>
      <c r="E310" s="162"/>
      <c r="F310" s="163"/>
      <c r="G310" s="163">
        <f>SUMIF(AG311:AG322,"&lt;&gt;NOR",G311:G322)</f>
        <v>5974.3899999999994</v>
      </c>
      <c r="H310" s="163"/>
      <c r="I310" s="163">
        <f>SUM(I311:I322)</f>
        <v>3994.4900000000002</v>
      </c>
      <c r="J310" s="163"/>
      <c r="K310" s="163">
        <f>SUM(K311:K322)</f>
        <v>1979.8999999999999</v>
      </c>
      <c r="L310" s="163"/>
      <c r="M310" s="163">
        <f>SUM(M311:M322)</f>
        <v>7229.0118999999995</v>
      </c>
      <c r="N310" s="163"/>
      <c r="O310" s="163">
        <f>SUM(O311:O322)</f>
        <v>4.8999999999999995</v>
      </c>
      <c r="P310" s="163"/>
      <c r="Q310" s="163">
        <f>SUM(Q311:Q322)</f>
        <v>0</v>
      </c>
      <c r="R310" s="163"/>
      <c r="S310" s="163"/>
      <c r="T310" s="164"/>
      <c r="U310" s="158"/>
      <c r="V310" s="158">
        <f>SUM(V311:V322)</f>
        <v>6.42</v>
      </c>
      <c r="W310" s="158"/>
      <c r="X310" s="158"/>
      <c r="AG310" t="s">
        <v>317</v>
      </c>
    </row>
    <row r="311" spans="1:60" outlineLevel="1" x14ac:dyDescent="0.2">
      <c r="A311" s="165">
        <v>67</v>
      </c>
      <c r="B311" s="166" t="s">
        <v>1913</v>
      </c>
      <c r="C311" s="175" t="s">
        <v>1914</v>
      </c>
      <c r="D311" s="167" t="s">
        <v>443</v>
      </c>
      <c r="E311" s="168">
        <v>1.92</v>
      </c>
      <c r="F311" s="169">
        <v>2348</v>
      </c>
      <c r="G311" s="170">
        <f>ROUND(E311*F311,2)</f>
        <v>4508.16</v>
      </c>
      <c r="H311" s="169">
        <v>1583.38</v>
      </c>
      <c r="I311" s="170">
        <f>ROUND(E311*H311,2)</f>
        <v>3040.09</v>
      </c>
      <c r="J311" s="169">
        <v>764.62</v>
      </c>
      <c r="K311" s="170">
        <f>ROUND(E311*J311,2)</f>
        <v>1468.07</v>
      </c>
      <c r="L311" s="170">
        <v>21</v>
      </c>
      <c r="M311" s="170">
        <f>G311*(1+L311/100)</f>
        <v>5454.8735999999999</v>
      </c>
      <c r="N311" s="170">
        <v>2.5249999999999999</v>
      </c>
      <c r="O311" s="170">
        <f>ROUND(E311*N311,2)</f>
        <v>4.8499999999999996</v>
      </c>
      <c r="P311" s="170">
        <v>0</v>
      </c>
      <c r="Q311" s="170">
        <f>ROUND(E311*P311,2)</f>
        <v>0</v>
      </c>
      <c r="R311" s="170" t="s">
        <v>1195</v>
      </c>
      <c r="S311" s="170" t="s">
        <v>387</v>
      </c>
      <c r="T311" s="171" t="s">
        <v>322</v>
      </c>
      <c r="U311" s="157">
        <v>2.58</v>
      </c>
      <c r="V311" s="157">
        <f>ROUND(E311*U311,2)</f>
        <v>4.95</v>
      </c>
      <c r="W311" s="157"/>
      <c r="X311" s="157" t="s">
        <v>388</v>
      </c>
      <c r="Y311" s="148"/>
      <c r="Z311" s="148"/>
      <c r="AA311" s="148"/>
      <c r="AB311" s="148"/>
      <c r="AC311" s="148"/>
      <c r="AD311" s="148"/>
      <c r="AE311" s="148"/>
      <c r="AF311" s="148"/>
      <c r="AG311" s="148" t="s">
        <v>389</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273" t="s">
        <v>1620</v>
      </c>
      <c r="D312" s="274"/>
      <c r="E312" s="274"/>
      <c r="F312" s="274"/>
      <c r="G312" s="274"/>
      <c r="H312" s="157"/>
      <c r="I312" s="157"/>
      <c r="J312" s="157"/>
      <c r="K312" s="157"/>
      <c r="L312" s="157"/>
      <c r="M312" s="157"/>
      <c r="N312" s="157"/>
      <c r="O312" s="157"/>
      <c r="P312" s="157"/>
      <c r="Q312" s="157"/>
      <c r="R312" s="157"/>
      <c r="S312" s="157"/>
      <c r="T312" s="157"/>
      <c r="U312" s="157"/>
      <c r="V312" s="157"/>
      <c r="W312" s="157"/>
      <c r="X312" s="157"/>
      <c r="Y312" s="148"/>
      <c r="Z312" s="148"/>
      <c r="AA312" s="148"/>
      <c r="AB312" s="148"/>
      <c r="AC312" s="148"/>
      <c r="AD312" s="148"/>
      <c r="AE312" s="148"/>
      <c r="AF312" s="148"/>
      <c r="AG312" s="148" t="s">
        <v>391</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261" t="s">
        <v>1621</v>
      </c>
      <c r="D313" s="262"/>
      <c r="E313" s="262"/>
      <c r="F313" s="262"/>
      <c r="G313" s="262"/>
      <c r="H313" s="157"/>
      <c r="I313" s="157"/>
      <c r="J313" s="157"/>
      <c r="K313" s="157"/>
      <c r="L313" s="157"/>
      <c r="M313" s="157"/>
      <c r="N313" s="157"/>
      <c r="O313" s="157"/>
      <c r="P313" s="157"/>
      <c r="Q313" s="157"/>
      <c r="R313" s="157"/>
      <c r="S313" s="157"/>
      <c r="T313" s="157"/>
      <c r="U313" s="157"/>
      <c r="V313" s="157"/>
      <c r="W313" s="157"/>
      <c r="X313" s="157"/>
      <c r="Y313" s="148"/>
      <c r="Z313" s="148"/>
      <c r="AA313" s="148"/>
      <c r="AB313" s="148"/>
      <c r="AC313" s="148"/>
      <c r="AD313" s="148"/>
      <c r="AE313" s="148"/>
      <c r="AF313" s="148"/>
      <c r="AG313" s="148" t="s">
        <v>326</v>
      </c>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97" t="s">
        <v>1773</v>
      </c>
      <c r="D314" s="183"/>
      <c r="E314" s="184"/>
      <c r="F314" s="157"/>
      <c r="G314" s="157"/>
      <c r="H314" s="157"/>
      <c r="I314" s="157"/>
      <c r="J314" s="157"/>
      <c r="K314" s="157"/>
      <c r="L314" s="157"/>
      <c r="M314" s="157"/>
      <c r="N314" s="157"/>
      <c r="O314" s="157"/>
      <c r="P314" s="157"/>
      <c r="Q314" s="157"/>
      <c r="R314" s="157"/>
      <c r="S314" s="157"/>
      <c r="T314" s="157"/>
      <c r="U314" s="157"/>
      <c r="V314" s="157"/>
      <c r="W314" s="157"/>
      <c r="X314" s="157"/>
      <c r="Y314" s="148"/>
      <c r="Z314" s="148"/>
      <c r="AA314" s="148"/>
      <c r="AB314" s="148"/>
      <c r="AC314" s="148"/>
      <c r="AD314" s="148"/>
      <c r="AE314" s="148"/>
      <c r="AF314" s="148"/>
      <c r="AG314" s="148" t="s">
        <v>393</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97" t="s">
        <v>1915</v>
      </c>
      <c r="D315" s="183"/>
      <c r="E315" s="184">
        <v>1.92</v>
      </c>
      <c r="F315" s="157"/>
      <c r="G315" s="157"/>
      <c r="H315" s="157"/>
      <c r="I315" s="157"/>
      <c r="J315" s="157"/>
      <c r="K315" s="157"/>
      <c r="L315" s="157"/>
      <c r="M315" s="157"/>
      <c r="N315" s="157"/>
      <c r="O315" s="157"/>
      <c r="P315" s="157"/>
      <c r="Q315" s="157"/>
      <c r="R315" s="157"/>
      <c r="S315" s="157"/>
      <c r="T315" s="157"/>
      <c r="U315" s="157"/>
      <c r="V315" s="157"/>
      <c r="W315" s="157"/>
      <c r="X315" s="157"/>
      <c r="Y315" s="148"/>
      <c r="Z315" s="148"/>
      <c r="AA315" s="148"/>
      <c r="AB315" s="148"/>
      <c r="AC315" s="148"/>
      <c r="AD315" s="148"/>
      <c r="AE315" s="148"/>
      <c r="AF315" s="148"/>
      <c r="AG315" s="148" t="s">
        <v>393</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65">
        <v>68</v>
      </c>
      <c r="B316" s="166" t="s">
        <v>1916</v>
      </c>
      <c r="C316" s="175" t="s">
        <v>1917</v>
      </c>
      <c r="D316" s="167" t="s">
        <v>443</v>
      </c>
      <c r="E316" s="168">
        <v>1.92</v>
      </c>
      <c r="F316" s="169">
        <v>144</v>
      </c>
      <c r="G316" s="170">
        <f>ROUND(E316*F316,2)</f>
        <v>276.48</v>
      </c>
      <c r="H316" s="169">
        <v>0</v>
      </c>
      <c r="I316" s="170">
        <f>ROUND(E316*H316,2)</f>
        <v>0</v>
      </c>
      <c r="J316" s="169">
        <v>144</v>
      </c>
      <c r="K316" s="170">
        <f>ROUND(E316*J316,2)</f>
        <v>276.48</v>
      </c>
      <c r="L316" s="170">
        <v>21</v>
      </c>
      <c r="M316" s="170">
        <f>G316*(1+L316/100)</f>
        <v>334.54079999999999</v>
      </c>
      <c r="N316" s="170">
        <v>0</v>
      </c>
      <c r="O316" s="170">
        <f>ROUND(E316*N316,2)</f>
        <v>0</v>
      </c>
      <c r="P316" s="170">
        <v>0</v>
      </c>
      <c r="Q316" s="170">
        <f>ROUND(E316*P316,2)</f>
        <v>0</v>
      </c>
      <c r="R316" s="170" t="s">
        <v>1195</v>
      </c>
      <c r="S316" s="170" t="s">
        <v>387</v>
      </c>
      <c r="T316" s="171" t="s">
        <v>322</v>
      </c>
      <c r="U316" s="157">
        <v>0.41</v>
      </c>
      <c r="V316" s="157">
        <f>ROUND(E316*U316,2)</f>
        <v>0.79</v>
      </c>
      <c r="W316" s="157"/>
      <c r="X316" s="157" t="s">
        <v>388</v>
      </c>
      <c r="Y316" s="148"/>
      <c r="Z316" s="148"/>
      <c r="AA316" s="148"/>
      <c r="AB316" s="148"/>
      <c r="AC316" s="148"/>
      <c r="AD316" s="148"/>
      <c r="AE316" s="148"/>
      <c r="AF316" s="148"/>
      <c r="AG316" s="148" t="s">
        <v>389</v>
      </c>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55"/>
      <c r="B317" s="156"/>
      <c r="C317" s="273" t="s">
        <v>1918</v>
      </c>
      <c r="D317" s="274"/>
      <c r="E317" s="274"/>
      <c r="F317" s="274"/>
      <c r="G317" s="274"/>
      <c r="H317" s="157"/>
      <c r="I317" s="157"/>
      <c r="J317" s="157"/>
      <c r="K317" s="157"/>
      <c r="L317" s="157"/>
      <c r="M317" s="157"/>
      <c r="N317" s="157"/>
      <c r="O317" s="157"/>
      <c r="P317" s="157"/>
      <c r="Q317" s="157"/>
      <c r="R317" s="157"/>
      <c r="S317" s="157"/>
      <c r="T317" s="157"/>
      <c r="U317" s="157"/>
      <c r="V317" s="157"/>
      <c r="W317" s="157"/>
      <c r="X317" s="157"/>
      <c r="Y317" s="148"/>
      <c r="Z317" s="148"/>
      <c r="AA317" s="148"/>
      <c r="AB317" s="148"/>
      <c r="AC317" s="148"/>
      <c r="AD317" s="148"/>
      <c r="AE317" s="148"/>
      <c r="AF317" s="148"/>
      <c r="AG317" s="148" t="s">
        <v>391</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55"/>
      <c r="B318" s="156"/>
      <c r="C318" s="197" t="s">
        <v>1773</v>
      </c>
      <c r="D318" s="183"/>
      <c r="E318" s="184"/>
      <c r="F318" s="157"/>
      <c r="G318" s="157"/>
      <c r="H318" s="157"/>
      <c r="I318" s="157"/>
      <c r="J318" s="157"/>
      <c r="K318" s="157"/>
      <c r="L318" s="157"/>
      <c r="M318" s="157"/>
      <c r="N318" s="157"/>
      <c r="O318" s="157"/>
      <c r="P318" s="157"/>
      <c r="Q318" s="157"/>
      <c r="R318" s="157"/>
      <c r="S318" s="157"/>
      <c r="T318" s="157"/>
      <c r="U318" s="157"/>
      <c r="V318" s="157"/>
      <c r="W318" s="157"/>
      <c r="X318" s="157"/>
      <c r="Y318" s="148"/>
      <c r="Z318" s="148"/>
      <c r="AA318" s="148"/>
      <c r="AB318" s="148"/>
      <c r="AC318" s="148"/>
      <c r="AD318" s="148"/>
      <c r="AE318" s="148"/>
      <c r="AF318" s="148"/>
      <c r="AG318" s="148" t="s">
        <v>393</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55"/>
      <c r="B319" s="156"/>
      <c r="C319" s="197" t="s">
        <v>1915</v>
      </c>
      <c r="D319" s="183"/>
      <c r="E319" s="184">
        <v>1.92</v>
      </c>
      <c r="F319" s="157"/>
      <c r="G319" s="157"/>
      <c r="H319" s="157"/>
      <c r="I319" s="157"/>
      <c r="J319" s="157"/>
      <c r="K319" s="157"/>
      <c r="L319" s="157"/>
      <c r="M319" s="157"/>
      <c r="N319" s="157"/>
      <c r="O319" s="157"/>
      <c r="P319" s="157"/>
      <c r="Q319" s="157"/>
      <c r="R319" s="157"/>
      <c r="S319" s="157"/>
      <c r="T319" s="157"/>
      <c r="U319" s="157"/>
      <c r="V319" s="157"/>
      <c r="W319" s="157"/>
      <c r="X319" s="157"/>
      <c r="Y319" s="148"/>
      <c r="Z319" s="148"/>
      <c r="AA319" s="148"/>
      <c r="AB319" s="148"/>
      <c r="AC319" s="148"/>
      <c r="AD319" s="148"/>
      <c r="AE319" s="148"/>
      <c r="AF319" s="148"/>
      <c r="AG319" s="148" t="s">
        <v>393</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ht="22.5" outlineLevel="1" x14ac:dyDescent="0.2">
      <c r="A320" s="165">
        <v>69</v>
      </c>
      <c r="B320" s="166" t="s">
        <v>1919</v>
      </c>
      <c r="C320" s="175" t="s">
        <v>1920</v>
      </c>
      <c r="D320" s="167" t="s">
        <v>649</v>
      </c>
      <c r="E320" s="168">
        <v>4.446E-2</v>
      </c>
      <c r="F320" s="169">
        <v>26760.01</v>
      </c>
      <c r="G320" s="170">
        <f>ROUND(E320*F320,2)</f>
        <v>1189.75</v>
      </c>
      <c r="H320" s="169">
        <v>21466.54</v>
      </c>
      <c r="I320" s="170">
        <f>ROUND(E320*H320,2)</f>
        <v>954.4</v>
      </c>
      <c r="J320" s="169">
        <v>5293.47</v>
      </c>
      <c r="K320" s="170">
        <f>ROUND(E320*J320,2)</f>
        <v>235.35</v>
      </c>
      <c r="L320" s="170">
        <v>21</v>
      </c>
      <c r="M320" s="170">
        <f>G320*(1+L320/100)</f>
        <v>1439.5974999999999</v>
      </c>
      <c r="N320" s="170">
        <v>1.0662499999999999</v>
      </c>
      <c r="O320" s="170">
        <f>ROUND(E320*N320,2)</f>
        <v>0.05</v>
      </c>
      <c r="P320" s="170">
        <v>0</v>
      </c>
      <c r="Q320" s="170">
        <f>ROUND(E320*P320,2)</f>
        <v>0</v>
      </c>
      <c r="R320" s="170" t="s">
        <v>1195</v>
      </c>
      <c r="S320" s="170" t="s">
        <v>387</v>
      </c>
      <c r="T320" s="171" t="s">
        <v>322</v>
      </c>
      <c r="U320" s="157">
        <v>15.231</v>
      </c>
      <c r="V320" s="157">
        <f>ROUND(E320*U320,2)</f>
        <v>0.68</v>
      </c>
      <c r="W320" s="157"/>
      <c r="X320" s="157" t="s">
        <v>388</v>
      </c>
      <c r="Y320" s="148"/>
      <c r="Z320" s="148"/>
      <c r="AA320" s="148"/>
      <c r="AB320" s="148"/>
      <c r="AC320" s="148"/>
      <c r="AD320" s="148"/>
      <c r="AE320" s="148"/>
      <c r="AF320" s="148"/>
      <c r="AG320" s="148" t="s">
        <v>389</v>
      </c>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273" t="s">
        <v>1921</v>
      </c>
      <c r="D321" s="274"/>
      <c r="E321" s="274"/>
      <c r="F321" s="274"/>
      <c r="G321" s="274"/>
      <c r="H321" s="157"/>
      <c r="I321" s="157"/>
      <c r="J321" s="157"/>
      <c r="K321" s="157"/>
      <c r="L321" s="157"/>
      <c r="M321" s="157"/>
      <c r="N321" s="157"/>
      <c r="O321" s="157"/>
      <c r="P321" s="157"/>
      <c r="Q321" s="157"/>
      <c r="R321" s="157"/>
      <c r="S321" s="157"/>
      <c r="T321" s="157"/>
      <c r="U321" s="157"/>
      <c r="V321" s="157"/>
      <c r="W321" s="157"/>
      <c r="X321" s="157"/>
      <c r="Y321" s="148"/>
      <c r="Z321" s="148"/>
      <c r="AA321" s="148"/>
      <c r="AB321" s="148"/>
      <c r="AC321" s="148"/>
      <c r="AD321" s="148"/>
      <c r="AE321" s="148"/>
      <c r="AF321" s="148"/>
      <c r="AG321" s="148" t="s">
        <v>391</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55"/>
      <c r="B322" s="156"/>
      <c r="C322" s="197" t="s">
        <v>1922</v>
      </c>
      <c r="D322" s="183"/>
      <c r="E322" s="184">
        <v>4.446E-2</v>
      </c>
      <c r="F322" s="157"/>
      <c r="G322" s="157"/>
      <c r="H322" s="157"/>
      <c r="I322" s="157"/>
      <c r="J322" s="157"/>
      <c r="K322" s="157"/>
      <c r="L322" s="157"/>
      <c r="M322" s="157"/>
      <c r="N322" s="157"/>
      <c r="O322" s="157"/>
      <c r="P322" s="157"/>
      <c r="Q322" s="157"/>
      <c r="R322" s="157"/>
      <c r="S322" s="157"/>
      <c r="T322" s="157"/>
      <c r="U322" s="157"/>
      <c r="V322" s="157"/>
      <c r="W322" s="157"/>
      <c r="X322" s="157"/>
      <c r="Y322" s="148"/>
      <c r="Z322" s="148"/>
      <c r="AA322" s="148"/>
      <c r="AB322" s="148"/>
      <c r="AC322" s="148"/>
      <c r="AD322" s="148"/>
      <c r="AE322" s="148"/>
      <c r="AF322" s="148"/>
      <c r="AG322" s="148" t="s">
        <v>393</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x14ac:dyDescent="0.2">
      <c r="A323" s="159" t="s">
        <v>316</v>
      </c>
      <c r="B323" s="160" t="s">
        <v>228</v>
      </c>
      <c r="C323" s="174" t="s">
        <v>229</v>
      </c>
      <c r="D323" s="161"/>
      <c r="E323" s="162"/>
      <c r="F323" s="163"/>
      <c r="G323" s="163">
        <f>SUMIF(AG324:AG335,"&lt;&gt;NOR",G324:G335)</f>
        <v>15280</v>
      </c>
      <c r="H323" s="163"/>
      <c r="I323" s="163">
        <f>SUM(I324:I335)</f>
        <v>0</v>
      </c>
      <c r="J323" s="163"/>
      <c r="K323" s="163">
        <f>SUM(K324:K335)</f>
        <v>15280</v>
      </c>
      <c r="L323" s="163"/>
      <c r="M323" s="163">
        <f>SUM(M324:M335)</f>
        <v>18488.8</v>
      </c>
      <c r="N323" s="163"/>
      <c r="O323" s="163">
        <f>SUM(O324:O335)</f>
        <v>0</v>
      </c>
      <c r="P323" s="163"/>
      <c r="Q323" s="163">
        <f>SUM(Q324:Q335)</f>
        <v>0</v>
      </c>
      <c r="R323" s="163"/>
      <c r="S323" s="163"/>
      <c r="T323" s="164"/>
      <c r="U323" s="158"/>
      <c r="V323" s="158">
        <f>SUM(V324:V335)</f>
        <v>0</v>
      </c>
      <c r="W323" s="158"/>
      <c r="X323" s="158"/>
      <c r="AG323" t="s">
        <v>317</v>
      </c>
    </row>
    <row r="324" spans="1:60" outlineLevel="1" x14ac:dyDescent="0.2">
      <c r="A324" s="165">
        <v>70</v>
      </c>
      <c r="B324" s="166" t="s">
        <v>1923</v>
      </c>
      <c r="C324" s="175" t="s">
        <v>1924</v>
      </c>
      <c r="D324" s="167" t="s">
        <v>727</v>
      </c>
      <c r="E324" s="168">
        <v>8</v>
      </c>
      <c r="F324" s="169">
        <v>1600</v>
      </c>
      <c r="G324" s="170">
        <f>ROUND(E324*F324,2)</f>
        <v>12800</v>
      </c>
      <c r="H324" s="169">
        <v>0</v>
      </c>
      <c r="I324" s="170">
        <f>ROUND(E324*H324,2)</f>
        <v>0</v>
      </c>
      <c r="J324" s="169">
        <v>1600</v>
      </c>
      <c r="K324" s="170">
        <f>ROUND(E324*J324,2)</f>
        <v>12800</v>
      </c>
      <c r="L324" s="170">
        <v>21</v>
      </c>
      <c r="M324" s="170">
        <f>G324*(1+L324/100)</f>
        <v>15488</v>
      </c>
      <c r="N324" s="170">
        <v>0</v>
      </c>
      <c r="O324" s="170">
        <f>ROUND(E324*N324,2)</f>
        <v>0</v>
      </c>
      <c r="P324" s="170">
        <v>0</v>
      </c>
      <c r="Q324" s="170">
        <f>ROUND(E324*P324,2)</f>
        <v>0</v>
      </c>
      <c r="R324" s="170"/>
      <c r="S324" s="170" t="s">
        <v>321</v>
      </c>
      <c r="T324" s="171" t="s">
        <v>322</v>
      </c>
      <c r="U324" s="157">
        <v>0</v>
      </c>
      <c r="V324" s="157">
        <f>ROUND(E324*U324,2)</f>
        <v>0</v>
      </c>
      <c r="W324" s="157"/>
      <c r="X324" s="157" t="s">
        <v>388</v>
      </c>
      <c r="Y324" s="148"/>
      <c r="Z324" s="148"/>
      <c r="AA324" s="148"/>
      <c r="AB324" s="148"/>
      <c r="AC324" s="148"/>
      <c r="AD324" s="148"/>
      <c r="AE324" s="148"/>
      <c r="AF324" s="148"/>
      <c r="AG324" s="148" t="s">
        <v>389</v>
      </c>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270" t="s">
        <v>1925</v>
      </c>
      <c r="D325" s="271"/>
      <c r="E325" s="271"/>
      <c r="F325" s="271"/>
      <c r="G325" s="271"/>
      <c r="H325" s="157"/>
      <c r="I325" s="157"/>
      <c r="J325" s="157"/>
      <c r="K325" s="157"/>
      <c r="L325" s="157"/>
      <c r="M325" s="157"/>
      <c r="N325" s="157"/>
      <c r="O325" s="157"/>
      <c r="P325" s="157"/>
      <c r="Q325" s="157"/>
      <c r="R325" s="157"/>
      <c r="S325" s="157"/>
      <c r="T325" s="157"/>
      <c r="U325" s="157"/>
      <c r="V325" s="157"/>
      <c r="W325" s="157"/>
      <c r="X325" s="157"/>
      <c r="Y325" s="148"/>
      <c r="Z325" s="148"/>
      <c r="AA325" s="148"/>
      <c r="AB325" s="148"/>
      <c r="AC325" s="148"/>
      <c r="AD325" s="148"/>
      <c r="AE325" s="148"/>
      <c r="AF325" s="148"/>
      <c r="AG325" s="148" t="s">
        <v>326</v>
      </c>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5"/>
      <c r="B326" s="156"/>
      <c r="C326" s="261" t="s">
        <v>1926</v>
      </c>
      <c r="D326" s="262"/>
      <c r="E326" s="262"/>
      <c r="F326" s="262"/>
      <c r="G326" s="262"/>
      <c r="H326" s="157"/>
      <c r="I326" s="157"/>
      <c r="J326" s="157"/>
      <c r="K326" s="157"/>
      <c r="L326" s="157"/>
      <c r="M326" s="157"/>
      <c r="N326" s="157"/>
      <c r="O326" s="157"/>
      <c r="P326" s="157"/>
      <c r="Q326" s="157"/>
      <c r="R326" s="157"/>
      <c r="S326" s="157"/>
      <c r="T326" s="157"/>
      <c r="U326" s="157"/>
      <c r="V326" s="157"/>
      <c r="W326" s="157"/>
      <c r="X326" s="157"/>
      <c r="Y326" s="148"/>
      <c r="Z326" s="148"/>
      <c r="AA326" s="148"/>
      <c r="AB326" s="148"/>
      <c r="AC326" s="148"/>
      <c r="AD326" s="148"/>
      <c r="AE326" s="148"/>
      <c r="AF326" s="148"/>
      <c r="AG326" s="148" t="s">
        <v>326</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97" t="s">
        <v>1927</v>
      </c>
      <c r="D327" s="183"/>
      <c r="E327" s="184">
        <v>4</v>
      </c>
      <c r="F327" s="157"/>
      <c r="G327" s="157"/>
      <c r="H327" s="157"/>
      <c r="I327" s="157"/>
      <c r="J327" s="157"/>
      <c r="K327" s="157"/>
      <c r="L327" s="157"/>
      <c r="M327" s="157"/>
      <c r="N327" s="157"/>
      <c r="O327" s="157"/>
      <c r="P327" s="157"/>
      <c r="Q327" s="157"/>
      <c r="R327" s="157"/>
      <c r="S327" s="157"/>
      <c r="T327" s="157"/>
      <c r="U327" s="157"/>
      <c r="V327" s="157"/>
      <c r="W327" s="157"/>
      <c r="X327" s="157"/>
      <c r="Y327" s="148"/>
      <c r="Z327" s="148"/>
      <c r="AA327" s="148"/>
      <c r="AB327" s="148"/>
      <c r="AC327" s="148"/>
      <c r="AD327" s="148"/>
      <c r="AE327" s="148"/>
      <c r="AF327" s="148"/>
      <c r="AG327" s="148" t="s">
        <v>393</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97" t="s">
        <v>1928</v>
      </c>
      <c r="D328" s="183"/>
      <c r="E328" s="184">
        <v>3</v>
      </c>
      <c r="F328" s="157"/>
      <c r="G328" s="157"/>
      <c r="H328" s="157"/>
      <c r="I328" s="157"/>
      <c r="J328" s="157"/>
      <c r="K328" s="157"/>
      <c r="L328" s="157"/>
      <c r="M328" s="157"/>
      <c r="N328" s="157"/>
      <c r="O328" s="157"/>
      <c r="P328" s="157"/>
      <c r="Q328" s="157"/>
      <c r="R328" s="157"/>
      <c r="S328" s="157"/>
      <c r="T328" s="157"/>
      <c r="U328" s="157"/>
      <c r="V328" s="157"/>
      <c r="W328" s="157"/>
      <c r="X328" s="157"/>
      <c r="Y328" s="148"/>
      <c r="Z328" s="148"/>
      <c r="AA328" s="148"/>
      <c r="AB328" s="148"/>
      <c r="AC328" s="148"/>
      <c r="AD328" s="148"/>
      <c r="AE328" s="148"/>
      <c r="AF328" s="148"/>
      <c r="AG328" s="148" t="s">
        <v>393</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55"/>
      <c r="B329" s="156"/>
      <c r="C329" s="197" t="s">
        <v>1929</v>
      </c>
      <c r="D329" s="183"/>
      <c r="E329" s="184">
        <v>1</v>
      </c>
      <c r="F329" s="157"/>
      <c r="G329" s="157"/>
      <c r="H329" s="157"/>
      <c r="I329" s="157"/>
      <c r="J329" s="157"/>
      <c r="K329" s="157"/>
      <c r="L329" s="157"/>
      <c r="M329" s="157"/>
      <c r="N329" s="157"/>
      <c r="O329" s="157"/>
      <c r="P329" s="157"/>
      <c r="Q329" s="157"/>
      <c r="R329" s="157"/>
      <c r="S329" s="157"/>
      <c r="T329" s="157"/>
      <c r="U329" s="157"/>
      <c r="V329" s="157"/>
      <c r="W329" s="157"/>
      <c r="X329" s="157"/>
      <c r="Y329" s="148"/>
      <c r="Z329" s="148"/>
      <c r="AA329" s="148"/>
      <c r="AB329" s="148"/>
      <c r="AC329" s="148"/>
      <c r="AD329" s="148"/>
      <c r="AE329" s="148"/>
      <c r="AF329" s="148"/>
      <c r="AG329" s="148" t="s">
        <v>393</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65">
        <v>71</v>
      </c>
      <c r="B330" s="166" t="s">
        <v>1930</v>
      </c>
      <c r="C330" s="175" t="s">
        <v>1931</v>
      </c>
      <c r="D330" s="167" t="s">
        <v>1361</v>
      </c>
      <c r="E330" s="168">
        <v>1</v>
      </c>
      <c r="F330" s="169">
        <v>2000</v>
      </c>
      <c r="G330" s="170">
        <f>ROUND(E330*F330,2)</f>
        <v>2000</v>
      </c>
      <c r="H330" s="169">
        <v>0</v>
      </c>
      <c r="I330" s="170">
        <f>ROUND(E330*H330,2)</f>
        <v>0</v>
      </c>
      <c r="J330" s="169">
        <v>2000</v>
      </c>
      <c r="K330" s="170">
        <f>ROUND(E330*J330,2)</f>
        <v>2000</v>
      </c>
      <c r="L330" s="170">
        <v>21</v>
      </c>
      <c r="M330" s="170">
        <f>G330*(1+L330/100)</f>
        <v>2420</v>
      </c>
      <c r="N330" s="170">
        <v>0</v>
      </c>
      <c r="O330" s="170">
        <f>ROUND(E330*N330,2)</f>
        <v>0</v>
      </c>
      <c r="P330" s="170">
        <v>0</v>
      </c>
      <c r="Q330" s="170">
        <f>ROUND(E330*P330,2)</f>
        <v>0</v>
      </c>
      <c r="R330" s="170"/>
      <c r="S330" s="170" t="s">
        <v>321</v>
      </c>
      <c r="T330" s="171" t="s">
        <v>322</v>
      </c>
      <c r="U330" s="157">
        <v>0</v>
      </c>
      <c r="V330" s="157">
        <f>ROUND(E330*U330,2)</f>
        <v>0</v>
      </c>
      <c r="W330" s="157"/>
      <c r="X330" s="157" t="s">
        <v>388</v>
      </c>
      <c r="Y330" s="148"/>
      <c r="Z330" s="148"/>
      <c r="AA330" s="148"/>
      <c r="AB330" s="148"/>
      <c r="AC330" s="148"/>
      <c r="AD330" s="148"/>
      <c r="AE330" s="148"/>
      <c r="AF330" s="148"/>
      <c r="AG330" s="148" t="s">
        <v>389</v>
      </c>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x14ac:dyDescent="0.2">
      <c r="A331" s="155"/>
      <c r="B331" s="156"/>
      <c r="C331" s="270" t="s">
        <v>1925</v>
      </c>
      <c r="D331" s="271"/>
      <c r="E331" s="271"/>
      <c r="F331" s="271"/>
      <c r="G331" s="271"/>
      <c r="H331" s="157"/>
      <c r="I331" s="157"/>
      <c r="J331" s="157"/>
      <c r="K331" s="157"/>
      <c r="L331" s="157"/>
      <c r="M331" s="157"/>
      <c r="N331" s="157"/>
      <c r="O331" s="157"/>
      <c r="P331" s="157"/>
      <c r="Q331" s="157"/>
      <c r="R331" s="157"/>
      <c r="S331" s="157"/>
      <c r="T331" s="157"/>
      <c r="U331" s="157"/>
      <c r="V331" s="157"/>
      <c r="W331" s="157"/>
      <c r="X331" s="157"/>
      <c r="Y331" s="148"/>
      <c r="Z331" s="148"/>
      <c r="AA331" s="148"/>
      <c r="AB331" s="148"/>
      <c r="AC331" s="148"/>
      <c r="AD331" s="148"/>
      <c r="AE331" s="148"/>
      <c r="AF331" s="148"/>
      <c r="AG331" s="148" t="s">
        <v>326</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261" t="s">
        <v>1926</v>
      </c>
      <c r="D332" s="262"/>
      <c r="E332" s="262"/>
      <c r="F332" s="262"/>
      <c r="G332" s="262"/>
      <c r="H332" s="157"/>
      <c r="I332" s="157"/>
      <c r="J332" s="157"/>
      <c r="K332" s="157"/>
      <c r="L332" s="157"/>
      <c r="M332" s="157"/>
      <c r="N332" s="157"/>
      <c r="O332" s="157"/>
      <c r="P332" s="157"/>
      <c r="Q332" s="157"/>
      <c r="R332" s="157"/>
      <c r="S332" s="157"/>
      <c r="T332" s="157"/>
      <c r="U332" s="157"/>
      <c r="V332" s="157"/>
      <c r="W332" s="157"/>
      <c r="X332" s="157"/>
      <c r="Y332" s="148"/>
      <c r="Z332" s="148"/>
      <c r="AA332" s="148"/>
      <c r="AB332" s="148"/>
      <c r="AC332" s="148"/>
      <c r="AD332" s="148"/>
      <c r="AE332" s="148"/>
      <c r="AF332" s="148"/>
      <c r="AG332" s="148" t="s">
        <v>326</v>
      </c>
      <c r="AH332" s="148"/>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97" t="s">
        <v>1932</v>
      </c>
      <c r="D333" s="183"/>
      <c r="E333" s="184">
        <v>1</v>
      </c>
      <c r="F333" s="157"/>
      <c r="G333" s="157"/>
      <c r="H333" s="157"/>
      <c r="I333" s="157"/>
      <c r="J333" s="157"/>
      <c r="K333" s="157"/>
      <c r="L333" s="157"/>
      <c r="M333" s="157"/>
      <c r="N333" s="157"/>
      <c r="O333" s="157"/>
      <c r="P333" s="157"/>
      <c r="Q333" s="157"/>
      <c r="R333" s="157"/>
      <c r="S333" s="157"/>
      <c r="T333" s="157"/>
      <c r="U333" s="157"/>
      <c r="V333" s="157"/>
      <c r="W333" s="157"/>
      <c r="X333" s="157"/>
      <c r="Y333" s="148"/>
      <c r="Z333" s="148"/>
      <c r="AA333" s="148"/>
      <c r="AB333" s="148"/>
      <c r="AC333" s="148"/>
      <c r="AD333" s="148"/>
      <c r="AE333" s="148"/>
      <c r="AF333" s="148"/>
      <c r="AG333" s="148" t="s">
        <v>393</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ht="22.5" outlineLevel="1" x14ac:dyDescent="0.2">
      <c r="A334" s="165">
        <v>72</v>
      </c>
      <c r="B334" s="166" t="s">
        <v>1933</v>
      </c>
      <c r="C334" s="175" t="s">
        <v>1934</v>
      </c>
      <c r="D334" s="167" t="s">
        <v>1361</v>
      </c>
      <c r="E334" s="168">
        <v>1</v>
      </c>
      <c r="F334" s="169">
        <v>480</v>
      </c>
      <c r="G334" s="170">
        <f>ROUND(E334*F334,2)</f>
        <v>480</v>
      </c>
      <c r="H334" s="169">
        <v>0</v>
      </c>
      <c r="I334" s="170">
        <f>ROUND(E334*H334,2)</f>
        <v>0</v>
      </c>
      <c r="J334" s="169">
        <v>480</v>
      </c>
      <c r="K334" s="170">
        <f>ROUND(E334*J334,2)</f>
        <v>480</v>
      </c>
      <c r="L334" s="170">
        <v>21</v>
      </c>
      <c r="M334" s="170">
        <f>G334*(1+L334/100)</f>
        <v>580.79999999999995</v>
      </c>
      <c r="N334" s="170">
        <v>0</v>
      </c>
      <c r="O334" s="170">
        <f>ROUND(E334*N334,2)</f>
        <v>0</v>
      </c>
      <c r="P334" s="170">
        <v>0</v>
      </c>
      <c r="Q334" s="170">
        <f>ROUND(E334*P334,2)</f>
        <v>0</v>
      </c>
      <c r="R334" s="170"/>
      <c r="S334" s="170" t="s">
        <v>321</v>
      </c>
      <c r="T334" s="171" t="s">
        <v>322</v>
      </c>
      <c r="U334" s="157">
        <v>0</v>
      </c>
      <c r="V334" s="157">
        <f>ROUND(E334*U334,2)</f>
        <v>0</v>
      </c>
      <c r="W334" s="157"/>
      <c r="X334" s="157" t="s">
        <v>388</v>
      </c>
      <c r="Y334" s="148"/>
      <c r="Z334" s="148"/>
      <c r="AA334" s="148"/>
      <c r="AB334" s="148"/>
      <c r="AC334" s="148"/>
      <c r="AD334" s="148"/>
      <c r="AE334" s="148"/>
      <c r="AF334" s="148"/>
      <c r="AG334" s="148" t="s">
        <v>389</v>
      </c>
      <c r="AH334" s="148"/>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97" t="s">
        <v>1929</v>
      </c>
      <c r="D335" s="183"/>
      <c r="E335" s="184">
        <v>1</v>
      </c>
      <c r="F335" s="157"/>
      <c r="G335" s="157"/>
      <c r="H335" s="157"/>
      <c r="I335" s="157"/>
      <c r="J335" s="157"/>
      <c r="K335" s="157"/>
      <c r="L335" s="157"/>
      <c r="M335" s="157"/>
      <c r="N335" s="157"/>
      <c r="O335" s="157"/>
      <c r="P335" s="157"/>
      <c r="Q335" s="157"/>
      <c r="R335" s="157"/>
      <c r="S335" s="157"/>
      <c r="T335" s="157"/>
      <c r="U335" s="157"/>
      <c r="V335" s="157"/>
      <c r="W335" s="157"/>
      <c r="X335" s="157"/>
      <c r="Y335" s="148"/>
      <c r="Z335" s="148"/>
      <c r="AA335" s="148"/>
      <c r="AB335" s="148"/>
      <c r="AC335" s="148"/>
      <c r="AD335" s="148"/>
      <c r="AE335" s="148"/>
      <c r="AF335" s="148"/>
      <c r="AG335" s="148" t="s">
        <v>393</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x14ac:dyDescent="0.2">
      <c r="A336" s="159" t="s">
        <v>316</v>
      </c>
      <c r="B336" s="160" t="s">
        <v>230</v>
      </c>
      <c r="C336" s="174" t="s">
        <v>231</v>
      </c>
      <c r="D336" s="161"/>
      <c r="E336" s="162"/>
      <c r="F336" s="163"/>
      <c r="G336" s="163">
        <f>SUMIF(AG337:AG344,"&lt;&gt;NOR",G337:G344)</f>
        <v>19575.199999999997</v>
      </c>
      <c r="H336" s="163"/>
      <c r="I336" s="163">
        <f>SUM(I337:I344)</f>
        <v>13010.08</v>
      </c>
      <c r="J336" s="163"/>
      <c r="K336" s="163">
        <f>SUM(K337:K344)</f>
        <v>6565.12</v>
      </c>
      <c r="L336" s="163"/>
      <c r="M336" s="163">
        <f>SUM(M337:M344)</f>
        <v>23685.992000000002</v>
      </c>
      <c r="N336" s="163"/>
      <c r="O336" s="163">
        <f>SUM(O337:O344)</f>
        <v>14.48</v>
      </c>
      <c r="P336" s="163"/>
      <c r="Q336" s="163">
        <f>SUM(Q337:Q344)</f>
        <v>0</v>
      </c>
      <c r="R336" s="163"/>
      <c r="S336" s="163"/>
      <c r="T336" s="164"/>
      <c r="U336" s="158"/>
      <c r="V336" s="158">
        <f>SUM(V337:V344)</f>
        <v>18.91</v>
      </c>
      <c r="W336" s="158"/>
      <c r="X336" s="158"/>
      <c r="AG336" t="s">
        <v>317</v>
      </c>
    </row>
    <row r="337" spans="1:60" ht="22.5" outlineLevel="1" x14ac:dyDescent="0.2">
      <c r="A337" s="165">
        <v>73</v>
      </c>
      <c r="B337" s="166" t="s">
        <v>1935</v>
      </c>
      <c r="C337" s="175" t="s">
        <v>1936</v>
      </c>
      <c r="D337" s="167" t="s">
        <v>420</v>
      </c>
      <c r="E337" s="168">
        <v>64</v>
      </c>
      <c r="F337" s="169">
        <v>199.6</v>
      </c>
      <c r="G337" s="170">
        <f>ROUND(E337*F337,2)</f>
        <v>12774.4</v>
      </c>
      <c r="H337" s="169">
        <v>97.02</v>
      </c>
      <c r="I337" s="170">
        <f>ROUND(E337*H337,2)</f>
        <v>6209.28</v>
      </c>
      <c r="J337" s="169">
        <v>102.58</v>
      </c>
      <c r="K337" s="170">
        <f>ROUND(E337*J337,2)</f>
        <v>6565.12</v>
      </c>
      <c r="L337" s="170">
        <v>21</v>
      </c>
      <c r="M337" s="170">
        <f>G337*(1+L337/100)</f>
        <v>15457.023999999999</v>
      </c>
      <c r="N337" s="170">
        <v>0.15673999999999999</v>
      </c>
      <c r="O337" s="170">
        <f>ROUND(E337*N337,2)</f>
        <v>10.029999999999999</v>
      </c>
      <c r="P337" s="170">
        <v>0</v>
      </c>
      <c r="Q337" s="170">
        <f>ROUND(E337*P337,2)</f>
        <v>0</v>
      </c>
      <c r="R337" s="170" t="s">
        <v>638</v>
      </c>
      <c r="S337" s="170" t="s">
        <v>387</v>
      </c>
      <c r="T337" s="171" t="s">
        <v>322</v>
      </c>
      <c r="U337" s="157">
        <v>0.29548000000000002</v>
      </c>
      <c r="V337" s="157">
        <f>ROUND(E337*U337,2)</f>
        <v>18.91</v>
      </c>
      <c r="W337" s="157"/>
      <c r="X337" s="157" t="s">
        <v>388</v>
      </c>
      <c r="Y337" s="148"/>
      <c r="Z337" s="148"/>
      <c r="AA337" s="148"/>
      <c r="AB337" s="148"/>
      <c r="AC337" s="148"/>
      <c r="AD337" s="148"/>
      <c r="AE337" s="148"/>
      <c r="AF337" s="148"/>
      <c r="AG337" s="148" t="s">
        <v>389</v>
      </c>
      <c r="AH337" s="148"/>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273" t="s">
        <v>1937</v>
      </c>
      <c r="D338" s="274"/>
      <c r="E338" s="274"/>
      <c r="F338" s="274"/>
      <c r="G338" s="274"/>
      <c r="H338" s="157"/>
      <c r="I338" s="157"/>
      <c r="J338" s="157"/>
      <c r="K338" s="157"/>
      <c r="L338" s="157"/>
      <c r="M338" s="157"/>
      <c r="N338" s="157"/>
      <c r="O338" s="157"/>
      <c r="P338" s="157"/>
      <c r="Q338" s="157"/>
      <c r="R338" s="157"/>
      <c r="S338" s="157"/>
      <c r="T338" s="157"/>
      <c r="U338" s="157"/>
      <c r="V338" s="157"/>
      <c r="W338" s="157"/>
      <c r="X338" s="157"/>
      <c r="Y338" s="148"/>
      <c r="Z338" s="148"/>
      <c r="AA338" s="148"/>
      <c r="AB338" s="148"/>
      <c r="AC338" s="148"/>
      <c r="AD338" s="148"/>
      <c r="AE338" s="148"/>
      <c r="AF338" s="148"/>
      <c r="AG338" s="148" t="s">
        <v>391</v>
      </c>
      <c r="AH338" s="148"/>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55"/>
      <c r="B339" s="156"/>
      <c r="C339" s="197" t="s">
        <v>1938</v>
      </c>
      <c r="D339" s="183"/>
      <c r="E339" s="184">
        <v>19</v>
      </c>
      <c r="F339" s="157"/>
      <c r="G339" s="157"/>
      <c r="H339" s="157"/>
      <c r="I339" s="157"/>
      <c r="J339" s="157"/>
      <c r="K339" s="157"/>
      <c r="L339" s="157"/>
      <c r="M339" s="157"/>
      <c r="N339" s="157"/>
      <c r="O339" s="157"/>
      <c r="P339" s="157"/>
      <c r="Q339" s="157"/>
      <c r="R339" s="157"/>
      <c r="S339" s="157"/>
      <c r="T339" s="157"/>
      <c r="U339" s="157"/>
      <c r="V339" s="157"/>
      <c r="W339" s="157"/>
      <c r="X339" s="157"/>
      <c r="Y339" s="148"/>
      <c r="Z339" s="148"/>
      <c r="AA339" s="148"/>
      <c r="AB339" s="148"/>
      <c r="AC339" s="148"/>
      <c r="AD339" s="148"/>
      <c r="AE339" s="148"/>
      <c r="AF339" s="148"/>
      <c r="AG339" s="148" t="s">
        <v>393</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55"/>
      <c r="B340" s="156"/>
      <c r="C340" s="197" t="s">
        <v>1939</v>
      </c>
      <c r="D340" s="183"/>
      <c r="E340" s="184">
        <v>45</v>
      </c>
      <c r="F340" s="157"/>
      <c r="G340" s="157"/>
      <c r="H340" s="157"/>
      <c r="I340" s="157"/>
      <c r="J340" s="157"/>
      <c r="K340" s="157"/>
      <c r="L340" s="157"/>
      <c r="M340" s="157"/>
      <c r="N340" s="157"/>
      <c r="O340" s="157"/>
      <c r="P340" s="157"/>
      <c r="Q340" s="157"/>
      <c r="R340" s="157"/>
      <c r="S340" s="157"/>
      <c r="T340" s="157"/>
      <c r="U340" s="157"/>
      <c r="V340" s="157"/>
      <c r="W340" s="157"/>
      <c r="X340" s="157"/>
      <c r="Y340" s="148"/>
      <c r="Z340" s="148"/>
      <c r="AA340" s="148"/>
      <c r="AB340" s="148"/>
      <c r="AC340" s="148"/>
      <c r="AD340" s="148"/>
      <c r="AE340" s="148"/>
      <c r="AF340" s="148"/>
      <c r="AG340" s="148" t="s">
        <v>393</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ht="22.5" outlineLevel="1" x14ac:dyDescent="0.2">
      <c r="A341" s="165">
        <v>74</v>
      </c>
      <c r="B341" s="166" t="s">
        <v>1940</v>
      </c>
      <c r="C341" s="175" t="s">
        <v>1941</v>
      </c>
      <c r="D341" s="167" t="s">
        <v>727</v>
      </c>
      <c r="E341" s="168">
        <v>19</v>
      </c>
      <c r="F341" s="169">
        <v>101.2</v>
      </c>
      <c r="G341" s="170">
        <f>ROUND(E341*F341,2)</f>
        <v>1922.8</v>
      </c>
      <c r="H341" s="169">
        <v>101.2</v>
      </c>
      <c r="I341" s="170">
        <f>ROUND(E341*H341,2)</f>
        <v>1922.8</v>
      </c>
      <c r="J341" s="169">
        <v>0</v>
      </c>
      <c r="K341" s="170">
        <f>ROUND(E341*J341,2)</f>
        <v>0</v>
      </c>
      <c r="L341" s="170">
        <v>21</v>
      </c>
      <c r="M341" s="170">
        <f>G341*(1+L341/100)</f>
        <v>2326.5879999999997</v>
      </c>
      <c r="N341" s="170">
        <v>4.2099999999999999E-2</v>
      </c>
      <c r="O341" s="170">
        <f>ROUND(E341*N341,2)</f>
        <v>0.8</v>
      </c>
      <c r="P341" s="170">
        <v>0</v>
      </c>
      <c r="Q341" s="170">
        <f>ROUND(E341*P341,2)</f>
        <v>0</v>
      </c>
      <c r="R341" s="170" t="s">
        <v>626</v>
      </c>
      <c r="S341" s="170" t="s">
        <v>387</v>
      </c>
      <c r="T341" s="171" t="s">
        <v>322</v>
      </c>
      <c r="U341" s="157">
        <v>0</v>
      </c>
      <c r="V341" s="157">
        <f>ROUND(E341*U341,2)</f>
        <v>0</v>
      </c>
      <c r="W341" s="157"/>
      <c r="X341" s="157" t="s">
        <v>627</v>
      </c>
      <c r="Y341" s="148"/>
      <c r="Z341" s="148"/>
      <c r="AA341" s="148"/>
      <c r="AB341" s="148"/>
      <c r="AC341" s="148"/>
      <c r="AD341" s="148"/>
      <c r="AE341" s="148"/>
      <c r="AF341" s="148"/>
      <c r="AG341" s="148" t="s">
        <v>628</v>
      </c>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197" t="s">
        <v>1938</v>
      </c>
      <c r="D342" s="183"/>
      <c r="E342" s="184">
        <v>19</v>
      </c>
      <c r="F342" s="157"/>
      <c r="G342" s="157"/>
      <c r="H342" s="157"/>
      <c r="I342" s="157"/>
      <c r="J342" s="157"/>
      <c r="K342" s="157"/>
      <c r="L342" s="157"/>
      <c r="M342" s="157"/>
      <c r="N342" s="157"/>
      <c r="O342" s="157"/>
      <c r="P342" s="157"/>
      <c r="Q342" s="157"/>
      <c r="R342" s="157"/>
      <c r="S342" s="157"/>
      <c r="T342" s="157"/>
      <c r="U342" s="157"/>
      <c r="V342" s="157"/>
      <c r="W342" s="157"/>
      <c r="X342" s="157"/>
      <c r="Y342" s="148"/>
      <c r="Z342" s="148"/>
      <c r="AA342" s="148"/>
      <c r="AB342" s="148"/>
      <c r="AC342" s="148"/>
      <c r="AD342" s="148"/>
      <c r="AE342" s="148"/>
      <c r="AF342" s="148"/>
      <c r="AG342" s="148" t="s">
        <v>393</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65">
        <v>75</v>
      </c>
      <c r="B343" s="166" t="s">
        <v>1942</v>
      </c>
      <c r="C343" s="175" t="s">
        <v>1943</v>
      </c>
      <c r="D343" s="167" t="s">
        <v>727</v>
      </c>
      <c r="E343" s="168">
        <v>45</v>
      </c>
      <c r="F343" s="169">
        <v>108.4</v>
      </c>
      <c r="G343" s="170">
        <f>ROUND(E343*F343,2)</f>
        <v>4878</v>
      </c>
      <c r="H343" s="169">
        <v>108.4</v>
      </c>
      <c r="I343" s="170">
        <f>ROUND(E343*H343,2)</f>
        <v>4878</v>
      </c>
      <c r="J343" s="169">
        <v>0</v>
      </c>
      <c r="K343" s="170">
        <f>ROUND(E343*J343,2)</f>
        <v>0</v>
      </c>
      <c r="L343" s="170">
        <v>21</v>
      </c>
      <c r="M343" s="170">
        <f>G343*(1+L343/100)</f>
        <v>5902.38</v>
      </c>
      <c r="N343" s="170">
        <v>8.1000000000000003E-2</v>
      </c>
      <c r="O343" s="170">
        <f>ROUND(E343*N343,2)</f>
        <v>3.65</v>
      </c>
      <c r="P343" s="170">
        <v>0</v>
      </c>
      <c r="Q343" s="170">
        <f>ROUND(E343*P343,2)</f>
        <v>0</v>
      </c>
      <c r="R343" s="170" t="s">
        <v>626</v>
      </c>
      <c r="S343" s="170" t="s">
        <v>387</v>
      </c>
      <c r="T343" s="171" t="s">
        <v>322</v>
      </c>
      <c r="U343" s="157">
        <v>0</v>
      </c>
      <c r="V343" s="157">
        <f>ROUND(E343*U343,2)</f>
        <v>0</v>
      </c>
      <c r="W343" s="157"/>
      <c r="X343" s="157" t="s">
        <v>627</v>
      </c>
      <c r="Y343" s="148"/>
      <c r="Z343" s="148"/>
      <c r="AA343" s="148"/>
      <c r="AB343" s="148"/>
      <c r="AC343" s="148"/>
      <c r="AD343" s="148"/>
      <c r="AE343" s="148"/>
      <c r="AF343" s="148"/>
      <c r="AG343" s="148" t="s">
        <v>628</v>
      </c>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x14ac:dyDescent="0.2">
      <c r="A344" s="155"/>
      <c r="B344" s="156"/>
      <c r="C344" s="197" t="s">
        <v>1939</v>
      </c>
      <c r="D344" s="183"/>
      <c r="E344" s="184">
        <v>45</v>
      </c>
      <c r="F344" s="157"/>
      <c r="G344" s="157"/>
      <c r="H344" s="157"/>
      <c r="I344" s="157"/>
      <c r="J344" s="157"/>
      <c r="K344" s="157"/>
      <c r="L344" s="157"/>
      <c r="M344" s="157"/>
      <c r="N344" s="157"/>
      <c r="O344" s="157"/>
      <c r="P344" s="157"/>
      <c r="Q344" s="157"/>
      <c r="R344" s="157"/>
      <c r="S344" s="157"/>
      <c r="T344" s="157"/>
      <c r="U344" s="157"/>
      <c r="V344" s="157"/>
      <c r="W344" s="157"/>
      <c r="X344" s="157"/>
      <c r="Y344" s="148"/>
      <c r="Z344" s="148"/>
      <c r="AA344" s="148"/>
      <c r="AB344" s="148"/>
      <c r="AC344" s="148"/>
      <c r="AD344" s="148"/>
      <c r="AE344" s="148"/>
      <c r="AF344" s="148"/>
      <c r="AG344" s="148" t="s">
        <v>393</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x14ac:dyDescent="0.2">
      <c r="A345" s="159" t="s">
        <v>316</v>
      </c>
      <c r="B345" s="160" t="s">
        <v>232</v>
      </c>
      <c r="C345" s="174" t="s">
        <v>233</v>
      </c>
      <c r="D345" s="161"/>
      <c r="E345" s="162"/>
      <c r="F345" s="163"/>
      <c r="G345" s="163">
        <f>SUMIF(AG346:AG350,"&lt;&gt;NOR",G346:G350)</f>
        <v>2192.41</v>
      </c>
      <c r="H345" s="163"/>
      <c r="I345" s="163">
        <f>SUM(I346:I350)</f>
        <v>1047.8800000000001</v>
      </c>
      <c r="J345" s="163"/>
      <c r="K345" s="163">
        <f>SUM(K346:K350)</f>
        <v>1144.53</v>
      </c>
      <c r="L345" s="163"/>
      <c r="M345" s="163">
        <f>SUM(M346:M350)</f>
        <v>2652.8161</v>
      </c>
      <c r="N345" s="163"/>
      <c r="O345" s="163">
        <f>SUM(O346:O350)</f>
        <v>0</v>
      </c>
      <c r="P345" s="163"/>
      <c r="Q345" s="163">
        <f>SUM(Q346:Q350)</f>
        <v>0</v>
      </c>
      <c r="R345" s="163"/>
      <c r="S345" s="163"/>
      <c r="T345" s="164"/>
      <c r="U345" s="158"/>
      <c r="V345" s="158">
        <f>SUM(V346:V350)</f>
        <v>0</v>
      </c>
      <c r="W345" s="158"/>
      <c r="X345" s="158"/>
      <c r="AG345" t="s">
        <v>317</v>
      </c>
    </row>
    <row r="346" spans="1:60" ht="22.5" outlineLevel="1" x14ac:dyDescent="0.2">
      <c r="A346" s="165">
        <v>76</v>
      </c>
      <c r="B346" s="166" t="s">
        <v>1944</v>
      </c>
      <c r="C346" s="175" t="s">
        <v>1945</v>
      </c>
      <c r="D346" s="167" t="s">
        <v>443</v>
      </c>
      <c r="E346" s="168">
        <v>31.7925</v>
      </c>
      <c r="F346" s="169">
        <v>36</v>
      </c>
      <c r="G346" s="170">
        <f>ROUND(E346*F346,2)</f>
        <v>1144.53</v>
      </c>
      <c r="H346" s="169">
        <v>0</v>
      </c>
      <c r="I346" s="170">
        <f>ROUND(E346*H346,2)</f>
        <v>0</v>
      </c>
      <c r="J346" s="169">
        <v>36</v>
      </c>
      <c r="K346" s="170">
        <f>ROUND(E346*J346,2)</f>
        <v>1144.53</v>
      </c>
      <c r="L346" s="170">
        <v>21</v>
      </c>
      <c r="M346" s="170">
        <f>G346*(1+L346/100)</f>
        <v>1384.8813</v>
      </c>
      <c r="N346" s="170">
        <v>0</v>
      </c>
      <c r="O346" s="170">
        <f>ROUND(E346*N346,2)</f>
        <v>0</v>
      </c>
      <c r="P346" s="170">
        <v>0</v>
      </c>
      <c r="Q346" s="170">
        <f>ROUND(E346*P346,2)</f>
        <v>0</v>
      </c>
      <c r="R346" s="170" t="s">
        <v>1176</v>
      </c>
      <c r="S346" s="170" t="s">
        <v>387</v>
      </c>
      <c r="T346" s="171" t="s">
        <v>322</v>
      </c>
      <c r="U346" s="157">
        <v>0</v>
      </c>
      <c r="V346" s="157">
        <f>ROUND(E346*U346,2)</f>
        <v>0</v>
      </c>
      <c r="W346" s="157"/>
      <c r="X346" s="157" t="s">
        <v>388</v>
      </c>
      <c r="Y346" s="148"/>
      <c r="Z346" s="148"/>
      <c r="AA346" s="148"/>
      <c r="AB346" s="148"/>
      <c r="AC346" s="148"/>
      <c r="AD346" s="148"/>
      <c r="AE346" s="148"/>
      <c r="AF346" s="148"/>
      <c r="AG346" s="148" t="s">
        <v>1091</v>
      </c>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273" t="s">
        <v>1946</v>
      </c>
      <c r="D347" s="274"/>
      <c r="E347" s="274"/>
      <c r="F347" s="274"/>
      <c r="G347" s="274"/>
      <c r="H347" s="157"/>
      <c r="I347" s="157"/>
      <c r="J347" s="157"/>
      <c r="K347" s="157"/>
      <c r="L347" s="157"/>
      <c r="M347" s="157"/>
      <c r="N347" s="157"/>
      <c r="O347" s="157"/>
      <c r="P347" s="157"/>
      <c r="Q347" s="157"/>
      <c r="R347" s="157"/>
      <c r="S347" s="157"/>
      <c r="T347" s="157"/>
      <c r="U347" s="157"/>
      <c r="V347" s="157"/>
      <c r="W347" s="157"/>
      <c r="X347" s="157"/>
      <c r="Y347" s="148"/>
      <c r="Z347" s="148"/>
      <c r="AA347" s="148"/>
      <c r="AB347" s="148"/>
      <c r="AC347" s="148"/>
      <c r="AD347" s="148"/>
      <c r="AE347" s="148"/>
      <c r="AF347" s="148"/>
      <c r="AG347" s="148" t="s">
        <v>391</v>
      </c>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55"/>
      <c r="B348" s="156"/>
      <c r="C348" s="197" t="s">
        <v>1947</v>
      </c>
      <c r="D348" s="183"/>
      <c r="E348" s="184">
        <v>31.7925</v>
      </c>
      <c r="F348" s="157"/>
      <c r="G348" s="157"/>
      <c r="H348" s="157"/>
      <c r="I348" s="157"/>
      <c r="J348" s="157"/>
      <c r="K348" s="157"/>
      <c r="L348" s="157"/>
      <c r="M348" s="157"/>
      <c r="N348" s="157"/>
      <c r="O348" s="157"/>
      <c r="P348" s="157"/>
      <c r="Q348" s="157"/>
      <c r="R348" s="157"/>
      <c r="S348" s="157"/>
      <c r="T348" s="157"/>
      <c r="U348" s="157"/>
      <c r="V348" s="157"/>
      <c r="W348" s="157"/>
      <c r="X348" s="157"/>
      <c r="Y348" s="148"/>
      <c r="Z348" s="148"/>
      <c r="AA348" s="148"/>
      <c r="AB348" s="148"/>
      <c r="AC348" s="148"/>
      <c r="AD348" s="148"/>
      <c r="AE348" s="148"/>
      <c r="AF348" s="148"/>
      <c r="AG348" s="148" t="s">
        <v>393</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1" x14ac:dyDescent="0.2">
      <c r="A349" s="165">
        <v>77</v>
      </c>
      <c r="B349" s="166" t="s">
        <v>1948</v>
      </c>
      <c r="C349" s="175" t="s">
        <v>1949</v>
      </c>
      <c r="D349" s="167" t="s">
        <v>443</v>
      </c>
      <c r="E349" s="168">
        <v>32.746279999999999</v>
      </c>
      <c r="F349" s="169">
        <v>32</v>
      </c>
      <c r="G349" s="170">
        <f>ROUND(E349*F349,2)</f>
        <v>1047.8800000000001</v>
      </c>
      <c r="H349" s="169">
        <v>32</v>
      </c>
      <c r="I349" s="170">
        <f>ROUND(E349*H349,2)</f>
        <v>1047.8800000000001</v>
      </c>
      <c r="J349" s="169">
        <v>0</v>
      </c>
      <c r="K349" s="170">
        <f>ROUND(E349*J349,2)</f>
        <v>0</v>
      </c>
      <c r="L349" s="170">
        <v>21</v>
      </c>
      <c r="M349" s="170">
        <f>G349*(1+L349/100)</f>
        <v>1267.9348</v>
      </c>
      <c r="N349" s="170">
        <v>0</v>
      </c>
      <c r="O349" s="170">
        <f>ROUND(E349*N349,2)</f>
        <v>0</v>
      </c>
      <c r="P349" s="170">
        <v>0</v>
      </c>
      <c r="Q349" s="170">
        <f>ROUND(E349*P349,2)</f>
        <v>0</v>
      </c>
      <c r="R349" s="170" t="s">
        <v>626</v>
      </c>
      <c r="S349" s="170" t="s">
        <v>387</v>
      </c>
      <c r="T349" s="171" t="s">
        <v>322</v>
      </c>
      <c r="U349" s="157">
        <v>0</v>
      </c>
      <c r="V349" s="157">
        <f>ROUND(E349*U349,2)</f>
        <v>0</v>
      </c>
      <c r="W349" s="157"/>
      <c r="X349" s="157" t="s">
        <v>627</v>
      </c>
      <c r="Y349" s="148"/>
      <c r="Z349" s="148"/>
      <c r="AA349" s="148"/>
      <c r="AB349" s="148"/>
      <c r="AC349" s="148"/>
      <c r="AD349" s="148"/>
      <c r="AE349" s="148"/>
      <c r="AF349" s="148"/>
      <c r="AG349" s="148" t="s">
        <v>632</v>
      </c>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1" x14ac:dyDescent="0.2">
      <c r="A350" s="155"/>
      <c r="B350" s="156"/>
      <c r="C350" s="197" t="s">
        <v>1950</v>
      </c>
      <c r="D350" s="183"/>
      <c r="E350" s="184">
        <v>32.746279999999999</v>
      </c>
      <c r="F350" s="157"/>
      <c r="G350" s="157"/>
      <c r="H350" s="157"/>
      <c r="I350" s="157"/>
      <c r="J350" s="157"/>
      <c r="K350" s="157"/>
      <c r="L350" s="157"/>
      <c r="M350" s="157"/>
      <c r="N350" s="157"/>
      <c r="O350" s="157"/>
      <c r="P350" s="157"/>
      <c r="Q350" s="157"/>
      <c r="R350" s="157"/>
      <c r="S350" s="157"/>
      <c r="T350" s="157"/>
      <c r="U350" s="157"/>
      <c r="V350" s="157"/>
      <c r="W350" s="157"/>
      <c r="X350" s="157"/>
      <c r="Y350" s="148"/>
      <c r="Z350" s="148"/>
      <c r="AA350" s="148"/>
      <c r="AB350" s="148"/>
      <c r="AC350" s="148"/>
      <c r="AD350" s="148"/>
      <c r="AE350" s="148"/>
      <c r="AF350" s="148"/>
      <c r="AG350" s="148" t="s">
        <v>393</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x14ac:dyDescent="0.2">
      <c r="A351" s="159" t="s">
        <v>316</v>
      </c>
      <c r="B351" s="160" t="s">
        <v>234</v>
      </c>
      <c r="C351" s="174" t="s">
        <v>235</v>
      </c>
      <c r="D351" s="161"/>
      <c r="E351" s="162"/>
      <c r="F351" s="163"/>
      <c r="G351" s="163">
        <f>SUMIF(AG352:AG358,"&lt;&gt;NOR",G352:G358)</f>
        <v>753.86</v>
      </c>
      <c r="H351" s="163"/>
      <c r="I351" s="163">
        <f>SUM(I352:I358)</f>
        <v>29.419999999999998</v>
      </c>
      <c r="J351" s="163"/>
      <c r="K351" s="163">
        <f>SUM(K352:K358)</f>
        <v>724.43</v>
      </c>
      <c r="L351" s="163"/>
      <c r="M351" s="163">
        <f>SUM(M352:M358)</f>
        <v>912.17059999999992</v>
      </c>
      <c r="N351" s="163"/>
      <c r="O351" s="163">
        <f>SUM(O352:O358)</f>
        <v>0</v>
      </c>
      <c r="P351" s="163"/>
      <c r="Q351" s="163">
        <f>SUM(Q352:Q358)</f>
        <v>0</v>
      </c>
      <c r="R351" s="163"/>
      <c r="S351" s="163"/>
      <c r="T351" s="164"/>
      <c r="U351" s="158"/>
      <c r="V351" s="158">
        <f>SUM(V352:V358)</f>
        <v>2.78</v>
      </c>
      <c r="W351" s="158"/>
      <c r="X351" s="158"/>
      <c r="AG351" t="s">
        <v>317</v>
      </c>
    </row>
    <row r="352" spans="1:60" ht="22.5" outlineLevel="1" x14ac:dyDescent="0.2">
      <c r="A352" s="165">
        <v>78</v>
      </c>
      <c r="B352" s="166" t="s">
        <v>1951</v>
      </c>
      <c r="C352" s="175" t="s">
        <v>1952</v>
      </c>
      <c r="D352" s="167" t="s">
        <v>506</v>
      </c>
      <c r="E352" s="168">
        <v>12.664999999999999</v>
      </c>
      <c r="F352" s="169">
        <v>43.68</v>
      </c>
      <c r="G352" s="170">
        <f>ROUND(E352*F352,2)</f>
        <v>553.21</v>
      </c>
      <c r="H352" s="169">
        <v>0.17</v>
      </c>
      <c r="I352" s="170">
        <f>ROUND(E352*H352,2)</f>
        <v>2.15</v>
      </c>
      <c r="J352" s="169">
        <v>43.51</v>
      </c>
      <c r="K352" s="170">
        <f>ROUND(E352*J352,2)</f>
        <v>551.04999999999995</v>
      </c>
      <c r="L352" s="170">
        <v>21</v>
      </c>
      <c r="M352" s="170">
        <f>G352*(1+L352/100)</f>
        <v>669.38409999999999</v>
      </c>
      <c r="N352" s="170">
        <v>1.0000000000000001E-5</v>
      </c>
      <c r="O352" s="170">
        <f>ROUND(E352*N352,2)</f>
        <v>0</v>
      </c>
      <c r="P352" s="170">
        <v>0</v>
      </c>
      <c r="Q352" s="170">
        <f>ROUND(E352*P352,2)</f>
        <v>0</v>
      </c>
      <c r="R352" s="170" t="s">
        <v>1176</v>
      </c>
      <c r="S352" s="170" t="s">
        <v>387</v>
      </c>
      <c r="T352" s="171" t="s">
        <v>322</v>
      </c>
      <c r="U352" s="157">
        <v>0.17100000000000001</v>
      </c>
      <c r="V352" s="157">
        <f>ROUND(E352*U352,2)</f>
        <v>2.17</v>
      </c>
      <c r="W352" s="157"/>
      <c r="X352" s="157" t="s">
        <v>388</v>
      </c>
      <c r="Y352" s="148"/>
      <c r="Z352" s="148"/>
      <c r="AA352" s="148"/>
      <c r="AB352" s="148"/>
      <c r="AC352" s="148"/>
      <c r="AD352" s="148"/>
      <c r="AE352" s="148"/>
      <c r="AF352" s="148"/>
      <c r="AG352" s="148" t="s">
        <v>389</v>
      </c>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273" t="s">
        <v>1953</v>
      </c>
      <c r="D353" s="274"/>
      <c r="E353" s="274"/>
      <c r="F353" s="274"/>
      <c r="G353" s="274"/>
      <c r="H353" s="157"/>
      <c r="I353" s="157"/>
      <c r="J353" s="157"/>
      <c r="K353" s="157"/>
      <c r="L353" s="157"/>
      <c r="M353" s="157"/>
      <c r="N353" s="157"/>
      <c r="O353" s="157"/>
      <c r="P353" s="157"/>
      <c r="Q353" s="157"/>
      <c r="R353" s="157"/>
      <c r="S353" s="157"/>
      <c r="T353" s="157"/>
      <c r="U353" s="157"/>
      <c r="V353" s="157"/>
      <c r="W353" s="157"/>
      <c r="X353" s="157"/>
      <c r="Y353" s="148"/>
      <c r="Z353" s="148"/>
      <c r="AA353" s="148"/>
      <c r="AB353" s="148"/>
      <c r="AC353" s="148"/>
      <c r="AD353" s="148"/>
      <c r="AE353" s="148"/>
      <c r="AF353" s="148"/>
      <c r="AG353" s="148" t="s">
        <v>391</v>
      </c>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55"/>
      <c r="B354" s="156"/>
      <c r="C354" s="197" t="s">
        <v>1954</v>
      </c>
      <c r="D354" s="183"/>
      <c r="E354" s="184">
        <v>7.0650000000000004</v>
      </c>
      <c r="F354" s="157"/>
      <c r="G354" s="157"/>
      <c r="H354" s="157"/>
      <c r="I354" s="157"/>
      <c r="J354" s="157"/>
      <c r="K354" s="157"/>
      <c r="L354" s="157"/>
      <c r="M354" s="157"/>
      <c r="N354" s="157"/>
      <c r="O354" s="157"/>
      <c r="P354" s="157"/>
      <c r="Q354" s="157"/>
      <c r="R354" s="157"/>
      <c r="S354" s="157"/>
      <c r="T354" s="157"/>
      <c r="U354" s="157"/>
      <c r="V354" s="157"/>
      <c r="W354" s="157"/>
      <c r="X354" s="157"/>
      <c r="Y354" s="148"/>
      <c r="Z354" s="148"/>
      <c r="AA354" s="148"/>
      <c r="AB354" s="148"/>
      <c r="AC354" s="148"/>
      <c r="AD354" s="148"/>
      <c r="AE354" s="148"/>
      <c r="AF354" s="148"/>
      <c r="AG354" s="148" t="s">
        <v>393</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97" t="s">
        <v>1955</v>
      </c>
      <c r="D355" s="183"/>
      <c r="E355" s="184">
        <v>5.6</v>
      </c>
      <c r="F355" s="157"/>
      <c r="G355" s="157"/>
      <c r="H355" s="157"/>
      <c r="I355" s="157"/>
      <c r="J355" s="157"/>
      <c r="K355" s="157"/>
      <c r="L355" s="157"/>
      <c r="M355" s="157"/>
      <c r="N355" s="157"/>
      <c r="O355" s="157"/>
      <c r="P355" s="157"/>
      <c r="Q355" s="157"/>
      <c r="R355" s="157"/>
      <c r="S355" s="157"/>
      <c r="T355" s="157"/>
      <c r="U355" s="157"/>
      <c r="V355" s="157"/>
      <c r="W355" s="157"/>
      <c r="X355" s="157"/>
      <c r="Y355" s="148"/>
      <c r="Z355" s="148"/>
      <c r="AA355" s="148"/>
      <c r="AB355" s="148"/>
      <c r="AC355" s="148"/>
      <c r="AD355" s="148"/>
      <c r="AE355" s="148"/>
      <c r="AF355" s="148"/>
      <c r="AG355" s="148" t="s">
        <v>393</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ht="22.5" outlineLevel="1" x14ac:dyDescent="0.2">
      <c r="A356" s="165">
        <v>79</v>
      </c>
      <c r="B356" s="166" t="s">
        <v>1956</v>
      </c>
      <c r="C356" s="175" t="s">
        <v>1957</v>
      </c>
      <c r="D356" s="167" t="s">
        <v>506</v>
      </c>
      <c r="E356" s="168">
        <v>7.0650000000000004</v>
      </c>
      <c r="F356" s="169">
        <v>28.4</v>
      </c>
      <c r="G356" s="170">
        <f>ROUND(E356*F356,2)</f>
        <v>200.65</v>
      </c>
      <c r="H356" s="169">
        <v>3.86</v>
      </c>
      <c r="I356" s="170">
        <f>ROUND(E356*H356,2)</f>
        <v>27.27</v>
      </c>
      <c r="J356" s="169">
        <v>24.54</v>
      </c>
      <c r="K356" s="170">
        <f>ROUND(E356*J356,2)</f>
        <v>173.38</v>
      </c>
      <c r="L356" s="170">
        <v>21</v>
      </c>
      <c r="M356" s="170">
        <f>G356*(1+L356/100)</f>
        <v>242.78649999999999</v>
      </c>
      <c r="N356" s="170">
        <v>2.0000000000000001E-4</v>
      </c>
      <c r="O356" s="170">
        <f>ROUND(E356*N356,2)</f>
        <v>0</v>
      </c>
      <c r="P356" s="170">
        <v>0</v>
      </c>
      <c r="Q356" s="170">
        <f>ROUND(E356*P356,2)</f>
        <v>0</v>
      </c>
      <c r="R356" s="170" t="s">
        <v>1176</v>
      </c>
      <c r="S356" s="170" t="s">
        <v>387</v>
      </c>
      <c r="T356" s="171" t="s">
        <v>322</v>
      </c>
      <c r="U356" s="157">
        <v>8.5999999999999993E-2</v>
      </c>
      <c r="V356" s="157">
        <f>ROUND(E356*U356,2)</f>
        <v>0.61</v>
      </c>
      <c r="W356" s="157"/>
      <c r="X356" s="157" t="s">
        <v>388</v>
      </c>
      <c r="Y356" s="148"/>
      <c r="Z356" s="148"/>
      <c r="AA356" s="148"/>
      <c r="AB356" s="148"/>
      <c r="AC356" s="148"/>
      <c r="AD356" s="148"/>
      <c r="AE356" s="148"/>
      <c r="AF356" s="148"/>
      <c r="AG356" s="148" t="s">
        <v>389</v>
      </c>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273" t="s">
        <v>1953</v>
      </c>
      <c r="D357" s="274"/>
      <c r="E357" s="274"/>
      <c r="F357" s="274"/>
      <c r="G357" s="274"/>
      <c r="H357" s="157"/>
      <c r="I357" s="157"/>
      <c r="J357" s="157"/>
      <c r="K357" s="157"/>
      <c r="L357" s="157"/>
      <c r="M357" s="157"/>
      <c r="N357" s="157"/>
      <c r="O357" s="157"/>
      <c r="P357" s="157"/>
      <c r="Q357" s="157"/>
      <c r="R357" s="157"/>
      <c r="S357" s="157"/>
      <c r="T357" s="157"/>
      <c r="U357" s="157"/>
      <c r="V357" s="157"/>
      <c r="W357" s="157"/>
      <c r="X357" s="157"/>
      <c r="Y357" s="148"/>
      <c r="Z357" s="148"/>
      <c r="AA357" s="148"/>
      <c r="AB357" s="148"/>
      <c r="AC357" s="148"/>
      <c r="AD357" s="148"/>
      <c r="AE357" s="148"/>
      <c r="AF357" s="148"/>
      <c r="AG357" s="148" t="s">
        <v>391</v>
      </c>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55"/>
      <c r="B358" s="156"/>
      <c r="C358" s="197" t="s">
        <v>1954</v>
      </c>
      <c r="D358" s="183"/>
      <c r="E358" s="184">
        <v>7.0650000000000004</v>
      </c>
      <c r="F358" s="157"/>
      <c r="G358" s="157"/>
      <c r="H358" s="157"/>
      <c r="I358" s="157"/>
      <c r="J358" s="157"/>
      <c r="K358" s="157"/>
      <c r="L358" s="157"/>
      <c r="M358" s="157"/>
      <c r="N358" s="157"/>
      <c r="O358" s="157"/>
      <c r="P358" s="157"/>
      <c r="Q358" s="157"/>
      <c r="R358" s="157"/>
      <c r="S358" s="157"/>
      <c r="T358" s="157"/>
      <c r="U358" s="157"/>
      <c r="V358" s="157"/>
      <c r="W358" s="157"/>
      <c r="X358" s="157"/>
      <c r="Y358" s="148"/>
      <c r="Z358" s="148"/>
      <c r="AA358" s="148"/>
      <c r="AB358" s="148"/>
      <c r="AC358" s="148"/>
      <c r="AD358" s="148"/>
      <c r="AE358" s="148"/>
      <c r="AF358" s="148"/>
      <c r="AG358" s="148" t="s">
        <v>393</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x14ac:dyDescent="0.2">
      <c r="A359" s="159" t="s">
        <v>316</v>
      </c>
      <c r="B359" s="160" t="s">
        <v>236</v>
      </c>
      <c r="C359" s="174" t="s">
        <v>237</v>
      </c>
      <c r="D359" s="161"/>
      <c r="E359" s="162"/>
      <c r="F359" s="163"/>
      <c r="G359" s="163">
        <f>SUMIF(AG360:AG386,"&lt;&gt;NOR",G360:G386)</f>
        <v>12594.350000000002</v>
      </c>
      <c r="H359" s="163"/>
      <c r="I359" s="163">
        <f>SUM(I360:I386)</f>
        <v>3645.4599999999996</v>
      </c>
      <c r="J359" s="163"/>
      <c r="K359" s="163">
        <f>SUM(K360:K386)</f>
        <v>8948.9</v>
      </c>
      <c r="L359" s="163"/>
      <c r="M359" s="163">
        <f>SUM(M360:M386)</f>
        <v>15239.163500000001</v>
      </c>
      <c r="N359" s="163"/>
      <c r="O359" s="163">
        <f>SUM(O360:O386)</f>
        <v>0</v>
      </c>
      <c r="P359" s="163"/>
      <c r="Q359" s="163">
        <f>SUM(Q360:Q386)</f>
        <v>0.23</v>
      </c>
      <c r="R359" s="163"/>
      <c r="S359" s="163"/>
      <c r="T359" s="164"/>
      <c r="U359" s="158"/>
      <c r="V359" s="158">
        <f>SUM(V360:V386)</f>
        <v>25.830000000000002</v>
      </c>
      <c r="W359" s="158"/>
      <c r="X359" s="158"/>
      <c r="AG359" t="s">
        <v>317</v>
      </c>
    </row>
    <row r="360" spans="1:60" outlineLevel="1" x14ac:dyDescent="0.2">
      <c r="A360" s="165">
        <v>80</v>
      </c>
      <c r="B360" s="166" t="s">
        <v>1958</v>
      </c>
      <c r="C360" s="175" t="s">
        <v>1959</v>
      </c>
      <c r="D360" s="167" t="s">
        <v>420</v>
      </c>
      <c r="E360" s="168">
        <v>0.25</v>
      </c>
      <c r="F360" s="169">
        <v>2324</v>
      </c>
      <c r="G360" s="170">
        <f>ROUND(E360*F360,2)</f>
        <v>581</v>
      </c>
      <c r="H360" s="169">
        <v>820.7</v>
      </c>
      <c r="I360" s="170">
        <f>ROUND(E360*H360,2)</f>
        <v>205.18</v>
      </c>
      <c r="J360" s="169">
        <v>1503.3</v>
      </c>
      <c r="K360" s="170">
        <f>ROUND(E360*J360,2)</f>
        <v>375.83</v>
      </c>
      <c r="L360" s="170">
        <v>21</v>
      </c>
      <c r="M360" s="170">
        <f>G360*(1+L360/100)</f>
        <v>703.01</v>
      </c>
      <c r="N360" s="170">
        <v>0</v>
      </c>
      <c r="O360" s="170">
        <f>ROUND(E360*N360,2)</f>
        <v>0</v>
      </c>
      <c r="P360" s="170">
        <v>2.8700000000000002E-3</v>
      </c>
      <c r="Q360" s="170">
        <f>ROUND(E360*P360,2)</f>
        <v>0</v>
      </c>
      <c r="R360" s="170" t="s">
        <v>660</v>
      </c>
      <c r="S360" s="170" t="s">
        <v>387</v>
      </c>
      <c r="T360" s="171" t="s">
        <v>322</v>
      </c>
      <c r="U360" s="157">
        <v>3.9</v>
      </c>
      <c r="V360" s="157">
        <f>ROUND(E360*U360,2)</f>
        <v>0.98</v>
      </c>
      <c r="W360" s="157"/>
      <c r="X360" s="157" t="s">
        <v>388</v>
      </c>
      <c r="Y360" s="148"/>
      <c r="Z360" s="148"/>
      <c r="AA360" s="148"/>
      <c r="AB360" s="148"/>
      <c r="AC360" s="148"/>
      <c r="AD360" s="148"/>
      <c r="AE360" s="148"/>
      <c r="AF360" s="148"/>
      <c r="AG360" s="148" t="s">
        <v>389</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55"/>
      <c r="B361" s="156"/>
      <c r="C361" s="197" t="s">
        <v>1773</v>
      </c>
      <c r="D361" s="183"/>
      <c r="E361" s="184"/>
      <c r="F361" s="157"/>
      <c r="G361" s="157"/>
      <c r="H361" s="157"/>
      <c r="I361" s="157"/>
      <c r="J361" s="157"/>
      <c r="K361" s="157"/>
      <c r="L361" s="157"/>
      <c r="M361" s="157"/>
      <c r="N361" s="157"/>
      <c r="O361" s="157"/>
      <c r="P361" s="157"/>
      <c r="Q361" s="157"/>
      <c r="R361" s="157"/>
      <c r="S361" s="157"/>
      <c r="T361" s="157"/>
      <c r="U361" s="157"/>
      <c r="V361" s="157"/>
      <c r="W361" s="157"/>
      <c r="X361" s="157"/>
      <c r="Y361" s="148"/>
      <c r="Z361" s="148"/>
      <c r="AA361" s="148"/>
      <c r="AB361" s="148"/>
      <c r="AC361" s="148"/>
      <c r="AD361" s="148"/>
      <c r="AE361" s="148"/>
      <c r="AF361" s="148"/>
      <c r="AG361" s="148" t="s">
        <v>393</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1" x14ac:dyDescent="0.2">
      <c r="A362" s="155"/>
      <c r="B362" s="156"/>
      <c r="C362" s="197" t="s">
        <v>1960</v>
      </c>
      <c r="D362" s="183"/>
      <c r="E362" s="184">
        <v>0.25</v>
      </c>
      <c r="F362" s="157"/>
      <c r="G362" s="157"/>
      <c r="H362" s="157"/>
      <c r="I362" s="157"/>
      <c r="J362" s="157"/>
      <c r="K362" s="157"/>
      <c r="L362" s="157"/>
      <c r="M362" s="157"/>
      <c r="N362" s="157"/>
      <c r="O362" s="157"/>
      <c r="P362" s="157"/>
      <c r="Q362" s="157"/>
      <c r="R362" s="157"/>
      <c r="S362" s="157"/>
      <c r="T362" s="157"/>
      <c r="U362" s="157"/>
      <c r="V362" s="157"/>
      <c r="W362" s="157"/>
      <c r="X362" s="157"/>
      <c r="Y362" s="148"/>
      <c r="Z362" s="148"/>
      <c r="AA362" s="148"/>
      <c r="AB362" s="148"/>
      <c r="AC362" s="148"/>
      <c r="AD362" s="148"/>
      <c r="AE362" s="148"/>
      <c r="AF362" s="148"/>
      <c r="AG362" s="148" t="s">
        <v>393</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65">
        <v>81</v>
      </c>
      <c r="B363" s="166" t="s">
        <v>1961</v>
      </c>
      <c r="C363" s="175" t="s">
        <v>1962</v>
      </c>
      <c r="D363" s="167" t="s">
        <v>420</v>
      </c>
      <c r="E363" s="168">
        <v>2.2000000000000002</v>
      </c>
      <c r="F363" s="169">
        <v>3616</v>
      </c>
      <c r="G363" s="170">
        <f>ROUND(E363*F363,2)</f>
        <v>7955.2</v>
      </c>
      <c r="H363" s="169">
        <v>1228.29</v>
      </c>
      <c r="I363" s="170">
        <f>ROUND(E363*H363,2)</f>
        <v>2702.24</v>
      </c>
      <c r="J363" s="169">
        <v>2387.71</v>
      </c>
      <c r="K363" s="170">
        <f>ROUND(E363*J363,2)</f>
        <v>5252.96</v>
      </c>
      <c r="L363" s="170">
        <v>21</v>
      </c>
      <c r="M363" s="170">
        <f>G363*(1+L363/100)</f>
        <v>9625.7919999999995</v>
      </c>
      <c r="N363" s="170">
        <v>0</v>
      </c>
      <c r="O363" s="170">
        <f>ROUND(E363*N363,2)</f>
        <v>0</v>
      </c>
      <c r="P363" s="170">
        <v>2.8700000000000002E-3</v>
      </c>
      <c r="Q363" s="170">
        <f>ROUND(E363*P363,2)</f>
        <v>0.01</v>
      </c>
      <c r="R363" s="170" t="s">
        <v>660</v>
      </c>
      <c r="S363" s="170" t="s">
        <v>387</v>
      </c>
      <c r="T363" s="171" t="s">
        <v>322</v>
      </c>
      <c r="U363" s="157">
        <v>6.2</v>
      </c>
      <c r="V363" s="157">
        <f>ROUND(E363*U363,2)</f>
        <v>13.64</v>
      </c>
      <c r="W363" s="157"/>
      <c r="X363" s="157" t="s">
        <v>388</v>
      </c>
      <c r="Y363" s="148"/>
      <c r="Z363" s="148"/>
      <c r="AA363" s="148"/>
      <c r="AB363" s="148"/>
      <c r="AC363" s="148"/>
      <c r="AD363" s="148"/>
      <c r="AE363" s="148"/>
      <c r="AF363" s="148"/>
      <c r="AG363" s="148" t="s">
        <v>389</v>
      </c>
      <c r="AH363" s="148"/>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97" t="s">
        <v>1773</v>
      </c>
      <c r="D364" s="183"/>
      <c r="E364" s="184"/>
      <c r="F364" s="157"/>
      <c r="G364" s="157"/>
      <c r="H364" s="157"/>
      <c r="I364" s="157"/>
      <c r="J364" s="157"/>
      <c r="K364" s="157"/>
      <c r="L364" s="157"/>
      <c r="M364" s="157"/>
      <c r="N364" s="157"/>
      <c r="O364" s="157"/>
      <c r="P364" s="157"/>
      <c r="Q364" s="157"/>
      <c r="R364" s="157"/>
      <c r="S364" s="157"/>
      <c r="T364" s="157"/>
      <c r="U364" s="157"/>
      <c r="V364" s="157"/>
      <c r="W364" s="157"/>
      <c r="X364" s="157"/>
      <c r="Y364" s="148"/>
      <c r="Z364" s="148"/>
      <c r="AA364" s="148"/>
      <c r="AB364" s="148"/>
      <c r="AC364" s="148"/>
      <c r="AD364" s="148"/>
      <c r="AE364" s="148"/>
      <c r="AF364" s="148"/>
      <c r="AG364" s="148" t="s">
        <v>393</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55"/>
      <c r="B365" s="156"/>
      <c r="C365" s="197" t="s">
        <v>1963</v>
      </c>
      <c r="D365" s="183"/>
      <c r="E365" s="184">
        <v>1</v>
      </c>
      <c r="F365" s="157"/>
      <c r="G365" s="157"/>
      <c r="H365" s="157"/>
      <c r="I365" s="157"/>
      <c r="J365" s="157"/>
      <c r="K365" s="157"/>
      <c r="L365" s="157"/>
      <c r="M365" s="157"/>
      <c r="N365" s="157"/>
      <c r="O365" s="157"/>
      <c r="P365" s="157"/>
      <c r="Q365" s="157"/>
      <c r="R365" s="157"/>
      <c r="S365" s="157"/>
      <c r="T365" s="157"/>
      <c r="U365" s="157"/>
      <c r="V365" s="157"/>
      <c r="W365" s="157"/>
      <c r="X365" s="157"/>
      <c r="Y365" s="148"/>
      <c r="Z365" s="148"/>
      <c r="AA365" s="148"/>
      <c r="AB365" s="148"/>
      <c r="AC365" s="148"/>
      <c r="AD365" s="148"/>
      <c r="AE365" s="148"/>
      <c r="AF365" s="148"/>
      <c r="AG365" s="148" t="s">
        <v>393</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97" t="s">
        <v>1964</v>
      </c>
      <c r="D366" s="183"/>
      <c r="E366" s="184"/>
      <c r="F366" s="157"/>
      <c r="G366" s="157"/>
      <c r="H366" s="157"/>
      <c r="I366" s="157"/>
      <c r="J366" s="157"/>
      <c r="K366" s="157"/>
      <c r="L366" s="157"/>
      <c r="M366" s="157"/>
      <c r="N366" s="157"/>
      <c r="O366" s="157"/>
      <c r="P366" s="157"/>
      <c r="Q366" s="157"/>
      <c r="R366" s="157"/>
      <c r="S366" s="157"/>
      <c r="T366" s="157"/>
      <c r="U366" s="157"/>
      <c r="V366" s="157"/>
      <c r="W366" s="157"/>
      <c r="X366" s="157"/>
      <c r="Y366" s="148"/>
      <c r="Z366" s="148"/>
      <c r="AA366" s="148"/>
      <c r="AB366" s="148"/>
      <c r="AC366" s="148"/>
      <c r="AD366" s="148"/>
      <c r="AE366" s="148"/>
      <c r="AF366" s="148"/>
      <c r="AG366" s="148" t="s">
        <v>393</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97" t="s">
        <v>1965</v>
      </c>
      <c r="D367" s="183"/>
      <c r="E367" s="184">
        <v>1.2</v>
      </c>
      <c r="F367" s="157"/>
      <c r="G367" s="157"/>
      <c r="H367" s="157"/>
      <c r="I367" s="157"/>
      <c r="J367" s="157"/>
      <c r="K367" s="157"/>
      <c r="L367" s="157"/>
      <c r="M367" s="157"/>
      <c r="N367" s="157"/>
      <c r="O367" s="157"/>
      <c r="P367" s="157"/>
      <c r="Q367" s="157"/>
      <c r="R367" s="157"/>
      <c r="S367" s="157"/>
      <c r="T367" s="157"/>
      <c r="U367" s="157"/>
      <c r="V367" s="157"/>
      <c r="W367" s="157"/>
      <c r="X367" s="157"/>
      <c r="Y367" s="148"/>
      <c r="Z367" s="148"/>
      <c r="AA367" s="148"/>
      <c r="AB367" s="148"/>
      <c r="AC367" s="148"/>
      <c r="AD367" s="148"/>
      <c r="AE367" s="148"/>
      <c r="AF367" s="148"/>
      <c r="AG367" s="148" t="s">
        <v>393</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ht="22.5" outlineLevel="1" x14ac:dyDescent="0.2">
      <c r="A368" s="165">
        <v>82</v>
      </c>
      <c r="B368" s="166" t="s">
        <v>1966</v>
      </c>
      <c r="C368" s="175" t="s">
        <v>1967</v>
      </c>
      <c r="D368" s="167" t="s">
        <v>727</v>
      </c>
      <c r="E368" s="168">
        <v>2</v>
      </c>
      <c r="F368" s="169">
        <v>1009.6</v>
      </c>
      <c r="G368" s="170">
        <f>ROUND(E368*F368,2)</f>
        <v>2019.2</v>
      </c>
      <c r="H368" s="169">
        <v>25.34</v>
      </c>
      <c r="I368" s="170">
        <f>ROUND(E368*H368,2)</f>
        <v>50.68</v>
      </c>
      <c r="J368" s="169">
        <v>984.26</v>
      </c>
      <c r="K368" s="170">
        <f>ROUND(E368*J368,2)</f>
        <v>1968.52</v>
      </c>
      <c r="L368" s="170">
        <v>21</v>
      </c>
      <c r="M368" s="170">
        <f>G368*(1+L368/100)</f>
        <v>2443.232</v>
      </c>
      <c r="N368" s="170">
        <v>1.33E-3</v>
      </c>
      <c r="O368" s="170">
        <f>ROUND(E368*N368,2)</f>
        <v>0</v>
      </c>
      <c r="P368" s="170">
        <v>0.104</v>
      </c>
      <c r="Q368" s="170">
        <f>ROUND(E368*P368,2)</f>
        <v>0.21</v>
      </c>
      <c r="R368" s="170" t="s">
        <v>660</v>
      </c>
      <c r="S368" s="170" t="s">
        <v>387</v>
      </c>
      <c r="T368" s="171" t="s">
        <v>322</v>
      </c>
      <c r="U368" s="157">
        <v>3.9689999999999999</v>
      </c>
      <c r="V368" s="157">
        <f>ROUND(E368*U368,2)</f>
        <v>7.94</v>
      </c>
      <c r="W368" s="157"/>
      <c r="X368" s="157" t="s">
        <v>388</v>
      </c>
      <c r="Y368" s="148"/>
      <c r="Z368" s="148"/>
      <c r="AA368" s="148"/>
      <c r="AB368" s="148"/>
      <c r="AC368" s="148"/>
      <c r="AD368" s="148"/>
      <c r="AE368" s="148"/>
      <c r="AF368" s="148"/>
      <c r="AG368" s="148" t="s">
        <v>389</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55"/>
      <c r="B369" s="156"/>
      <c r="C369" s="273" t="s">
        <v>1968</v>
      </c>
      <c r="D369" s="274"/>
      <c r="E369" s="274"/>
      <c r="F369" s="274"/>
      <c r="G369" s="274"/>
      <c r="H369" s="157"/>
      <c r="I369" s="157"/>
      <c r="J369" s="157"/>
      <c r="K369" s="157"/>
      <c r="L369" s="157"/>
      <c r="M369" s="157"/>
      <c r="N369" s="157"/>
      <c r="O369" s="157"/>
      <c r="P369" s="157"/>
      <c r="Q369" s="157"/>
      <c r="R369" s="157"/>
      <c r="S369" s="157"/>
      <c r="T369" s="157"/>
      <c r="U369" s="157"/>
      <c r="V369" s="157"/>
      <c r="W369" s="157"/>
      <c r="X369" s="157"/>
      <c r="Y369" s="148"/>
      <c r="Z369" s="148"/>
      <c r="AA369" s="148"/>
      <c r="AB369" s="148"/>
      <c r="AC369" s="148"/>
      <c r="AD369" s="148"/>
      <c r="AE369" s="148"/>
      <c r="AF369" s="148"/>
      <c r="AG369" s="148" t="s">
        <v>391</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55"/>
      <c r="B370" s="156"/>
      <c r="C370" s="261" t="s">
        <v>1969</v>
      </c>
      <c r="D370" s="262"/>
      <c r="E370" s="262"/>
      <c r="F370" s="262"/>
      <c r="G370" s="262"/>
      <c r="H370" s="157"/>
      <c r="I370" s="157"/>
      <c r="J370" s="157"/>
      <c r="K370" s="157"/>
      <c r="L370" s="157"/>
      <c r="M370" s="157"/>
      <c r="N370" s="157"/>
      <c r="O370" s="157"/>
      <c r="P370" s="157"/>
      <c r="Q370" s="157"/>
      <c r="R370" s="157"/>
      <c r="S370" s="157"/>
      <c r="T370" s="157"/>
      <c r="U370" s="157"/>
      <c r="V370" s="157"/>
      <c r="W370" s="157"/>
      <c r="X370" s="157"/>
      <c r="Y370" s="148"/>
      <c r="Z370" s="148"/>
      <c r="AA370" s="148"/>
      <c r="AB370" s="148"/>
      <c r="AC370" s="148"/>
      <c r="AD370" s="148"/>
      <c r="AE370" s="148"/>
      <c r="AF370" s="148"/>
      <c r="AG370" s="148" t="s">
        <v>326</v>
      </c>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c r="B371" s="156"/>
      <c r="C371" s="197" t="s">
        <v>1970</v>
      </c>
      <c r="D371" s="183"/>
      <c r="E371" s="184">
        <v>2</v>
      </c>
      <c r="F371" s="157"/>
      <c r="G371" s="157"/>
      <c r="H371" s="157"/>
      <c r="I371" s="157"/>
      <c r="J371" s="157"/>
      <c r="K371" s="157"/>
      <c r="L371" s="157"/>
      <c r="M371" s="157"/>
      <c r="N371" s="157"/>
      <c r="O371" s="157"/>
      <c r="P371" s="157"/>
      <c r="Q371" s="157"/>
      <c r="R371" s="157"/>
      <c r="S371" s="157"/>
      <c r="T371" s="157"/>
      <c r="U371" s="157"/>
      <c r="V371" s="157"/>
      <c r="W371" s="157"/>
      <c r="X371" s="157"/>
      <c r="Y371" s="148"/>
      <c r="Z371" s="148"/>
      <c r="AA371" s="148"/>
      <c r="AB371" s="148"/>
      <c r="AC371" s="148"/>
      <c r="AD371" s="148"/>
      <c r="AE371" s="148"/>
      <c r="AF371" s="148"/>
      <c r="AG371" s="148" t="s">
        <v>393</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65">
        <v>83</v>
      </c>
      <c r="B372" s="166" t="s">
        <v>1971</v>
      </c>
      <c r="C372" s="175" t="s">
        <v>1972</v>
      </c>
      <c r="D372" s="167" t="s">
        <v>420</v>
      </c>
      <c r="E372" s="168">
        <v>0.4</v>
      </c>
      <c r="F372" s="169">
        <v>4800</v>
      </c>
      <c r="G372" s="170">
        <f>ROUND(E372*F372,2)</f>
        <v>1920</v>
      </c>
      <c r="H372" s="169">
        <v>1718.4</v>
      </c>
      <c r="I372" s="170">
        <f>ROUND(E372*H372,2)</f>
        <v>687.36</v>
      </c>
      <c r="J372" s="169">
        <v>3081.6</v>
      </c>
      <c r="K372" s="170">
        <f>ROUND(E372*J372,2)</f>
        <v>1232.6400000000001</v>
      </c>
      <c r="L372" s="170">
        <v>21</v>
      </c>
      <c r="M372" s="170">
        <f>G372*(1+L372/100)</f>
        <v>2323.1999999999998</v>
      </c>
      <c r="N372" s="170">
        <v>0</v>
      </c>
      <c r="O372" s="170">
        <f>ROUND(E372*N372,2)</f>
        <v>0</v>
      </c>
      <c r="P372" s="170">
        <v>3.1399999999999997E-2</v>
      </c>
      <c r="Q372" s="170">
        <f>ROUND(E372*P372,2)</f>
        <v>0.01</v>
      </c>
      <c r="R372" s="170"/>
      <c r="S372" s="170" t="s">
        <v>321</v>
      </c>
      <c r="T372" s="171" t="s">
        <v>322</v>
      </c>
      <c r="U372" s="157">
        <v>7.9</v>
      </c>
      <c r="V372" s="157">
        <f>ROUND(E372*U372,2)</f>
        <v>3.16</v>
      </c>
      <c r="W372" s="157"/>
      <c r="X372" s="157" t="s">
        <v>388</v>
      </c>
      <c r="Y372" s="148"/>
      <c r="Z372" s="148"/>
      <c r="AA372" s="148"/>
      <c r="AB372" s="148"/>
      <c r="AC372" s="148"/>
      <c r="AD372" s="148"/>
      <c r="AE372" s="148"/>
      <c r="AF372" s="148"/>
      <c r="AG372" s="148" t="s">
        <v>389</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55"/>
      <c r="B373" s="156"/>
      <c r="C373" s="197" t="s">
        <v>1973</v>
      </c>
      <c r="D373" s="183"/>
      <c r="E373" s="184">
        <v>0.4</v>
      </c>
      <c r="F373" s="157"/>
      <c r="G373" s="157"/>
      <c r="H373" s="157"/>
      <c r="I373" s="157"/>
      <c r="J373" s="157"/>
      <c r="K373" s="157"/>
      <c r="L373" s="157"/>
      <c r="M373" s="157"/>
      <c r="N373" s="157"/>
      <c r="O373" s="157"/>
      <c r="P373" s="157"/>
      <c r="Q373" s="157"/>
      <c r="R373" s="157"/>
      <c r="S373" s="157"/>
      <c r="T373" s="157"/>
      <c r="U373" s="157"/>
      <c r="V373" s="157"/>
      <c r="W373" s="157"/>
      <c r="X373" s="157"/>
      <c r="Y373" s="148"/>
      <c r="Z373" s="148"/>
      <c r="AA373" s="148"/>
      <c r="AB373" s="148"/>
      <c r="AC373" s="148"/>
      <c r="AD373" s="148"/>
      <c r="AE373" s="148"/>
      <c r="AF373" s="148"/>
      <c r="AG373" s="148" t="s">
        <v>393</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65">
        <v>84</v>
      </c>
      <c r="B374" s="166" t="s">
        <v>1974</v>
      </c>
      <c r="C374" s="175" t="s">
        <v>1975</v>
      </c>
      <c r="D374" s="167" t="s">
        <v>649</v>
      </c>
      <c r="E374" s="168">
        <v>0.22758999999999999</v>
      </c>
      <c r="F374" s="169">
        <v>169.6</v>
      </c>
      <c r="G374" s="170">
        <f>ROUND(E374*F374,2)</f>
        <v>38.6</v>
      </c>
      <c r="H374" s="169">
        <v>0</v>
      </c>
      <c r="I374" s="170">
        <f>ROUND(E374*H374,2)</f>
        <v>0</v>
      </c>
      <c r="J374" s="169">
        <v>169.6</v>
      </c>
      <c r="K374" s="170">
        <f>ROUND(E374*J374,2)</f>
        <v>38.6</v>
      </c>
      <c r="L374" s="170">
        <v>21</v>
      </c>
      <c r="M374" s="170">
        <f>G374*(1+L374/100)</f>
        <v>46.706000000000003</v>
      </c>
      <c r="N374" s="170">
        <v>0</v>
      </c>
      <c r="O374" s="170">
        <f>ROUND(E374*N374,2)</f>
        <v>0</v>
      </c>
      <c r="P374" s="170">
        <v>0</v>
      </c>
      <c r="Q374" s="170">
        <f>ROUND(E374*P374,2)</f>
        <v>0</v>
      </c>
      <c r="R374" s="170" t="s">
        <v>660</v>
      </c>
      <c r="S374" s="170" t="s">
        <v>387</v>
      </c>
      <c r="T374" s="171" t="s">
        <v>322</v>
      </c>
      <c r="U374" s="157">
        <v>0.49</v>
      </c>
      <c r="V374" s="157">
        <f>ROUND(E374*U374,2)</f>
        <v>0.11</v>
      </c>
      <c r="W374" s="157"/>
      <c r="X374" s="157" t="s">
        <v>650</v>
      </c>
      <c r="Y374" s="148"/>
      <c r="Z374" s="148"/>
      <c r="AA374" s="148"/>
      <c r="AB374" s="148"/>
      <c r="AC374" s="148"/>
      <c r="AD374" s="148"/>
      <c r="AE374" s="148"/>
      <c r="AF374" s="148"/>
      <c r="AG374" s="148" t="s">
        <v>651</v>
      </c>
      <c r="AH374" s="148"/>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1" x14ac:dyDescent="0.2">
      <c r="A375" s="155"/>
      <c r="B375" s="156"/>
      <c r="C375" s="270" t="s">
        <v>1976</v>
      </c>
      <c r="D375" s="271"/>
      <c r="E375" s="271"/>
      <c r="F375" s="271"/>
      <c r="G375" s="271"/>
      <c r="H375" s="157"/>
      <c r="I375" s="157"/>
      <c r="J375" s="157"/>
      <c r="K375" s="157"/>
      <c r="L375" s="157"/>
      <c r="M375" s="157"/>
      <c r="N375" s="157"/>
      <c r="O375" s="157"/>
      <c r="P375" s="157"/>
      <c r="Q375" s="157"/>
      <c r="R375" s="157"/>
      <c r="S375" s="157"/>
      <c r="T375" s="157"/>
      <c r="U375" s="157"/>
      <c r="V375" s="157"/>
      <c r="W375" s="157"/>
      <c r="X375" s="157"/>
      <c r="Y375" s="148"/>
      <c r="Z375" s="148"/>
      <c r="AA375" s="148"/>
      <c r="AB375" s="148"/>
      <c r="AC375" s="148"/>
      <c r="AD375" s="148"/>
      <c r="AE375" s="148"/>
      <c r="AF375" s="148"/>
      <c r="AG375" s="148" t="s">
        <v>326</v>
      </c>
      <c r="AH375" s="148"/>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97" t="s">
        <v>652</v>
      </c>
      <c r="D376" s="183"/>
      <c r="E376" s="184"/>
      <c r="F376" s="157"/>
      <c r="G376" s="157"/>
      <c r="H376" s="157"/>
      <c r="I376" s="157"/>
      <c r="J376" s="157"/>
      <c r="K376" s="157"/>
      <c r="L376" s="157"/>
      <c r="M376" s="157"/>
      <c r="N376" s="157"/>
      <c r="O376" s="157"/>
      <c r="P376" s="157"/>
      <c r="Q376" s="157"/>
      <c r="R376" s="157"/>
      <c r="S376" s="157"/>
      <c r="T376" s="157"/>
      <c r="U376" s="157"/>
      <c r="V376" s="157"/>
      <c r="W376" s="157"/>
      <c r="X376" s="157"/>
      <c r="Y376" s="148"/>
      <c r="Z376" s="148"/>
      <c r="AA376" s="148"/>
      <c r="AB376" s="148"/>
      <c r="AC376" s="148"/>
      <c r="AD376" s="148"/>
      <c r="AE376" s="148"/>
      <c r="AF376" s="148"/>
      <c r="AG376" s="148" t="s">
        <v>393</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55"/>
      <c r="B377" s="156"/>
      <c r="C377" s="197" t="s">
        <v>1977</v>
      </c>
      <c r="D377" s="183"/>
      <c r="E377" s="184"/>
      <c r="F377" s="157"/>
      <c r="G377" s="157"/>
      <c r="H377" s="157"/>
      <c r="I377" s="157"/>
      <c r="J377" s="157"/>
      <c r="K377" s="157"/>
      <c r="L377" s="157"/>
      <c r="M377" s="157"/>
      <c r="N377" s="157"/>
      <c r="O377" s="157"/>
      <c r="P377" s="157"/>
      <c r="Q377" s="157"/>
      <c r="R377" s="157"/>
      <c r="S377" s="157"/>
      <c r="T377" s="157"/>
      <c r="U377" s="157"/>
      <c r="V377" s="157"/>
      <c r="W377" s="157"/>
      <c r="X377" s="157"/>
      <c r="Y377" s="148"/>
      <c r="Z377" s="148"/>
      <c r="AA377" s="148"/>
      <c r="AB377" s="148"/>
      <c r="AC377" s="148"/>
      <c r="AD377" s="148"/>
      <c r="AE377" s="148"/>
      <c r="AF377" s="148"/>
      <c r="AG377" s="148" t="s">
        <v>393</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55"/>
      <c r="B378" s="156"/>
      <c r="C378" s="197" t="s">
        <v>1978</v>
      </c>
      <c r="D378" s="183"/>
      <c r="E378" s="184">
        <v>0.22758999999999999</v>
      </c>
      <c r="F378" s="157"/>
      <c r="G378" s="157"/>
      <c r="H378" s="157"/>
      <c r="I378" s="157"/>
      <c r="J378" s="157"/>
      <c r="K378" s="157"/>
      <c r="L378" s="157"/>
      <c r="M378" s="157"/>
      <c r="N378" s="157"/>
      <c r="O378" s="157"/>
      <c r="P378" s="157"/>
      <c r="Q378" s="157"/>
      <c r="R378" s="157"/>
      <c r="S378" s="157"/>
      <c r="T378" s="157"/>
      <c r="U378" s="157"/>
      <c r="V378" s="157"/>
      <c r="W378" s="157"/>
      <c r="X378" s="157"/>
      <c r="Y378" s="148"/>
      <c r="Z378" s="148"/>
      <c r="AA378" s="148"/>
      <c r="AB378" s="148"/>
      <c r="AC378" s="148"/>
      <c r="AD378" s="148"/>
      <c r="AE378" s="148"/>
      <c r="AF378" s="148"/>
      <c r="AG378" s="148" t="s">
        <v>393</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65">
        <v>85</v>
      </c>
      <c r="B379" s="166" t="s">
        <v>1979</v>
      </c>
      <c r="C379" s="175" t="s">
        <v>1980</v>
      </c>
      <c r="D379" s="167" t="s">
        <v>649</v>
      </c>
      <c r="E379" s="168">
        <v>2.0483199999999999</v>
      </c>
      <c r="F379" s="169">
        <v>12.56</v>
      </c>
      <c r="G379" s="170">
        <f>ROUND(E379*F379,2)</f>
        <v>25.73</v>
      </c>
      <c r="H379" s="169">
        <v>0</v>
      </c>
      <c r="I379" s="170">
        <f>ROUND(E379*H379,2)</f>
        <v>0</v>
      </c>
      <c r="J379" s="169">
        <v>12.56</v>
      </c>
      <c r="K379" s="170">
        <f>ROUND(E379*J379,2)</f>
        <v>25.73</v>
      </c>
      <c r="L379" s="170">
        <v>21</v>
      </c>
      <c r="M379" s="170">
        <f>G379*(1+L379/100)</f>
        <v>31.133299999999998</v>
      </c>
      <c r="N379" s="170">
        <v>0</v>
      </c>
      <c r="O379" s="170">
        <f>ROUND(E379*N379,2)</f>
        <v>0</v>
      </c>
      <c r="P379" s="170">
        <v>0</v>
      </c>
      <c r="Q379" s="170">
        <f>ROUND(E379*P379,2)</f>
        <v>0</v>
      </c>
      <c r="R379" s="170" t="s">
        <v>660</v>
      </c>
      <c r="S379" s="170" t="s">
        <v>387</v>
      </c>
      <c r="T379" s="171" t="s">
        <v>322</v>
      </c>
      <c r="U379" s="157">
        <v>0</v>
      </c>
      <c r="V379" s="157">
        <f>ROUND(E379*U379,2)</f>
        <v>0</v>
      </c>
      <c r="W379" s="157"/>
      <c r="X379" s="157" t="s">
        <v>650</v>
      </c>
      <c r="Y379" s="148"/>
      <c r="Z379" s="148"/>
      <c r="AA379" s="148"/>
      <c r="AB379" s="148"/>
      <c r="AC379" s="148"/>
      <c r="AD379" s="148"/>
      <c r="AE379" s="148"/>
      <c r="AF379" s="148"/>
      <c r="AG379" s="148" t="s">
        <v>651</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97" t="s">
        <v>652</v>
      </c>
      <c r="D380" s="183"/>
      <c r="E380" s="184"/>
      <c r="F380" s="157"/>
      <c r="G380" s="157"/>
      <c r="H380" s="157"/>
      <c r="I380" s="157"/>
      <c r="J380" s="157"/>
      <c r="K380" s="157"/>
      <c r="L380" s="157"/>
      <c r="M380" s="157"/>
      <c r="N380" s="157"/>
      <c r="O380" s="157"/>
      <c r="P380" s="157"/>
      <c r="Q380" s="157"/>
      <c r="R380" s="157"/>
      <c r="S380" s="157"/>
      <c r="T380" s="157"/>
      <c r="U380" s="157"/>
      <c r="V380" s="157"/>
      <c r="W380" s="157"/>
      <c r="X380" s="157"/>
      <c r="Y380" s="148"/>
      <c r="Z380" s="148"/>
      <c r="AA380" s="148"/>
      <c r="AB380" s="148"/>
      <c r="AC380" s="148"/>
      <c r="AD380" s="148"/>
      <c r="AE380" s="148"/>
      <c r="AF380" s="148"/>
      <c r="AG380" s="148" t="s">
        <v>393</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c r="B381" s="156"/>
      <c r="C381" s="197" t="s">
        <v>1977</v>
      </c>
      <c r="D381" s="183"/>
      <c r="E381" s="184"/>
      <c r="F381" s="157"/>
      <c r="G381" s="157"/>
      <c r="H381" s="157"/>
      <c r="I381" s="157"/>
      <c r="J381" s="157"/>
      <c r="K381" s="157"/>
      <c r="L381" s="157"/>
      <c r="M381" s="157"/>
      <c r="N381" s="157"/>
      <c r="O381" s="157"/>
      <c r="P381" s="157"/>
      <c r="Q381" s="157"/>
      <c r="R381" s="157"/>
      <c r="S381" s="157"/>
      <c r="T381" s="157"/>
      <c r="U381" s="157"/>
      <c r="V381" s="157"/>
      <c r="W381" s="157"/>
      <c r="X381" s="157"/>
      <c r="Y381" s="148"/>
      <c r="Z381" s="148"/>
      <c r="AA381" s="148"/>
      <c r="AB381" s="148"/>
      <c r="AC381" s="148"/>
      <c r="AD381" s="148"/>
      <c r="AE381" s="148"/>
      <c r="AF381" s="148"/>
      <c r="AG381" s="148" t="s">
        <v>393</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c r="B382" s="156"/>
      <c r="C382" s="197" t="s">
        <v>1981</v>
      </c>
      <c r="D382" s="183"/>
      <c r="E382" s="184">
        <v>2.0483199999999999</v>
      </c>
      <c r="F382" s="157"/>
      <c r="G382" s="157"/>
      <c r="H382" s="157"/>
      <c r="I382" s="157"/>
      <c r="J382" s="157"/>
      <c r="K382" s="157"/>
      <c r="L382" s="157"/>
      <c r="M382" s="157"/>
      <c r="N382" s="157"/>
      <c r="O382" s="157"/>
      <c r="P382" s="157"/>
      <c r="Q382" s="157"/>
      <c r="R382" s="157"/>
      <c r="S382" s="157"/>
      <c r="T382" s="157"/>
      <c r="U382" s="157"/>
      <c r="V382" s="157"/>
      <c r="W382" s="157"/>
      <c r="X382" s="157"/>
      <c r="Y382" s="148"/>
      <c r="Z382" s="148"/>
      <c r="AA382" s="148"/>
      <c r="AB382" s="148"/>
      <c r="AC382" s="148"/>
      <c r="AD382" s="148"/>
      <c r="AE382" s="148"/>
      <c r="AF382" s="148"/>
      <c r="AG382" s="148" t="s">
        <v>393</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65">
        <v>86</v>
      </c>
      <c r="B383" s="166" t="s">
        <v>658</v>
      </c>
      <c r="C383" s="175" t="s">
        <v>1153</v>
      </c>
      <c r="D383" s="167" t="s">
        <v>649</v>
      </c>
      <c r="E383" s="168">
        <v>0.22758999999999999</v>
      </c>
      <c r="F383" s="169">
        <v>239.99</v>
      </c>
      <c r="G383" s="170">
        <f>ROUND(E383*F383,2)</f>
        <v>54.62</v>
      </c>
      <c r="H383" s="169">
        <v>0</v>
      </c>
      <c r="I383" s="170">
        <f>ROUND(E383*H383,2)</f>
        <v>0</v>
      </c>
      <c r="J383" s="169">
        <v>239.99</v>
      </c>
      <c r="K383" s="170">
        <f>ROUND(E383*J383,2)</f>
        <v>54.62</v>
      </c>
      <c r="L383" s="170">
        <v>21</v>
      </c>
      <c r="M383" s="170">
        <f>G383*(1+L383/100)</f>
        <v>66.090199999999996</v>
      </c>
      <c r="N383" s="170">
        <v>0</v>
      </c>
      <c r="O383" s="170">
        <f>ROUND(E383*N383,2)</f>
        <v>0</v>
      </c>
      <c r="P383" s="170">
        <v>0</v>
      </c>
      <c r="Q383" s="170">
        <f>ROUND(E383*P383,2)</f>
        <v>0</v>
      </c>
      <c r="R383" s="170" t="s">
        <v>660</v>
      </c>
      <c r="S383" s="170" t="s">
        <v>387</v>
      </c>
      <c r="T383" s="171" t="s">
        <v>322</v>
      </c>
      <c r="U383" s="157">
        <v>0</v>
      </c>
      <c r="V383" s="157">
        <f>ROUND(E383*U383,2)</f>
        <v>0</v>
      </c>
      <c r="W383" s="157"/>
      <c r="X383" s="157" t="s">
        <v>650</v>
      </c>
      <c r="Y383" s="148"/>
      <c r="Z383" s="148"/>
      <c r="AA383" s="148"/>
      <c r="AB383" s="148"/>
      <c r="AC383" s="148"/>
      <c r="AD383" s="148"/>
      <c r="AE383" s="148"/>
      <c r="AF383" s="148"/>
      <c r="AG383" s="148" t="s">
        <v>651</v>
      </c>
      <c r="AH383" s="148"/>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55"/>
      <c r="B384" s="156"/>
      <c r="C384" s="197" t="s">
        <v>652</v>
      </c>
      <c r="D384" s="183"/>
      <c r="E384" s="184"/>
      <c r="F384" s="157"/>
      <c r="G384" s="157"/>
      <c r="H384" s="157"/>
      <c r="I384" s="157"/>
      <c r="J384" s="157"/>
      <c r="K384" s="157"/>
      <c r="L384" s="157"/>
      <c r="M384" s="157"/>
      <c r="N384" s="157"/>
      <c r="O384" s="157"/>
      <c r="P384" s="157"/>
      <c r="Q384" s="157"/>
      <c r="R384" s="157"/>
      <c r="S384" s="157"/>
      <c r="T384" s="157"/>
      <c r="U384" s="157"/>
      <c r="V384" s="157"/>
      <c r="W384" s="157"/>
      <c r="X384" s="157"/>
      <c r="Y384" s="148"/>
      <c r="Z384" s="148"/>
      <c r="AA384" s="148"/>
      <c r="AB384" s="148"/>
      <c r="AC384" s="148"/>
      <c r="AD384" s="148"/>
      <c r="AE384" s="148"/>
      <c r="AF384" s="148"/>
      <c r="AG384" s="148" t="s">
        <v>393</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55"/>
      <c r="B385" s="156"/>
      <c r="C385" s="197" t="s">
        <v>1977</v>
      </c>
      <c r="D385" s="183"/>
      <c r="E385" s="184"/>
      <c r="F385" s="157"/>
      <c r="G385" s="157"/>
      <c r="H385" s="157"/>
      <c r="I385" s="157"/>
      <c r="J385" s="157"/>
      <c r="K385" s="157"/>
      <c r="L385" s="157"/>
      <c r="M385" s="157"/>
      <c r="N385" s="157"/>
      <c r="O385" s="157"/>
      <c r="P385" s="157"/>
      <c r="Q385" s="157"/>
      <c r="R385" s="157"/>
      <c r="S385" s="157"/>
      <c r="T385" s="157"/>
      <c r="U385" s="157"/>
      <c r="V385" s="157"/>
      <c r="W385" s="157"/>
      <c r="X385" s="157"/>
      <c r="Y385" s="148"/>
      <c r="Z385" s="148"/>
      <c r="AA385" s="148"/>
      <c r="AB385" s="148"/>
      <c r="AC385" s="148"/>
      <c r="AD385" s="148"/>
      <c r="AE385" s="148"/>
      <c r="AF385" s="148"/>
      <c r="AG385" s="148" t="s">
        <v>393</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55"/>
      <c r="B386" s="156"/>
      <c r="C386" s="197" t="s">
        <v>1978</v>
      </c>
      <c r="D386" s="183"/>
      <c r="E386" s="184">
        <v>0.22758999999999999</v>
      </c>
      <c r="F386" s="157"/>
      <c r="G386" s="157"/>
      <c r="H386" s="157"/>
      <c r="I386" s="157"/>
      <c r="J386" s="157"/>
      <c r="K386" s="157"/>
      <c r="L386" s="157"/>
      <c r="M386" s="157"/>
      <c r="N386" s="157"/>
      <c r="O386" s="157"/>
      <c r="P386" s="157"/>
      <c r="Q386" s="157"/>
      <c r="R386" s="157"/>
      <c r="S386" s="157"/>
      <c r="T386" s="157"/>
      <c r="U386" s="157"/>
      <c r="V386" s="157"/>
      <c r="W386" s="157"/>
      <c r="X386" s="157"/>
      <c r="Y386" s="148"/>
      <c r="Z386" s="148"/>
      <c r="AA386" s="148"/>
      <c r="AB386" s="148"/>
      <c r="AC386" s="148"/>
      <c r="AD386" s="148"/>
      <c r="AE386" s="148"/>
      <c r="AF386" s="148"/>
      <c r="AG386" s="148" t="s">
        <v>393</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x14ac:dyDescent="0.2">
      <c r="A387" s="159" t="s">
        <v>316</v>
      </c>
      <c r="B387" s="160" t="s">
        <v>238</v>
      </c>
      <c r="C387" s="174" t="s">
        <v>239</v>
      </c>
      <c r="D387" s="161"/>
      <c r="E387" s="162"/>
      <c r="F387" s="163"/>
      <c r="G387" s="163">
        <f>SUMIF(AG388:AG392,"&lt;&gt;NOR",G388:G392)</f>
        <v>97205.19</v>
      </c>
      <c r="H387" s="163"/>
      <c r="I387" s="163">
        <f>SUM(I388:I392)</f>
        <v>0</v>
      </c>
      <c r="J387" s="163"/>
      <c r="K387" s="163">
        <f>SUM(K388:K392)</f>
        <v>97205.19</v>
      </c>
      <c r="L387" s="163"/>
      <c r="M387" s="163">
        <f>SUM(M388:M392)</f>
        <v>117618.27989999999</v>
      </c>
      <c r="N387" s="163"/>
      <c r="O387" s="163">
        <f>SUM(O388:O392)</f>
        <v>0</v>
      </c>
      <c r="P387" s="163"/>
      <c r="Q387" s="163">
        <f>SUM(Q388:Q392)</f>
        <v>0</v>
      </c>
      <c r="R387" s="163"/>
      <c r="S387" s="163"/>
      <c r="T387" s="164"/>
      <c r="U387" s="158"/>
      <c r="V387" s="158">
        <f>SUM(V388:V392)</f>
        <v>0</v>
      </c>
      <c r="W387" s="158"/>
      <c r="X387" s="158"/>
      <c r="AG387" t="s">
        <v>317</v>
      </c>
    </row>
    <row r="388" spans="1:60" outlineLevel="1" x14ac:dyDescent="0.2">
      <c r="A388" s="165">
        <v>87</v>
      </c>
      <c r="B388" s="166" t="s">
        <v>1982</v>
      </c>
      <c r="C388" s="175" t="s">
        <v>1983</v>
      </c>
      <c r="D388" s="167" t="s">
        <v>649</v>
      </c>
      <c r="E388" s="168">
        <v>336.58305999999999</v>
      </c>
      <c r="F388" s="169">
        <v>288.8</v>
      </c>
      <c r="G388" s="170">
        <f>ROUND(E388*F388,2)</f>
        <v>97205.19</v>
      </c>
      <c r="H388" s="169">
        <v>0</v>
      </c>
      <c r="I388" s="170">
        <f>ROUND(E388*H388,2)</f>
        <v>0</v>
      </c>
      <c r="J388" s="169">
        <v>288.8</v>
      </c>
      <c r="K388" s="170">
        <f>ROUND(E388*J388,2)</f>
        <v>97205.19</v>
      </c>
      <c r="L388" s="170">
        <v>21</v>
      </c>
      <c r="M388" s="170">
        <f>G388*(1+L388/100)</f>
        <v>117618.27989999999</v>
      </c>
      <c r="N388" s="170">
        <v>0</v>
      </c>
      <c r="O388" s="170">
        <f>ROUND(E388*N388,2)</f>
        <v>0</v>
      </c>
      <c r="P388" s="170">
        <v>0</v>
      </c>
      <c r="Q388" s="170">
        <f>ROUND(E388*P388,2)</f>
        <v>0</v>
      </c>
      <c r="R388" s="170"/>
      <c r="S388" s="170" t="s">
        <v>387</v>
      </c>
      <c r="T388" s="171" t="s">
        <v>322</v>
      </c>
      <c r="U388" s="157">
        <v>0</v>
      </c>
      <c r="V388" s="157">
        <f>ROUND(E388*U388,2)</f>
        <v>0</v>
      </c>
      <c r="W388" s="157"/>
      <c r="X388" s="157" t="s">
        <v>943</v>
      </c>
      <c r="Y388" s="148"/>
      <c r="Z388" s="148"/>
      <c r="AA388" s="148"/>
      <c r="AB388" s="148"/>
      <c r="AC388" s="148"/>
      <c r="AD388" s="148"/>
      <c r="AE388" s="148"/>
      <c r="AF388" s="148"/>
      <c r="AG388" s="148" t="s">
        <v>1984</v>
      </c>
      <c r="AH388" s="148"/>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55"/>
      <c r="B389" s="156"/>
      <c r="C389" s="197" t="s">
        <v>947</v>
      </c>
      <c r="D389" s="183"/>
      <c r="E389" s="184"/>
      <c r="F389" s="157"/>
      <c r="G389" s="157"/>
      <c r="H389" s="157"/>
      <c r="I389" s="157"/>
      <c r="J389" s="157"/>
      <c r="K389" s="157"/>
      <c r="L389" s="157"/>
      <c r="M389" s="157"/>
      <c r="N389" s="157"/>
      <c r="O389" s="157"/>
      <c r="P389" s="157"/>
      <c r="Q389" s="157"/>
      <c r="R389" s="157"/>
      <c r="S389" s="157"/>
      <c r="T389" s="157"/>
      <c r="U389" s="157"/>
      <c r="V389" s="157"/>
      <c r="W389" s="157"/>
      <c r="X389" s="157"/>
      <c r="Y389" s="148"/>
      <c r="Z389" s="148"/>
      <c r="AA389" s="148"/>
      <c r="AB389" s="148"/>
      <c r="AC389" s="148"/>
      <c r="AD389" s="148"/>
      <c r="AE389" s="148"/>
      <c r="AF389" s="148"/>
      <c r="AG389" s="148" t="s">
        <v>393</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ht="22.5" outlineLevel="1" x14ac:dyDescent="0.2">
      <c r="A390" s="155"/>
      <c r="B390" s="156"/>
      <c r="C390" s="197" t="s">
        <v>1985</v>
      </c>
      <c r="D390" s="183"/>
      <c r="E390" s="184"/>
      <c r="F390" s="157"/>
      <c r="G390" s="157"/>
      <c r="H390" s="157"/>
      <c r="I390" s="157"/>
      <c r="J390" s="157"/>
      <c r="K390" s="157"/>
      <c r="L390" s="157"/>
      <c r="M390" s="157"/>
      <c r="N390" s="157"/>
      <c r="O390" s="157"/>
      <c r="P390" s="157"/>
      <c r="Q390" s="157"/>
      <c r="R390" s="157"/>
      <c r="S390" s="157"/>
      <c r="T390" s="157"/>
      <c r="U390" s="157"/>
      <c r="V390" s="157"/>
      <c r="W390" s="157"/>
      <c r="X390" s="157"/>
      <c r="Y390" s="148"/>
      <c r="Z390" s="148"/>
      <c r="AA390" s="148"/>
      <c r="AB390" s="148"/>
      <c r="AC390" s="148"/>
      <c r="AD390" s="148"/>
      <c r="AE390" s="148"/>
      <c r="AF390" s="148"/>
      <c r="AG390" s="148" t="s">
        <v>393</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55"/>
      <c r="B391" s="156"/>
      <c r="C391" s="197" t="s">
        <v>1986</v>
      </c>
      <c r="D391" s="183"/>
      <c r="E391" s="184"/>
      <c r="F391" s="157"/>
      <c r="G391" s="157"/>
      <c r="H391" s="157"/>
      <c r="I391" s="157"/>
      <c r="J391" s="157"/>
      <c r="K391" s="157"/>
      <c r="L391" s="157"/>
      <c r="M391" s="157"/>
      <c r="N391" s="157"/>
      <c r="O391" s="157"/>
      <c r="P391" s="157"/>
      <c r="Q391" s="157"/>
      <c r="R391" s="157"/>
      <c r="S391" s="157"/>
      <c r="T391" s="157"/>
      <c r="U391" s="157"/>
      <c r="V391" s="157"/>
      <c r="W391" s="157"/>
      <c r="X391" s="157"/>
      <c r="Y391" s="148"/>
      <c r="Z391" s="148"/>
      <c r="AA391" s="148"/>
      <c r="AB391" s="148"/>
      <c r="AC391" s="148"/>
      <c r="AD391" s="148"/>
      <c r="AE391" s="148"/>
      <c r="AF391" s="148"/>
      <c r="AG391" s="148" t="s">
        <v>393</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197" t="s">
        <v>1987</v>
      </c>
      <c r="D392" s="183"/>
      <c r="E392" s="184">
        <v>336.58305999999999</v>
      </c>
      <c r="F392" s="157"/>
      <c r="G392" s="157"/>
      <c r="H392" s="157"/>
      <c r="I392" s="157"/>
      <c r="J392" s="157"/>
      <c r="K392" s="157"/>
      <c r="L392" s="157"/>
      <c r="M392" s="157"/>
      <c r="N392" s="157"/>
      <c r="O392" s="157"/>
      <c r="P392" s="157"/>
      <c r="Q392" s="157"/>
      <c r="R392" s="157"/>
      <c r="S392" s="157"/>
      <c r="T392" s="157"/>
      <c r="U392" s="157"/>
      <c r="V392" s="157"/>
      <c r="W392" s="157"/>
      <c r="X392" s="157"/>
      <c r="Y392" s="148"/>
      <c r="Z392" s="148"/>
      <c r="AA392" s="148"/>
      <c r="AB392" s="148"/>
      <c r="AC392" s="148"/>
      <c r="AD392" s="148"/>
      <c r="AE392" s="148"/>
      <c r="AF392" s="148"/>
      <c r="AG392" s="148" t="s">
        <v>393</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x14ac:dyDescent="0.2">
      <c r="A393" s="159" t="s">
        <v>316</v>
      </c>
      <c r="B393" s="160" t="s">
        <v>242</v>
      </c>
      <c r="C393" s="174" t="s">
        <v>243</v>
      </c>
      <c r="D393" s="161"/>
      <c r="E393" s="162"/>
      <c r="F393" s="163"/>
      <c r="G393" s="163">
        <f>SUMIF(AG394:AG401,"&lt;&gt;NOR",G394:G401)</f>
        <v>3593.01</v>
      </c>
      <c r="H393" s="163"/>
      <c r="I393" s="163">
        <f>SUM(I394:I401)</f>
        <v>1867.32</v>
      </c>
      <c r="J393" s="163"/>
      <c r="K393" s="163">
        <f>SUM(K394:K401)</f>
        <v>1725.69</v>
      </c>
      <c r="L393" s="163"/>
      <c r="M393" s="163">
        <f>SUM(M394:M401)</f>
        <v>4347.5421000000006</v>
      </c>
      <c r="N393" s="163"/>
      <c r="O393" s="163">
        <f>SUM(O394:O401)</f>
        <v>0.06</v>
      </c>
      <c r="P393" s="163"/>
      <c r="Q393" s="163">
        <f>SUM(Q394:Q401)</f>
        <v>0</v>
      </c>
      <c r="R393" s="163"/>
      <c r="S393" s="163"/>
      <c r="T393" s="164"/>
      <c r="U393" s="158"/>
      <c r="V393" s="158">
        <f>SUM(V394:V401)</f>
        <v>4.18</v>
      </c>
      <c r="W393" s="158"/>
      <c r="X393" s="158"/>
      <c r="AG393" t="s">
        <v>317</v>
      </c>
    </row>
    <row r="394" spans="1:60" ht="33.75" outlineLevel="1" x14ac:dyDescent="0.2">
      <c r="A394" s="165">
        <v>88</v>
      </c>
      <c r="B394" s="166" t="s">
        <v>1988</v>
      </c>
      <c r="C394" s="175" t="s">
        <v>1989</v>
      </c>
      <c r="D394" s="167" t="s">
        <v>506</v>
      </c>
      <c r="E394" s="168">
        <v>2.4</v>
      </c>
      <c r="F394" s="169">
        <v>1462.4</v>
      </c>
      <c r="G394" s="170">
        <f>ROUND(E394*F394,2)</f>
        <v>3509.76</v>
      </c>
      <c r="H394" s="169">
        <v>778.05</v>
      </c>
      <c r="I394" s="170">
        <f>ROUND(E394*H394,2)</f>
        <v>1867.32</v>
      </c>
      <c r="J394" s="169">
        <v>684.35</v>
      </c>
      <c r="K394" s="170">
        <f>ROUND(E394*J394,2)</f>
        <v>1642.44</v>
      </c>
      <c r="L394" s="170">
        <v>21</v>
      </c>
      <c r="M394" s="170">
        <f>G394*(1+L394/100)</f>
        <v>4246.8096000000005</v>
      </c>
      <c r="N394" s="170">
        <v>2.3939999999999999E-2</v>
      </c>
      <c r="O394" s="170">
        <f>ROUND(E394*N394,2)</f>
        <v>0.06</v>
      </c>
      <c r="P394" s="170">
        <v>0</v>
      </c>
      <c r="Q394" s="170">
        <f>ROUND(E394*P394,2)</f>
        <v>0</v>
      </c>
      <c r="R394" s="170" t="s">
        <v>1990</v>
      </c>
      <c r="S394" s="170" t="s">
        <v>387</v>
      </c>
      <c r="T394" s="171" t="s">
        <v>322</v>
      </c>
      <c r="U394" s="157">
        <v>1.6306</v>
      </c>
      <c r="V394" s="157">
        <f>ROUND(E394*U394,2)</f>
        <v>3.91</v>
      </c>
      <c r="W394" s="157"/>
      <c r="X394" s="157" t="s">
        <v>388</v>
      </c>
      <c r="Y394" s="148"/>
      <c r="Z394" s="148"/>
      <c r="AA394" s="148"/>
      <c r="AB394" s="148"/>
      <c r="AC394" s="148"/>
      <c r="AD394" s="148"/>
      <c r="AE394" s="148"/>
      <c r="AF394" s="148"/>
      <c r="AG394" s="148" t="s">
        <v>389</v>
      </c>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55"/>
      <c r="B395" s="156"/>
      <c r="C395" s="270" t="s">
        <v>1991</v>
      </c>
      <c r="D395" s="271"/>
      <c r="E395" s="271"/>
      <c r="F395" s="271"/>
      <c r="G395" s="271"/>
      <c r="H395" s="157"/>
      <c r="I395" s="157"/>
      <c r="J395" s="157"/>
      <c r="K395" s="157"/>
      <c r="L395" s="157"/>
      <c r="M395" s="157"/>
      <c r="N395" s="157"/>
      <c r="O395" s="157"/>
      <c r="P395" s="157"/>
      <c r="Q395" s="157"/>
      <c r="R395" s="157"/>
      <c r="S395" s="157"/>
      <c r="T395" s="157"/>
      <c r="U395" s="157"/>
      <c r="V395" s="157"/>
      <c r="W395" s="157"/>
      <c r="X395" s="157"/>
      <c r="Y395" s="148"/>
      <c r="Z395" s="148"/>
      <c r="AA395" s="148"/>
      <c r="AB395" s="148"/>
      <c r="AC395" s="148"/>
      <c r="AD395" s="148"/>
      <c r="AE395" s="148"/>
      <c r="AF395" s="148"/>
      <c r="AG395" s="148" t="s">
        <v>326</v>
      </c>
      <c r="AH395" s="148"/>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55"/>
      <c r="B396" s="156"/>
      <c r="C396" s="197" t="s">
        <v>1992</v>
      </c>
      <c r="D396" s="183"/>
      <c r="E396" s="184">
        <v>2.4</v>
      </c>
      <c r="F396" s="157"/>
      <c r="G396" s="157"/>
      <c r="H396" s="157"/>
      <c r="I396" s="157"/>
      <c r="J396" s="157"/>
      <c r="K396" s="157"/>
      <c r="L396" s="157"/>
      <c r="M396" s="157"/>
      <c r="N396" s="157"/>
      <c r="O396" s="157"/>
      <c r="P396" s="157"/>
      <c r="Q396" s="157"/>
      <c r="R396" s="157"/>
      <c r="S396" s="157"/>
      <c r="T396" s="157"/>
      <c r="U396" s="157"/>
      <c r="V396" s="157"/>
      <c r="W396" s="157"/>
      <c r="X396" s="157"/>
      <c r="Y396" s="148"/>
      <c r="Z396" s="148"/>
      <c r="AA396" s="148"/>
      <c r="AB396" s="148"/>
      <c r="AC396" s="148"/>
      <c r="AD396" s="148"/>
      <c r="AE396" s="148"/>
      <c r="AF396" s="148"/>
      <c r="AG396" s="148" t="s">
        <v>393</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65">
        <v>89</v>
      </c>
      <c r="B397" s="166" t="s">
        <v>1993</v>
      </c>
      <c r="C397" s="175" t="s">
        <v>1994</v>
      </c>
      <c r="D397" s="167" t="s">
        <v>649</v>
      </c>
      <c r="E397" s="168">
        <v>5.7459999999999997E-2</v>
      </c>
      <c r="F397" s="169">
        <v>1448.83</v>
      </c>
      <c r="G397" s="170">
        <f>ROUND(E397*F397,2)</f>
        <v>83.25</v>
      </c>
      <c r="H397" s="169">
        <v>0</v>
      </c>
      <c r="I397" s="170">
        <f>ROUND(E397*H397,2)</f>
        <v>0</v>
      </c>
      <c r="J397" s="169">
        <v>1448.83</v>
      </c>
      <c r="K397" s="170">
        <f>ROUND(E397*J397,2)</f>
        <v>83.25</v>
      </c>
      <c r="L397" s="170">
        <v>21</v>
      </c>
      <c r="M397" s="170">
        <f>G397*(1+L397/100)</f>
        <v>100.7325</v>
      </c>
      <c r="N397" s="170">
        <v>0</v>
      </c>
      <c r="O397" s="170">
        <f>ROUND(E397*N397,2)</f>
        <v>0</v>
      </c>
      <c r="P397" s="170">
        <v>0</v>
      </c>
      <c r="Q397" s="170">
        <f>ROUND(E397*P397,2)</f>
        <v>0</v>
      </c>
      <c r="R397" s="170" t="s">
        <v>1990</v>
      </c>
      <c r="S397" s="170" t="s">
        <v>387</v>
      </c>
      <c r="T397" s="171" t="s">
        <v>322</v>
      </c>
      <c r="U397" s="157">
        <v>4.7370000000000001</v>
      </c>
      <c r="V397" s="157">
        <f>ROUND(E397*U397,2)</f>
        <v>0.27</v>
      </c>
      <c r="W397" s="157"/>
      <c r="X397" s="157" t="s">
        <v>943</v>
      </c>
      <c r="Y397" s="148"/>
      <c r="Z397" s="148"/>
      <c r="AA397" s="148"/>
      <c r="AB397" s="148"/>
      <c r="AC397" s="148"/>
      <c r="AD397" s="148"/>
      <c r="AE397" s="148"/>
      <c r="AF397" s="148"/>
      <c r="AG397" s="148" t="s">
        <v>944</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55"/>
      <c r="B398" s="156"/>
      <c r="C398" s="273" t="s">
        <v>1995</v>
      </c>
      <c r="D398" s="274"/>
      <c r="E398" s="274"/>
      <c r="F398" s="274"/>
      <c r="G398" s="274"/>
      <c r="H398" s="157"/>
      <c r="I398" s="157"/>
      <c r="J398" s="157"/>
      <c r="K398" s="157"/>
      <c r="L398" s="157"/>
      <c r="M398" s="157"/>
      <c r="N398" s="157"/>
      <c r="O398" s="157"/>
      <c r="P398" s="157"/>
      <c r="Q398" s="157"/>
      <c r="R398" s="157"/>
      <c r="S398" s="157"/>
      <c r="T398" s="157"/>
      <c r="U398" s="157"/>
      <c r="V398" s="157"/>
      <c r="W398" s="157"/>
      <c r="X398" s="157"/>
      <c r="Y398" s="148"/>
      <c r="Z398" s="148"/>
      <c r="AA398" s="148"/>
      <c r="AB398" s="148"/>
      <c r="AC398" s="148"/>
      <c r="AD398" s="148"/>
      <c r="AE398" s="148"/>
      <c r="AF398" s="148"/>
      <c r="AG398" s="148" t="s">
        <v>391</v>
      </c>
      <c r="AH398" s="148"/>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55"/>
      <c r="B399" s="156"/>
      <c r="C399" s="197" t="s">
        <v>947</v>
      </c>
      <c r="D399" s="183"/>
      <c r="E399" s="184"/>
      <c r="F399" s="157"/>
      <c r="G399" s="157"/>
      <c r="H399" s="157"/>
      <c r="I399" s="157"/>
      <c r="J399" s="157"/>
      <c r="K399" s="157"/>
      <c r="L399" s="157"/>
      <c r="M399" s="157"/>
      <c r="N399" s="157"/>
      <c r="O399" s="157"/>
      <c r="P399" s="157"/>
      <c r="Q399" s="157"/>
      <c r="R399" s="157"/>
      <c r="S399" s="157"/>
      <c r="T399" s="157"/>
      <c r="U399" s="157"/>
      <c r="V399" s="157"/>
      <c r="W399" s="157"/>
      <c r="X399" s="157"/>
      <c r="Y399" s="148"/>
      <c r="Z399" s="148"/>
      <c r="AA399" s="148"/>
      <c r="AB399" s="148"/>
      <c r="AC399" s="148"/>
      <c r="AD399" s="148"/>
      <c r="AE399" s="148"/>
      <c r="AF399" s="148"/>
      <c r="AG399" s="148" t="s">
        <v>393</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97" t="s">
        <v>1996</v>
      </c>
      <c r="D400" s="183"/>
      <c r="E400" s="184"/>
      <c r="F400" s="157"/>
      <c r="G400" s="157"/>
      <c r="H400" s="157"/>
      <c r="I400" s="157"/>
      <c r="J400" s="157"/>
      <c r="K400" s="157"/>
      <c r="L400" s="157"/>
      <c r="M400" s="157"/>
      <c r="N400" s="157"/>
      <c r="O400" s="157"/>
      <c r="P400" s="157"/>
      <c r="Q400" s="157"/>
      <c r="R400" s="157"/>
      <c r="S400" s="157"/>
      <c r="T400" s="157"/>
      <c r="U400" s="157"/>
      <c r="V400" s="157"/>
      <c r="W400" s="157"/>
      <c r="X400" s="157"/>
      <c r="Y400" s="148"/>
      <c r="Z400" s="148"/>
      <c r="AA400" s="148"/>
      <c r="AB400" s="148"/>
      <c r="AC400" s="148"/>
      <c r="AD400" s="148"/>
      <c r="AE400" s="148"/>
      <c r="AF400" s="148"/>
      <c r="AG400" s="148" t="s">
        <v>393</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c r="B401" s="156"/>
      <c r="C401" s="197" t="s">
        <v>1997</v>
      </c>
      <c r="D401" s="183"/>
      <c r="E401" s="184">
        <v>5.7459999999999997E-2</v>
      </c>
      <c r="F401" s="157"/>
      <c r="G401" s="157"/>
      <c r="H401" s="157"/>
      <c r="I401" s="157"/>
      <c r="J401" s="157"/>
      <c r="K401" s="157"/>
      <c r="L401" s="157"/>
      <c r="M401" s="157"/>
      <c r="N401" s="157"/>
      <c r="O401" s="157"/>
      <c r="P401" s="157"/>
      <c r="Q401" s="157"/>
      <c r="R401" s="157"/>
      <c r="S401" s="157"/>
      <c r="T401" s="157"/>
      <c r="U401" s="157"/>
      <c r="V401" s="157"/>
      <c r="W401" s="157"/>
      <c r="X401" s="157"/>
      <c r="Y401" s="148"/>
      <c r="Z401" s="148"/>
      <c r="AA401" s="148"/>
      <c r="AB401" s="148"/>
      <c r="AC401" s="148"/>
      <c r="AD401" s="148"/>
      <c r="AE401" s="148"/>
      <c r="AF401" s="148"/>
      <c r="AG401" s="148" t="s">
        <v>393</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x14ac:dyDescent="0.2">
      <c r="A402" s="159" t="s">
        <v>316</v>
      </c>
      <c r="B402" s="160" t="s">
        <v>244</v>
      </c>
      <c r="C402" s="174" t="s">
        <v>245</v>
      </c>
      <c r="D402" s="161"/>
      <c r="E402" s="162"/>
      <c r="F402" s="163"/>
      <c r="G402" s="163">
        <f>SUMIF(AG403:AG435,"&lt;&gt;NOR",G403:G435)</f>
        <v>120775.85</v>
      </c>
      <c r="H402" s="163"/>
      <c r="I402" s="163">
        <f>SUM(I403:I435)</f>
        <v>16549.760000000002</v>
      </c>
      <c r="J402" s="163"/>
      <c r="K402" s="163">
        <f>SUM(K403:K435)</f>
        <v>104226.09</v>
      </c>
      <c r="L402" s="163"/>
      <c r="M402" s="163">
        <f>SUM(M403:M435)</f>
        <v>146138.77849999999</v>
      </c>
      <c r="N402" s="163"/>
      <c r="O402" s="163">
        <f>SUM(O403:O435)</f>
        <v>1.44</v>
      </c>
      <c r="P402" s="163"/>
      <c r="Q402" s="163">
        <f>SUM(Q403:Q435)</f>
        <v>0</v>
      </c>
      <c r="R402" s="163"/>
      <c r="S402" s="163"/>
      <c r="T402" s="164"/>
      <c r="U402" s="158"/>
      <c r="V402" s="158">
        <f>SUM(V403:V435)</f>
        <v>19</v>
      </c>
      <c r="W402" s="158"/>
      <c r="X402" s="158"/>
      <c r="AG402" t="s">
        <v>317</v>
      </c>
    </row>
    <row r="403" spans="1:60" ht="22.5" outlineLevel="1" x14ac:dyDescent="0.2">
      <c r="A403" s="165">
        <v>90</v>
      </c>
      <c r="B403" s="166" t="s">
        <v>1998</v>
      </c>
      <c r="C403" s="175" t="s">
        <v>1999</v>
      </c>
      <c r="D403" s="167" t="s">
        <v>420</v>
      </c>
      <c r="E403" s="168">
        <v>32</v>
      </c>
      <c r="F403" s="169">
        <v>167.2</v>
      </c>
      <c r="G403" s="170">
        <f>ROUND(E403*F403,2)</f>
        <v>5350.4</v>
      </c>
      <c r="H403" s="169">
        <v>67.180000000000007</v>
      </c>
      <c r="I403" s="170">
        <f>ROUND(E403*H403,2)</f>
        <v>2149.7600000000002</v>
      </c>
      <c r="J403" s="169">
        <v>100.02</v>
      </c>
      <c r="K403" s="170">
        <f>ROUND(E403*J403,2)</f>
        <v>3200.64</v>
      </c>
      <c r="L403" s="170">
        <v>21</v>
      </c>
      <c r="M403" s="170">
        <f>G403*(1+L403/100)</f>
        <v>6473.9839999999995</v>
      </c>
      <c r="N403" s="170">
        <v>2.1700000000000001E-3</v>
      </c>
      <c r="O403" s="170">
        <f>ROUND(E403*N403,2)</f>
        <v>7.0000000000000007E-2</v>
      </c>
      <c r="P403" s="170">
        <v>0</v>
      </c>
      <c r="Q403" s="170">
        <f>ROUND(E403*P403,2)</f>
        <v>0</v>
      </c>
      <c r="R403" s="170" t="s">
        <v>2000</v>
      </c>
      <c r="S403" s="170" t="s">
        <v>387</v>
      </c>
      <c r="T403" s="171" t="s">
        <v>322</v>
      </c>
      <c r="U403" s="157">
        <v>0.3</v>
      </c>
      <c r="V403" s="157">
        <f>ROUND(E403*U403,2)</f>
        <v>9.6</v>
      </c>
      <c r="W403" s="157"/>
      <c r="X403" s="157" t="s">
        <v>388</v>
      </c>
      <c r="Y403" s="148"/>
      <c r="Z403" s="148"/>
      <c r="AA403" s="148"/>
      <c r="AB403" s="148"/>
      <c r="AC403" s="148"/>
      <c r="AD403" s="148"/>
      <c r="AE403" s="148"/>
      <c r="AF403" s="148"/>
      <c r="AG403" s="148" t="s">
        <v>389</v>
      </c>
      <c r="AH403" s="148"/>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55"/>
      <c r="B404" s="156"/>
      <c r="C404" s="270" t="s">
        <v>2001</v>
      </c>
      <c r="D404" s="271"/>
      <c r="E404" s="271"/>
      <c r="F404" s="271"/>
      <c r="G404" s="271"/>
      <c r="H404" s="157"/>
      <c r="I404" s="157"/>
      <c r="J404" s="157"/>
      <c r="K404" s="157"/>
      <c r="L404" s="157"/>
      <c r="M404" s="157"/>
      <c r="N404" s="157"/>
      <c r="O404" s="157"/>
      <c r="P404" s="157"/>
      <c r="Q404" s="157"/>
      <c r="R404" s="157"/>
      <c r="S404" s="157"/>
      <c r="T404" s="157"/>
      <c r="U404" s="157"/>
      <c r="V404" s="157"/>
      <c r="W404" s="157"/>
      <c r="X404" s="157"/>
      <c r="Y404" s="148"/>
      <c r="Z404" s="148"/>
      <c r="AA404" s="148"/>
      <c r="AB404" s="148"/>
      <c r="AC404" s="148"/>
      <c r="AD404" s="148"/>
      <c r="AE404" s="148"/>
      <c r="AF404" s="148"/>
      <c r="AG404" s="148" t="s">
        <v>326</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55"/>
      <c r="B405" s="156"/>
      <c r="C405" s="197" t="s">
        <v>2002</v>
      </c>
      <c r="D405" s="183"/>
      <c r="E405" s="184">
        <v>32</v>
      </c>
      <c r="F405" s="157"/>
      <c r="G405" s="157"/>
      <c r="H405" s="157"/>
      <c r="I405" s="157"/>
      <c r="J405" s="157"/>
      <c r="K405" s="157"/>
      <c r="L405" s="157"/>
      <c r="M405" s="157"/>
      <c r="N405" s="157"/>
      <c r="O405" s="157"/>
      <c r="P405" s="157"/>
      <c r="Q405" s="157"/>
      <c r="R405" s="157"/>
      <c r="S405" s="157"/>
      <c r="T405" s="157"/>
      <c r="U405" s="157"/>
      <c r="V405" s="157"/>
      <c r="W405" s="157"/>
      <c r="X405" s="157"/>
      <c r="Y405" s="148"/>
      <c r="Z405" s="148"/>
      <c r="AA405" s="148"/>
      <c r="AB405" s="148"/>
      <c r="AC405" s="148"/>
      <c r="AD405" s="148"/>
      <c r="AE405" s="148"/>
      <c r="AF405" s="148"/>
      <c r="AG405" s="148" t="s">
        <v>393</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ht="22.5" outlineLevel="1" x14ac:dyDescent="0.2">
      <c r="A406" s="165">
        <v>91</v>
      </c>
      <c r="B406" s="166" t="s">
        <v>2003</v>
      </c>
      <c r="C406" s="175" t="s">
        <v>2004</v>
      </c>
      <c r="D406" s="167" t="s">
        <v>727</v>
      </c>
      <c r="E406" s="168">
        <v>1</v>
      </c>
      <c r="F406" s="169">
        <v>1616</v>
      </c>
      <c r="G406" s="170">
        <f>ROUND(E406*F406,2)</f>
        <v>1616</v>
      </c>
      <c r="H406" s="169">
        <v>0</v>
      </c>
      <c r="I406" s="170">
        <f>ROUND(E406*H406,2)</f>
        <v>0</v>
      </c>
      <c r="J406" s="169">
        <v>1616</v>
      </c>
      <c r="K406" s="170">
        <f>ROUND(E406*J406,2)</f>
        <v>1616</v>
      </c>
      <c r="L406" s="170">
        <v>21</v>
      </c>
      <c r="M406" s="170">
        <f>G406*(1+L406/100)</f>
        <v>1955.36</v>
      </c>
      <c r="N406" s="170">
        <v>0</v>
      </c>
      <c r="O406" s="170">
        <f>ROUND(E406*N406,2)</f>
        <v>0</v>
      </c>
      <c r="P406" s="170">
        <v>0</v>
      </c>
      <c r="Q406" s="170">
        <f>ROUND(E406*P406,2)</f>
        <v>0</v>
      </c>
      <c r="R406" s="170" t="s">
        <v>2000</v>
      </c>
      <c r="S406" s="170" t="s">
        <v>387</v>
      </c>
      <c r="T406" s="171" t="s">
        <v>322</v>
      </c>
      <c r="U406" s="157">
        <v>4.5999999999999996</v>
      </c>
      <c r="V406" s="157">
        <f>ROUND(E406*U406,2)</f>
        <v>4.5999999999999996</v>
      </c>
      <c r="W406" s="157"/>
      <c r="X406" s="157" t="s">
        <v>388</v>
      </c>
      <c r="Y406" s="148"/>
      <c r="Z406" s="148"/>
      <c r="AA406" s="148"/>
      <c r="AB406" s="148"/>
      <c r="AC406" s="148"/>
      <c r="AD406" s="148"/>
      <c r="AE406" s="148"/>
      <c r="AF406" s="148"/>
      <c r="AG406" s="148" t="s">
        <v>389</v>
      </c>
      <c r="AH406" s="148"/>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55"/>
      <c r="B407" s="156"/>
      <c r="C407" s="197" t="s">
        <v>2005</v>
      </c>
      <c r="D407" s="183"/>
      <c r="E407" s="184">
        <v>1</v>
      </c>
      <c r="F407" s="157"/>
      <c r="G407" s="157"/>
      <c r="H407" s="157"/>
      <c r="I407" s="157"/>
      <c r="J407" s="157"/>
      <c r="K407" s="157"/>
      <c r="L407" s="157"/>
      <c r="M407" s="157"/>
      <c r="N407" s="157"/>
      <c r="O407" s="157"/>
      <c r="P407" s="157"/>
      <c r="Q407" s="157"/>
      <c r="R407" s="157"/>
      <c r="S407" s="157"/>
      <c r="T407" s="157"/>
      <c r="U407" s="157"/>
      <c r="V407" s="157"/>
      <c r="W407" s="157"/>
      <c r="X407" s="157"/>
      <c r="Y407" s="148"/>
      <c r="Z407" s="148"/>
      <c r="AA407" s="148"/>
      <c r="AB407" s="148"/>
      <c r="AC407" s="148"/>
      <c r="AD407" s="148"/>
      <c r="AE407" s="148"/>
      <c r="AF407" s="148"/>
      <c r="AG407" s="148" t="s">
        <v>393</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ht="22.5" outlineLevel="1" x14ac:dyDescent="0.2">
      <c r="A408" s="165">
        <v>92</v>
      </c>
      <c r="B408" s="166" t="s">
        <v>2006</v>
      </c>
      <c r="C408" s="175" t="s">
        <v>2007</v>
      </c>
      <c r="D408" s="167" t="s">
        <v>1361</v>
      </c>
      <c r="E408" s="168">
        <v>1</v>
      </c>
      <c r="F408" s="169">
        <v>12800</v>
      </c>
      <c r="G408" s="170">
        <f>ROUND(E408*F408,2)</f>
        <v>12800</v>
      </c>
      <c r="H408" s="169">
        <v>0</v>
      </c>
      <c r="I408" s="170">
        <f>ROUND(E408*H408,2)</f>
        <v>0</v>
      </c>
      <c r="J408" s="169">
        <v>12800</v>
      </c>
      <c r="K408" s="170">
        <f>ROUND(E408*J408,2)</f>
        <v>12800</v>
      </c>
      <c r="L408" s="170">
        <v>21</v>
      </c>
      <c r="M408" s="170">
        <f>G408*(1+L408/100)</f>
        <v>15488</v>
      </c>
      <c r="N408" s="170">
        <v>0.2</v>
      </c>
      <c r="O408" s="170">
        <f>ROUND(E408*N408,2)</f>
        <v>0.2</v>
      </c>
      <c r="P408" s="170">
        <v>0</v>
      </c>
      <c r="Q408" s="170">
        <f>ROUND(E408*P408,2)</f>
        <v>0</v>
      </c>
      <c r="R408" s="170"/>
      <c r="S408" s="170" t="s">
        <v>321</v>
      </c>
      <c r="T408" s="171" t="s">
        <v>322</v>
      </c>
      <c r="U408" s="157">
        <v>1.0999999999999999E-2</v>
      </c>
      <c r="V408" s="157">
        <f>ROUND(E408*U408,2)</f>
        <v>0.01</v>
      </c>
      <c r="W408" s="157"/>
      <c r="X408" s="157" t="s">
        <v>388</v>
      </c>
      <c r="Y408" s="148"/>
      <c r="Z408" s="148"/>
      <c r="AA408" s="148"/>
      <c r="AB408" s="148"/>
      <c r="AC408" s="148"/>
      <c r="AD408" s="148"/>
      <c r="AE408" s="148"/>
      <c r="AF408" s="148"/>
      <c r="AG408" s="148" t="s">
        <v>389</v>
      </c>
      <c r="AH408" s="148"/>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55"/>
      <c r="B409" s="156"/>
      <c r="C409" s="197" t="s">
        <v>2008</v>
      </c>
      <c r="D409" s="183"/>
      <c r="E409" s="184">
        <v>1</v>
      </c>
      <c r="F409" s="157"/>
      <c r="G409" s="157"/>
      <c r="H409" s="157"/>
      <c r="I409" s="157"/>
      <c r="J409" s="157"/>
      <c r="K409" s="157"/>
      <c r="L409" s="157"/>
      <c r="M409" s="157"/>
      <c r="N409" s="157"/>
      <c r="O409" s="157"/>
      <c r="P409" s="157"/>
      <c r="Q409" s="157"/>
      <c r="R409" s="157"/>
      <c r="S409" s="157"/>
      <c r="T409" s="157"/>
      <c r="U409" s="157"/>
      <c r="V409" s="157"/>
      <c r="W409" s="157"/>
      <c r="X409" s="157"/>
      <c r="Y409" s="148"/>
      <c r="Z409" s="148"/>
      <c r="AA409" s="148"/>
      <c r="AB409" s="148"/>
      <c r="AC409" s="148"/>
      <c r="AD409" s="148"/>
      <c r="AE409" s="148"/>
      <c r="AF409" s="148"/>
      <c r="AG409" s="148" t="s">
        <v>393</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ht="22.5" outlineLevel="1" x14ac:dyDescent="0.2">
      <c r="A410" s="165">
        <v>93</v>
      </c>
      <c r="B410" s="166" t="s">
        <v>2009</v>
      </c>
      <c r="C410" s="175" t="s">
        <v>2010</v>
      </c>
      <c r="D410" s="167" t="s">
        <v>1361</v>
      </c>
      <c r="E410" s="168">
        <v>1</v>
      </c>
      <c r="F410" s="169">
        <v>4800</v>
      </c>
      <c r="G410" s="170">
        <f>ROUND(E410*F410,2)</f>
        <v>4800</v>
      </c>
      <c r="H410" s="169">
        <v>0</v>
      </c>
      <c r="I410" s="170">
        <f>ROUND(E410*H410,2)</f>
        <v>0</v>
      </c>
      <c r="J410" s="169">
        <v>4800</v>
      </c>
      <c r="K410" s="170">
        <f>ROUND(E410*J410,2)</f>
        <v>4800</v>
      </c>
      <c r="L410" s="170">
        <v>21</v>
      </c>
      <c r="M410" s="170">
        <f>G410*(1+L410/100)</f>
        <v>5808</v>
      </c>
      <c r="N410" s="170">
        <v>0.13</v>
      </c>
      <c r="O410" s="170">
        <f>ROUND(E410*N410,2)</f>
        <v>0.13</v>
      </c>
      <c r="P410" s="170">
        <v>0</v>
      </c>
      <c r="Q410" s="170">
        <f>ROUND(E410*P410,2)</f>
        <v>0</v>
      </c>
      <c r="R410" s="170"/>
      <c r="S410" s="170" t="s">
        <v>321</v>
      </c>
      <c r="T410" s="171" t="s">
        <v>322</v>
      </c>
      <c r="U410" s="157">
        <v>0</v>
      </c>
      <c r="V410" s="157">
        <f>ROUND(E410*U410,2)</f>
        <v>0</v>
      </c>
      <c r="W410" s="157"/>
      <c r="X410" s="157" t="s">
        <v>388</v>
      </c>
      <c r="Y410" s="148"/>
      <c r="Z410" s="148"/>
      <c r="AA410" s="148"/>
      <c r="AB410" s="148"/>
      <c r="AC410" s="148"/>
      <c r="AD410" s="148"/>
      <c r="AE410" s="148"/>
      <c r="AF410" s="148"/>
      <c r="AG410" s="148" t="s">
        <v>389</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1" x14ac:dyDescent="0.2">
      <c r="A411" s="155"/>
      <c r="B411" s="156"/>
      <c r="C411" s="197" t="s">
        <v>2011</v>
      </c>
      <c r="D411" s="183"/>
      <c r="E411" s="184">
        <v>1</v>
      </c>
      <c r="F411" s="157"/>
      <c r="G411" s="157"/>
      <c r="H411" s="157"/>
      <c r="I411" s="157"/>
      <c r="J411" s="157"/>
      <c r="K411" s="157"/>
      <c r="L411" s="157"/>
      <c r="M411" s="157"/>
      <c r="N411" s="157"/>
      <c r="O411" s="157"/>
      <c r="P411" s="157"/>
      <c r="Q411" s="157"/>
      <c r="R411" s="157"/>
      <c r="S411" s="157"/>
      <c r="T411" s="157"/>
      <c r="U411" s="157"/>
      <c r="V411" s="157"/>
      <c r="W411" s="157"/>
      <c r="X411" s="157"/>
      <c r="Y411" s="148"/>
      <c r="Z411" s="148"/>
      <c r="AA411" s="148"/>
      <c r="AB411" s="148"/>
      <c r="AC411" s="148"/>
      <c r="AD411" s="148"/>
      <c r="AE411" s="148"/>
      <c r="AF411" s="148"/>
      <c r="AG411" s="148" t="s">
        <v>393</v>
      </c>
      <c r="AH411" s="148">
        <v>0</v>
      </c>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ht="22.5" outlineLevel="1" x14ac:dyDescent="0.2">
      <c r="A412" s="165">
        <v>94</v>
      </c>
      <c r="B412" s="166" t="s">
        <v>2012</v>
      </c>
      <c r="C412" s="175" t="s">
        <v>2013</v>
      </c>
      <c r="D412" s="167" t="s">
        <v>1361</v>
      </c>
      <c r="E412" s="168">
        <v>1</v>
      </c>
      <c r="F412" s="169">
        <v>4400</v>
      </c>
      <c r="G412" s="170">
        <f>ROUND(E412*F412,2)</f>
        <v>4400</v>
      </c>
      <c r="H412" s="169">
        <v>0</v>
      </c>
      <c r="I412" s="170">
        <f>ROUND(E412*H412,2)</f>
        <v>0</v>
      </c>
      <c r="J412" s="169">
        <v>4400</v>
      </c>
      <c r="K412" s="170">
        <f>ROUND(E412*J412,2)</f>
        <v>4400</v>
      </c>
      <c r="L412" s="170">
        <v>21</v>
      </c>
      <c r="M412" s="170">
        <f>G412*(1+L412/100)</f>
        <v>5324</v>
      </c>
      <c r="N412" s="170">
        <v>0.12</v>
      </c>
      <c r="O412" s="170">
        <f>ROUND(E412*N412,2)</f>
        <v>0.12</v>
      </c>
      <c r="P412" s="170">
        <v>0</v>
      </c>
      <c r="Q412" s="170">
        <f>ROUND(E412*P412,2)</f>
        <v>0</v>
      </c>
      <c r="R412" s="170"/>
      <c r="S412" s="170" t="s">
        <v>321</v>
      </c>
      <c r="T412" s="171" t="s">
        <v>322</v>
      </c>
      <c r="U412" s="157">
        <v>0</v>
      </c>
      <c r="V412" s="157">
        <f>ROUND(E412*U412,2)</f>
        <v>0</v>
      </c>
      <c r="W412" s="157"/>
      <c r="X412" s="157" t="s">
        <v>388</v>
      </c>
      <c r="Y412" s="148"/>
      <c r="Z412" s="148"/>
      <c r="AA412" s="148"/>
      <c r="AB412" s="148"/>
      <c r="AC412" s="148"/>
      <c r="AD412" s="148"/>
      <c r="AE412" s="148"/>
      <c r="AF412" s="148"/>
      <c r="AG412" s="148" t="s">
        <v>389</v>
      </c>
      <c r="AH412" s="148"/>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1" x14ac:dyDescent="0.2">
      <c r="A413" s="155"/>
      <c r="B413" s="156"/>
      <c r="C413" s="197" t="s">
        <v>2014</v>
      </c>
      <c r="D413" s="183"/>
      <c r="E413" s="184">
        <v>1</v>
      </c>
      <c r="F413" s="157"/>
      <c r="G413" s="157"/>
      <c r="H413" s="157"/>
      <c r="I413" s="157"/>
      <c r="J413" s="157"/>
      <c r="K413" s="157"/>
      <c r="L413" s="157"/>
      <c r="M413" s="157"/>
      <c r="N413" s="157"/>
      <c r="O413" s="157"/>
      <c r="P413" s="157"/>
      <c r="Q413" s="157"/>
      <c r="R413" s="157"/>
      <c r="S413" s="157"/>
      <c r="T413" s="157"/>
      <c r="U413" s="157"/>
      <c r="V413" s="157"/>
      <c r="W413" s="157"/>
      <c r="X413" s="157"/>
      <c r="Y413" s="148"/>
      <c r="Z413" s="148"/>
      <c r="AA413" s="148"/>
      <c r="AB413" s="148"/>
      <c r="AC413" s="148"/>
      <c r="AD413" s="148"/>
      <c r="AE413" s="148"/>
      <c r="AF413" s="148"/>
      <c r="AG413" s="148" t="s">
        <v>393</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ht="22.5" outlineLevel="1" x14ac:dyDescent="0.2">
      <c r="A414" s="165">
        <v>95</v>
      </c>
      <c r="B414" s="166" t="s">
        <v>2015</v>
      </c>
      <c r="C414" s="175" t="s">
        <v>2016</v>
      </c>
      <c r="D414" s="167" t="s">
        <v>1361</v>
      </c>
      <c r="E414" s="168">
        <v>1</v>
      </c>
      <c r="F414" s="169">
        <v>12000</v>
      </c>
      <c r="G414" s="170">
        <f>ROUND(E414*F414,2)</f>
        <v>12000</v>
      </c>
      <c r="H414" s="169">
        <v>0</v>
      </c>
      <c r="I414" s="170">
        <f>ROUND(E414*H414,2)</f>
        <v>0</v>
      </c>
      <c r="J414" s="169">
        <v>12000</v>
      </c>
      <c r="K414" s="170">
        <f>ROUND(E414*J414,2)</f>
        <v>12000</v>
      </c>
      <c r="L414" s="170">
        <v>21</v>
      </c>
      <c r="M414" s="170">
        <f>G414*(1+L414/100)</f>
        <v>14520</v>
      </c>
      <c r="N414" s="170">
        <v>0.2</v>
      </c>
      <c r="O414" s="170">
        <f>ROUND(E414*N414,2)</f>
        <v>0.2</v>
      </c>
      <c r="P414" s="170">
        <v>0</v>
      </c>
      <c r="Q414" s="170">
        <f>ROUND(E414*P414,2)</f>
        <v>0</v>
      </c>
      <c r="R414" s="170"/>
      <c r="S414" s="170" t="s">
        <v>321</v>
      </c>
      <c r="T414" s="171" t="s">
        <v>322</v>
      </c>
      <c r="U414" s="157">
        <v>0</v>
      </c>
      <c r="V414" s="157">
        <f>ROUND(E414*U414,2)</f>
        <v>0</v>
      </c>
      <c r="W414" s="157"/>
      <c r="X414" s="157" t="s">
        <v>388</v>
      </c>
      <c r="Y414" s="148"/>
      <c r="Z414" s="148"/>
      <c r="AA414" s="148"/>
      <c r="AB414" s="148"/>
      <c r="AC414" s="148"/>
      <c r="AD414" s="148"/>
      <c r="AE414" s="148"/>
      <c r="AF414" s="148"/>
      <c r="AG414" s="148" t="s">
        <v>389</v>
      </c>
      <c r="AH414" s="148"/>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55"/>
      <c r="B415" s="156"/>
      <c r="C415" s="197" t="s">
        <v>2017</v>
      </c>
      <c r="D415" s="183"/>
      <c r="E415" s="184">
        <v>1</v>
      </c>
      <c r="F415" s="157"/>
      <c r="G415" s="157"/>
      <c r="H415" s="157"/>
      <c r="I415" s="157"/>
      <c r="J415" s="157"/>
      <c r="K415" s="157"/>
      <c r="L415" s="157"/>
      <c r="M415" s="157"/>
      <c r="N415" s="157"/>
      <c r="O415" s="157"/>
      <c r="P415" s="157"/>
      <c r="Q415" s="157"/>
      <c r="R415" s="157"/>
      <c r="S415" s="157"/>
      <c r="T415" s="157"/>
      <c r="U415" s="157"/>
      <c r="V415" s="157"/>
      <c r="W415" s="157"/>
      <c r="X415" s="157"/>
      <c r="Y415" s="148"/>
      <c r="Z415" s="148"/>
      <c r="AA415" s="148"/>
      <c r="AB415" s="148"/>
      <c r="AC415" s="148"/>
      <c r="AD415" s="148"/>
      <c r="AE415" s="148"/>
      <c r="AF415" s="148"/>
      <c r="AG415" s="148" t="s">
        <v>393</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ht="22.5" outlineLevel="1" x14ac:dyDescent="0.2">
      <c r="A416" s="165">
        <v>96</v>
      </c>
      <c r="B416" s="166" t="s">
        <v>2018</v>
      </c>
      <c r="C416" s="175" t="s">
        <v>2019</v>
      </c>
      <c r="D416" s="167" t="s">
        <v>1361</v>
      </c>
      <c r="E416" s="168">
        <v>1</v>
      </c>
      <c r="F416" s="169">
        <v>16000</v>
      </c>
      <c r="G416" s="170">
        <f>ROUND(E416*F416,2)</f>
        <v>16000</v>
      </c>
      <c r="H416" s="169">
        <v>0</v>
      </c>
      <c r="I416" s="170">
        <f>ROUND(E416*H416,2)</f>
        <v>0</v>
      </c>
      <c r="J416" s="169">
        <v>16000</v>
      </c>
      <c r="K416" s="170">
        <f>ROUND(E416*J416,2)</f>
        <v>16000</v>
      </c>
      <c r="L416" s="170">
        <v>21</v>
      </c>
      <c r="M416" s="170">
        <f>G416*(1+L416/100)</f>
        <v>19360</v>
      </c>
      <c r="N416" s="170">
        <v>0.09</v>
      </c>
      <c r="O416" s="170">
        <f>ROUND(E416*N416,2)</f>
        <v>0.09</v>
      </c>
      <c r="P416" s="170">
        <v>0</v>
      </c>
      <c r="Q416" s="170">
        <f>ROUND(E416*P416,2)</f>
        <v>0</v>
      </c>
      <c r="R416" s="170"/>
      <c r="S416" s="170" t="s">
        <v>321</v>
      </c>
      <c r="T416" s="171" t="s">
        <v>322</v>
      </c>
      <c r="U416" s="157">
        <v>0</v>
      </c>
      <c r="V416" s="157">
        <f>ROUND(E416*U416,2)</f>
        <v>0</v>
      </c>
      <c r="W416" s="157"/>
      <c r="X416" s="157" t="s">
        <v>388</v>
      </c>
      <c r="Y416" s="148"/>
      <c r="Z416" s="148"/>
      <c r="AA416" s="148"/>
      <c r="AB416" s="148"/>
      <c r="AC416" s="148"/>
      <c r="AD416" s="148"/>
      <c r="AE416" s="148"/>
      <c r="AF416" s="148"/>
      <c r="AG416" s="148" t="s">
        <v>389</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1" x14ac:dyDescent="0.2">
      <c r="A417" s="155"/>
      <c r="B417" s="156"/>
      <c r="C417" s="197" t="s">
        <v>2020</v>
      </c>
      <c r="D417" s="183"/>
      <c r="E417" s="184">
        <v>1</v>
      </c>
      <c r="F417" s="157"/>
      <c r="G417" s="157"/>
      <c r="H417" s="157"/>
      <c r="I417" s="157"/>
      <c r="J417" s="157"/>
      <c r="K417" s="157"/>
      <c r="L417" s="157"/>
      <c r="M417" s="157"/>
      <c r="N417" s="157"/>
      <c r="O417" s="157"/>
      <c r="P417" s="157"/>
      <c r="Q417" s="157"/>
      <c r="R417" s="157"/>
      <c r="S417" s="157"/>
      <c r="T417" s="157"/>
      <c r="U417" s="157"/>
      <c r="V417" s="157"/>
      <c r="W417" s="157"/>
      <c r="X417" s="157"/>
      <c r="Y417" s="148"/>
      <c r="Z417" s="148"/>
      <c r="AA417" s="148"/>
      <c r="AB417" s="148"/>
      <c r="AC417" s="148"/>
      <c r="AD417" s="148"/>
      <c r="AE417" s="148"/>
      <c r="AF417" s="148"/>
      <c r="AG417" s="148" t="s">
        <v>393</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65">
        <v>97</v>
      </c>
      <c r="B418" s="166" t="s">
        <v>2021</v>
      </c>
      <c r="C418" s="175" t="s">
        <v>2022</v>
      </c>
      <c r="D418" s="167" t="s">
        <v>1361</v>
      </c>
      <c r="E418" s="168">
        <v>1</v>
      </c>
      <c r="F418" s="169">
        <v>1200</v>
      </c>
      <c r="G418" s="170">
        <f>ROUND(E418*F418,2)</f>
        <v>1200</v>
      </c>
      <c r="H418" s="169">
        <v>0</v>
      </c>
      <c r="I418" s="170">
        <f>ROUND(E418*H418,2)</f>
        <v>0</v>
      </c>
      <c r="J418" s="169">
        <v>1200</v>
      </c>
      <c r="K418" s="170">
        <f>ROUND(E418*J418,2)</f>
        <v>1200</v>
      </c>
      <c r="L418" s="170">
        <v>21</v>
      </c>
      <c r="M418" s="170">
        <f>G418*(1+L418/100)</f>
        <v>1452</v>
      </c>
      <c r="N418" s="170">
        <v>0.01</v>
      </c>
      <c r="O418" s="170">
        <f>ROUND(E418*N418,2)</f>
        <v>0.01</v>
      </c>
      <c r="P418" s="170">
        <v>0</v>
      </c>
      <c r="Q418" s="170">
        <f>ROUND(E418*P418,2)</f>
        <v>0</v>
      </c>
      <c r="R418" s="170"/>
      <c r="S418" s="170" t="s">
        <v>321</v>
      </c>
      <c r="T418" s="171" t="s">
        <v>322</v>
      </c>
      <c r="U418" s="157">
        <v>0</v>
      </c>
      <c r="V418" s="157">
        <f>ROUND(E418*U418,2)</f>
        <v>0</v>
      </c>
      <c r="W418" s="157"/>
      <c r="X418" s="157" t="s">
        <v>388</v>
      </c>
      <c r="Y418" s="148"/>
      <c r="Z418" s="148"/>
      <c r="AA418" s="148"/>
      <c r="AB418" s="148"/>
      <c r="AC418" s="148"/>
      <c r="AD418" s="148"/>
      <c r="AE418" s="148"/>
      <c r="AF418" s="148"/>
      <c r="AG418" s="148" t="s">
        <v>389</v>
      </c>
      <c r="AH418" s="148"/>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1" x14ac:dyDescent="0.2">
      <c r="A419" s="155"/>
      <c r="B419" s="156"/>
      <c r="C419" s="197" t="s">
        <v>2023</v>
      </c>
      <c r="D419" s="183"/>
      <c r="E419" s="184">
        <v>1</v>
      </c>
      <c r="F419" s="157"/>
      <c r="G419" s="157"/>
      <c r="H419" s="157"/>
      <c r="I419" s="157"/>
      <c r="J419" s="157"/>
      <c r="K419" s="157"/>
      <c r="L419" s="157"/>
      <c r="M419" s="157"/>
      <c r="N419" s="157"/>
      <c r="O419" s="157"/>
      <c r="P419" s="157"/>
      <c r="Q419" s="157"/>
      <c r="R419" s="157"/>
      <c r="S419" s="157"/>
      <c r="T419" s="157"/>
      <c r="U419" s="157"/>
      <c r="V419" s="157"/>
      <c r="W419" s="157"/>
      <c r="X419" s="157"/>
      <c r="Y419" s="148"/>
      <c r="Z419" s="148"/>
      <c r="AA419" s="148"/>
      <c r="AB419" s="148"/>
      <c r="AC419" s="148"/>
      <c r="AD419" s="148"/>
      <c r="AE419" s="148"/>
      <c r="AF419" s="148"/>
      <c r="AG419" s="148" t="s">
        <v>393</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65">
        <v>98</v>
      </c>
      <c r="B420" s="166" t="s">
        <v>2024</v>
      </c>
      <c r="C420" s="175" t="s">
        <v>2025</v>
      </c>
      <c r="D420" s="167" t="s">
        <v>1361</v>
      </c>
      <c r="E420" s="168">
        <v>1</v>
      </c>
      <c r="F420" s="169">
        <v>6800</v>
      </c>
      <c r="G420" s="170">
        <f>ROUND(E420*F420,2)</f>
        <v>6800</v>
      </c>
      <c r="H420" s="169">
        <v>0</v>
      </c>
      <c r="I420" s="170">
        <f>ROUND(E420*H420,2)</f>
        <v>0</v>
      </c>
      <c r="J420" s="169">
        <v>6800</v>
      </c>
      <c r="K420" s="170">
        <f>ROUND(E420*J420,2)</f>
        <v>6800</v>
      </c>
      <c r="L420" s="170">
        <v>21</v>
      </c>
      <c r="M420" s="170">
        <f>G420*(1+L420/100)</f>
        <v>8228</v>
      </c>
      <c r="N420" s="170">
        <v>0.04</v>
      </c>
      <c r="O420" s="170">
        <f>ROUND(E420*N420,2)</f>
        <v>0.04</v>
      </c>
      <c r="P420" s="170">
        <v>0</v>
      </c>
      <c r="Q420" s="170">
        <f>ROUND(E420*P420,2)</f>
        <v>0</v>
      </c>
      <c r="R420" s="170"/>
      <c r="S420" s="170" t="s">
        <v>321</v>
      </c>
      <c r="T420" s="171" t="s">
        <v>322</v>
      </c>
      <c r="U420" s="157">
        <v>0</v>
      </c>
      <c r="V420" s="157">
        <f>ROUND(E420*U420,2)</f>
        <v>0</v>
      </c>
      <c r="W420" s="157"/>
      <c r="X420" s="157" t="s">
        <v>388</v>
      </c>
      <c r="Y420" s="148"/>
      <c r="Z420" s="148"/>
      <c r="AA420" s="148"/>
      <c r="AB420" s="148"/>
      <c r="AC420" s="148"/>
      <c r="AD420" s="148"/>
      <c r="AE420" s="148"/>
      <c r="AF420" s="148"/>
      <c r="AG420" s="148" t="s">
        <v>389</v>
      </c>
      <c r="AH420" s="148"/>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1" x14ac:dyDescent="0.2">
      <c r="A421" s="155"/>
      <c r="B421" s="156"/>
      <c r="C421" s="197" t="s">
        <v>2026</v>
      </c>
      <c r="D421" s="183"/>
      <c r="E421" s="184">
        <v>1</v>
      </c>
      <c r="F421" s="157"/>
      <c r="G421" s="157"/>
      <c r="H421" s="157"/>
      <c r="I421" s="157"/>
      <c r="J421" s="157"/>
      <c r="K421" s="157"/>
      <c r="L421" s="157"/>
      <c r="M421" s="157"/>
      <c r="N421" s="157"/>
      <c r="O421" s="157"/>
      <c r="P421" s="157"/>
      <c r="Q421" s="157"/>
      <c r="R421" s="157"/>
      <c r="S421" s="157"/>
      <c r="T421" s="157"/>
      <c r="U421" s="157"/>
      <c r="V421" s="157"/>
      <c r="W421" s="157"/>
      <c r="X421" s="157"/>
      <c r="Y421" s="148"/>
      <c r="Z421" s="148"/>
      <c r="AA421" s="148"/>
      <c r="AB421" s="148"/>
      <c r="AC421" s="148"/>
      <c r="AD421" s="148"/>
      <c r="AE421" s="148"/>
      <c r="AF421" s="148"/>
      <c r="AG421" s="148" t="s">
        <v>393</v>
      </c>
      <c r="AH421" s="148">
        <v>0</v>
      </c>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65">
        <v>99</v>
      </c>
      <c r="B422" s="166" t="s">
        <v>2027</v>
      </c>
      <c r="C422" s="175" t="s">
        <v>2028</v>
      </c>
      <c r="D422" s="167" t="s">
        <v>727</v>
      </c>
      <c r="E422" s="168">
        <v>1</v>
      </c>
      <c r="F422" s="169">
        <v>39999.949999999997</v>
      </c>
      <c r="G422" s="170">
        <f>ROUND(E422*F422,2)</f>
        <v>39999.949999999997</v>
      </c>
      <c r="H422" s="169">
        <v>0</v>
      </c>
      <c r="I422" s="170">
        <f>ROUND(E422*H422,2)</f>
        <v>0</v>
      </c>
      <c r="J422" s="169">
        <v>39999.949999999997</v>
      </c>
      <c r="K422" s="170">
        <f>ROUND(E422*J422,2)</f>
        <v>39999.949999999997</v>
      </c>
      <c r="L422" s="170">
        <v>21</v>
      </c>
      <c r="M422" s="170">
        <f>G422*(1+L422/100)</f>
        <v>48399.939499999993</v>
      </c>
      <c r="N422" s="170">
        <v>0.5</v>
      </c>
      <c r="O422" s="170">
        <f>ROUND(E422*N422,2)</f>
        <v>0.5</v>
      </c>
      <c r="P422" s="170">
        <v>0</v>
      </c>
      <c r="Q422" s="170">
        <f>ROUND(E422*P422,2)</f>
        <v>0</v>
      </c>
      <c r="R422" s="170"/>
      <c r="S422" s="170" t="s">
        <v>321</v>
      </c>
      <c r="T422" s="171" t="s">
        <v>322</v>
      </c>
      <c r="U422" s="157">
        <v>0</v>
      </c>
      <c r="V422" s="157">
        <f>ROUND(E422*U422,2)</f>
        <v>0</v>
      </c>
      <c r="W422" s="157"/>
      <c r="X422" s="157" t="s">
        <v>388</v>
      </c>
      <c r="Y422" s="148"/>
      <c r="Z422" s="148"/>
      <c r="AA422" s="148"/>
      <c r="AB422" s="148"/>
      <c r="AC422" s="148"/>
      <c r="AD422" s="148"/>
      <c r="AE422" s="148"/>
      <c r="AF422" s="148"/>
      <c r="AG422" s="148" t="s">
        <v>389</v>
      </c>
      <c r="AH422" s="148"/>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55"/>
      <c r="B423" s="156"/>
      <c r="C423" s="270" t="s">
        <v>2029</v>
      </c>
      <c r="D423" s="271"/>
      <c r="E423" s="271"/>
      <c r="F423" s="271"/>
      <c r="G423" s="271"/>
      <c r="H423" s="157"/>
      <c r="I423" s="157"/>
      <c r="J423" s="157"/>
      <c r="K423" s="157"/>
      <c r="L423" s="157"/>
      <c r="M423" s="157"/>
      <c r="N423" s="157"/>
      <c r="O423" s="157"/>
      <c r="P423" s="157"/>
      <c r="Q423" s="157"/>
      <c r="R423" s="157"/>
      <c r="S423" s="157"/>
      <c r="T423" s="157"/>
      <c r="U423" s="157"/>
      <c r="V423" s="157"/>
      <c r="W423" s="157"/>
      <c r="X423" s="157"/>
      <c r="Y423" s="148"/>
      <c r="Z423" s="148"/>
      <c r="AA423" s="148"/>
      <c r="AB423" s="148"/>
      <c r="AC423" s="148"/>
      <c r="AD423" s="148"/>
      <c r="AE423" s="148"/>
      <c r="AF423" s="148"/>
      <c r="AG423" s="148" t="s">
        <v>326</v>
      </c>
      <c r="AH423" s="148"/>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55"/>
      <c r="B424" s="156"/>
      <c r="C424" s="261" t="s">
        <v>2030</v>
      </c>
      <c r="D424" s="262"/>
      <c r="E424" s="262"/>
      <c r="F424" s="262"/>
      <c r="G424" s="262"/>
      <c r="H424" s="157"/>
      <c r="I424" s="157"/>
      <c r="J424" s="157"/>
      <c r="K424" s="157"/>
      <c r="L424" s="157"/>
      <c r="M424" s="157"/>
      <c r="N424" s="157"/>
      <c r="O424" s="157"/>
      <c r="P424" s="157"/>
      <c r="Q424" s="157"/>
      <c r="R424" s="157"/>
      <c r="S424" s="157"/>
      <c r="T424" s="157"/>
      <c r="U424" s="157"/>
      <c r="V424" s="157"/>
      <c r="W424" s="157"/>
      <c r="X424" s="157"/>
      <c r="Y424" s="148"/>
      <c r="Z424" s="148"/>
      <c r="AA424" s="148"/>
      <c r="AB424" s="148"/>
      <c r="AC424" s="148"/>
      <c r="AD424" s="148"/>
      <c r="AE424" s="148"/>
      <c r="AF424" s="148"/>
      <c r="AG424" s="148" t="s">
        <v>326</v>
      </c>
      <c r="AH424" s="148"/>
      <c r="AI424" s="148"/>
      <c r="AJ424" s="148"/>
      <c r="AK424" s="148"/>
      <c r="AL424" s="148"/>
      <c r="AM424" s="148"/>
      <c r="AN424" s="148"/>
      <c r="AO424" s="148"/>
      <c r="AP424" s="148"/>
      <c r="AQ424" s="148"/>
      <c r="AR424" s="148"/>
      <c r="AS424" s="148"/>
      <c r="AT424" s="148"/>
      <c r="AU424" s="148"/>
      <c r="AV424" s="148"/>
      <c r="AW424" s="148"/>
      <c r="AX424" s="148"/>
      <c r="AY424" s="148"/>
      <c r="AZ424" s="148"/>
      <c r="BA424" s="172" t="str">
        <f>C424</f>
        <v>Břit, čerpací rouru spouštěné studny zhotovit dle dílenské dokumentace a bude dodávkou včetně všech potřebných prvků.</v>
      </c>
      <c r="BB424" s="148"/>
      <c r="BC424" s="148"/>
      <c r="BD424" s="148"/>
      <c r="BE424" s="148"/>
      <c r="BF424" s="148"/>
      <c r="BG424" s="148"/>
      <c r="BH424" s="148"/>
    </row>
    <row r="425" spans="1:60" outlineLevel="1" x14ac:dyDescent="0.2">
      <c r="A425" s="155"/>
      <c r="B425" s="156"/>
      <c r="C425" s="197" t="s">
        <v>2031</v>
      </c>
      <c r="D425" s="183"/>
      <c r="E425" s="184">
        <v>1</v>
      </c>
      <c r="F425" s="157"/>
      <c r="G425" s="157"/>
      <c r="H425" s="157"/>
      <c r="I425" s="157"/>
      <c r="J425" s="157"/>
      <c r="K425" s="157"/>
      <c r="L425" s="157"/>
      <c r="M425" s="157"/>
      <c r="N425" s="157"/>
      <c r="O425" s="157"/>
      <c r="P425" s="157"/>
      <c r="Q425" s="157"/>
      <c r="R425" s="157"/>
      <c r="S425" s="157"/>
      <c r="T425" s="157"/>
      <c r="U425" s="157"/>
      <c r="V425" s="157"/>
      <c r="W425" s="157"/>
      <c r="X425" s="157"/>
      <c r="Y425" s="148"/>
      <c r="Z425" s="148"/>
      <c r="AA425" s="148"/>
      <c r="AB425" s="148"/>
      <c r="AC425" s="148"/>
      <c r="AD425" s="148"/>
      <c r="AE425" s="148"/>
      <c r="AF425" s="148"/>
      <c r="AG425" s="148" t="s">
        <v>393</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ht="22.5" outlineLevel="1" x14ac:dyDescent="0.2">
      <c r="A426" s="165">
        <v>100</v>
      </c>
      <c r="B426" s="166" t="s">
        <v>2032</v>
      </c>
      <c r="C426" s="175" t="s">
        <v>2033</v>
      </c>
      <c r="D426" s="167" t="s">
        <v>727</v>
      </c>
      <c r="E426" s="168">
        <v>1</v>
      </c>
      <c r="F426" s="169">
        <v>14400</v>
      </c>
      <c r="G426" s="170">
        <f>ROUND(E426*F426,2)</f>
        <v>14400</v>
      </c>
      <c r="H426" s="169">
        <v>14400</v>
      </c>
      <c r="I426" s="170">
        <f>ROUND(E426*H426,2)</f>
        <v>14400</v>
      </c>
      <c r="J426" s="169">
        <v>0</v>
      </c>
      <c r="K426" s="170">
        <f>ROUND(E426*J426,2)</f>
        <v>0</v>
      </c>
      <c r="L426" s="170">
        <v>21</v>
      </c>
      <c r="M426" s="170">
        <f>G426*(1+L426/100)</f>
        <v>17424</v>
      </c>
      <c r="N426" s="170">
        <v>0.08</v>
      </c>
      <c r="O426" s="170">
        <f>ROUND(E426*N426,2)</f>
        <v>0.08</v>
      </c>
      <c r="P426" s="170">
        <v>0</v>
      </c>
      <c r="Q426" s="170">
        <f>ROUND(E426*P426,2)</f>
        <v>0</v>
      </c>
      <c r="R426" s="170"/>
      <c r="S426" s="170" t="s">
        <v>321</v>
      </c>
      <c r="T426" s="171" t="s">
        <v>322</v>
      </c>
      <c r="U426" s="157">
        <v>0</v>
      </c>
      <c r="V426" s="157">
        <f>ROUND(E426*U426,2)</f>
        <v>0</v>
      </c>
      <c r="W426" s="157"/>
      <c r="X426" s="157" t="s">
        <v>627</v>
      </c>
      <c r="Y426" s="148"/>
      <c r="Z426" s="148"/>
      <c r="AA426" s="148"/>
      <c r="AB426" s="148"/>
      <c r="AC426" s="148"/>
      <c r="AD426" s="148"/>
      <c r="AE426" s="148"/>
      <c r="AF426" s="148"/>
      <c r="AG426" s="148" t="s">
        <v>628</v>
      </c>
      <c r="AH426" s="148"/>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1" x14ac:dyDescent="0.2">
      <c r="A427" s="155"/>
      <c r="B427" s="156"/>
      <c r="C427" s="270" t="s">
        <v>2034</v>
      </c>
      <c r="D427" s="271"/>
      <c r="E427" s="271"/>
      <c r="F427" s="271"/>
      <c r="G427" s="271"/>
      <c r="H427" s="157"/>
      <c r="I427" s="157"/>
      <c r="J427" s="157"/>
      <c r="K427" s="157"/>
      <c r="L427" s="157"/>
      <c r="M427" s="157"/>
      <c r="N427" s="157"/>
      <c r="O427" s="157"/>
      <c r="P427" s="157"/>
      <c r="Q427" s="157"/>
      <c r="R427" s="157"/>
      <c r="S427" s="157"/>
      <c r="T427" s="157"/>
      <c r="U427" s="157"/>
      <c r="V427" s="157"/>
      <c r="W427" s="157"/>
      <c r="X427" s="157"/>
      <c r="Y427" s="148"/>
      <c r="Z427" s="148"/>
      <c r="AA427" s="148"/>
      <c r="AB427" s="148"/>
      <c r="AC427" s="148"/>
      <c r="AD427" s="148"/>
      <c r="AE427" s="148"/>
      <c r="AF427" s="148"/>
      <c r="AG427" s="148" t="s">
        <v>326</v>
      </c>
      <c r="AH427" s="148"/>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55"/>
      <c r="B428" s="156"/>
      <c r="C428" s="261" t="s">
        <v>2035</v>
      </c>
      <c r="D428" s="262"/>
      <c r="E428" s="262"/>
      <c r="F428" s="262"/>
      <c r="G428" s="262"/>
      <c r="H428" s="157"/>
      <c r="I428" s="157"/>
      <c r="J428" s="157"/>
      <c r="K428" s="157"/>
      <c r="L428" s="157"/>
      <c r="M428" s="157"/>
      <c r="N428" s="157"/>
      <c r="O428" s="157"/>
      <c r="P428" s="157"/>
      <c r="Q428" s="157"/>
      <c r="R428" s="157"/>
      <c r="S428" s="157"/>
      <c r="T428" s="157"/>
      <c r="U428" s="157"/>
      <c r="V428" s="157"/>
      <c r="W428" s="157"/>
      <c r="X428" s="157"/>
      <c r="Y428" s="148"/>
      <c r="Z428" s="148"/>
      <c r="AA428" s="148"/>
      <c r="AB428" s="148"/>
      <c r="AC428" s="148"/>
      <c r="AD428" s="148"/>
      <c r="AE428" s="148"/>
      <c r="AF428" s="148"/>
      <c r="AG428" s="148" t="s">
        <v>326</v>
      </c>
      <c r="AH428" s="148"/>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ht="22.5" outlineLevel="1" x14ac:dyDescent="0.2">
      <c r="A429" s="155"/>
      <c r="B429" s="156"/>
      <c r="C429" s="261" t="s">
        <v>2036</v>
      </c>
      <c r="D429" s="262"/>
      <c r="E429" s="262"/>
      <c r="F429" s="262"/>
      <c r="G429" s="262"/>
      <c r="H429" s="157"/>
      <c r="I429" s="157"/>
      <c r="J429" s="157"/>
      <c r="K429" s="157"/>
      <c r="L429" s="157"/>
      <c r="M429" s="157"/>
      <c r="N429" s="157"/>
      <c r="O429" s="157"/>
      <c r="P429" s="157"/>
      <c r="Q429" s="157"/>
      <c r="R429" s="157"/>
      <c r="S429" s="157"/>
      <c r="T429" s="157"/>
      <c r="U429" s="157"/>
      <c r="V429" s="157"/>
      <c r="W429" s="157"/>
      <c r="X429" s="157"/>
      <c r="Y429" s="148"/>
      <c r="Z429" s="148"/>
      <c r="AA429" s="148"/>
      <c r="AB429" s="148"/>
      <c r="AC429" s="148"/>
      <c r="AD429" s="148"/>
      <c r="AE429" s="148"/>
      <c r="AF429" s="148"/>
      <c r="AG429" s="148" t="s">
        <v>326</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72" t="str">
        <f>C429</f>
        <v>součástí oboustranná klika, vratový zámek zadlabávací vložkový a uzamykatelná rozvora včetně visacího zámku s bezpečnostní vložkou prostředí a zarážka s protiskluzem rozvory zabet. do zákl. bloku</v>
      </c>
      <c r="BB429" s="148"/>
      <c r="BC429" s="148"/>
      <c r="BD429" s="148"/>
      <c r="BE429" s="148"/>
      <c r="BF429" s="148"/>
      <c r="BG429" s="148"/>
      <c r="BH429" s="148"/>
    </row>
    <row r="430" spans="1:60" outlineLevel="1" x14ac:dyDescent="0.2">
      <c r="A430" s="155"/>
      <c r="B430" s="156"/>
      <c r="C430" s="197" t="s">
        <v>2005</v>
      </c>
      <c r="D430" s="183"/>
      <c r="E430" s="184">
        <v>1</v>
      </c>
      <c r="F430" s="157"/>
      <c r="G430" s="157"/>
      <c r="H430" s="157"/>
      <c r="I430" s="157"/>
      <c r="J430" s="157"/>
      <c r="K430" s="157"/>
      <c r="L430" s="157"/>
      <c r="M430" s="157"/>
      <c r="N430" s="157"/>
      <c r="O430" s="157"/>
      <c r="P430" s="157"/>
      <c r="Q430" s="157"/>
      <c r="R430" s="157"/>
      <c r="S430" s="157"/>
      <c r="T430" s="157"/>
      <c r="U430" s="157"/>
      <c r="V430" s="157"/>
      <c r="W430" s="157"/>
      <c r="X430" s="157"/>
      <c r="Y430" s="148"/>
      <c r="Z430" s="148"/>
      <c r="AA430" s="148"/>
      <c r="AB430" s="148"/>
      <c r="AC430" s="148"/>
      <c r="AD430" s="148"/>
      <c r="AE430" s="148"/>
      <c r="AF430" s="148"/>
      <c r="AG430" s="148" t="s">
        <v>393</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1" x14ac:dyDescent="0.2">
      <c r="A431" s="165">
        <v>101</v>
      </c>
      <c r="B431" s="166" t="s">
        <v>2037</v>
      </c>
      <c r="C431" s="175" t="s">
        <v>2038</v>
      </c>
      <c r="D431" s="167" t="s">
        <v>649</v>
      </c>
      <c r="E431" s="168">
        <v>1.4394400000000001</v>
      </c>
      <c r="F431" s="169">
        <v>979.2</v>
      </c>
      <c r="G431" s="170">
        <f>ROUND(E431*F431,2)</f>
        <v>1409.5</v>
      </c>
      <c r="H431" s="169">
        <v>0</v>
      </c>
      <c r="I431" s="170">
        <f>ROUND(E431*H431,2)</f>
        <v>0</v>
      </c>
      <c r="J431" s="169">
        <v>979.2</v>
      </c>
      <c r="K431" s="170">
        <f>ROUND(E431*J431,2)</f>
        <v>1409.5</v>
      </c>
      <c r="L431" s="170">
        <v>21</v>
      </c>
      <c r="M431" s="170">
        <f>G431*(1+L431/100)</f>
        <v>1705.4949999999999</v>
      </c>
      <c r="N431" s="170">
        <v>0</v>
      </c>
      <c r="O431" s="170">
        <f>ROUND(E431*N431,2)</f>
        <v>0</v>
      </c>
      <c r="P431" s="170">
        <v>0</v>
      </c>
      <c r="Q431" s="170">
        <f>ROUND(E431*P431,2)</f>
        <v>0</v>
      </c>
      <c r="R431" s="170" t="s">
        <v>2000</v>
      </c>
      <c r="S431" s="170" t="s">
        <v>387</v>
      </c>
      <c r="T431" s="171" t="s">
        <v>322</v>
      </c>
      <c r="U431" s="157">
        <v>3.327</v>
      </c>
      <c r="V431" s="157">
        <f>ROUND(E431*U431,2)</f>
        <v>4.79</v>
      </c>
      <c r="W431" s="157"/>
      <c r="X431" s="157" t="s">
        <v>943</v>
      </c>
      <c r="Y431" s="148"/>
      <c r="Z431" s="148"/>
      <c r="AA431" s="148"/>
      <c r="AB431" s="148"/>
      <c r="AC431" s="148"/>
      <c r="AD431" s="148"/>
      <c r="AE431" s="148"/>
      <c r="AF431" s="148"/>
      <c r="AG431" s="148" t="s">
        <v>944</v>
      </c>
      <c r="AH431" s="148"/>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1" x14ac:dyDescent="0.2">
      <c r="A432" s="155"/>
      <c r="B432" s="156"/>
      <c r="C432" s="273" t="s">
        <v>1995</v>
      </c>
      <c r="D432" s="274"/>
      <c r="E432" s="274"/>
      <c r="F432" s="274"/>
      <c r="G432" s="274"/>
      <c r="H432" s="157"/>
      <c r="I432" s="157"/>
      <c r="J432" s="157"/>
      <c r="K432" s="157"/>
      <c r="L432" s="157"/>
      <c r="M432" s="157"/>
      <c r="N432" s="157"/>
      <c r="O432" s="157"/>
      <c r="P432" s="157"/>
      <c r="Q432" s="157"/>
      <c r="R432" s="157"/>
      <c r="S432" s="157"/>
      <c r="T432" s="157"/>
      <c r="U432" s="157"/>
      <c r="V432" s="157"/>
      <c r="W432" s="157"/>
      <c r="X432" s="157"/>
      <c r="Y432" s="148"/>
      <c r="Z432" s="148"/>
      <c r="AA432" s="148"/>
      <c r="AB432" s="148"/>
      <c r="AC432" s="148"/>
      <c r="AD432" s="148"/>
      <c r="AE432" s="148"/>
      <c r="AF432" s="148"/>
      <c r="AG432" s="148" t="s">
        <v>391</v>
      </c>
      <c r="AH432" s="148"/>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1" x14ac:dyDescent="0.2">
      <c r="A433" s="155"/>
      <c r="B433" s="156"/>
      <c r="C433" s="197" t="s">
        <v>947</v>
      </c>
      <c r="D433" s="183"/>
      <c r="E433" s="184"/>
      <c r="F433" s="157"/>
      <c r="G433" s="157"/>
      <c r="H433" s="157"/>
      <c r="I433" s="157"/>
      <c r="J433" s="157"/>
      <c r="K433" s="157"/>
      <c r="L433" s="157"/>
      <c r="M433" s="157"/>
      <c r="N433" s="157"/>
      <c r="O433" s="157"/>
      <c r="P433" s="157"/>
      <c r="Q433" s="157"/>
      <c r="R433" s="157"/>
      <c r="S433" s="157"/>
      <c r="T433" s="157"/>
      <c r="U433" s="157"/>
      <c r="V433" s="157"/>
      <c r="W433" s="157"/>
      <c r="X433" s="157"/>
      <c r="Y433" s="148"/>
      <c r="Z433" s="148"/>
      <c r="AA433" s="148"/>
      <c r="AB433" s="148"/>
      <c r="AC433" s="148"/>
      <c r="AD433" s="148"/>
      <c r="AE433" s="148"/>
      <c r="AF433" s="148"/>
      <c r="AG433" s="148" t="s">
        <v>393</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1" x14ac:dyDescent="0.2">
      <c r="A434" s="155"/>
      <c r="B434" s="156"/>
      <c r="C434" s="197" t="s">
        <v>2039</v>
      </c>
      <c r="D434" s="183"/>
      <c r="E434" s="184"/>
      <c r="F434" s="157"/>
      <c r="G434" s="157"/>
      <c r="H434" s="157"/>
      <c r="I434" s="157"/>
      <c r="J434" s="157"/>
      <c r="K434" s="157"/>
      <c r="L434" s="157"/>
      <c r="M434" s="157"/>
      <c r="N434" s="157"/>
      <c r="O434" s="157"/>
      <c r="P434" s="157"/>
      <c r="Q434" s="157"/>
      <c r="R434" s="157"/>
      <c r="S434" s="157"/>
      <c r="T434" s="157"/>
      <c r="U434" s="157"/>
      <c r="V434" s="157"/>
      <c r="W434" s="157"/>
      <c r="X434" s="157"/>
      <c r="Y434" s="148"/>
      <c r="Z434" s="148"/>
      <c r="AA434" s="148"/>
      <c r="AB434" s="148"/>
      <c r="AC434" s="148"/>
      <c r="AD434" s="148"/>
      <c r="AE434" s="148"/>
      <c r="AF434" s="148"/>
      <c r="AG434" s="148" t="s">
        <v>393</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55"/>
      <c r="B435" s="156"/>
      <c r="C435" s="197" t="s">
        <v>2040</v>
      </c>
      <c r="D435" s="183"/>
      <c r="E435" s="184">
        <v>1.4394400000000001</v>
      </c>
      <c r="F435" s="157"/>
      <c r="G435" s="157"/>
      <c r="H435" s="157"/>
      <c r="I435" s="157"/>
      <c r="J435" s="157"/>
      <c r="K435" s="157"/>
      <c r="L435" s="157"/>
      <c r="M435" s="157"/>
      <c r="N435" s="157"/>
      <c r="O435" s="157"/>
      <c r="P435" s="157"/>
      <c r="Q435" s="157"/>
      <c r="R435" s="157"/>
      <c r="S435" s="157"/>
      <c r="T435" s="157"/>
      <c r="U435" s="157"/>
      <c r="V435" s="157"/>
      <c r="W435" s="157"/>
      <c r="X435" s="157"/>
      <c r="Y435" s="148"/>
      <c r="Z435" s="148"/>
      <c r="AA435" s="148"/>
      <c r="AB435" s="148"/>
      <c r="AC435" s="148"/>
      <c r="AD435" s="148"/>
      <c r="AE435" s="148"/>
      <c r="AF435" s="148"/>
      <c r="AG435" s="148" t="s">
        <v>393</v>
      </c>
      <c r="AH435" s="148">
        <v>0</v>
      </c>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x14ac:dyDescent="0.2">
      <c r="A436" s="159" t="s">
        <v>316</v>
      </c>
      <c r="B436" s="160" t="s">
        <v>246</v>
      </c>
      <c r="C436" s="174" t="s">
        <v>247</v>
      </c>
      <c r="D436" s="161"/>
      <c r="E436" s="162"/>
      <c r="F436" s="163"/>
      <c r="G436" s="163">
        <f>SUMIF(AG437:AG449,"&lt;&gt;NOR",G437:G449)</f>
        <v>26349.13</v>
      </c>
      <c r="H436" s="163"/>
      <c r="I436" s="163">
        <f>SUM(I437:I449)</f>
        <v>10172.75</v>
      </c>
      <c r="J436" s="163"/>
      <c r="K436" s="163">
        <f>SUM(K437:K449)</f>
        <v>16176.38</v>
      </c>
      <c r="L436" s="163"/>
      <c r="M436" s="163">
        <f>SUM(M437:M449)</f>
        <v>31882.4473</v>
      </c>
      <c r="N436" s="163"/>
      <c r="O436" s="163">
        <f>SUM(O437:O449)</f>
        <v>0.13</v>
      </c>
      <c r="P436" s="163"/>
      <c r="Q436" s="163">
        <f>SUM(Q437:Q449)</f>
        <v>0</v>
      </c>
      <c r="R436" s="163"/>
      <c r="S436" s="163"/>
      <c r="T436" s="164"/>
      <c r="U436" s="158"/>
      <c r="V436" s="158">
        <f>SUM(V437:V449)</f>
        <v>44.74</v>
      </c>
      <c r="W436" s="158"/>
      <c r="X436" s="158"/>
      <c r="AG436" t="s">
        <v>317</v>
      </c>
    </row>
    <row r="437" spans="1:60" ht="22.5" outlineLevel="1" x14ac:dyDescent="0.2">
      <c r="A437" s="165">
        <v>102</v>
      </c>
      <c r="B437" s="166" t="s">
        <v>2041</v>
      </c>
      <c r="C437" s="175" t="s">
        <v>2042</v>
      </c>
      <c r="D437" s="167" t="s">
        <v>506</v>
      </c>
      <c r="E437" s="168">
        <v>141.66200000000001</v>
      </c>
      <c r="F437" s="169">
        <v>186</v>
      </c>
      <c r="G437" s="170">
        <f>ROUND(E437*F437,2)</f>
        <v>26349.13</v>
      </c>
      <c r="H437" s="169">
        <v>71.81</v>
      </c>
      <c r="I437" s="170">
        <f>ROUND(E437*H437,2)</f>
        <v>10172.75</v>
      </c>
      <c r="J437" s="169">
        <v>114.19</v>
      </c>
      <c r="K437" s="170">
        <f>ROUND(E437*J437,2)</f>
        <v>16176.38</v>
      </c>
      <c r="L437" s="170">
        <v>21</v>
      </c>
      <c r="M437" s="170">
        <f>G437*(1+L437/100)</f>
        <v>31882.4473</v>
      </c>
      <c r="N437" s="170">
        <v>8.9999999999999998E-4</v>
      </c>
      <c r="O437" s="170">
        <f>ROUND(E437*N437,2)</f>
        <v>0.13</v>
      </c>
      <c r="P437" s="170">
        <v>0</v>
      </c>
      <c r="Q437" s="170">
        <f>ROUND(E437*P437,2)</f>
        <v>0</v>
      </c>
      <c r="R437" s="170" t="s">
        <v>1499</v>
      </c>
      <c r="S437" s="170" t="s">
        <v>387</v>
      </c>
      <c r="T437" s="171" t="s">
        <v>322</v>
      </c>
      <c r="U437" s="157">
        <v>0.31580000000000003</v>
      </c>
      <c r="V437" s="157">
        <f>ROUND(E437*U437,2)</f>
        <v>44.74</v>
      </c>
      <c r="W437" s="157"/>
      <c r="X437" s="157" t="s">
        <v>388</v>
      </c>
      <c r="Y437" s="148"/>
      <c r="Z437" s="148"/>
      <c r="AA437" s="148"/>
      <c r="AB437" s="148"/>
      <c r="AC437" s="148"/>
      <c r="AD437" s="148"/>
      <c r="AE437" s="148"/>
      <c r="AF437" s="148"/>
      <c r="AG437" s="148" t="s">
        <v>389</v>
      </c>
      <c r="AH437" s="148"/>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55"/>
      <c r="B438" s="156"/>
      <c r="C438" s="273" t="s">
        <v>1500</v>
      </c>
      <c r="D438" s="274"/>
      <c r="E438" s="274"/>
      <c r="F438" s="274"/>
      <c r="G438" s="274"/>
      <c r="H438" s="157"/>
      <c r="I438" s="157"/>
      <c r="J438" s="157"/>
      <c r="K438" s="157"/>
      <c r="L438" s="157"/>
      <c r="M438" s="157"/>
      <c r="N438" s="157"/>
      <c r="O438" s="157"/>
      <c r="P438" s="157"/>
      <c r="Q438" s="157"/>
      <c r="R438" s="157"/>
      <c r="S438" s="157"/>
      <c r="T438" s="157"/>
      <c r="U438" s="157"/>
      <c r="V438" s="157"/>
      <c r="W438" s="157"/>
      <c r="X438" s="157"/>
      <c r="Y438" s="148"/>
      <c r="Z438" s="148"/>
      <c r="AA438" s="148"/>
      <c r="AB438" s="148"/>
      <c r="AC438" s="148"/>
      <c r="AD438" s="148"/>
      <c r="AE438" s="148"/>
      <c r="AF438" s="148"/>
      <c r="AG438" s="148" t="s">
        <v>391</v>
      </c>
      <c r="AH438" s="148"/>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1" x14ac:dyDescent="0.2">
      <c r="A439" s="155"/>
      <c r="B439" s="156"/>
      <c r="C439" s="261" t="s">
        <v>2043</v>
      </c>
      <c r="D439" s="262"/>
      <c r="E439" s="262"/>
      <c r="F439" s="262"/>
      <c r="G439" s="262"/>
      <c r="H439" s="157"/>
      <c r="I439" s="157"/>
      <c r="J439" s="157"/>
      <c r="K439" s="157"/>
      <c r="L439" s="157"/>
      <c r="M439" s="157"/>
      <c r="N439" s="157"/>
      <c r="O439" s="157"/>
      <c r="P439" s="157"/>
      <c r="Q439" s="157"/>
      <c r="R439" s="157"/>
      <c r="S439" s="157"/>
      <c r="T439" s="157"/>
      <c r="U439" s="157"/>
      <c r="V439" s="157"/>
      <c r="W439" s="157"/>
      <c r="X439" s="157"/>
      <c r="Y439" s="148"/>
      <c r="Z439" s="148"/>
      <c r="AA439" s="148"/>
      <c r="AB439" s="148"/>
      <c r="AC439" s="148"/>
      <c r="AD439" s="148"/>
      <c r="AE439" s="148"/>
      <c r="AF439" s="148"/>
      <c r="AG439" s="148" t="s">
        <v>326</v>
      </c>
      <c r="AH439" s="148"/>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1" x14ac:dyDescent="0.2">
      <c r="A440" s="155"/>
      <c r="B440" s="156"/>
      <c r="C440" s="197" t="s">
        <v>2044</v>
      </c>
      <c r="D440" s="183"/>
      <c r="E440" s="184"/>
      <c r="F440" s="157"/>
      <c r="G440" s="157"/>
      <c r="H440" s="157"/>
      <c r="I440" s="157"/>
      <c r="J440" s="157"/>
      <c r="K440" s="157"/>
      <c r="L440" s="157"/>
      <c r="M440" s="157"/>
      <c r="N440" s="157"/>
      <c r="O440" s="157"/>
      <c r="P440" s="157"/>
      <c r="Q440" s="157"/>
      <c r="R440" s="157"/>
      <c r="S440" s="157"/>
      <c r="T440" s="157"/>
      <c r="U440" s="157"/>
      <c r="V440" s="157"/>
      <c r="W440" s="157"/>
      <c r="X440" s="157"/>
      <c r="Y440" s="148"/>
      <c r="Z440" s="148"/>
      <c r="AA440" s="148"/>
      <c r="AB440" s="148"/>
      <c r="AC440" s="148"/>
      <c r="AD440" s="148"/>
      <c r="AE440" s="148"/>
      <c r="AF440" s="148"/>
      <c r="AG440" s="148" t="s">
        <v>393</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1" x14ac:dyDescent="0.2">
      <c r="A441" s="155"/>
      <c r="B441" s="156"/>
      <c r="C441" s="197" t="s">
        <v>2045</v>
      </c>
      <c r="D441" s="183"/>
      <c r="E441" s="184">
        <v>14.45</v>
      </c>
      <c r="F441" s="157"/>
      <c r="G441" s="157"/>
      <c r="H441" s="157"/>
      <c r="I441" s="157"/>
      <c r="J441" s="157"/>
      <c r="K441" s="157"/>
      <c r="L441" s="157"/>
      <c r="M441" s="157"/>
      <c r="N441" s="157"/>
      <c r="O441" s="157"/>
      <c r="P441" s="157"/>
      <c r="Q441" s="157"/>
      <c r="R441" s="157"/>
      <c r="S441" s="157"/>
      <c r="T441" s="157"/>
      <c r="U441" s="157"/>
      <c r="V441" s="157"/>
      <c r="W441" s="157"/>
      <c r="X441" s="157"/>
      <c r="Y441" s="148"/>
      <c r="Z441" s="148"/>
      <c r="AA441" s="148"/>
      <c r="AB441" s="148"/>
      <c r="AC441" s="148"/>
      <c r="AD441" s="148"/>
      <c r="AE441" s="148"/>
      <c r="AF441" s="148"/>
      <c r="AG441" s="148" t="s">
        <v>393</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55"/>
      <c r="B442" s="156"/>
      <c r="C442" s="197" t="s">
        <v>2046</v>
      </c>
      <c r="D442" s="183"/>
      <c r="E442" s="184">
        <v>43.332000000000001</v>
      </c>
      <c r="F442" s="157"/>
      <c r="G442" s="157"/>
      <c r="H442" s="157"/>
      <c r="I442" s="157"/>
      <c r="J442" s="157"/>
      <c r="K442" s="157"/>
      <c r="L442" s="157"/>
      <c r="M442" s="157"/>
      <c r="N442" s="157"/>
      <c r="O442" s="157"/>
      <c r="P442" s="157"/>
      <c r="Q442" s="157"/>
      <c r="R442" s="157"/>
      <c r="S442" s="157"/>
      <c r="T442" s="157"/>
      <c r="U442" s="157"/>
      <c r="V442" s="157"/>
      <c r="W442" s="157"/>
      <c r="X442" s="157"/>
      <c r="Y442" s="148"/>
      <c r="Z442" s="148"/>
      <c r="AA442" s="148"/>
      <c r="AB442" s="148"/>
      <c r="AC442" s="148"/>
      <c r="AD442" s="148"/>
      <c r="AE442" s="148"/>
      <c r="AF442" s="148"/>
      <c r="AG442" s="148" t="s">
        <v>393</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55"/>
      <c r="B443" s="156"/>
      <c r="C443" s="197" t="s">
        <v>2047</v>
      </c>
      <c r="D443" s="183"/>
      <c r="E443" s="184">
        <v>15.63</v>
      </c>
      <c r="F443" s="157"/>
      <c r="G443" s="157"/>
      <c r="H443" s="157"/>
      <c r="I443" s="157"/>
      <c r="J443" s="157"/>
      <c r="K443" s="157"/>
      <c r="L443" s="157"/>
      <c r="M443" s="157"/>
      <c r="N443" s="157"/>
      <c r="O443" s="157"/>
      <c r="P443" s="157"/>
      <c r="Q443" s="157"/>
      <c r="R443" s="157"/>
      <c r="S443" s="157"/>
      <c r="T443" s="157"/>
      <c r="U443" s="157"/>
      <c r="V443" s="157"/>
      <c r="W443" s="157"/>
      <c r="X443" s="157"/>
      <c r="Y443" s="148"/>
      <c r="Z443" s="148"/>
      <c r="AA443" s="148"/>
      <c r="AB443" s="148"/>
      <c r="AC443" s="148"/>
      <c r="AD443" s="148"/>
      <c r="AE443" s="148"/>
      <c r="AF443" s="148"/>
      <c r="AG443" s="148" t="s">
        <v>393</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1" x14ac:dyDescent="0.2">
      <c r="A444" s="155"/>
      <c r="B444" s="156"/>
      <c r="C444" s="197" t="s">
        <v>1773</v>
      </c>
      <c r="D444" s="183"/>
      <c r="E444" s="184"/>
      <c r="F444" s="157"/>
      <c r="G444" s="157"/>
      <c r="H444" s="157"/>
      <c r="I444" s="157"/>
      <c r="J444" s="157"/>
      <c r="K444" s="157"/>
      <c r="L444" s="157"/>
      <c r="M444" s="157"/>
      <c r="N444" s="157"/>
      <c r="O444" s="157"/>
      <c r="P444" s="157"/>
      <c r="Q444" s="157"/>
      <c r="R444" s="157"/>
      <c r="S444" s="157"/>
      <c r="T444" s="157"/>
      <c r="U444" s="157"/>
      <c r="V444" s="157"/>
      <c r="W444" s="157"/>
      <c r="X444" s="157"/>
      <c r="Y444" s="148"/>
      <c r="Z444" s="148"/>
      <c r="AA444" s="148"/>
      <c r="AB444" s="148"/>
      <c r="AC444" s="148"/>
      <c r="AD444" s="148"/>
      <c r="AE444" s="148"/>
      <c r="AF444" s="148"/>
      <c r="AG444" s="148" t="s">
        <v>393</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55"/>
      <c r="B445" s="156"/>
      <c r="C445" s="197" t="s">
        <v>2048</v>
      </c>
      <c r="D445" s="183"/>
      <c r="E445" s="184">
        <v>24.12</v>
      </c>
      <c r="F445" s="157"/>
      <c r="G445" s="157"/>
      <c r="H445" s="157"/>
      <c r="I445" s="157"/>
      <c r="J445" s="157"/>
      <c r="K445" s="157"/>
      <c r="L445" s="157"/>
      <c r="M445" s="157"/>
      <c r="N445" s="157"/>
      <c r="O445" s="157"/>
      <c r="P445" s="157"/>
      <c r="Q445" s="157"/>
      <c r="R445" s="157"/>
      <c r="S445" s="157"/>
      <c r="T445" s="157"/>
      <c r="U445" s="157"/>
      <c r="V445" s="157"/>
      <c r="W445" s="157"/>
      <c r="X445" s="157"/>
      <c r="Y445" s="148"/>
      <c r="Z445" s="148"/>
      <c r="AA445" s="148"/>
      <c r="AB445" s="148"/>
      <c r="AC445" s="148"/>
      <c r="AD445" s="148"/>
      <c r="AE445" s="148"/>
      <c r="AF445" s="148"/>
      <c r="AG445" s="148" t="s">
        <v>393</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55"/>
      <c r="B446" s="156"/>
      <c r="C446" s="197" t="s">
        <v>2049</v>
      </c>
      <c r="D446" s="183"/>
      <c r="E446" s="184">
        <v>28.08</v>
      </c>
      <c r="F446" s="157"/>
      <c r="G446" s="157"/>
      <c r="H446" s="157"/>
      <c r="I446" s="157"/>
      <c r="J446" s="157"/>
      <c r="K446" s="157"/>
      <c r="L446" s="157"/>
      <c r="M446" s="157"/>
      <c r="N446" s="157"/>
      <c r="O446" s="157"/>
      <c r="P446" s="157"/>
      <c r="Q446" s="157"/>
      <c r="R446" s="157"/>
      <c r="S446" s="157"/>
      <c r="T446" s="157"/>
      <c r="U446" s="157"/>
      <c r="V446" s="157"/>
      <c r="W446" s="157"/>
      <c r="X446" s="157"/>
      <c r="Y446" s="148"/>
      <c r="Z446" s="148"/>
      <c r="AA446" s="148"/>
      <c r="AB446" s="148"/>
      <c r="AC446" s="148"/>
      <c r="AD446" s="148"/>
      <c r="AE446" s="148"/>
      <c r="AF446" s="148"/>
      <c r="AG446" s="148" t="s">
        <v>393</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1" x14ac:dyDescent="0.2">
      <c r="A447" s="155"/>
      <c r="B447" s="156"/>
      <c r="C447" s="197" t="s">
        <v>2050</v>
      </c>
      <c r="D447" s="183"/>
      <c r="E447" s="184">
        <v>13.25</v>
      </c>
      <c r="F447" s="157"/>
      <c r="G447" s="157"/>
      <c r="H447" s="157"/>
      <c r="I447" s="157"/>
      <c r="J447" s="157"/>
      <c r="K447" s="157"/>
      <c r="L447" s="157"/>
      <c r="M447" s="157"/>
      <c r="N447" s="157"/>
      <c r="O447" s="157"/>
      <c r="P447" s="157"/>
      <c r="Q447" s="157"/>
      <c r="R447" s="157"/>
      <c r="S447" s="157"/>
      <c r="T447" s="157"/>
      <c r="U447" s="157"/>
      <c r="V447" s="157"/>
      <c r="W447" s="157"/>
      <c r="X447" s="157"/>
      <c r="Y447" s="148"/>
      <c r="Z447" s="148"/>
      <c r="AA447" s="148"/>
      <c r="AB447" s="148"/>
      <c r="AC447" s="148"/>
      <c r="AD447" s="148"/>
      <c r="AE447" s="148"/>
      <c r="AF447" s="148"/>
      <c r="AG447" s="148" t="s">
        <v>393</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1" x14ac:dyDescent="0.2">
      <c r="A448" s="155"/>
      <c r="B448" s="156"/>
      <c r="C448" s="197" t="s">
        <v>2051</v>
      </c>
      <c r="D448" s="183"/>
      <c r="E448" s="184">
        <v>2.8</v>
      </c>
      <c r="F448" s="157"/>
      <c r="G448" s="157"/>
      <c r="H448" s="157"/>
      <c r="I448" s="157"/>
      <c r="J448" s="157"/>
      <c r="K448" s="157"/>
      <c r="L448" s="157"/>
      <c r="M448" s="157"/>
      <c r="N448" s="157"/>
      <c r="O448" s="157"/>
      <c r="P448" s="157"/>
      <c r="Q448" s="157"/>
      <c r="R448" s="157"/>
      <c r="S448" s="157"/>
      <c r="T448" s="157"/>
      <c r="U448" s="157"/>
      <c r="V448" s="157"/>
      <c r="W448" s="157"/>
      <c r="X448" s="157"/>
      <c r="Y448" s="148"/>
      <c r="Z448" s="148"/>
      <c r="AA448" s="148"/>
      <c r="AB448" s="148"/>
      <c r="AC448" s="148"/>
      <c r="AD448" s="148"/>
      <c r="AE448" s="148"/>
      <c r="AF448" s="148"/>
      <c r="AG448" s="148" t="s">
        <v>393</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55"/>
      <c r="B449" s="156"/>
      <c r="C449" s="198" t="s">
        <v>599</v>
      </c>
      <c r="D449" s="185"/>
      <c r="E449" s="186">
        <v>141.66200000000001</v>
      </c>
      <c r="F449" s="157"/>
      <c r="G449" s="157"/>
      <c r="H449" s="157"/>
      <c r="I449" s="157"/>
      <c r="J449" s="157"/>
      <c r="K449" s="157"/>
      <c r="L449" s="157"/>
      <c r="M449" s="157"/>
      <c r="N449" s="157"/>
      <c r="O449" s="157"/>
      <c r="P449" s="157"/>
      <c r="Q449" s="157"/>
      <c r="R449" s="157"/>
      <c r="S449" s="157"/>
      <c r="T449" s="157"/>
      <c r="U449" s="157"/>
      <c r="V449" s="157"/>
      <c r="W449" s="157"/>
      <c r="X449" s="157"/>
      <c r="Y449" s="148"/>
      <c r="Z449" s="148"/>
      <c r="AA449" s="148"/>
      <c r="AB449" s="148"/>
      <c r="AC449" s="148"/>
      <c r="AD449" s="148"/>
      <c r="AE449" s="148"/>
      <c r="AF449" s="148"/>
      <c r="AG449" s="148" t="s">
        <v>393</v>
      </c>
      <c r="AH449" s="148">
        <v>1</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x14ac:dyDescent="0.2">
      <c r="A450" s="159" t="s">
        <v>316</v>
      </c>
      <c r="B450" s="160" t="s">
        <v>283</v>
      </c>
      <c r="C450" s="174" t="s">
        <v>284</v>
      </c>
      <c r="D450" s="161"/>
      <c r="E450" s="162"/>
      <c r="F450" s="163"/>
      <c r="G450" s="163">
        <f>SUMIF(AG451:AG470,"&lt;&gt;NOR",G451:G470)</f>
        <v>6743.0400000000009</v>
      </c>
      <c r="H450" s="163"/>
      <c r="I450" s="163">
        <f>SUM(I451:I470)</f>
        <v>2454.81</v>
      </c>
      <c r="J450" s="163"/>
      <c r="K450" s="163">
        <f>SUM(K451:K470)</f>
        <v>4288.24</v>
      </c>
      <c r="L450" s="163"/>
      <c r="M450" s="163">
        <f>SUM(M451:M470)</f>
        <v>8159.0784000000003</v>
      </c>
      <c r="N450" s="163"/>
      <c r="O450" s="163">
        <f>SUM(O451:O470)</f>
        <v>1.29</v>
      </c>
      <c r="P450" s="163"/>
      <c r="Q450" s="163">
        <f>SUM(Q451:Q470)</f>
        <v>0</v>
      </c>
      <c r="R450" s="163"/>
      <c r="S450" s="163"/>
      <c r="T450" s="164"/>
      <c r="U450" s="158"/>
      <c r="V450" s="158">
        <f>SUM(V451:V470)</f>
        <v>15.01</v>
      </c>
      <c r="W450" s="158"/>
      <c r="X450" s="158"/>
      <c r="AG450" t="s">
        <v>317</v>
      </c>
    </row>
    <row r="451" spans="1:60" outlineLevel="1" x14ac:dyDescent="0.2">
      <c r="A451" s="165">
        <v>103</v>
      </c>
      <c r="B451" s="166" t="s">
        <v>2052</v>
      </c>
      <c r="C451" s="175" t="s">
        <v>2053</v>
      </c>
      <c r="D451" s="167" t="s">
        <v>420</v>
      </c>
      <c r="E451" s="168">
        <v>16</v>
      </c>
      <c r="F451" s="169">
        <v>160</v>
      </c>
      <c r="G451" s="170">
        <f>ROUND(E451*F451,2)</f>
        <v>2560</v>
      </c>
      <c r="H451" s="169">
        <v>118.4</v>
      </c>
      <c r="I451" s="170">
        <f>ROUND(E451*H451,2)</f>
        <v>1894.4</v>
      </c>
      <c r="J451" s="169">
        <v>41.6</v>
      </c>
      <c r="K451" s="170">
        <f>ROUND(E451*J451,2)</f>
        <v>665.6</v>
      </c>
      <c r="L451" s="170">
        <v>21</v>
      </c>
      <c r="M451" s="170">
        <f>G451*(1+L451/100)</f>
        <v>3097.6</v>
      </c>
      <c r="N451" s="170">
        <v>2.1199999999999999E-3</v>
      </c>
      <c r="O451" s="170">
        <f>ROUND(E451*N451,2)</f>
        <v>0.03</v>
      </c>
      <c r="P451" s="170">
        <v>0</v>
      </c>
      <c r="Q451" s="170">
        <f>ROUND(E451*P451,2)</f>
        <v>0</v>
      </c>
      <c r="R451" s="170"/>
      <c r="S451" s="170" t="s">
        <v>387</v>
      </c>
      <c r="T451" s="171" t="s">
        <v>322</v>
      </c>
      <c r="U451" s="157">
        <v>0.125</v>
      </c>
      <c r="V451" s="157">
        <f>ROUND(E451*U451,2)</f>
        <v>2</v>
      </c>
      <c r="W451" s="157"/>
      <c r="X451" s="157" t="s">
        <v>388</v>
      </c>
      <c r="Y451" s="148"/>
      <c r="Z451" s="148"/>
      <c r="AA451" s="148"/>
      <c r="AB451" s="148"/>
      <c r="AC451" s="148"/>
      <c r="AD451" s="148"/>
      <c r="AE451" s="148"/>
      <c r="AF451" s="148"/>
      <c r="AG451" s="148" t="s">
        <v>389</v>
      </c>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1" x14ac:dyDescent="0.2">
      <c r="A452" s="155"/>
      <c r="B452" s="156"/>
      <c r="C452" s="270" t="s">
        <v>2054</v>
      </c>
      <c r="D452" s="271"/>
      <c r="E452" s="271"/>
      <c r="F452" s="271"/>
      <c r="G452" s="271"/>
      <c r="H452" s="157"/>
      <c r="I452" s="157"/>
      <c r="J452" s="157"/>
      <c r="K452" s="157"/>
      <c r="L452" s="157"/>
      <c r="M452" s="157"/>
      <c r="N452" s="157"/>
      <c r="O452" s="157"/>
      <c r="P452" s="157"/>
      <c r="Q452" s="157"/>
      <c r="R452" s="157"/>
      <c r="S452" s="157"/>
      <c r="T452" s="157"/>
      <c r="U452" s="157"/>
      <c r="V452" s="157"/>
      <c r="W452" s="157"/>
      <c r="X452" s="157"/>
      <c r="Y452" s="148"/>
      <c r="Z452" s="148"/>
      <c r="AA452" s="148"/>
      <c r="AB452" s="148"/>
      <c r="AC452" s="148"/>
      <c r="AD452" s="148"/>
      <c r="AE452" s="148"/>
      <c r="AF452" s="148"/>
      <c r="AG452" s="148" t="s">
        <v>326</v>
      </c>
      <c r="AH452" s="148"/>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1" x14ac:dyDescent="0.2">
      <c r="A453" s="155"/>
      <c r="B453" s="156"/>
      <c r="C453" s="197" t="s">
        <v>2055</v>
      </c>
      <c r="D453" s="183"/>
      <c r="E453" s="184">
        <v>6</v>
      </c>
      <c r="F453" s="157"/>
      <c r="G453" s="157"/>
      <c r="H453" s="157"/>
      <c r="I453" s="157"/>
      <c r="J453" s="157"/>
      <c r="K453" s="157"/>
      <c r="L453" s="157"/>
      <c r="M453" s="157"/>
      <c r="N453" s="157"/>
      <c r="O453" s="157"/>
      <c r="P453" s="157"/>
      <c r="Q453" s="157"/>
      <c r="R453" s="157"/>
      <c r="S453" s="157"/>
      <c r="T453" s="157"/>
      <c r="U453" s="157"/>
      <c r="V453" s="157"/>
      <c r="W453" s="157"/>
      <c r="X453" s="157"/>
      <c r="Y453" s="148"/>
      <c r="Z453" s="148"/>
      <c r="AA453" s="148"/>
      <c r="AB453" s="148"/>
      <c r="AC453" s="148"/>
      <c r="AD453" s="148"/>
      <c r="AE453" s="148"/>
      <c r="AF453" s="148"/>
      <c r="AG453" s="148" t="s">
        <v>393</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55"/>
      <c r="B454" s="156"/>
      <c r="C454" s="197" t="s">
        <v>2056</v>
      </c>
      <c r="D454" s="183"/>
      <c r="E454" s="184">
        <v>10</v>
      </c>
      <c r="F454" s="157"/>
      <c r="G454" s="157"/>
      <c r="H454" s="157"/>
      <c r="I454" s="157"/>
      <c r="J454" s="157"/>
      <c r="K454" s="157"/>
      <c r="L454" s="157"/>
      <c r="M454" s="157"/>
      <c r="N454" s="157"/>
      <c r="O454" s="157"/>
      <c r="P454" s="157"/>
      <c r="Q454" s="157"/>
      <c r="R454" s="157"/>
      <c r="S454" s="157"/>
      <c r="T454" s="157"/>
      <c r="U454" s="157"/>
      <c r="V454" s="157"/>
      <c r="W454" s="157"/>
      <c r="X454" s="157"/>
      <c r="Y454" s="148"/>
      <c r="Z454" s="148"/>
      <c r="AA454" s="148"/>
      <c r="AB454" s="148"/>
      <c r="AC454" s="148"/>
      <c r="AD454" s="148"/>
      <c r="AE454" s="148"/>
      <c r="AF454" s="148"/>
      <c r="AG454" s="148" t="s">
        <v>393</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1" x14ac:dyDescent="0.2">
      <c r="A455" s="165">
        <v>104</v>
      </c>
      <c r="B455" s="166" t="s">
        <v>2057</v>
      </c>
      <c r="C455" s="175" t="s">
        <v>2058</v>
      </c>
      <c r="D455" s="167" t="s">
        <v>420</v>
      </c>
      <c r="E455" s="168">
        <v>9.5</v>
      </c>
      <c r="F455" s="169">
        <v>264.39999999999998</v>
      </c>
      <c r="G455" s="170">
        <f>ROUND(E455*F455,2)</f>
        <v>2511.8000000000002</v>
      </c>
      <c r="H455" s="169">
        <v>0</v>
      </c>
      <c r="I455" s="170">
        <f>ROUND(E455*H455,2)</f>
        <v>0</v>
      </c>
      <c r="J455" s="169">
        <v>264.39999999999998</v>
      </c>
      <c r="K455" s="170">
        <f>ROUND(E455*J455,2)</f>
        <v>2511.8000000000002</v>
      </c>
      <c r="L455" s="170">
        <v>21</v>
      </c>
      <c r="M455" s="170">
        <f>G455*(1+L455/100)</f>
        <v>3039.2780000000002</v>
      </c>
      <c r="N455" s="170">
        <v>0</v>
      </c>
      <c r="O455" s="170">
        <f>ROUND(E455*N455,2)</f>
        <v>0</v>
      </c>
      <c r="P455" s="170">
        <v>0</v>
      </c>
      <c r="Q455" s="170">
        <f>ROUND(E455*P455,2)</f>
        <v>0</v>
      </c>
      <c r="R455" s="170"/>
      <c r="S455" s="170" t="s">
        <v>387</v>
      </c>
      <c r="T455" s="171" t="s">
        <v>322</v>
      </c>
      <c r="U455" s="157">
        <v>0.98924000000000001</v>
      </c>
      <c r="V455" s="157">
        <f>ROUND(E455*U455,2)</f>
        <v>9.4</v>
      </c>
      <c r="W455" s="157"/>
      <c r="X455" s="157" t="s">
        <v>388</v>
      </c>
      <c r="Y455" s="148"/>
      <c r="Z455" s="148"/>
      <c r="AA455" s="148"/>
      <c r="AB455" s="148"/>
      <c r="AC455" s="148"/>
      <c r="AD455" s="148"/>
      <c r="AE455" s="148"/>
      <c r="AF455" s="148"/>
      <c r="AG455" s="148" t="s">
        <v>389</v>
      </c>
      <c r="AH455" s="148"/>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1" x14ac:dyDescent="0.2">
      <c r="A456" s="155"/>
      <c r="B456" s="156"/>
      <c r="C456" s="197" t="s">
        <v>2059</v>
      </c>
      <c r="D456" s="183"/>
      <c r="E456" s="184">
        <v>1.5</v>
      </c>
      <c r="F456" s="157"/>
      <c r="G456" s="157"/>
      <c r="H456" s="157"/>
      <c r="I456" s="157"/>
      <c r="J456" s="157"/>
      <c r="K456" s="157"/>
      <c r="L456" s="157"/>
      <c r="M456" s="157"/>
      <c r="N456" s="157"/>
      <c r="O456" s="157"/>
      <c r="P456" s="157"/>
      <c r="Q456" s="157"/>
      <c r="R456" s="157"/>
      <c r="S456" s="157"/>
      <c r="T456" s="157"/>
      <c r="U456" s="157"/>
      <c r="V456" s="157"/>
      <c r="W456" s="157"/>
      <c r="X456" s="157"/>
      <c r="Y456" s="148"/>
      <c r="Z456" s="148"/>
      <c r="AA456" s="148"/>
      <c r="AB456" s="148"/>
      <c r="AC456" s="148"/>
      <c r="AD456" s="148"/>
      <c r="AE456" s="148"/>
      <c r="AF456" s="148"/>
      <c r="AG456" s="148" t="s">
        <v>393</v>
      </c>
      <c r="AH456" s="148">
        <v>0</v>
      </c>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55"/>
      <c r="B457" s="156"/>
      <c r="C457" s="197" t="s">
        <v>2060</v>
      </c>
      <c r="D457" s="183"/>
      <c r="E457" s="184">
        <v>8</v>
      </c>
      <c r="F457" s="157"/>
      <c r="G457" s="157"/>
      <c r="H457" s="157"/>
      <c r="I457" s="157"/>
      <c r="J457" s="157"/>
      <c r="K457" s="157"/>
      <c r="L457" s="157"/>
      <c r="M457" s="157"/>
      <c r="N457" s="157"/>
      <c r="O457" s="157"/>
      <c r="P457" s="157"/>
      <c r="Q457" s="157"/>
      <c r="R457" s="157"/>
      <c r="S457" s="157"/>
      <c r="T457" s="157"/>
      <c r="U457" s="157"/>
      <c r="V457" s="157"/>
      <c r="W457" s="157"/>
      <c r="X457" s="157"/>
      <c r="Y457" s="148"/>
      <c r="Z457" s="148"/>
      <c r="AA457" s="148"/>
      <c r="AB457" s="148"/>
      <c r="AC457" s="148"/>
      <c r="AD457" s="148"/>
      <c r="AE457" s="148"/>
      <c r="AF457" s="148"/>
      <c r="AG457" s="148" t="s">
        <v>393</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65">
        <v>105</v>
      </c>
      <c r="B458" s="166" t="s">
        <v>2061</v>
      </c>
      <c r="C458" s="175" t="s">
        <v>2062</v>
      </c>
      <c r="D458" s="167" t="s">
        <v>420</v>
      </c>
      <c r="E458" s="168">
        <v>9.5</v>
      </c>
      <c r="F458" s="169">
        <v>84.8</v>
      </c>
      <c r="G458" s="170">
        <f>ROUND(E458*F458,2)</f>
        <v>805.6</v>
      </c>
      <c r="H458" s="169">
        <v>54.85</v>
      </c>
      <c r="I458" s="170">
        <f>ROUND(E458*H458,2)</f>
        <v>521.08000000000004</v>
      </c>
      <c r="J458" s="169">
        <v>29.95</v>
      </c>
      <c r="K458" s="170">
        <f>ROUND(E458*J458,2)</f>
        <v>284.52999999999997</v>
      </c>
      <c r="L458" s="170">
        <v>21</v>
      </c>
      <c r="M458" s="170">
        <f>G458*(1+L458/100)</f>
        <v>974.77599999999995</v>
      </c>
      <c r="N458" s="170">
        <v>0.13242999999999999</v>
      </c>
      <c r="O458" s="170">
        <f>ROUND(E458*N458,2)</f>
        <v>1.26</v>
      </c>
      <c r="P458" s="170">
        <v>0</v>
      </c>
      <c r="Q458" s="170">
        <f>ROUND(E458*P458,2)</f>
        <v>0</v>
      </c>
      <c r="R458" s="170"/>
      <c r="S458" s="170" t="s">
        <v>387</v>
      </c>
      <c r="T458" s="171" t="s">
        <v>322</v>
      </c>
      <c r="U458" s="157">
        <v>7.2999999999999995E-2</v>
      </c>
      <c r="V458" s="157">
        <f>ROUND(E458*U458,2)</f>
        <v>0.69</v>
      </c>
      <c r="W458" s="157"/>
      <c r="X458" s="157" t="s">
        <v>388</v>
      </c>
      <c r="Y458" s="148"/>
      <c r="Z458" s="148"/>
      <c r="AA458" s="148"/>
      <c r="AB458" s="148"/>
      <c r="AC458" s="148"/>
      <c r="AD458" s="148"/>
      <c r="AE458" s="148"/>
      <c r="AF458" s="148"/>
      <c r="AG458" s="148" t="s">
        <v>389</v>
      </c>
      <c r="AH458" s="148"/>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1" x14ac:dyDescent="0.2">
      <c r="A459" s="155"/>
      <c r="B459" s="156"/>
      <c r="C459" s="270" t="s">
        <v>2063</v>
      </c>
      <c r="D459" s="271"/>
      <c r="E459" s="271"/>
      <c r="F459" s="271"/>
      <c r="G459" s="271"/>
      <c r="H459" s="157"/>
      <c r="I459" s="157"/>
      <c r="J459" s="157"/>
      <c r="K459" s="157"/>
      <c r="L459" s="157"/>
      <c r="M459" s="157"/>
      <c r="N459" s="157"/>
      <c r="O459" s="157"/>
      <c r="P459" s="157"/>
      <c r="Q459" s="157"/>
      <c r="R459" s="157"/>
      <c r="S459" s="157"/>
      <c r="T459" s="157"/>
      <c r="U459" s="157"/>
      <c r="V459" s="157"/>
      <c r="W459" s="157"/>
      <c r="X459" s="157"/>
      <c r="Y459" s="148"/>
      <c r="Z459" s="148"/>
      <c r="AA459" s="148"/>
      <c r="AB459" s="148"/>
      <c r="AC459" s="148"/>
      <c r="AD459" s="148"/>
      <c r="AE459" s="148"/>
      <c r="AF459" s="148"/>
      <c r="AG459" s="148" t="s">
        <v>326</v>
      </c>
      <c r="AH459" s="148"/>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55"/>
      <c r="B460" s="156"/>
      <c r="C460" s="197" t="s">
        <v>2059</v>
      </c>
      <c r="D460" s="183"/>
      <c r="E460" s="184">
        <v>1.5</v>
      </c>
      <c r="F460" s="157"/>
      <c r="G460" s="157"/>
      <c r="H460" s="157"/>
      <c r="I460" s="157"/>
      <c r="J460" s="157"/>
      <c r="K460" s="157"/>
      <c r="L460" s="157"/>
      <c r="M460" s="157"/>
      <c r="N460" s="157"/>
      <c r="O460" s="157"/>
      <c r="P460" s="157"/>
      <c r="Q460" s="157"/>
      <c r="R460" s="157"/>
      <c r="S460" s="157"/>
      <c r="T460" s="157"/>
      <c r="U460" s="157"/>
      <c r="V460" s="157"/>
      <c r="W460" s="157"/>
      <c r="X460" s="157"/>
      <c r="Y460" s="148"/>
      <c r="Z460" s="148"/>
      <c r="AA460" s="148"/>
      <c r="AB460" s="148"/>
      <c r="AC460" s="148"/>
      <c r="AD460" s="148"/>
      <c r="AE460" s="148"/>
      <c r="AF460" s="148"/>
      <c r="AG460" s="148" t="s">
        <v>393</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1" x14ac:dyDescent="0.2">
      <c r="A461" s="155"/>
      <c r="B461" s="156"/>
      <c r="C461" s="197" t="s">
        <v>2060</v>
      </c>
      <c r="D461" s="183"/>
      <c r="E461" s="184">
        <v>8</v>
      </c>
      <c r="F461" s="157"/>
      <c r="G461" s="157"/>
      <c r="H461" s="157"/>
      <c r="I461" s="157"/>
      <c r="J461" s="157"/>
      <c r="K461" s="157"/>
      <c r="L461" s="157"/>
      <c r="M461" s="157"/>
      <c r="N461" s="157"/>
      <c r="O461" s="157"/>
      <c r="P461" s="157"/>
      <c r="Q461" s="157"/>
      <c r="R461" s="157"/>
      <c r="S461" s="157"/>
      <c r="T461" s="157"/>
      <c r="U461" s="157"/>
      <c r="V461" s="157"/>
      <c r="W461" s="157"/>
      <c r="X461" s="157"/>
      <c r="Y461" s="148"/>
      <c r="Z461" s="148"/>
      <c r="AA461" s="148"/>
      <c r="AB461" s="148"/>
      <c r="AC461" s="148"/>
      <c r="AD461" s="148"/>
      <c r="AE461" s="148"/>
      <c r="AF461" s="148"/>
      <c r="AG461" s="148" t="s">
        <v>393</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1" x14ac:dyDescent="0.2">
      <c r="A462" s="165">
        <v>106</v>
      </c>
      <c r="B462" s="166" t="s">
        <v>2064</v>
      </c>
      <c r="C462" s="175" t="s">
        <v>2065</v>
      </c>
      <c r="D462" s="167" t="s">
        <v>420</v>
      </c>
      <c r="E462" s="168">
        <v>9.5</v>
      </c>
      <c r="F462" s="169">
        <v>12.08</v>
      </c>
      <c r="G462" s="170">
        <f>ROUND(E462*F462,2)</f>
        <v>114.76</v>
      </c>
      <c r="H462" s="169">
        <v>4.1399999999999997</v>
      </c>
      <c r="I462" s="170">
        <f>ROUND(E462*H462,2)</f>
        <v>39.33</v>
      </c>
      <c r="J462" s="169">
        <v>7.94</v>
      </c>
      <c r="K462" s="170">
        <f>ROUND(E462*J462,2)</f>
        <v>75.430000000000007</v>
      </c>
      <c r="L462" s="170">
        <v>21</v>
      </c>
      <c r="M462" s="170">
        <f>G462*(1+L462/100)</f>
        <v>138.8596</v>
      </c>
      <c r="N462" s="170">
        <v>6.0000000000000002E-5</v>
      </c>
      <c r="O462" s="170">
        <f>ROUND(E462*N462,2)</f>
        <v>0</v>
      </c>
      <c r="P462" s="170">
        <v>0</v>
      </c>
      <c r="Q462" s="170">
        <f>ROUND(E462*P462,2)</f>
        <v>0</v>
      </c>
      <c r="R462" s="170"/>
      <c r="S462" s="170" t="s">
        <v>387</v>
      </c>
      <c r="T462" s="171" t="s">
        <v>322</v>
      </c>
      <c r="U462" s="157">
        <v>2.5999999999999999E-2</v>
      </c>
      <c r="V462" s="157">
        <f>ROUND(E462*U462,2)</f>
        <v>0.25</v>
      </c>
      <c r="W462" s="157"/>
      <c r="X462" s="157" t="s">
        <v>388</v>
      </c>
      <c r="Y462" s="148"/>
      <c r="Z462" s="148"/>
      <c r="AA462" s="148"/>
      <c r="AB462" s="148"/>
      <c r="AC462" s="148"/>
      <c r="AD462" s="148"/>
      <c r="AE462" s="148"/>
      <c r="AF462" s="148"/>
      <c r="AG462" s="148" t="s">
        <v>389</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55"/>
      <c r="B463" s="156"/>
      <c r="C463" s="197" t="s">
        <v>2059</v>
      </c>
      <c r="D463" s="183"/>
      <c r="E463" s="184">
        <v>1.5</v>
      </c>
      <c r="F463" s="157"/>
      <c r="G463" s="157"/>
      <c r="H463" s="157"/>
      <c r="I463" s="157"/>
      <c r="J463" s="157"/>
      <c r="K463" s="157"/>
      <c r="L463" s="157"/>
      <c r="M463" s="157"/>
      <c r="N463" s="157"/>
      <c r="O463" s="157"/>
      <c r="P463" s="157"/>
      <c r="Q463" s="157"/>
      <c r="R463" s="157"/>
      <c r="S463" s="157"/>
      <c r="T463" s="157"/>
      <c r="U463" s="157"/>
      <c r="V463" s="157"/>
      <c r="W463" s="157"/>
      <c r="X463" s="157"/>
      <c r="Y463" s="148"/>
      <c r="Z463" s="148"/>
      <c r="AA463" s="148"/>
      <c r="AB463" s="148"/>
      <c r="AC463" s="148"/>
      <c r="AD463" s="148"/>
      <c r="AE463" s="148"/>
      <c r="AF463" s="148"/>
      <c r="AG463" s="148" t="s">
        <v>393</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55"/>
      <c r="B464" s="156"/>
      <c r="C464" s="197" t="s">
        <v>2060</v>
      </c>
      <c r="D464" s="183"/>
      <c r="E464" s="184">
        <v>8</v>
      </c>
      <c r="F464" s="157"/>
      <c r="G464" s="157"/>
      <c r="H464" s="157"/>
      <c r="I464" s="157"/>
      <c r="J464" s="157"/>
      <c r="K464" s="157"/>
      <c r="L464" s="157"/>
      <c r="M464" s="157"/>
      <c r="N464" s="157"/>
      <c r="O464" s="157"/>
      <c r="P464" s="157"/>
      <c r="Q464" s="157"/>
      <c r="R464" s="157"/>
      <c r="S464" s="157"/>
      <c r="T464" s="157"/>
      <c r="U464" s="157"/>
      <c r="V464" s="157"/>
      <c r="W464" s="157"/>
      <c r="X464" s="157"/>
      <c r="Y464" s="148"/>
      <c r="Z464" s="148"/>
      <c r="AA464" s="148"/>
      <c r="AB464" s="148"/>
      <c r="AC464" s="148"/>
      <c r="AD464" s="148"/>
      <c r="AE464" s="148"/>
      <c r="AF464" s="148"/>
      <c r="AG464" s="148" t="s">
        <v>393</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1" x14ac:dyDescent="0.2">
      <c r="A465" s="165">
        <v>107</v>
      </c>
      <c r="B465" s="166" t="s">
        <v>2066</v>
      </c>
      <c r="C465" s="175" t="s">
        <v>2067</v>
      </c>
      <c r="D465" s="167" t="s">
        <v>420</v>
      </c>
      <c r="E465" s="168">
        <v>9.5</v>
      </c>
      <c r="F465" s="169">
        <v>45.04</v>
      </c>
      <c r="G465" s="170">
        <f>ROUND(E465*F465,2)</f>
        <v>427.88</v>
      </c>
      <c r="H465" s="169">
        <v>0</v>
      </c>
      <c r="I465" s="170">
        <f>ROUND(E465*H465,2)</f>
        <v>0</v>
      </c>
      <c r="J465" s="169">
        <v>45.04</v>
      </c>
      <c r="K465" s="170">
        <f>ROUND(E465*J465,2)</f>
        <v>427.88</v>
      </c>
      <c r="L465" s="170">
        <v>21</v>
      </c>
      <c r="M465" s="170">
        <f>G465*(1+L465/100)</f>
        <v>517.73479999999995</v>
      </c>
      <c r="N465" s="170">
        <v>0</v>
      </c>
      <c r="O465" s="170">
        <f>ROUND(E465*N465,2)</f>
        <v>0</v>
      </c>
      <c r="P465" s="170">
        <v>0</v>
      </c>
      <c r="Q465" s="170">
        <f>ROUND(E465*P465,2)</f>
        <v>0</v>
      </c>
      <c r="R465" s="170"/>
      <c r="S465" s="170" t="s">
        <v>387</v>
      </c>
      <c r="T465" s="171" t="s">
        <v>322</v>
      </c>
      <c r="U465" s="157">
        <v>0.15110000000000001</v>
      </c>
      <c r="V465" s="157">
        <f>ROUND(E465*U465,2)</f>
        <v>1.44</v>
      </c>
      <c r="W465" s="157"/>
      <c r="X465" s="157" t="s">
        <v>388</v>
      </c>
      <c r="Y465" s="148"/>
      <c r="Z465" s="148"/>
      <c r="AA465" s="148"/>
      <c r="AB465" s="148"/>
      <c r="AC465" s="148"/>
      <c r="AD465" s="148"/>
      <c r="AE465" s="148"/>
      <c r="AF465" s="148"/>
      <c r="AG465" s="148" t="s">
        <v>389</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55"/>
      <c r="B466" s="156"/>
      <c r="C466" s="197" t="s">
        <v>2059</v>
      </c>
      <c r="D466" s="183"/>
      <c r="E466" s="184">
        <v>1.5</v>
      </c>
      <c r="F466" s="157"/>
      <c r="G466" s="157"/>
      <c r="H466" s="157"/>
      <c r="I466" s="157"/>
      <c r="J466" s="157"/>
      <c r="K466" s="157"/>
      <c r="L466" s="157"/>
      <c r="M466" s="157"/>
      <c r="N466" s="157"/>
      <c r="O466" s="157"/>
      <c r="P466" s="157"/>
      <c r="Q466" s="157"/>
      <c r="R466" s="157"/>
      <c r="S466" s="157"/>
      <c r="T466" s="157"/>
      <c r="U466" s="157"/>
      <c r="V466" s="157"/>
      <c r="W466" s="157"/>
      <c r="X466" s="157"/>
      <c r="Y466" s="148"/>
      <c r="Z466" s="148"/>
      <c r="AA466" s="148"/>
      <c r="AB466" s="148"/>
      <c r="AC466" s="148"/>
      <c r="AD466" s="148"/>
      <c r="AE466" s="148"/>
      <c r="AF466" s="148"/>
      <c r="AG466" s="148" t="s">
        <v>393</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1" x14ac:dyDescent="0.2">
      <c r="A467" s="155"/>
      <c r="B467" s="156"/>
      <c r="C467" s="197" t="s">
        <v>2060</v>
      </c>
      <c r="D467" s="183"/>
      <c r="E467" s="184">
        <v>8</v>
      </c>
      <c r="F467" s="157"/>
      <c r="G467" s="157"/>
      <c r="H467" s="157"/>
      <c r="I467" s="157"/>
      <c r="J467" s="157"/>
      <c r="K467" s="157"/>
      <c r="L467" s="157"/>
      <c r="M467" s="157"/>
      <c r="N467" s="157"/>
      <c r="O467" s="157"/>
      <c r="P467" s="157"/>
      <c r="Q467" s="157"/>
      <c r="R467" s="157"/>
      <c r="S467" s="157"/>
      <c r="T467" s="157"/>
      <c r="U467" s="157"/>
      <c r="V467" s="157"/>
      <c r="W467" s="157"/>
      <c r="X467" s="157"/>
      <c r="Y467" s="148"/>
      <c r="Z467" s="148"/>
      <c r="AA467" s="148"/>
      <c r="AB467" s="148"/>
      <c r="AC467" s="148"/>
      <c r="AD467" s="148"/>
      <c r="AE467" s="148"/>
      <c r="AF467" s="148"/>
      <c r="AG467" s="148" t="s">
        <v>393</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1" x14ac:dyDescent="0.2">
      <c r="A468" s="165">
        <v>108</v>
      </c>
      <c r="B468" s="166" t="s">
        <v>2068</v>
      </c>
      <c r="C468" s="175" t="s">
        <v>2069</v>
      </c>
      <c r="D468" s="167" t="s">
        <v>506</v>
      </c>
      <c r="E468" s="168">
        <v>9.5</v>
      </c>
      <c r="F468" s="169">
        <v>34</v>
      </c>
      <c r="G468" s="170">
        <f>ROUND(E468*F468,2)</f>
        <v>323</v>
      </c>
      <c r="H468" s="169">
        <v>0</v>
      </c>
      <c r="I468" s="170">
        <f>ROUND(E468*H468,2)</f>
        <v>0</v>
      </c>
      <c r="J468" s="169">
        <v>34</v>
      </c>
      <c r="K468" s="170">
        <f>ROUND(E468*J468,2)</f>
        <v>323</v>
      </c>
      <c r="L468" s="170">
        <v>21</v>
      </c>
      <c r="M468" s="170">
        <f>G468*(1+L468/100)</f>
        <v>390.83</v>
      </c>
      <c r="N468" s="170">
        <v>0</v>
      </c>
      <c r="O468" s="170">
        <f>ROUND(E468*N468,2)</f>
        <v>0</v>
      </c>
      <c r="P468" s="170">
        <v>0</v>
      </c>
      <c r="Q468" s="170">
        <f>ROUND(E468*P468,2)</f>
        <v>0</v>
      </c>
      <c r="R468" s="170"/>
      <c r="S468" s="170" t="s">
        <v>387</v>
      </c>
      <c r="T468" s="171" t="s">
        <v>322</v>
      </c>
      <c r="U468" s="157">
        <v>0.129</v>
      </c>
      <c r="V468" s="157">
        <f>ROUND(E468*U468,2)</f>
        <v>1.23</v>
      </c>
      <c r="W468" s="157"/>
      <c r="X468" s="157" t="s">
        <v>388</v>
      </c>
      <c r="Y468" s="148"/>
      <c r="Z468" s="148"/>
      <c r="AA468" s="148"/>
      <c r="AB468" s="148"/>
      <c r="AC468" s="148"/>
      <c r="AD468" s="148"/>
      <c r="AE468" s="148"/>
      <c r="AF468" s="148"/>
      <c r="AG468" s="148" t="s">
        <v>389</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1" x14ac:dyDescent="0.2">
      <c r="A469" s="155"/>
      <c r="B469" s="156"/>
      <c r="C469" s="197" t="s">
        <v>2070</v>
      </c>
      <c r="D469" s="183"/>
      <c r="E469" s="184">
        <v>1.5</v>
      </c>
      <c r="F469" s="157"/>
      <c r="G469" s="157"/>
      <c r="H469" s="157"/>
      <c r="I469" s="157"/>
      <c r="J469" s="157"/>
      <c r="K469" s="157"/>
      <c r="L469" s="157"/>
      <c r="M469" s="157"/>
      <c r="N469" s="157"/>
      <c r="O469" s="157"/>
      <c r="P469" s="157"/>
      <c r="Q469" s="157"/>
      <c r="R469" s="157"/>
      <c r="S469" s="157"/>
      <c r="T469" s="157"/>
      <c r="U469" s="157"/>
      <c r="V469" s="157"/>
      <c r="W469" s="157"/>
      <c r="X469" s="157"/>
      <c r="Y469" s="148"/>
      <c r="Z469" s="148"/>
      <c r="AA469" s="148"/>
      <c r="AB469" s="148"/>
      <c r="AC469" s="148"/>
      <c r="AD469" s="148"/>
      <c r="AE469" s="148"/>
      <c r="AF469" s="148"/>
      <c r="AG469" s="148" t="s">
        <v>393</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1" x14ac:dyDescent="0.2">
      <c r="A470" s="155"/>
      <c r="B470" s="156"/>
      <c r="C470" s="197" t="s">
        <v>2071</v>
      </c>
      <c r="D470" s="183"/>
      <c r="E470" s="184">
        <v>8</v>
      </c>
      <c r="F470" s="157"/>
      <c r="G470" s="157"/>
      <c r="H470" s="157"/>
      <c r="I470" s="157"/>
      <c r="J470" s="157"/>
      <c r="K470" s="157"/>
      <c r="L470" s="157"/>
      <c r="M470" s="157"/>
      <c r="N470" s="157"/>
      <c r="O470" s="157"/>
      <c r="P470" s="157"/>
      <c r="Q470" s="157"/>
      <c r="R470" s="157"/>
      <c r="S470" s="157"/>
      <c r="T470" s="157"/>
      <c r="U470" s="157"/>
      <c r="V470" s="157"/>
      <c r="W470" s="157"/>
      <c r="X470" s="157"/>
      <c r="Y470" s="148"/>
      <c r="Z470" s="148"/>
      <c r="AA470" s="148"/>
      <c r="AB470" s="148"/>
      <c r="AC470" s="148"/>
      <c r="AD470" s="148"/>
      <c r="AE470" s="148"/>
      <c r="AF470" s="148"/>
      <c r="AG470" s="148" t="s">
        <v>393</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x14ac:dyDescent="0.2">
      <c r="A471" s="3"/>
      <c r="B471" s="4"/>
      <c r="C471" s="176"/>
      <c r="D471" s="6"/>
      <c r="E471" s="3"/>
      <c r="F471" s="3"/>
      <c r="G471" s="3"/>
      <c r="H471" s="3"/>
      <c r="I471" s="3"/>
      <c r="J471" s="3"/>
      <c r="K471" s="3"/>
      <c r="L471" s="3"/>
      <c r="M471" s="3"/>
      <c r="N471" s="3"/>
      <c r="O471" s="3"/>
      <c r="P471" s="3"/>
      <c r="Q471" s="3"/>
      <c r="R471" s="3"/>
      <c r="S471" s="3"/>
      <c r="T471" s="3"/>
      <c r="U471" s="3"/>
      <c r="V471" s="3"/>
      <c r="W471" s="3"/>
      <c r="X471" s="3"/>
      <c r="AE471">
        <v>15</v>
      </c>
      <c r="AF471">
        <v>21</v>
      </c>
      <c r="AG471" t="s">
        <v>303</v>
      </c>
    </row>
    <row r="472" spans="1:60" x14ac:dyDescent="0.2">
      <c r="A472" s="151"/>
      <c r="B472" s="152" t="s">
        <v>29</v>
      </c>
      <c r="C472" s="177"/>
      <c r="D472" s="153"/>
      <c r="E472" s="154"/>
      <c r="F472" s="154"/>
      <c r="G472" s="173">
        <f>G8+G118+G140+G165+G240+G289+G294+G306+G310+G323+G336+G345+G351+G359+G387+G393+G402+G436+G450</f>
        <v>1107103</v>
      </c>
      <c r="H472" s="3"/>
      <c r="I472" s="3"/>
      <c r="J472" s="3"/>
      <c r="K472" s="3"/>
      <c r="L472" s="3"/>
      <c r="M472" s="3"/>
      <c r="N472" s="3"/>
      <c r="O472" s="3"/>
      <c r="P472" s="3"/>
      <c r="Q472" s="3"/>
      <c r="R472" s="3"/>
      <c r="S472" s="3"/>
      <c r="T472" s="3"/>
      <c r="U472" s="3"/>
      <c r="V472" s="3"/>
      <c r="W472" s="3"/>
      <c r="X472" s="3"/>
      <c r="AE472">
        <f>SUMIF(L7:L470,AE471,G7:G470)</f>
        <v>0</v>
      </c>
      <c r="AF472">
        <f>SUMIF(L7:L470,AF471,G7:G470)</f>
        <v>1107102.9999999998</v>
      </c>
      <c r="AG472" t="s">
        <v>378</v>
      </c>
    </row>
    <row r="473" spans="1:60" x14ac:dyDescent="0.2">
      <c r="A473" s="272" t="s">
        <v>957</v>
      </c>
      <c r="B473" s="272"/>
      <c r="C473" s="176"/>
      <c r="D473" s="6"/>
      <c r="E473" s="3"/>
      <c r="F473" s="3"/>
      <c r="G473" s="3"/>
      <c r="H473" s="3"/>
      <c r="I473" s="3"/>
      <c r="J473" s="3"/>
      <c r="K473" s="3"/>
      <c r="L473" s="3"/>
      <c r="M473" s="3"/>
      <c r="N473" s="3"/>
      <c r="O473" s="3"/>
      <c r="P473" s="3"/>
      <c r="Q473" s="3"/>
      <c r="R473" s="3"/>
      <c r="S473" s="3"/>
      <c r="T473" s="3"/>
      <c r="U473" s="3"/>
      <c r="V473" s="3"/>
      <c r="W473" s="3"/>
      <c r="X473" s="3"/>
    </row>
    <row r="474" spans="1:60" x14ac:dyDescent="0.2">
      <c r="A474" s="3"/>
      <c r="B474" s="4" t="s">
        <v>2072</v>
      </c>
      <c r="C474" s="176" t="s">
        <v>2073</v>
      </c>
      <c r="D474" s="6"/>
      <c r="E474" s="3"/>
      <c r="F474" s="3"/>
      <c r="G474" s="3"/>
      <c r="H474" s="3"/>
      <c r="I474" s="3"/>
      <c r="J474" s="3"/>
      <c r="K474" s="3"/>
      <c r="L474" s="3"/>
      <c r="M474" s="3"/>
      <c r="N474" s="3"/>
      <c r="O474" s="3"/>
      <c r="P474" s="3"/>
      <c r="Q474" s="3"/>
      <c r="R474" s="3"/>
      <c r="S474" s="3"/>
      <c r="T474" s="3"/>
      <c r="U474" s="3"/>
      <c r="V474" s="3"/>
      <c r="W474" s="3"/>
      <c r="X474" s="3"/>
      <c r="AG474" t="s">
        <v>960</v>
      </c>
    </row>
    <row r="475" spans="1:60" x14ac:dyDescent="0.2">
      <c r="A475" s="3"/>
      <c r="B475" s="4" t="s">
        <v>961</v>
      </c>
      <c r="C475" s="176" t="s">
        <v>2074</v>
      </c>
      <c r="D475" s="6"/>
      <c r="E475" s="3"/>
      <c r="F475" s="3"/>
      <c r="G475" s="3"/>
      <c r="H475" s="3"/>
      <c r="I475" s="3"/>
      <c r="J475" s="3"/>
      <c r="K475" s="3"/>
      <c r="L475" s="3"/>
      <c r="M475" s="3"/>
      <c r="N475" s="3"/>
      <c r="O475" s="3"/>
      <c r="P475" s="3"/>
      <c r="Q475" s="3"/>
      <c r="R475" s="3"/>
      <c r="S475" s="3"/>
      <c r="T475" s="3"/>
      <c r="U475" s="3"/>
      <c r="V475" s="3"/>
      <c r="W475" s="3"/>
      <c r="X475" s="3"/>
      <c r="AG475" t="s">
        <v>963</v>
      </c>
    </row>
    <row r="476" spans="1:60" x14ac:dyDescent="0.2">
      <c r="A476" s="3"/>
      <c r="B476" s="4"/>
      <c r="C476" s="176" t="s">
        <v>405</v>
      </c>
      <c r="D476" s="6"/>
      <c r="E476" s="3"/>
      <c r="F476" s="3"/>
      <c r="G476" s="3"/>
      <c r="H476" s="3"/>
      <c r="I476" s="3"/>
      <c r="J476" s="3"/>
      <c r="K476" s="3"/>
      <c r="L476" s="3"/>
      <c r="M476" s="3"/>
      <c r="N476" s="3"/>
      <c r="O476" s="3"/>
      <c r="P476" s="3"/>
      <c r="Q476" s="3"/>
      <c r="R476" s="3"/>
      <c r="S476" s="3"/>
      <c r="T476" s="3"/>
      <c r="U476" s="3"/>
      <c r="V476" s="3"/>
      <c r="W476" s="3"/>
      <c r="X476" s="3"/>
      <c r="AG476" t="s">
        <v>964</v>
      </c>
    </row>
    <row r="477" spans="1:60" x14ac:dyDescent="0.2">
      <c r="A477" s="3"/>
      <c r="B477" s="4"/>
      <c r="C477" s="176"/>
      <c r="D477" s="6"/>
      <c r="E477" s="3"/>
      <c r="F477" s="3"/>
      <c r="G477" s="3"/>
      <c r="H477" s="3"/>
      <c r="I477" s="3"/>
      <c r="J477" s="3"/>
      <c r="K477" s="3"/>
      <c r="L477" s="3"/>
      <c r="M477" s="3"/>
      <c r="N477" s="3"/>
      <c r="O477" s="3"/>
      <c r="P477" s="3"/>
      <c r="Q477" s="3"/>
      <c r="R477" s="3"/>
      <c r="S477" s="3"/>
      <c r="T477" s="3"/>
      <c r="U477" s="3"/>
      <c r="V477" s="3"/>
      <c r="W477" s="3"/>
      <c r="X477" s="3"/>
    </row>
    <row r="478" spans="1:60" x14ac:dyDescent="0.2">
      <c r="C478" s="178"/>
      <c r="D478" s="10"/>
      <c r="AG478" t="s">
        <v>379</v>
      </c>
    </row>
    <row r="479" spans="1:60" x14ac:dyDescent="0.2">
      <c r="D479" s="10"/>
    </row>
    <row r="480" spans="1:60"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Gp+yEk8fIsl7vJCMW8MD66+e8rsEVAY5Cd9CwaybES6JrNweLF4Pu/S4eeSSW4U1OxnaVtKc16plWA74fWlZQ==" saltValue="XucVhXreCDIFv2sVAKPzTw==" spinCount="100000" sheet="1"/>
  <mergeCells count="101">
    <mergeCell ref="C459:G459"/>
    <mergeCell ref="C428:G428"/>
    <mergeCell ref="C429:G429"/>
    <mergeCell ref="C432:G432"/>
    <mergeCell ref="C438:G438"/>
    <mergeCell ref="C439:G439"/>
    <mergeCell ref="C452:G452"/>
    <mergeCell ref="C395:G395"/>
    <mergeCell ref="C398:G398"/>
    <mergeCell ref="C404:G404"/>
    <mergeCell ref="C423:G423"/>
    <mergeCell ref="C424:G424"/>
    <mergeCell ref="C427:G427"/>
    <mergeCell ref="C347:G347"/>
    <mergeCell ref="C353:G353"/>
    <mergeCell ref="C357:G357"/>
    <mergeCell ref="C369:G369"/>
    <mergeCell ref="C370:G370"/>
    <mergeCell ref="C375:G375"/>
    <mergeCell ref="C321:G321"/>
    <mergeCell ref="C325:G325"/>
    <mergeCell ref="C326:G326"/>
    <mergeCell ref="C331:G331"/>
    <mergeCell ref="C332:G332"/>
    <mergeCell ref="C338:G338"/>
    <mergeCell ref="C299:G299"/>
    <mergeCell ref="C302:G302"/>
    <mergeCell ref="C308:G308"/>
    <mergeCell ref="C312:G312"/>
    <mergeCell ref="C313:G313"/>
    <mergeCell ref="C317:G317"/>
    <mergeCell ref="C269:G269"/>
    <mergeCell ref="C272:G272"/>
    <mergeCell ref="C273:G273"/>
    <mergeCell ref="C287:G287"/>
    <mergeCell ref="C291:G291"/>
    <mergeCell ref="C296:G296"/>
    <mergeCell ref="C214:G214"/>
    <mergeCell ref="C215:G215"/>
    <mergeCell ref="C222:G222"/>
    <mergeCell ref="C242:G242"/>
    <mergeCell ref="C249:G249"/>
    <mergeCell ref="C259:G259"/>
    <mergeCell ref="C195:G195"/>
    <mergeCell ref="C200:G200"/>
    <mergeCell ref="C204:G204"/>
    <mergeCell ref="C205:G205"/>
    <mergeCell ref="C206:G206"/>
    <mergeCell ref="C213:G213"/>
    <mergeCell ref="C107:G107"/>
    <mergeCell ref="C171:G171"/>
    <mergeCell ref="C174:G174"/>
    <mergeCell ref="C179:G179"/>
    <mergeCell ref="C184:G184"/>
    <mergeCell ref="C189:G189"/>
    <mergeCell ref="C190:G190"/>
    <mergeCell ref="C143:G143"/>
    <mergeCell ref="C150:G150"/>
    <mergeCell ref="C151:G151"/>
    <mergeCell ref="C160:G160"/>
    <mergeCell ref="C167:G167"/>
    <mergeCell ref="C170:G170"/>
    <mergeCell ref="A1:G1"/>
    <mergeCell ref="C2:G2"/>
    <mergeCell ref="C3:G3"/>
    <mergeCell ref="C4:G4"/>
    <mergeCell ref="C72:G72"/>
    <mergeCell ref="C75:G75"/>
    <mergeCell ref="C78:G78"/>
    <mergeCell ref="C82:G82"/>
    <mergeCell ref="C87:G87"/>
    <mergeCell ref="C51:G51"/>
    <mergeCell ref="C54:G54"/>
    <mergeCell ref="C55:G55"/>
    <mergeCell ref="C63:G63"/>
    <mergeCell ref="C66:G66"/>
    <mergeCell ref="C69:G69"/>
    <mergeCell ref="A473:B473"/>
    <mergeCell ref="C10:G10"/>
    <mergeCell ref="C13:G13"/>
    <mergeCell ref="C16:G16"/>
    <mergeCell ref="C17:G17"/>
    <mergeCell ref="C22:G22"/>
    <mergeCell ref="C27:G27"/>
    <mergeCell ref="C30:G30"/>
    <mergeCell ref="C34:G34"/>
    <mergeCell ref="C41:G41"/>
    <mergeCell ref="C44:G44"/>
    <mergeCell ref="C48:G48"/>
    <mergeCell ref="C90:G90"/>
    <mergeCell ref="C125:G125"/>
    <mergeCell ref="C135:G135"/>
    <mergeCell ref="C136:G136"/>
    <mergeCell ref="C137:G137"/>
    <mergeCell ref="C138:G138"/>
    <mergeCell ref="C142:G142"/>
    <mergeCell ref="C93:G93"/>
    <mergeCell ref="C96:G96"/>
    <mergeCell ref="C98:G98"/>
    <mergeCell ref="C100:G100"/>
    <mergeCell ref="C106:G10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70</v>
      </c>
      <c r="C3" s="264" t="s">
        <v>71</v>
      </c>
      <c r="D3" s="265"/>
      <c r="E3" s="265"/>
      <c r="F3" s="265"/>
      <c r="G3" s="266"/>
      <c r="AC3" s="122" t="s">
        <v>382</v>
      </c>
      <c r="AG3" t="s">
        <v>293</v>
      </c>
    </row>
    <row r="4" spans="1:60" ht="24.95" customHeight="1" x14ac:dyDescent="0.2">
      <c r="A4" s="141" t="s">
        <v>9</v>
      </c>
      <c r="B4" s="142" t="s">
        <v>74</v>
      </c>
      <c r="C4" s="267" t="s">
        <v>75</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204</v>
      </c>
      <c r="C8" s="174" t="s">
        <v>205</v>
      </c>
      <c r="D8" s="161"/>
      <c r="E8" s="162"/>
      <c r="F8" s="163"/>
      <c r="G8" s="163">
        <f>SUMIF(AG9:AG119,"&lt;&gt;NOR",G9:G119)</f>
        <v>217720.21999999997</v>
      </c>
      <c r="H8" s="163"/>
      <c r="I8" s="163">
        <f>SUM(I9:I119)</f>
        <v>729.49</v>
      </c>
      <c r="J8" s="163"/>
      <c r="K8" s="163">
        <f>SUM(K9:K119)</f>
        <v>216990.72999999998</v>
      </c>
      <c r="L8" s="163"/>
      <c r="M8" s="163">
        <f>SUM(M9:M119)</f>
        <v>263441.46620000002</v>
      </c>
      <c r="N8" s="163"/>
      <c r="O8" s="163">
        <f>SUM(O9:O119)</f>
        <v>0.06</v>
      </c>
      <c r="P8" s="163"/>
      <c r="Q8" s="163">
        <f>SUM(Q9:Q119)</f>
        <v>0</v>
      </c>
      <c r="R8" s="163"/>
      <c r="S8" s="163"/>
      <c r="T8" s="164"/>
      <c r="U8" s="158"/>
      <c r="V8" s="158">
        <f>SUM(V9:V119)</f>
        <v>431.89999999999981</v>
      </c>
      <c r="W8" s="158"/>
      <c r="X8" s="158"/>
      <c r="AG8" t="s">
        <v>317</v>
      </c>
    </row>
    <row r="9" spans="1:60" outlineLevel="1" x14ac:dyDescent="0.2">
      <c r="A9" s="165">
        <v>1</v>
      </c>
      <c r="B9" s="166" t="s">
        <v>2075</v>
      </c>
      <c r="C9" s="175" t="s">
        <v>2076</v>
      </c>
      <c r="D9" s="167" t="s">
        <v>506</v>
      </c>
      <c r="E9" s="168">
        <v>40</v>
      </c>
      <c r="F9" s="169">
        <v>47.84</v>
      </c>
      <c r="G9" s="170">
        <f>ROUND(E9*F9,2)</f>
        <v>1913.6</v>
      </c>
      <c r="H9" s="169">
        <v>0</v>
      </c>
      <c r="I9" s="170">
        <f>ROUND(E9*H9,2)</f>
        <v>0</v>
      </c>
      <c r="J9" s="169">
        <v>47.84</v>
      </c>
      <c r="K9" s="170">
        <f>ROUND(E9*J9,2)</f>
        <v>1913.6</v>
      </c>
      <c r="L9" s="170">
        <v>21</v>
      </c>
      <c r="M9" s="170">
        <f>G9*(1+L9/100)</f>
        <v>2315.4559999999997</v>
      </c>
      <c r="N9" s="170">
        <v>0</v>
      </c>
      <c r="O9" s="170">
        <f>ROUND(E9*N9,2)</f>
        <v>0</v>
      </c>
      <c r="P9" s="170">
        <v>0</v>
      </c>
      <c r="Q9" s="170">
        <f>ROUND(E9*P9,2)</f>
        <v>0</v>
      </c>
      <c r="R9" s="170" t="s">
        <v>386</v>
      </c>
      <c r="S9" s="170" t="s">
        <v>387</v>
      </c>
      <c r="T9" s="171" t="s">
        <v>322</v>
      </c>
      <c r="U9" s="157">
        <v>0.17199999999999999</v>
      </c>
      <c r="V9" s="157">
        <f>ROUND(E9*U9,2)</f>
        <v>6.88</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55"/>
      <c r="B10" s="156"/>
      <c r="C10" s="273" t="s">
        <v>2077</v>
      </c>
      <c r="D10" s="274"/>
      <c r="E10" s="274"/>
      <c r="F10" s="274"/>
      <c r="G10" s="274"/>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391</v>
      </c>
      <c r="AH10" s="148"/>
      <c r="AI10" s="148"/>
      <c r="AJ10" s="148"/>
      <c r="AK10" s="148"/>
      <c r="AL10" s="148"/>
      <c r="AM10" s="148"/>
      <c r="AN10" s="148"/>
      <c r="AO10" s="148"/>
      <c r="AP10" s="148"/>
      <c r="AQ10" s="148"/>
      <c r="AR10" s="148"/>
      <c r="AS10" s="148"/>
      <c r="AT10" s="148"/>
      <c r="AU10" s="148"/>
      <c r="AV10" s="148"/>
      <c r="AW10" s="148"/>
      <c r="AX10" s="148"/>
      <c r="AY10" s="148"/>
      <c r="AZ10" s="148"/>
      <c r="BA10" s="172" t="str">
        <f>C10</f>
        <v>s odstraněním kořenů a s případným nutným odklizením křovin a stromů na hromady na vzdálenost do 50 m nebo s naložením na dopravní prostředek, do sklonu terénu 1 : 5,</v>
      </c>
      <c r="BB10" s="148"/>
      <c r="BC10" s="148"/>
      <c r="BD10" s="148"/>
      <c r="BE10" s="148"/>
      <c r="BF10" s="148"/>
      <c r="BG10" s="148"/>
      <c r="BH10" s="148"/>
    </row>
    <row r="11" spans="1:60" outlineLevel="1" x14ac:dyDescent="0.2">
      <c r="A11" s="155"/>
      <c r="B11" s="156"/>
      <c r="C11" s="197" t="s">
        <v>2078</v>
      </c>
      <c r="D11" s="183"/>
      <c r="E11" s="184">
        <v>40</v>
      </c>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393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1" x14ac:dyDescent="0.2">
      <c r="A12" s="165">
        <v>2</v>
      </c>
      <c r="B12" s="166" t="s">
        <v>1688</v>
      </c>
      <c r="C12" s="175" t="s">
        <v>1689</v>
      </c>
      <c r="D12" s="167" t="s">
        <v>727</v>
      </c>
      <c r="E12" s="168">
        <v>3</v>
      </c>
      <c r="F12" s="169">
        <v>353.2</v>
      </c>
      <c r="G12" s="170">
        <f>ROUND(E12*F12,2)</f>
        <v>1059.5999999999999</v>
      </c>
      <c r="H12" s="169">
        <v>0</v>
      </c>
      <c r="I12" s="170">
        <f>ROUND(E12*H12,2)</f>
        <v>0</v>
      </c>
      <c r="J12" s="169">
        <v>353.2</v>
      </c>
      <c r="K12" s="170">
        <f>ROUND(E12*J12,2)</f>
        <v>1059.5999999999999</v>
      </c>
      <c r="L12" s="170">
        <v>21</v>
      </c>
      <c r="M12" s="170">
        <f>G12*(1+L12/100)</f>
        <v>1282.1159999999998</v>
      </c>
      <c r="N12" s="170">
        <v>0</v>
      </c>
      <c r="O12" s="170">
        <f>ROUND(E12*N12,2)</f>
        <v>0</v>
      </c>
      <c r="P12" s="170">
        <v>0</v>
      </c>
      <c r="Q12" s="170">
        <f>ROUND(E12*P12,2)</f>
        <v>0</v>
      </c>
      <c r="R12" s="170" t="s">
        <v>386</v>
      </c>
      <c r="S12" s="170" t="s">
        <v>387</v>
      </c>
      <c r="T12" s="171" t="s">
        <v>322</v>
      </c>
      <c r="U12" s="157">
        <v>0.88</v>
      </c>
      <c r="V12" s="157">
        <f>ROUND(E12*U12,2)</f>
        <v>2.64</v>
      </c>
      <c r="W12" s="157"/>
      <c r="X12" s="157" t="s">
        <v>388</v>
      </c>
      <c r="Y12" s="148"/>
      <c r="Z12" s="148"/>
      <c r="AA12" s="148"/>
      <c r="AB12" s="148"/>
      <c r="AC12" s="148"/>
      <c r="AD12" s="148"/>
      <c r="AE12" s="148"/>
      <c r="AF12" s="148"/>
      <c r="AG12" s="148" t="s">
        <v>389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55"/>
      <c r="B13" s="156"/>
      <c r="C13" s="273" t="s">
        <v>1690</v>
      </c>
      <c r="D13" s="274"/>
      <c r="E13" s="274"/>
      <c r="F13" s="274"/>
      <c r="G13" s="274"/>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391</v>
      </c>
      <c r="AH13" s="148"/>
      <c r="AI13" s="148"/>
      <c r="AJ13" s="148"/>
      <c r="AK13" s="148"/>
      <c r="AL13" s="148"/>
      <c r="AM13" s="148"/>
      <c r="AN13" s="148"/>
      <c r="AO13" s="148"/>
      <c r="AP13" s="148"/>
      <c r="AQ13" s="148"/>
      <c r="AR13" s="148"/>
      <c r="AS13" s="148"/>
      <c r="AT13" s="148"/>
      <c r="AU13" s="148"/>
      <c r="AV13" s="148"/>
      <c r="AW13" s="148"/>
      <c r="AX13" s="148"/>
      <c r="AY13" s="148"/>
      <c r="AZ13" s="148"/>
      <c r="BA13" s="172" t="str">
        <f>C13</f>
        <v>s odřezáním kmene a odvětvením, včetně případného odklizení kmene a větví na oddělené hromady na vzdálenost do 50 m nebo s naložením na dopravní prostředek,</v>
      </c>
      <c r="BB13" s="148"/>
      <c r="BC13" s="148"/>
      <c r="BD13" s="148"/>
      <c r="BE13" s="148"/>
      <c r="BF13" s="148"/>
      <c r="BG13" s="148"/>
      <c r="BH13" s="148"/>
    </row>
    <row r="14" spans="1:60" outlineLevel="1" x14ac:dyDescent="0.2">
      <c r="A14" s="155"/>
      <c r="B14" s="156"/>
      <c r="C14" s="197" t="s">
        <v>1691</v>
      </c>
      <c r="D14" s="183"/>
      <c r="E14" s="184">
        <v>3</v>
      </c>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393</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65">
        <v>3</v>
      </c>
      <c r="B15" s="166" t="s">
        <v>1692</v>
      </c>
      <c r="C15" s="175" t="s">
        <v>1693</v>
      </c>
      <c r="D15" s="167" t="s">
        <v>727</v>
      </c>
      <c r="E15" s="168">
        <v>3</v>
      </c>
      <c r="F15" s="169">
        <v>540.79999999999995</v>
      </c>
      <c r="G15" s="170">
        <f>ROUND(E15*F15,2)</f>
        <v>1622.4</v>
      </c>
      <c r="H15" s="169">
        <v>1.63</v>
      </c>
      <c r="I15" s="170">
        <f>ROUND(E15*H15,2)</f>
        <v>4.8899999999999997</v>
      </c>
      <c r="J15" s="169">
        <v>539.16999999999996</v>
      </c>
      <c r="K15" s="170">
        <f>ROUND(E15*J15,2)</f>
        <v>1617.51</v>
      </c>
      <c r="L15" s="170">
        <v>21</v>
      </c>
      <c r="M15" s="170">
        <f>G15*(1+L15/100)</f>
        <v>1963.104</v>
      </c>
      <c r="N15" s="170">
        <v>5.0000000000000002E-5</v>
      </c>
      <c r="O15" s="170">
        <f>ROUND(E15*N15,2)</f>
        <v>0</v>
      </c>
      <c r="P15" s="170">
        <v>0</v>
      </c>
      <c r="Q15" s="170">
        <f>ROUND(E15*P15,2)</f>
        <v>0</v>
      </c>
      <c r="R15" s="170" t="s">
        <v>386</v>
      </c>
      <c r="S15" s="170" t="s">
        <v>387</v>
      </c>
      <c r="T15" s="171" t="s">
        <v>322</v>
      </c>
      <c r="U15" s="157">
        <v>1.655</v>
      </c>
      <c r="V15" s="157">
        <f>ROUND(E15*U15,2)</f>
        <v>4.97</v>
      </c>
      <c r="W15" s="157"/>
      <c r="X15" s="157" t="s">
        <v>388</v>
      </c>
      <c r="Y15" s="148"/>
      <c r="Z15" s="148"/>
      <c r="AA15" s="148"/>
      <c r="AB15" s="148"/>
      <c r="AC15" s="148"/>
      <c r="AD15" s="148"/>
      <c r="AE15" s="148"/>
      <c r="AF15" s="148"/>
      <c r="AG15" s="148" t="s">
        <v>389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55"/>
      <c r="B16" s="156"/>
      <c r="C16" s="273" t="s">
        <v>1694</v>
      </c>
      <c r="D16" s="274"/>
      <c r="E16" s="274"/>
      <c r="F16" s="274"/>
      <c r="G16" s="274"/>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391</v>
      </c>
      <c r="AH16" s="148"/>
      <c r="AI16" s="148"/>
      <c r="AJ16" s="148"/>
      <c r="AK16" s="148"/>
      <c r="AL16" s="148"/>
      <c r="AM16" s="148"/>
      <c r="AN16" s="148"/>
      <c r="AO16" s="148"/>
      <c r="AP16" s="148"/>
      <c r="AQ16" s="148"/>
      <c r="AR16" s="148"/>
      <c r="AS16" s="148"/>
      <c r="AT16" s="148"/>
      <c r="AU16" s="148"/>
      <c r="AV16" s="148"/>
      <c r="AW16" s="148"/>
      <c r="AX16" s="148"/>
      <c r="AY16" s="148"/>
      <c r="AZ16" s="148"/>
      <c r="BA16" s="172" t="str">
        <f>C16</f>
        <v>s jejich vykopáním nebo vytrháním, s přesekáním kořenů a s případným nutným přemístěním pařezů na hromady do vzdálenosti do 50 m nebo s naložením na dopravní prostředek,</v>
      </c>
      <c r="BB16" s="148"/>
      <c r="BC16" s="148"/>
      <c r="BD16" s="148"/>
      <c r="BE16" s="148"/>
      <c r="BF16" s="148"/>
      <c r="BG16" s="148"/>
      <c r="BH16" s="148"/>
    </row>
    <row r="17" spans="1:60" outlineLevel="1" x14ac:dyDescent="0.2">
      <c r="A17" s="155"/>
      <c r="B17" s="156"/>
      <c r="C17" s="197" t="s">
        <v>1691</v>
      </c>
      <c r="D17" s="183"/>
      <c r="E17" s="184">
        <v>3</v>
      </c>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393</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2.5" outlineLevel="1" x14ac:dyDescent="0.2">
      <c r="A18" s="165">
        <v>4</v>
      </c>
      <c r="B18" s="166" t="s">
        <v>383</v>
      </c>
      <c r="C18" s="175" t="s">
        <v>384</v>
      </c>
      <c r="D18" s="167" t="s">
        <v>385</v>
      </c>
      <c r="E18" s="168">
        <v>360</v>
      </c>
      <c r="F18" s="169">
        <v>78.8</v>
      </c>
      <c r="G18" s="170">
        <f>ROUND(E18*F18,2)</f>
        <v>28368</v>
      </c>
      <c r="H18" s="169">
        <v>0</v>
      </c>
      <c r="I18" s="170">
        <f>ROUND(E18*H18,2)</f>
        <v>0</v>
      </c>
      <c r="J18" s="169">
        <v>78.8</v>
      </c>
      <c r="K18" s="170">
        <f>ROUND(E18*J18,2)</f>
        <v>28368</v>
      </c>
      <c r="L18" s="170">
        <v>21</v>
      </c>
      <c r="M18" s="170">
        <f>G18*(1+L18/100)</f>
        <v>34325.279999999999</v>
      </c>
      <c r="N18" s="170">
        <v>0</v>
      </c>
      <c r="O18" s="170">
        <f>ROUND(E18*N18,2)</f>
        <v>0</v>
      </c>
      <c r="P18" s="170">
        <v>0</v>
      </c>
      <c r="Q18" s="170">
        <f>ROUND(E18*P18,2)</f>
        <v>0</v>
      </c>
      <c r="R18" s="170" t="s">
        <v>386</v>
      </c>
      <c r="S18" s="170" t="s">
        <v>387</v>
      </c>
      <c r="T18" s="171" t="s">
        <v>322</v>
      </c>
      <c r="U18" s="157">
        <v>0.20300000000000001</v>
      </c>
      <c r="V18" s="157">
        <f>ROUND(E18*U18,2)</f>
        <v>73.08</v>
      </c>
      <c r="W18" s="157"/>
      <c r="X18" s="157" t="s">
        <v>388</v>
      </c>
      <c r="Y18" s="148"/>
      <c r="Z18" s="148"/>
      <c r="AA18" s="148"/>
      <c r="AB18" s="148"/>
      <c r="AC18" s="148"/>
      <c r="AD18" s="148"/>
      <c r="AE18" s="148"/>
      <c r="AF18" s="148"/>
      <c r="AG18" s="148" t="s">
        <v>389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2.5" outlineLevel="1" x14ac:dyDescent="0.2">
      <c r="A19" s="155"/>
      <c r="B19" s="156"/>
      <c r="C19" s="273" t="s">
        <v>965</v>
      </c>
      <c r="D19" s="274"/>
      <c r="E19" s="274"/>
      <c r="F19" s="274"/>
      <c r="G19" s="274"/>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391</v>
      </c>
      <c r="AH19" s="148"/>
      <c r="AI19" s="148"/>
      <c r="AJ19" s="148"/>
      <c r="AK19" s="148"/>
      <c r="AL19" s="148"/>
      <c r="AM19" s="148"/>
      <c r="AN19" s="148"/>
      <c r="AO19" s="148"/>
      <c r="AP19" s="148"/>
      <c r="AQ19" s="148"/>
      <c r="AR19" s="148"/>
      <c r="AS19" s="148"/>
      <c r="AT19" s="148"/>
      <c r="AU19" s="148"/>
      <c r="AV19" s="148"/>
      <c r="AW19" s="148"/>
      <c r="AX19" s="148"/>
      <c r="AY19" s="148"/>
      <c r="AZ19" s="148"/>
      <c r="BA19" s="172" t="str">
        <f>C19</f>
        <v>na vzdálenost (výšku) od hladiny vody v jímce po výšku roviny proložené osou nejvyššího bodu výtlačného potrubí, odpadní potrubí v délce do 20 m,</v>
      </c>
      <c r="BB19" s="148"/>
      <c r="BC19" s="148"/>
      <c r="BD19" s="148"/>
      <c r="BE19" s="148"/>
      <c r="BF19" s="148"/>
      <c r="BG19" s="148"/>
      <c r="BH19" s="148"/>
    </row>
    <row r="20" spans="1:60" outlineLevel="1" x14ac:dyDescent="0.2">
      <c r="A20" s="155"/>
      <c r="B20" s="156"/>
      <c r="C20" s="261" t="s">
        <v>1695</v>
      </c>
      <c r="D20" s="262"/>
      <c r="E20" s="262"/>
      <c r="F20" s="262"/>
      <c r="G20" s="262"/>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326</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97" t="s">
        <v>1696</v>
      </c>
      <c r="D21" s="183"/>
      <c r="E21" s="184"/>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393</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97" t="s">
        <v>1697</v>
      </c>
      <c r="D22" s="183"/>
      <c r="E22" s="184"/>
      <c r="F22" s="157"/>
      <c r="G22" s="157"/>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393</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97" t="s">
        <v>1698</v>
      </c>
      <c r="D23" s="183"/>
      <c r="E23" s="184">
        <v>360</v>
      </c>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393</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1" x14ac:dyDescent="0.2">
      <c r="A24" s="165">
        <v>5</v>
      </c>
      <c r="B24" s="166" t="s">
        <v>412</v>
      </c>
      <c r="C24" s="175" t="s">
        <v>413</v>
      </c>
      <c r="D24" s="167" t="s">
        <v>414</v>
      </c>
      <c r="E24" s="168">
        <v>30</v>
      </c>
      <c r="F24" s="169">
        <v>39.840000000000003</v>
      </c>
      <c r="G24" s="170">
        <f>ROUND(E24*F24,2)</f>
        <v>1195.2</v>
      </c>
      <c r="H24" s="169">
        <v>0</v>
      </c>
      <c r="I24" s="170">
        <f>ROUND(E24*H24,2)</f>
        <v>0</v>
      </c>
      <c r="J24" s="169">
        <v>39.840000000000003</v>
      </c>
      <c r="K24" s="170">
        <f>ROUND(E24*J24,2)</f>
        <v>1195.2</v>
      </c>
      <c r="L24" s="170">
        <v>21</v>
      </c>
      <c r="M24" s="170">
        <f>G24*(1+L24/100)</f>
        <v>1446.192</v>
      </c>
      <c r="N24" s="170">
        <v>0</v>
      </c>
      <c r="O24" s="170">
        <f>ROUND(E24*N24,2)</f>
        <v>0</v>
      </c>
      <c r="P24" s="170">
        <v>0</v>
      </c>
      <c r="Q24" s="170">
        <f>ROUND(E24*P24,2)</f>
        <v>0</v>
      </c>
      <c r="R24" s="170" t="s">
        <v>386</v>
      </c>
      <c r="S24" s="170" t="s">
        <v>387</v>
      </c>
      <c r="T24" s="171" t="s">
        <v>322</v>
      </c>
      <c r="U24" s="157">
        <v>0</v>
      </c>
      <c r="V24" s="157">
        <f>ROUND(E24*U24,2)</f>
        <v>0</v>
      </c>
      <c r="W24" s="157"/>
      <c r="X24" s="157" t="s">
        <v>388</v>
      </c>
      <c r="Y24" s="148"/>
      <c r="Z24" s="148"/>
      <c r="AA24" s="148"/>
      <c r="AB24" s="148"/>
      <c r="AC24" s="148"/>
      <c r="AD24" s="148"/>
      <c r="AE24" s="148"/>
      <c r="AF24" s="148"/>
      <c r="AG24" s="148" t="s">
        <v>389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1" x14ac:dyDescent="0.2">
      <c r="A25" s="155"/>
      <c r="B25" s="156"/>
      <c r="C25" s="273" t="s">
        <v>975</v>
      </c>
      <c r="D25" s="274"/>
      <c r="E25" s="274"/>
      <c r="F25" s="274"/>
      <c r="G25" s="274"/>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391</v>
      </c>
      <c r="AH25" s="148"/>
      <c r="AI25" s="148"/>
      <c r="AJ25" s="148"/>
      <c r="AK25" s="148"/>
      <c r="AL25" s="148"/>
      <c r="AM25" s="148"/>
      <c r="AN25" s="148"/>
      <c r="AO25" s="148"/>
      <c r="AP25" s="148"/>
      <c r="AQ25" s="148"/>
      <c r="AR25" s="148"/>
      <c r="AS25" s="148"/>
      <c r="AT25" s="148"/>
      <c r="AU25" s="148"/>
      <c r="AV25" s="148"/>
      <c r="AW25" s="148"/>
      <c r="AX25" s="148"/>
      <c r="AY25" s="148"/>
      <c r="AZ25" s="148"/>
      <c r="BA25" s="172" t="str">
        <f>C25</f>
        <v>na vzdálenost (výšku) od hladiny vody v jímce po výšku roviny proložené osou nejvyššího bodu výtlačného potrubí, včetně sacího a výtlačného potrubí, příp. odpadní žlaby a lešení pod čerpadlo a pod potrubí nebo pod odpadní žlaby,</v>
      </c>
      <c r="BB25" s="148"/>
      <c r="BC25" s="148"/>
      <c r="BD25" s="148"/>
      <c r="BE25" s="148"/>
      <c r="BF25" s="148"/>
      <c r="BG25" s="148"/>
      <c r="BH25" s="148"/>
    </row>
    <row r="26" spans="1:60" outlineLevel="1" x14ac:dyDescent="0.2">
      <c r="A26" s="155"/>
      <c r="B26" s="156"/>
      <c r="C26" s="197" t="s">
        <v>1696</v>
      </c>
      <c r="D26" s="183"/>
      <c r="E26" s="184"/>
      <c r="F26" s="157"/>
      <c r="G26" s="15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393</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97" t="s">
        <v>1697</v>
      </c>
      <c r="D27" s="183"/>
      <c r="E27" s="184"/>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393</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97" t="s">
        <v>1699</v>
      </c>
      <c r="D28" s="183"/>
      <c r="E28" s="184">
        <v>30</v>
      </c>
      <c r="F28" s="157"/>
      <c r="G28" s="15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393</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65">
        <v>6</v>
      </c>
      <c r="B29" s="166" t="s">
        <v>1515</v>
      </c>
      <c r="C29" s="175" t="s">
        <v>1516</v>
      </c>
      <c r="D29" s="167" t="s">
        <v>443</v>
      </c>
      <c r="E29" s="168">
        <v>6.5</v>
      </c>
      <c r="F29" s="169">
        <v>57.36</v>
      </c>
      <c r="G29" s="170">
        <f>ROUND(E29*F29,2)</f>
        <v>372.84</v>
      </c>
      <c r="H29" s="169">
        <v>0</v>
      </c>
      <c r="I29" s="170">
        <f>ROUND(E29*H29,2)</f>
        <v>0</v>
      </c>
      <c r="J29" s="169">
        <v>57.36</v>
      </c>
      <c r="K29" s="170">
        <f>ROUND(E29*J29,2)</f>
        <v>372.84</v>
      </c>
      <c r="L29" s="170">
        <v>21</v>
      </c>
      <c r="M29" s="170">
        <f>G29*(1+L29/100)</f>
        <v>451.13639999999998</v>
      </c>
      <c r="N29" s="170">
        <v>0</v>
      </c>
      <c r="O29" s="170">
        <f>ROUND(E29*N29,2)</f>
        <v>0</v>
      </c>
      <c r="P29" s="170">
        <v>0</v>
      </c>
      <c r="Q29" s="170">
        <f>ROUND(E29*P29,2)</f>
        <v>0</v>
      </c>
      <c r="R29" s="170" t="s">
        <v>386</v>
      </c>
      <c r="S29" s="170" t="s">
        <v>387</v>
      </c>
      <c r="T29" s="171" t="s">
        <v>322</v>
      </c>
      <c r="U29" s="157">
        <v>9.2999999999999999E-2</v>
      </c>
      <c r="V29" s="157">
        <f>ROUND(E29*U29,2)</f>
        <v>0.6</v>
      </c>
      <c r="W29" s="157"/>
      <c r="X29" s="157" t="s">
        <v>388</v>
      </c>
      <c r="Y29" s="148"/>
      <c r="Z29" s="148"/>
      <c r="AA29" s="148"/>
      <c r="AB29" s="148"/>
      <c r="AC29" s="148"/>
      <c r="AD29" s="148"/>
      <c r="AE29" s="148"/>
      <c r="AF29" s="148"/>
      <c r="AG29" s="148" t="s">
        <v>389</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273" t="s">
        <v>984</v>
      </c>
      <c r="D30" s="274"/>
      <c r="E30" s="274"/>
      <c r="F30" s="274"/>
      <c r="G30" s="274"/>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391</v>
      </c>
      <c r="AH30" s="148"/>
      <c r="AI30" s="148"/>
      <c r="AJ30" s="148"/>
      <c r="AK30" s="148"/>
      <c r="AL30" s="148"/>
      <c r="AM30" s="148"/>
      <c r="AN30" s="148"/>
      <c r="AO30" s="148"/>
      <c r="AP30" s="148"/>
      <c r="AQ30" s="148"/>
      <c r="AR30" s="148"/>
      <c r="AS30" s="148"/>
      <c r="AT30" s="148"/>
      <c r="AU30" s="148"/>
      <c r="AV30" s="148"/>
      <c r="AW30" s="148"/>
      <c r="AX30" s="148"/>
      <c r="AY30" s="148"/>
      <c r="AZ30" s="148"/>
      <c r="BA30" s="172" t="str">
        <f>C30</f>
        <v>nebo lesní půdy, s vodorovným přemístěním na hromady v místě upotřebení nebo na dočasné či trvalé skládky se složením</v>
      </c>
      <c r="BB30" s="148"/>
      <c r="BC30" s="148"/>
      <c r="BD30" s="148"/>
      <c r="BE30" s="148"/>
      <c r="BF30" s="148"/>
      <c r="BG30" s="148"/>
      <c r="BH30" s="148"/>
    </row>
    <row r="31" spans="1:60" outlineLevel="1" x14ac:dyDescent="0.2">
      <c r="A31" s="155"/>
      <c r="B31" s="156"/>
      <c r="C31" s="197" t="s">
        <v>2079</v>
      </c>
      <c r="D31" s="183"/>
      <c r="E31" s="184">
        <v>6.5</v>
      </c>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393</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65">
        <v>7</v>
      </c>
      <c r="B32" s="166" t="s">
        <v>1701</v>
      </c>
      <c r="C32" s="175" t="s">
        <v>1702</v>
      </c>
      <c r="D32" s="167" t="s">
        <v>443</v>
      </c>
      <c r="E32" s="168">
        <v>3.7296</v>
      </c>
      <c r="F32" s="169">
        <v>322</v>
      </c>
      <c r="G32" s="170">
        <f>ROUND(E32*F32,2)</f>
        <v>1200.93</v>
      </c>
      <c r="H32" s="169">
        <v>0</v>
      </c>
      <c r="I32" s="170">
        <f>ROUND(E32*H32,2)</f>
        <v>0</v>
      </c>
      <c r="J32" s="169">
        <v>322</v>
      </c>
      <c r="K32" s="170">
        <f>ROUND(E32*J32,2)</f>
        <v>1200.93</v>
      </c>
      <c r="L32" s="170">
        <v>21</v>
      </c>
      <c r="M32" s="170">
        <f>G32*(1+L32/100)</f>
        <v>1453.1252999999999</v>
      </c>
      <c r="N32" s="170">
        <v>0</v>
      </c>
      <c r="O32" s="170">
        <f>ROUND(E32*N32,2)</f>
        <v>0</v>
      </c>
      <c r="P32" s="170">
        <v>0</v>
      </c>
      <c r="Q32" s="170">
        <f>ROUND(E32*P32,2)</f>
        <v>0</v>
      </c>
      <c r="R32" s="170" t="s">
        <v>386</v>
      </c>
      <c r="S32" s="170" t="s">
        <v>387</v>
      </c>
      <c r="T32" s="171" t="s">
        <v>322</v>
      </c>
      <c r="U32" s="157">
        <v>1.022</v>
      </c>
      <c r="V32" s="157">
        <f>ROUND(E32*U32,2)</f>
        <v>3.81</v>
      </c>
      <c r="W32" s="157"/>
      <c r="X32" s="157" t="s">
        <v>388</v>
      </c>
      <c r="Y32" s="148"/>
      <c r="Z32" s="148"/>
      <c r="AA32" s="148"/>
      <c r="AB32" s="148"/>
      <c r="AC32" s="148"/>
      <c r="AD32" s="148"/>
      <c r="AE32" s="148"/>
      <c r="AF32" s="148"/>
      <c r="AG32" s="148" t="s">
        <v>389</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22.5" outlineLevel="1" x14ac:dyDescent="0.2">
      <c r="A33" s="155"/>
      <c r="B33" s="156"/>
      <c r="C33" s="273" t="s">
        <v>1703</v>
      </c>
      <c r="D33" s="274"/>
      <c r="E33" s="274"/>
      <c r="F33" s="274"/>
      <c r="G33" s="274"/>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391</v>
      </c>
      <c r="AH33" s="148"/>
      <c r="AI33" s="148"/>
      <c r="AJ33" s="148"/>
      <c r="AK33" s="148"/>
      <c r="AL33" s="148"/>
      <c r="AM33" s="148"/>
      <c r="AN33" s="148"/>
      <c r="AO33" s="148"/>
      <c r="AP33" s="148"/>
      <c r="AQ33" s="148"/>
      <c r="AR33" s="148"/>
      <c r="AS33" s="148"/>
      <c r="AT33" s="148"/>
      <c r="AU33" s="148"/>
      <c r="AV33" s="148"/>
      <c r="AW33" s="148"/>
      <c r="AX33" s="148"/>
      <c r="AY33" s="148"/>
      <c r="AZ33" s="148"/>
      <c r="BA33" s="172" t="str">
        <f>C33</f>
        <v>s urovnáním dna do předepsaného profilu a spádu, s případně nutným přemístěním výkopku ve výkopišti a dále buď s přemístěním výkopku na přilehlém terénu na vzdálenost do 3 m od kraje jámy nebo s naložením na dopravní prostředek</v>
      </c>
      <c r="BB33" s="148"/>
      <c r="BC33" s="148"/>
      <c r="BD33" s="148"/>
      <c r="BE33" s="148"/>
      <c r="BF33" s="148"/>
      <c r="BG33" s="148"/>
      <c r="BH33" s="148"/>
    </row>
    <row r="34" spans="1:60" outlineLevel="1" x14ac:dyDescent="0.2">
      <c r="A34" s="155"/>
      <c r="B34" s="156"/>
      <c r="C34" s="197" t="s">
        <v>456</v>
      </c>
      <c r="D34" s="183"/>
      <c r="E34" s="184"/>
      <c r="F34" s="157"/>
      <c r="G34" s="157"/>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393</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97" t="s">
        <v>2080</v>
      </c>
      <c r="D35" s="183"/>
      <c r="E35" s="184">
        <v>3.7296</v>
      </c>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393</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65">
        <v>8</v>
      </c>
      <c r="B36" s="166" t="s">
        <v>1705</v>
      </c>
      <c r="C36" s="175" t="s">
        <v>1706</v>
      </c>
      <c r="D36" s="167" t="s">
        <v>443</v>
      </c>
      <c r="E36" s="168">
        <v>38.894399999999997</v>
      </c>
      <c r="F36" s="169">
        <v>717.6</v>
      </c>
      <c r="G36" s="170">
        <f>ROUND(E36*F36,2)</f>
        <v>27910.62</v>
      </c>
      <c r="H36" s="169">
        <v>0</v>
      </c>
      <c r="I36" s="170">
        <f>ROUND(E36*H36,2)</f>
        <v>0</v>
      </c>
      <c r="J36" s="169">
        <v>717.6</v>
      </c>
      <c r="K36" s="170">
        <f>ROUND(E36*J36,2)</f>
        <v>27910.62</v>
      </c>
      <c r="L36" s="170">
        <v>21</v>
      </c>
      <c r="M36" s="170">
        <f>G36*(1+L36/100)</f>
        <v>33771.850200000001</v>
      </c>
      <c r="N36" s="170">
        <v>0</v>
      </c>
      <c r="O36" s="170">
        <f>ROUND(E36*N36,2)</f>
        <v>0</v>
      </c>
      <c r="P36" s="170">
        <v>0</v>
      </c>
      <c r="Q36" s="170">
        <f>ROUND(E36*P36,2)</f>
        <v>0</v>
      </c>
      <c r="R36" s="170" t="s">
        <v>386</v>
      </c>
      <c r="S36" s="170" t="s">
        <v>387</v>
      </c>
      <c r="T36" s="171" t="s">
        <v>322</v>
      </c>
      <c r="U36" s="157">
        <v>2.2490000000000001</v>
      </c>
      <c r="V36" s="157">
        <f>ROUND(E36*U36,2)</f>
        <v>87.47</v>
      </c>
      <c r="W36" s="157"/>
      <c r="X36" s="157" t="s">
        <v>388</v>
      </c>
      <c r="Y36" s="148"/>
      <c r="Z36" s="148"/>
      <c r="AA36" s="148"/>
      <c r="AB36" s="148"/>
      <c r="AC36" s="148"/>
      <c r="AD36" s="148"/>
      <c r="AE36" s="148"/>
      <c r="AF36" s="148"/>
      <c r="AG36" s="148" t="s">
        <v>389</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22.5" outlineLevel="1" x14ac:dyDescent="0.2">
      <c r="A37" s="155"/>
      <c r="B37" s="156"/>
      <c r="C37" s="273" t="s">
        <v>1703</v>
      </c>
      <c r="D37" s="274"/>
      <c r="E37" s="274"/>
      <c r="F37" s="274"/>
      <c r="G37" s="274"/>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391</v>
      </c>
      <c r="AH37" s="148"/>
      <c r="AI37" s="148"/>
      <c r="AJ37" s="148"/>
      <c r="AK37" s="148"/>
      <c r="AL37" s="148"/>
      <c r="AM37" s="148"/>
      <c r="AN37" s="148"/>
      <c r="AO37" s="148"/>
      <c r="AP37" s="148"/>
      <c r="AQ37" s="148"/>
      <c r="AR37" s="148"/>
      <c r="AS37" s="148"/>
      <c r="AT37" s="148"/>
      <c r="AU37" s="148"/>
      <c r="AV37" s="148"/>
      <c r="AW37" s="148"/>
      <c r="AX37" s="148"/>
      <c r="AY37" s="148"/>
      <c r="AZ37" s="148"/>
      <c r="BA37" s="172" t="str">
        <f>C37</f>
        <v>s urovnáním dna do předepsaného profilu a spádu, s případně nutným přemístěním výkopku ve výkopišti a dále buď s přemístěním výkopku na přilehlém terénu na vzdálenost do 3 m od kraje jámy nebo s naložením na dopravní prostředek</v>
      </c>
      <c r="BB37" s="148"/>
      <c r="BC37" s="148"/>
      <c r="BD37" s="148"/>
      <c r="BE37" s="148"/>
      <c r="BF37" s="148"/>
      <c r="BG37" s="148"/>
      <c r="BH37" s="148"/>
    </row>
    <row r="38" spans="1:60" outlineLevel="1" x14ac:dyDescent="0.2">
      <c r="A38" s="155"/>
      <c r="B38" s="156"/>
      <c r="C38" s="194" t="s">
        <v>392</v>
      </c>
      <c r="D38" s="179"/>
      <c r="E38" s="180"/>
      <c r="F38" s="157"/>
      <c r="G38" s="157"/>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393</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95" t="s">
        <v>2081</v>
      </c>
      <c r="D39" s="179"/>
      <c r="E39" s="180">
        <v>53.28</v>
      </c>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393</v>
      </c>
      <c r="AH39" s="148">
        <v>2</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96" t="s">
        <v>403</v>
      </c>
      <c r="D40" s="181"/>
      <c r="E40" s="182">
        <v>53.28</v>
      </c>
      <c r="F40" s="157"/>
      <c r="G40" s="157"/>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393</v>
      </c>
      <c r="AH40" s="148">
        <v>3</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94" t="s">
        <v>404</v>
      </c>
      <c r="D41" s="179"/>
      <c r="E41" s="180"/>
      <c r="F41" s="157"/>
      <c r="G41" s="157"/>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393</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97" t="s">
        <v>2082</v>
      </c>
      <c r="D42" s="183"/>
      <c r="E42" s="184">
        <v>38.894399999999997</v>
      </c>
      <c r="F42" s="157"/>
      <c r="G42" s="157"/>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393</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65">
        <v>9</v>
      </c>
      <c r="B43" s="166" t="s">
        <v>1709</v>
      </c>
      <c r="C43" s="175" t="s">
        <v>1710</v>
      </c>
      <c r="D43" s="167" t="s">
        <v>443</v>
      </c>
      <c r="E43" s="168">
        <v>8.5567700000000002</v>
      </c>
      <c r="F43" s="169">
        <v>44.08</v>
      </c>
      <c r="G43" s="170">
        <f>ROUND(E43*F43,2)</f>
        <v>377.18</v>
      </c>
      <c r="H43" s="169">
        <v>0</v>
      </c>
      <c r="I43" s="170">
        <f>ROUND(E43*H43,2)</f>
        <v>0</v>
      </c>
      <c r="J43" s="169">
        <v>44.08</v>
      </c>
      <c r="K43" s="170">
        <f>ROUND(E43*J43,2)</f>
        <v>377.18</v>
      </c>
      <c r="L43" s="170">
        <v>21</v>
      </c>
      <c r="M43" s="170">
        <f>G43*(1+L43/100)</f>
        <v>456.38779999999997</v>
      </c>
      <c r="N43" s="170">
        <v>0</v>
      </c>
      <c r="O43" s="170">
        <f>ROUND(E43*N43,2)</f>
        <v>0</v>
      </c>
      <c r="P43" s="170">
        <v>0</v>
      </c>
      <c r="Q43" s="170">
        <f>ROUND(E43*P43,2)</f>
        <v>0</v>
      </c>
      <c r="R43" s="170" t="s">
        <v>386</v>
      </c>
      <c r="S43" s="170" t="s">
        <v>387</v>
      </c>
      <c r="T43" s="171" t="s">
        <v>322</v>
      </c>
      <c r="U43" s="157">
        <v>0.107</v>
      </c>
      <c r="V43" s="157">
        <f>ROUND(E43*U43,2)</f>
        <v>0.92</v>
      </c>
      <c r="W43" s="157"/>
      <c r="X43" s="157" t="s">
        <v>388</v>
      </c>
      <c r="Y43" s="148"/>
      <c r="Z43" s="148"/>
      <c r="AA43" s="148"/>
      <c r="AB43" s="148"/>
      <c r="AC43" s="148"/>
      <c r="AD43" s="148"/>
      <c r="AE43" s="148"/>
      <c r="AF43" s="148"/>
      <c r="AG43" s="148" t="s">
        <v>389</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55"/>
      <c r="B44" s="156"/>
      <c r="C44" s="273" t="s">
        <v>1703</v>
      </c>
      <c r="D44" s="274"/>
      <c r="E44" s="274"/>
      <c r="F44" s="274"/>
      <c r="G44" s="274"/>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391</v>
      </c>
      <c r="AH44" s="148"/>
      <c r="AI44" s="148"/>
      <c r="AJ44" s="148"/>
      <c r="AK44" s="148"/>
      <c r="AL44" s="148"/>
      <c r="AM44" s="148"/>
      <c r="AN44" s="148"/>
      <c r="AO44" s="148"/>
      <c r="AP44" s="148"/>
      <c r="AQ44" s="148"/>
      <c r="AR44" s="148"/>
      <c r="AS44" s="148"/>
      <c r="AT44" s="148"/>
      <c r="AU44" s="148"/>
      <c r="AV44" s="148"/>
      <c r="AW44" s="148"/>
      <c r="AX44" s="148"/>
      <c r="AY44" s="148"/>
      <c r="AZ44" s="148"/>
      <c r="BA44" s="172" t="str">
        <f>C44</f>
        <v>s urovnáním dna do předepsaného profilu a spádu, s případně nutným přemístěním výkopku ve výkopišti a dále buď s přemístěním výkopku na přilehlém terénu na vzdálenost do 3 m od kraje jámy nebo s naložením na dopravní prostředek</v>
      </c>
      <c r="BB44" s="148"/>
      <c r="BC44" s="148"/>
      <c r="BD44" s="148"/>
      <c r="BE44" s="148"/>
      <c r="BF44" s="148"/>
      <c r="BG44" s="148"/>
      <c r="BH44" s="148"/>
    </row>
    <row r="45" spans="1:60" outlineLevel="1" x14ac:dyDescent="0.2">
      <c r="A45" s="155"/>
      <c r="B45" s="156"/>
      <c r="C45" s="197" t="s">
        <v>2083</v>
      </c>
      <c r="D45" s="183"/>
      <c r="E45" s="184">
        <v>8.5567700000000002</v>
      </c>
      <c r="F45" s="157"/>
      <c r="G45" s="157"/>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393</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65">
        <v>10</v>
      </c>
      <c r="B46" s="166" t="s">
        <v>1712</v>
      </c>
      <c r="C46" s="175" t="s">
        <v>1713</v>
      </c>
      <c r="D46" s="167" t="s">
        <v>443</v>
      </c>
      <c r="E46" s="168">
        <v>10.656000000000001</v>
      </c>
      <c r="F46" s="169">
        <v>950.4</v>
      </c>
      <c r="G46" s="170">
        <f>ROUND(E46*F46,2)</f>
        <v>10127.459999999999</v>
      </c>
      <c r="H46" s="169">
        <v>0</v>
      </c>
      <c r="I46" s="170">
        <f>ROUND(E46*H46,2)</f>
        <v>0</v>
      </c>
      <c r="J46" s="169">
        <v>950.4</v>
      </c>
      <c r="K46" s="170">
        <f>ROUND(E46*J46,2)</f>
        <v>10127.459999999999</v>
      </c>
      <c r="L46" s="170">
        <v>21</v>
      </c>
      <c r="M46" s="170">
        <f>G46*(1+L46/100)</f>
        <v>12254.226599999998</v>
      </c>
      <c r="N46" s="170">
        <v>0</v>
      </c>
      <c r="O46" s="170">
        <f>ROUND(E46*N46,2)</f>
        <v>0</v>
      </c>
      <c r="P46" s="170">
        <v>0</v>
      </c>
      <c r="Q46" s="170">
        <f>ROUND(E46*P46,2)</f>
        <v>0</v>
      </c>
      <c r="R46" s="170" t="s">
        <v>386</v>
      </c>
      <c r="S46" s="170" t="s">
        <v>387</v>
      </c>
      <c r="T46" s="171" t="s">
        <v>322</v>
      </c>
      <c r="U46" s="157">
        <v>2.9649999999999999</v>
      </c>
      <c r="V46" s="157">
        <f>ROUND(E46*U46,2)</f>
        <v>31.6</v>
      </c>
      <c r="W46" s="157"/>
      <c r="X46" s="157" t="s">
        <v>388</v>
      </c>
      <c r="Y46" s="148"/>
      <c r="Z46" s="148"/>
      <c r="AA46" s="148"/>
      <c r="AB46" s="148"/>
      <c r="AC46" s="148"/>
      <c r="AD46" s="148"/>
      <c r="AE46" s="148"/>
      <c r="AF46" s="148"/>
      <c r="AG46" s="148" t="s">
        <v>389</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ht="22.5" outlineLevel="1" x14ac:dyDescent="0.2">
      <c r="A47" s="155"/>
      <c r="B47" s="156"/>
      <c r="C47" s="273" t="s">
        <v>1703</v>
      </c>
      <c r="D47" s="274"/>
      <c r="E47" s="274"/>
      <c r="F47" s="274"/>
      <c r="G47" s="274"/>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391</v>
      </c>
      <c r="AH47" s="148"/>
      <c r="AI47" s="148"/>
      <c r="AJ47" s="148"/>
      <c r="AK47" s="148"/>
      <c r="AL47" s="148"/>
      <c r="AM47" s="148"/>
      <c r="AN47" s="148"/>
      <c r="AO47" s="148"/>
      <c r="AP47" s="148"/>
      <c r="AQ47" s="148"/>
      <c r="AR47" s="148"/>
      <c r="AS47" s="148"/>
      <c r="AT47" s="148"/>
      <c r="AU47" s="148"/>
      <c r="AV47" s="148"/>
      <c r="AW47" s="148"/>
      <c r="AX47" s="148"/>
      <c r="AY47" s="148"/>
      <c r="AZ47" s="148"/>
      <c r="BA47" s="172" t="str">
        <f>C47</f>
        <v>s urovnáním dna do předepsaného profilu a spádu, s případně nutným přemístěním výkopku ve výkopišti a dále buď s přemístěním výkopku na přilehlém terénu na vzdálenost do 3 m od kraje jámy nebo s naložením na dopravní prostředek</v>
      </c>
      <c r="BB47" s="148"/>
      <c r="BC47" s="148"/>
      <c r="BD47" s="148"/>
      <c r="BE47" s="148"/>
      <c r="BF47" s="148"/>
      <c r="BG47" s="148"/>
      <c r="BH47" s="148"/>
    </row>
    <row r="48" spans="1:60" outlineLevel="1" x14ac:dyDescent="0.2">
      <c r="A48" s="155"/>
      <c r="B48" s="156"/>
      <c r="C48" s="197" t="s">
        <v>456</v>
      </c>
      <c r="D48" s="183"/>
      <c r="E48" s="184"/>
      <c r="F48" s="157"/>
      <c r="G48" s="157"/>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393</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97" t="s">
        <v>2084</v>
      </c>
      <c r="D49" s="183"/>
      <c r="E49" s="184">
        <v>10.656000000000001</v>
      </c>
      <c r="F49" s="157"/>
      <c r="G49" s="157"/>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393</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65">
        <v>11</v>
      </c>
      <c r="B50" s="166" t="s">
        <v>1715</v>
      </c>
      <c r="C50" s="175" t="s">
        <v>1716</v>
      </c>
      <c r="D50" s="167" t="s">
        <v>443</v>
      </c>
      <c r="E50" s="168">
        <v>1.35</v>
      </c>
      <c r="F50" s="169">
        <v>163.6</v>
      </c>
      <c r="G50" s="170">
        <f>ROUND(E50*F50,2)</f>
        <v>220.86</v>
      </c>
      <c r="H50" s="169">
        <v>0</v>
      </c>
      <c r="I50" s="170">
        <f>ROUND(E50*H50,2)</f>
        <v>0</v>
      </c>
      <c r="J50" s="169">
        <v>163.6</v>
      </c>
      <c r="K50" s="170">
        <f>ROUND(E50*J50,2)</f>
        <v>220.86</v>
      </c>
      <c r="L50" s="170">
        <v>21</v>
      </c>
      <c r="M50" s="170">
        <f>G50*(1+L50/100)</f>
        <v>267.24060000000003</v>
      </c>
      <c r="N50" s="170">
        <v>0</v>
      </c>
      <c r="O50" s="170">
        <f>ROUND(E50*N50,2)</f>
        <v>0</v>
      </c>
      <c r="P50" s="170">
        <v>0</v>
      </c>
      <c r="Q50" s="170">
        <f>ROUND(E50*P50,2)</f>
        <v>0</v>
      </c>
      <c r="R50" s="170" t="s">
        <v>386</v>
      </c>
      <c r="S50" s="170" t="s">
        <v>387</v>
      </c>
      <c r="T50" s="171" t="s">
        <v>322</v>
      </c>
      <c r="U50" s="157">
        <v>0.2</v>
      </c>
      <c r="V50" s="157">
        <f>ROUND(E50*U50,2)</f>
        <v>0.27</v>
      </c>
      <c r="W50" s="157"/>
      <c r="X50" s="157" t="s">
        <v>388</v>
      </c>
      <c r="Y50" s="148"/>
      <c r="Z50" s="148"/>
      <c r="AA50" s="148"/>
      <c r="AB50" s="148"/>
      <c r="AC50" s="148"/>
      <c r="AD50" s="148"/>
      <c r="AE50" s="148"/>
      <c r="AF50" s="148"/>
      <c r="AG50" s="148" t="s">
        <v>389</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33.75" outlineLevel="1" x14ac:dyDescent="0.2">
      <c r="A51" s="155"/>
      <c r="B51" s="156"/>
      <c r="C51" s="273" t="s">
        <v>455</v>
      </c>
      <c r="D51" s="274"/>
      <c r="E51" s="274"/>
      <c r="F51" s="274"/>
      <c r="G51" s="274"/>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391</v>
      </c>
      <c r="AH51" s="148"/>
      <c r="AI51" s="148"/>
      <c r="AJ51" s="148"/>
      <c r="AK51" s="148"/>
      <c r="AL51" s="148"/>
      <c r="AM51" s="148"/>
      <c r="AN51" s="148"/>
      <c r="AO51" s="148"/>
      <c r="AP51" s="148"/>
      <c r="AQ51" s="148"/>
      <c r="AR51" s="148"/>
      <c r="AS51" s="148"/>
      <c r="AT51" s="148"/>
      <c r="AU51" s="148"/>
      <c r="AV51" s="148"/>
      <c r="AW51" s="148"/>
      <c r="AX51" s="148"/>
      <c r="AY51" s="148"/>
      <c r="AZ51" s="148"/>
      <c r="BA51" s="172" t="str">
        <f>C51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1" s="148"/>
      <c r="BC51" s="148"/>
      <c r="BD51" s="148"/>
      <c r="BE51" s="148"/>
      <c r="BF51" s="148"/>
      <c r="BG51" s="148"/>
      <c r="BH51" s="148"/>
    </row>
    <row r="52" spans="1:60" outlineLevel="1" x14ac:dyDescent="0.2">
      <c r="A52" s="155"/>
      <c r="B52" s="156"/>
      <c r="C52" s="197" t="s">
        <v>2085</v>
      </c>
      <c r="D52" s="183"/>
      <c r="E52" s="184">
        <v>1.35</v>
      </c>
      <c r="F52" s="157"/>
      <c r="G52" s="157"/>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393</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22.5" outlineLevel="1" x14ac:dyDescent="0.2">
      <c r="A53" s="165">
        <v>12</v>
      </c>
      <c r="B53" s="166" t="s">
        <v>1718</v>
      </c>
      <c r="C53" s="175" t="s">
        <v>1719</v>
      </c>
      <c r="D53" s="167" t="s">
        <v>443</v>
      </c>
      <c r="E53" s="168">
        <v>73.113330000000005</v>
      </c>
      <c r="F53" s="169">
        <v>486.4</v>
      </c>
      <c r="G53" s="170">
        <f>ROUND(E53*F53,2)</f>
        <v>35562.32</v>
      </c>
      <c r="H53" s="169">
        <v>0</v>
      </c>
      <c r="I53" s="170">
        <f>ROUND(E53*H53,2)</f>
        <v>0</v>
      </c>
      <c r="J53" s="169">
        <v>486.4</v>
      </c>
      <c r="K53" s="170">
        <f>ROUND(E53*J53,2)</f>
        <v>35562.32</v>
      </c>
      <c r="L53" s="170">
        <v>21</v>
      </c>
      <c r="M53" s="170">
        <f>G53*(1+L53/100)</f>
        <v>43030.407200000001</v>
      </c>
      <c r="N53" s="170">
        <v>0</v>
      </c>
      <c r="O53" s="170">
        <f>ROUND(E53*N53,2)</f>
        <v>0</v>
      </c>
      <c r="P53" s="170">
        <v>0</v>
      </c>
      <c r="Q53" s="170">
        <f>ROUND(E53*P53,2)</f>
        <v>0</v>
      </c>
      <c r="R53" s="170" t="s">
        <v>386</v>
      </c>
      <c r="S53" s="170" t="s">
        <v>387</v>
      </c>
      <c r="T53" s="171" t="s">
        <v>322</v>
      </c>
      <c r="U53" s="157">
        <v>1.3480000000000001</v>
      </c>
      <c r="V53" s="157">
        <f>ROUND(E53*U53,2)</f>
        <v>98.56</v>
      </c>
      <c r="W53" s="157"/>
      <c r="X53" s="157" t="s">
        <v>388</v>
      </c>
      <c r="Y53" s="148"/>
      <c r="Z53" s="148"/>
      <c r="AA53" s="148"/>
      <c r="AB53" s="148"/>
      <c r="AC53" s="148"/>
      <c r="AD53" s="148"/>
      <c r="AE53" s="148"/>
      <c r="AF53" s="148"/>
      <c r="AG53" s="148" t="s">
        <v>1091</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1" x14ac:dyDescent="0.2">
      <c r="A54" s="155"/>
      <c r="B54" s="156"/>
      <c r="C54" s="273" t="s">
        <v>1720</v>
      </c>
      <c r="D54" s="274"/>
      <c r="E54" s="274"/>
      <c r="F54" s="274"/>
      <c r="G54" s="274"/>
      <c r="H54" s="157"/>
      <c r="I54" s="157"/>
      <c r="J54" s="157"/>
      <c r="K54" s="157"/>
      <c r="L54" s="157"/>
      <c r="M54" s="157"/>
      <c r="N54" s="157"/>
      <c r="O54" s="157"/>
      <c r="P54" s="157"/>
      <c r="Q54" s="157"/>
      <c r="R54" s="157"/>
      <c r="S54" s="157"/>
      <c r="T54" s="157"/>
      <c r="U54" s="157"/>
      <c r="V54" s="157"/>
      <c r="W54" s="157"/>
      <c r="X54" s="157"/>
      <c r="Y54" s="148"/>
      <c r="Z54" s="148"/>
      <c r="AA54" s="148"/>
      <c r="AB54" s="148"/>
      <c r="AC54" s="148"/>
      <c r="AD54" s="148"/>
      <c r="AE54" s="148"/>
      <c r="AF54" s="148"/>
      <c r="AG54" s="148" t="s">
        <v>391</v>
      </c>
      <c r="AH54" s="148"/>
      <c r="AI54" s="148"/>
      <c r="AJ54" s="148"/>
      <c r="AK54" s="148"/>
      <c r="AL54" s="148"/>
      <c r="AM54" s="148"/>
      <c r="AN54" s="148"/>
      <c r="AO54" s="148"/>
      <c r="AP54" s="148"/>
      <c r="AQ54" s="148"/>
      <c r="AR54" s="148"/>
      <c r="AS54" s="148"/>
      <c r="AT54" s="148"/>
      <c r="AU54" s="148"/>
      <c r="AV54" s="148"/>
      <c r="AW54" s="148"/>
      <c r="AX54" s="148"/>
      <c r="AY54" s="148"/>
      <c r="AZ54" s="148"/>
      <c r="BA54" s="172" t="str">
        <f>C54</f>
        <v>a spouštění pláště studny pro jakýkoliv tvar studny, se svislým přemístěním výkopku na terén a s vodorovným přemístěním výkopku do 20 m od kraje výkopu,</v>
      </c>
      <c r="BB54" s="148"/>
      <c r="BC54" s="148"/>
      <c r="BD54" s="148"/>
      <c r="BE54" s="148"/>
      <c r="BF54" s="148"/>
      <c r="BG54" s="148"/>
      <c r="BH54" s="148"/>
    </row>
    <row r="55" spans="1:60" outlineLevel="1" x14ac:dyDescent="0.2">
      <c r="A55" s="155"/>
      <c r="B55" s="156"/>
      <c r="C55" s="197" t="s">
        <v>2086</v>
      </c>
      <c r="D55" s="183"/>
      <c r="E55" s="184">
        <v>73.113330000000005</v>
      </c>
      <c r="F55" s="157"/>
      <c r="G55" s="157"/>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393</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65">
        <v>13</v>
      </c>
      <c r="B56" s="166" t="s">
        <v>519</v>
      </c>
      <c r="C56" s="175" t="s">
        <v>520</v>
      </c>
      <c r="D56" s="167" t="s">
        <v>506</v>
      </c>
      <c r="E56" s="168">
        <v>52.48</v>
      </c>
      <c r="F56" s="169">
        <v>73.760000000000005</v>
      </c>
      <c r="G56" s="170">
        <f>ROUND(E56*F56,2)</f>
        <v>3870.92</v>
      </c>
      <c r="H56" s="169">
        <v>12</v>
      </c>
      <c r="I56" s="170">
        <f>ROUND(E56*H56,2)</f>
        <v>629.76</v>
      </c>
      <c r="J56" s="169">
        <v>61.76</v>
      </c>
      <c r="K56" s="170">
        <f>ROUND(E56*J56,2)</f>
        <v>3241.16</v>
      </c>
      <c r="L56" s="170">
        <v>21</v>
      </c>
      <c r="M56" s="170">
        <f>G56*(1+L56/100)</f>
        <v>4683.8131999999996</v>
      </c>
      <c r="N56" s="170">
        <v>6.9999999999999999E-4</v>
      </c>
      <c r="O56" s="170">
        <f>ROUND(E56*N56,2)</f>
        <v>0.04</v>
      </c>
      <c r="P56" s="170">
        <v>0</v>
      </c>
      <c r="Q56" s="170">
        <f>ROUND(E56*P56,2)</f>
        <v>0</v>
      </c>
      <c r="R56" s="170" t="s">
        <v>386</v>
      </c>
      <c r="S56" s="170" t="s">
        <v>387</v>
      </c>
      <c r="T56" s="171" t="s">
        <v>322</v>
      </c>
      <c r="U56" s="157">
        <v>0.156</v>
      </c>
      <c r="V56" s="157">
        <f>ROUND(E56*U56,2)</f>
        <v>8.19</v>
      </c>
      <c r="W56" s="157"/>
      <c r="X56" s="157" t="s">
        <v>388</v>
      </c>
      <c r="Y56" s="148"/>
      <c r="Z56" s="148"/>
      <c r="AA56" s="148"/>
      <c r="AB56" s="148"/>
      <c r="AC56" s="148"/>
      <c r="AD56" s="148"/>
      <c r="AE56" s="148"/>
      <c r="AF56" s="148"/>
      <c r="AG56" s="148" t="s">
        <v>389</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97" t="s">
        <v>2087</v>
      </c>
      <c r="D57" s="183"/>
      <c r="E57" s="184">
        <v>52.48</v>
      </c>
      <c r="F57" s="157"/>
      <c r="G57" s="157"/>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393</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65">
        <v>14</v>
      </c>
      <c r="B58" s="166" t="s">
        <v>1549</v>
      </c>
      <c r="C58" s="175" t="s">
        <v>1550</v>
      </c>
      <c r="D58" s="167" t="s">
        <v>506</v>
      </c>
      <c r="E58" s="168">
        <v>52.48</v>
      </c>
      <c r="F58" s="169">
        <v>28</v>
      </c>
      <c r="G58" s="170">
        <f>ROUND(E58*F58,2)</f>
        <v>1469.44</v>
      </c>
      <c r="H58" s="169">
        <v>0</v>
      </c>
      <c r="I58" s="170">
        <f>ROUND(E58*H58,2)</f>
        <v>0</v>
      </c>
      <c r="J58" s="169">
        <v>28</v>
      </c>
      <c r="K58" s="170">
        <f>ROUND(E58*J58,2)</f>
        <v>1469.44</v>
      </c>
      <c r="L58" s="170">
        <v>21</v>
      </c>
      <c r="M58" s="170">
        <f>G58*(1+L58/100)</f>
        <v>1778.0224000000001</v>
      </c>
      <c r="N58" s="170">
        <v>0</v>
      </c>
      <c r="O58" s="170">
        <f>ROUND(E58*N58,2)</f>
        <v>0</v>
      </c>
      <c r="P58" s="170">
        <v>0</v>
      </c>
      <c r="Q58" s="170">
        <f>ROUND(E58*P58,2)</f>
        <v>0</v>
      </c>
      <c r="R58" s="170" t="s">
        <v>386</v>
      </c>
      <c r="S58" s="170" t="s">
        <v>387</v>
      </c>
      <c r="T58" s="171" t="s">
        <v>322</v>
      </c>
      <c r="U58" s="157">
        <v>9.5000000000000001E-2</v>
      </c>
      <c r="V58" s="157">
        <f>ROUND(E58*U58,2)</f>
        <v>4.99</v>
      </c>
      <c r="W58" s="157"/>
      <c r="X58" s="157" t="s">
        <v>388</v>
      </c>
      <c r="Y58" s="148"/>
      <c r="Z58" s="148"/>
      <c r="AA58" s="148"/>
      <c r="AB58" s="148"/>
      <c r="AC58" s="148"/>
      <c r="AD58" s="148"/>
      <c r="AE58" s="148"/>
      <c r="AF58" s="148"/>
      <c r="AG58" s="148" t="s">
        <v>389</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273" t="s">
        <v>538</v>
      </c>
      <c r="D59" s="274"/>
      <c r="E59" s="274"/>
      <c r="F59" s="274"/>
      <c r="G59" s="274"/>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391</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97" t="s">
        <v>2087</v>
      </c>
      <c r="D60" s="183"/>
      <c r="E60" s="184">
        <v>52.48</v>
      </c>
      <c r="F60" s="157"/>
      <c r="G60" s="157"/>
      <c r="H60" s="157"/>
      <c r="I60" s="157"/>
      <c r="J60" s="157"/>
      <c r="K60" s="157"/>
      <c r="L60" s="157"/>
      <c r="M60" s="157"/>
      <c r="N60" s="157"/>
      <c r="O60" s="157"/>
      <c r="P60" s="157"/>
      <c r="Q60" s="157"/>
      <c r="R60" s="157"/>
      <c r="S60" s="157"/>
      <c r="T60" s="157"/>
      <c r="U60" s="157"/>
      <c r="V60" s="157"/>
      <c r="W60" s="157"/>
      <c r="X60" s="157"/>
      <c r="Y60" s="148"/>
      <c r="Z60" s="148"/>
      <c r="AA60" s="148"/>
      <c r="AB60" s="148"/>
      <c r="AC60" s="148"/>
      <c r="AD60" s="148"/>
      <c r="AE60" s="148"/>
      <c r="AF60" s="148"/>
      <c r="AG60" s="148" t="s">
        <v>393</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65">
        <v>15</v>
      </c>
      <c r="B61" s="166" t="s">
        <v>1731</v>
      </c>
      <c r="C61" s="175" t="s">
        <v>1732</v>
      </c>
      <c r="D61" s="167" t="s">
        <v>443</v>
      </c>
      <c r="E61" s="168">
        <v>53.28</v>
      </c>
      <c r="F61" s="169">
        <v>46.88</v>
      </c>
      <c r="G61" s="170">
        <f>ROUND(E61*F61,2)</f>
        <v>2497.77</v>
      </c>
      <c r="H61" s="169">
        <v>1.78</v>
      </c>
      <c r="I61" s="170">
        <f>ROUND(E61*H61,2)</f>
        <v>94.84</v>
      </c>
      <c r="J61" s="169">
        <v>45.1</v>
      </c>
      <c r="K61" s="170">
        <f>ROUND(E61*J61,2)</f>
        <v>2402.9299999999998</v>
      </c>
      <c r="L61" s="170">
        <v>21</v>
      </c>
      <c r="M61" s="170">
        <f>G61*(1+L61/100)</f>
        <v>3022.3017</v>
      </c>
      <c r="N61" s="170">
        <v>4.6000000000000001E-4</v>
      </c>
      <c r="O61" s="170">
        <f>ROUND(E61*N61,2)</f>
        <v>0.02</v>
      </c>
      <c r="P61" s="170">
        <v>0</v>
      </c>
      <c r="Q61" s="170">
        <f>ROUND(E61*P61,2)</f>
        <v>0</v>
      </c>
      <c r="R61" s="170" t="s">
        <v>386</v>
      </c>
      <c r="S61" s="170" t="s">
        <v>387</v>
      </c>
      <c r="T61" s="171" t="s">
        <v>322</v>
      </c>
      <c r="U61" s="157">
        <v>0.126</v>
      </c>
      <c r="V61" s="157">
        <f>ROUND(E61*U61,2)</f>
        <v>6.71</v>
      </c>
      <c r="W61" s="157"/>
      <c r="X61" s="157" t="s">
        <v>388</v>
      </c>
      <c r="Y61" s="148"/>
      <c r="Z61" s="148"/>
      <c r="AA61" s="148"/>
      <c r="AB61" s="148"/>
      <c r="AC61" s="148"/>
      <c r="AD61" s="148"/>
      <c r="AE61" s="148"/>
      <c r="AF61" s="148"/>
      <c r="AG61" s="148" t="s">
        <v>389</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273" t="s">
        <v>1733</v>
      </c>
      <c r="D62" s="274"/>
      <c r="E62" s="274"/>
      <c r="F62" s="274"/>
      <c r="G62" s="274"/>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391</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97" t="s">
        <v>2088</v>
      </c>
      <c r="D63" s="183"/>
      <c r="E63" s="184">
        <v>53.28</v>
      </c>
      <c r="F63" s="157"/>
      <c r="G63" s="157"/>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393</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65">
        <v>16</v>
      </c>
      <c r="B64" s="166" t="s">
        <v>1735</v>
      </c>
      <c r="C64" s="175" t="s">
        <v>1736</v>
      </c>
      <c r="D64" s="167" t="s">
        <v>443</v>
      </c>
      <c r="E64" s="168">
        <v>53.28</v>
      </c>
      <c r="F64" s="169">
        <v>11.2</v>
      </c>
      <c r="G64" s="170">
        <f>ROUND(E64*F64,2)</f>
        <v>596.74</v>
      </c>
      <c r="H64" s="169">
        <v>0</v>
      </c>
      <c r="I64" s="170">
        <f>ROUND(E64*H64,2)</f>
        <v>0</v>
      </c>
      <c r="J64" s="169">
        <v>11.2</v>
      </c>
      <c r="K64" s="170">
        <f>ROUND(E64*J64,2)</f>
        <v>596.74</v>
      </c>
      <c r="L64" s="170">
        <v>21</v>
      </c>
      <c r="M64" s="170">
        <f>G64*(1+L64/100)</f>
        <v>722.05539999999996</v>
      </c>
      <c r="N64" s="170">
        <v>0</v>
      </c>
      <c r="O64" s="170">
        <f>ROUND(E64*N64,2)</f>
        <v>0</v>
      </c>
      <c r="P64" s="170">
        <v>0</v>
      </c>
      <c r="Q64" s="170">
        <f>ROUND(E64*P64,2)</f>
        <v>0</v>
      </c>
      <c r="R64" s="170" t="s">
        <v>386</v>
      </c>
      <c r="S64" s="170" t="s">
        <v>387</v>
      </c>
      <c r="T64" s="171" t="s">
        <v>322</v>
      </c>
      <c r="U64" s="157">
        <v>3.7999999999999999E-2</v>
      </c>
      <c r="V64" s="157">
        <f>ROUND(E64*U64,2)</f>
        <v>2.02</v>
      </c>
      <c r="W64" s="157"/>
      <c r="X64" s="157" t="s">
        <v>388</v>
      </c>
      <c r="Y64" s="148"/>
      <c r="Z64" s="148"/>
      <c r="AA64" s="148"/>
      <c r="AB64" s="148"/>
      <c r="AC64" s="148"/>
      <c r="AD64" s="148"/>
      <c r="AE64" s="148"/>
      <c r="AF64" s="148"/>
      <c r="AG64" s="148" t="s">
        <v>389</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273" t="s">
        <v>1737</v>
      </c>
      <c r="D65" s="274"/>
      <c r="E65" s="274"/>
      <c r="F65" s="274"/>
      <c r="G65" s="274"/>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391</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197" t="s">
        <v>2089</v>
      </c>
      <c r="D66" s="183"/>
      <c r="E66" s="184">
        <v>53.28</v>
      </c>
      <c r="F66" s="157"/>
      <c r="G66" s="157"/>
      <c r="H66" s="157"/>
      <c r="I66" s="157"/>
      <c r="J66" s="157"/>
      <c r="K66" s="157"/>
      <c r="L66" s="157"/>
      <c r="M66" s="157"/>
      <c r="N66" s="157"/>
      <c r="O66" s="157"/>
      <c r="P66" s="157"/>
      <c r="Q66" s="157"/>
      <c r="R66" s="157"/>
      <c r="S66" s="157"/>
      <c r="T66" s="157"/>
      <c r="U66" s="157"/>
      <c r="V66" s="157"/>
      <c r="W66" s="157"/>
      <c r="X66" s="157"/>
      <c r="Y66" s="148"/>
      <c r="Z66" s="148"/>
      <c r="AA66" s="148"/>
      <c r="AB66" s="148"/>
      <c r="AC66" s="148"/>
      <c r="AD66" s="148"/>
      <c r="AE66" s="148"/>
      <c r="AF66" s="148"/>
      <c r="AG66" s="148" t="s">
        <v>393</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65">
        <v>17</v>
      </c>
      <c r="B67" s="166" t="s">
        <v>554</v>
      </c>
      <c r="C67" s="175" t="s">
        <v>555</v>
      </c>
      <c r="D67" s="167" t="s">
        <v>443</v>
      </c>
      <c r="E67" s="168">
        <v>53.28</v>
      </c>
      <c r="F67" s="169">
        <v>152</v>
      </c>
      <c r="G67" s="170">
        <f>ROUND(E67*F67,2)</f>
        <v>8098.56</v>
      </c>
      <c r="H67" s="169">
        <v>0</v>
      </c>
      <c r="I67" s="170">
        <f>ROUND(E67*H67,2)</f>
        <v>0</v>
      </c>
      <c r="J67" s="169">
        <v>152</v>
      </c>
      <c r="K67" s="170">
        <f>ROUND(E67*J67,2)</f>
        <v>8098.56</v>
      </c>
      <c r="L67" s="170">
        <v>21</v>
      </c>
      <c r="M67" s="170">
        <f>G67*(1+L67/100)</f>
        <v>9799.2576000000008</v>
      </c>
      <c r="N67" s="170">
        <v>0</v>
      </c>
      <c r="O67" s="170">
        <f>ROUND(E67*N67,2)</f>
        <v>0</v>
      </c>
      <c r="P67" s="170">
        <v>0</v>
      </c>
      <c r="Q67" s="170">
        <f>ROUND(E67*P67,2)</f>
        <v>0</v>
      </c>
      <c r="R67" s="170" t="s">
        <v>386</v>
      </c>
      <c r="S67" s="170" t="s">
        <v>387</v>
      </c>
      <c r="T67" s="171" t="s">
        <v>322</v>
      </c>
      <c r="U67" s="157">
        <v>0.51900000000000002</v>
      </c>
      <c r="V67" s="157">
        <f>ROUND(E67*U67,2)</f>
        <v>27.65</v>
      </c>
      <c r="W67" s="157"/>
      <c r="X67" s="157" t="s">
        <v>388</v>
      </c>
      <c r="Y67" s="148"/>
      <c r="Z67" s="148"/>
      <c r="AA67" s="148"/>
      <c r="AB67" s="148"/>
      <c r="AC67" s="148"/>
      <c r="AD67" s="148"/>
      <c r="AE67" s="148"/>
      <c r="AF67" s="148"/>
      <c r="AG67" s="148" t="s">
        <v>389</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273" t="s">
        <v>541</v>
      </c>
      <c r="D68" s="274"/>
      <c r="E68" s="274"/>
      <c r="F68" s="274"/>
      <c r="G68" s="274"/>
      <c r="H68" s="157"/>
      <c r="I68" s="157"/>
      <c r="J68" s="157"/>
      <c r="K68" s="157"/>
      <c r="L68" s="157"/>
      <c r="M68" s="157"/>
      <c r="N68" s="157"/>
      <c r="O68" s="157"/>
      <c r="P68" s="157"/>
      <c r="Q68" s="157"/>
      <c r="R68" s="157"/>
      <c r="S68" s="157"/>
      <c r="T68" s="157"/>
      <c r="U68" s="157"/>
      <c r="V68" s="157"/>
      <c r="W68" s="157"/>
      <c r="X68" s="157"/>
      <c r="Y68" s="148"/>
      <c r="Z68" s="148"/>
      <c r="AA68" s="148"/>
      <c r="AB68" s="148"/>
      <c r="AC68" s="148"/>
      <c r="AD68" s="148"/>
      <c r="AE68" s="148"/>
      <c r="AF68" s="148"/>
      <c r="AG68" s="148" t="s">
        <v>391</v>
      </c>
      <c r="AH68" s="148"/>
      <c r="AI68" s="148"/>
      <c r="AJ68" s="148"/>
      <c r="AK68" s="148"/>
      <c r="AL68" s="148"/>
      <c r="AM68" s="148"/>
      <c r="AN68" s="148"/>
      <c r="AO68" s="148"/>
      <c r="AP68" s="148"/>
      <c r="AQ68" s="148"/>
      <c r="AR68" s="148"/>
      <c r="AS68" s="148"/>
      <c r="AT68" s="148"/>
      <c r="AU68" s="148"/>
      <c r="AV68" s="148"/>
      <c r="AW68" s="148"/>
      <c r="AX68" s="148"/>
      <c r="AY68" s="148"/>
      <c r="AZ68" s="148"/>
      <c r="BA68" s="172" t="str">
        <f>C68</f>
        <v>bez naložení do dopravní nádoby, ale s vyprázdněním dopravní nádoby na hromadu nebo na dopravní prostředek,</v>
      </c>
      <c r="BB68" s="148"/>
      <c r="BC68" s="148"/>
      <c r="BD68" s="148"/>
      <c r="BE68" s="148"/>
      <c r="BF68" s="148"/>
      <c r="BG68" s="148"/>
      <c r="BH68" s="148"/>
    </row>
    <row r="69" spans="1:60" outlineLevel="1" x14ac:dyDescent="0.2">
      <c r="A69" s="155"/>
      <c r="B69" s="156"/>
      <c r="C69" s="197" t="s">
        <v>2090</v>
      </c>
      <c r="D69" s="183"/>
      <c r="E69" s="184">
        <v>53.28</v>
      </c>
      <c r="F69" s="157"/>
      <c r="G69" s="15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393</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65">
        <v>18</v>
      </c>
      <c r="B70" s="166" t="s">
        <v>1738</v>
      </c>
      <c r="C70" s="175" t="s">
        <v>1739</v>
      </c>
      <c r="D70" s="167" t="s">
        <v>443</v>
      </c>
      <c r="E70" s="168">
        <v>73.113330000000005</v>
      </c>
      <c r="F70" s="169">
        <v>269.60000000000002</v>
      </c>
      <c r="G70" s="170">
        <f>ROUND(E70*F70,2)</f>
        <v>19711.349999999999</v>
      </c>
      <c r="H70" s="169">
        <v>0</v>
      </c>
      <c r="I70" s="170">
        <f>ROUND(E70*H70,2)</f>
        <v>0</v>
      </c>
      <c r="J70" s="169">
        <v>269.60000000000002</v>
      </c>
      <c r="K70" s="170">
        <f>ROUND(E70*J70,2)</f>
        <v>19711.349999999999</v>
      </c>
      <c r="L70" s="170">
        <v>21</v>
      </c>
      <c r="M70" s="170">
        <f>G70*(1+L70/100)</f>
        <v>23850.733499999998</v>
      </c>
      <c r="N70" s="170">
        <v>0</v>
      </c>
      <c r="O70" s="170">
        <f>ROUND(E70*N70,2)</f>
        <v>0</v>
      </c>
      <c r="P70" s="170">
        <v>0</v>
      </c>
      <c r="Q70" s="170">
        <f>ROUND(E70*P70,2)</f>
        <v>0</v>
      </c>
      <c r="R70" s="170" t="s">
        <v>386</v>
      </c>
      <c r="S70" s="170" t="s">
        <v>387</v>
      </c>
      <c r="T70" s="171" t="s">
        <v>322</v>
      </c>
      <c r="U70" s="157">
        <v>0.626</v>
      </c>
      <c r="V70" s="157">
        <f>ROUND(E70*U70,2)</f>
        <v>45.77</v>
      </c>
      <c r="W70" s="157"/>
      <c r="X70" s="157" t="s">
        <v>388</v>
      </c>
      <c r="Y70" s="148"/>
      <c r="Z70" s="148"/>
      <c r="AA70" s="148"/>
      <c r="AB70" s="148"/>
      <c r="AC70" s="148"/>
      <c r="AD70" s="148"/>
      <c r="AE70" s="148"/>
      <c r="AF70" s="148"/>
      <c r="AG70" s="148" t="s">
        <v>389</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273" t="s">
        <v>541</v>
      </c>
      <c r="D71" s="274"/>
      <c r="E71" s="274"/>
      <c r="F71" s="274"/>
      <c r="G71" s="274"/>
      <c r="H71" s="157"/>
      <c r="I71" s="157"/>
      <c r="J71" s="157"/>
      <c r="K71" s="157"/>
      <c r="L71" s="157"/>
      <c r="M71" s="157"/>
      <c r="N71" s="157"/>
      <c r="O71" s="157"/>
      <c r="P71" s="157"/>
      <c r="Q71" s="157"/>
      <c r="R71" s="157"/>
      <c r="S71" s="157"/>
      <c r="T71" s="157"/>
      <c r="U71" s="157"/>
      <c r="V71" s="157"/>
      <c r="W71" s="157"/>
      <c r="X71" s="157"/>
      <c r="Y71" s="148"/>
      <c r="Z71" s="148"/>
      <c r="AA71" s="148"/>
      <c r="AB71" s="148"/>
      <c r="AC71" s="148"/>
      <c r="AD71" s="148"/>
      <c r="AE71" s="148"/>
      <c r="AF71" s="148"/>
      <c r="AG71" s="148" t="s">
        <v>391</v>
      </c>
      <c r="AH71" s="148"/>
      <c r="AI71" s="148"/>
      <c r="AJ71" s="148"/>
      <c r="AK71" s="148"/>
      <c r="AL71" s="148"/>
      <c r="AM71" s="148"/>
      <c r="AN71" s="148"/>
      <c r="AO71" s="148"/>
      <c r="AP71" s="148"/>
      <c r="AQ71" s="148"/>
      <c r="AR71" s="148"/>
      <c r="AS71" s="148"/>
      <c r="AT71" s="148"/>
      <c r="AU71" s="148"/>
      <c r="AV71" s="148"/>
      <c r="AW71" s="148"/>
      <c r="AX71" s="148"/>
      <c r="AY71" s="148"/>
      <c r="AZ71" s="148"/>
      <c r="BA71" s="172" t="str">
        <f>C71</f>
        <v>bez naložení do dopravní nádoby, ale s vyprázdněním dopravní nádoby na hromadu nebo na dopravní prostředek,</v>
      </c>
      <c r="BB71" s="148"/>
      <c r="BC71" s="148"/>
      <c r="BD71" s="148"/>
      <c r="BE71" s="148"/>
      <c r="BF71" s="148"/>
      <c r="BG71" s="148"/>
      <c r="BH71" s="148"/>
    </row>
    <row r="72" spans="1:60" outlineLevel="1" x14ac:dyDescent="0.2">
      <c r="A72" s="155"/>
      <c r="B72" s="156"/>
      <c r="C72" s="197" t="s">
        <v>2091</v>
      </c>
      <c r="D72" s="183"/>
      <c r="E72" s="184">
        <v>73.113330000000005</v>
      </c>
      <c r="F72" s="157"/>
      <c r="G72" s="157"/>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393</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65">
        <v>19</v>
      </c>
      <c r="B73" s="166" t="s">
        <v>567</v>
      </c>
      <c r="C73" s="175" t="s">
        <v>568</v>
      </c>
      <c r="D73" s="167" t="s">
        <v>443</v>
      </c>
      <c r="E73" s="168">
        <v>50.896700000000003</v>
      </c>
      <c r="F73" s="169">
        <v>76.88</v>
      </c>
      <c r="G73" s="170">
        <f>ROUND(E73*F73,2)</f>
        <v>3912.94</v>
      </c>
      <c r="H73" s="169">
        <v>0</v>
      </c>
      <c r="I73" s="170">
        <f>ROUND(E73*H73,2)</f>
        <v>0</v>
      </c>
      <c r="J73" s="169">
        <v>76.88</v>
      </c>
      <c r="K73" s="170">
        <f>ROUND(E73*J73,2)</f>
        <v>3912.94</v>
      </c>
      <c r="L73" s="170">
        <v>21</v>
      </c>
      <c r="M73" s="170">
        <f>G73*(1+L73/100)</f>
        <v>4734.6574000000001</v>
      </c>
      <c r="N73" s="170">
        <v>0</v>
      </c>
      <c r="O73" s="170">
        <f>ROUND(E73*N73,2)</f>
        <v>0</v>
      </c>
      <c r="P73" s="170">
        <v>0</v>
      </c>
      <c r="Q73" s="170">
        <f>ROUND(E73*P73,2)</f>
        <v>0</v>
      </c>
      <c r="R73" s="170" t="s">
        <v>386</v>
      </c>
      <c r="S73" s="170" t="s">
        <v>387</v>
      </c>
      <c r="T73" s="171" t="s">
        <v>322</v>
      </c>
      <c r="U73" s="157">
        <v>1.0999999999999999E-2</v>
      </c>
      <c r="V73" s="157">
        <f>ROUND(E73*U73,2)</f>
        <v>0.56000000000000005</v>
      </c>
      <c r="W73" s="157"/>
      <c r="X73" s="157" t="s">
        <v>388</v>
      </c>
      <c r="Y73" s="148"/>
      <c r="Z73" s="148"/>
      <c r="AA73" s="148"/>
      <c r="AB73" s="148"/>
      <c r="AC73" s="148"/>
      <c r="AD73" s="148"/>
      <c r="AE73" s="148"/>
      <c r="AF73" s="148"/>
      <c r="AG73" s="148" t="s">
        <v>389</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273" t="s">
        <v>569</v>
      </c>
      <c r="D74" s="274"/>
      <c r="E74" s="274"/>
      <c r="F74" s="274"/>
      <c r="G74" s="274"/>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391</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97" t="s">
        <v>2092</v>
      </c>
      <c r="D75" s="183"/>
      <c r="E75" s="184">
        <v>50.896700000000003</v>
      </c>
      <c r="F75" s="157"/>
      <c r="G75" s="157"/>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393</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ht="22.5" outlineLevel="1" x14ac:dyDescent="0.2">
      <c r="A76" s="165">
        <v>20</v>
      </c>
      <c r="B76" s="166" t="s">
        <v>572</v>
      </c>
      <c r="C76" s="175" t="s">
        <v>573</v>
      </c>
      <c r="D76" s="167" t="s">
        <v>443</v>
      </c>
      <c r="E76" s="168">
        <v>108.79498</v>
      </c>
      <c r="F76" s="169">
        <v>211.2</v>
      </c>
      <c r="G76" s="170">
        <f>ROUND(E76*F76,2)</f>
        <v>22977.5</v>
      </c>
      <c r="H76" s="169">
        <v>0</v>
      </c>
      <c r="I76" s="170">
        <f>ROUND(E76*H76,2)</f>
        <v>0</v>
      </c>
      <c r="J76" s="169">
        <v>211.2</v>
      </c>
      <c r="K76" s="170">
        <f>ROUND(E76*J76,2)</f>
        <v>22977.5</v>
      </c>
      <c r="L76" s="170">
        <v>21</v>
      </c>
      <c r="M76" s="170">
        <f>G76*(1+L76/100)</f>
        <v>27802.774999999998</v>
      </c>
      <c r="N76" s="170">
        <v>0</v>
      </c>
      <c r="O76" s="170">
        <f>ROUND(E76*N76,2)</f>
        <v>0</v>
      </c>
      <c r="P76" s="170">
        <v>0</v>
      </c>
      <c r="Q76" s="170">
        <f>ROUND(E76*P76,2)</f>
        <v>0</v>
      </c>
      <c r="R76" s="170" t="s">
        <v>386</v>
      </c>
      <c r="S76" s="170" t="s">
        <v>387</v>
      </c>
      <c r="T76" s="171" t="s">
        <v>322</v>
      </c>
      <c r="U76" s="157">
        <v>1.0999999999999999E-2</v>
      </c>
      <c r="V76" s="157">
        <f>ROUND(E76*U76,2)</f>
        <v>1.2</v>
      </c>
      <c r="W76" s="157"/>
      <c r="X76" s="157" t="s">
        <v>388</v>
      </c>
      <c r="Y76" s="148"/>
      <c r="Z76" s="148"/>
      <c r="AA76" s="148"/>
      <c r="AB76" s="148"/>
      <c r="AC76" s="148"/>
      <c r="AD76" s="148"/>
      <c r="AE76" s="148"/>
      <c r="AF76" s="148"/>
      <c r="AG76" s="148" t="s">
        <v>389</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273" t="s">
        <v>569</v>
      </c>
      <c r="D77" s="274"/>
      <c r="E77" s="274"/>
      <c r="F77" s="274"/>
      <c r="G77" s="274"/>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391</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97" t="s">
        <v>2093</v>
      </c>
      <c r="D78" s="183"/>
      <c r="E78" s="184">
        <v>102.29498</v>
      </c>
      <c r="F78" s="157"/>
      <c r="G78" s="157"/>
      <c r="H78" s="157"/>
      <c r="I78" s="157"/>
      <c r="J78" s="157"/>
      <c r="K78" s="157"/>
      <c r="L78" s="157"/>
      <c r="M78" s="157"/>
      <c r="N78" s="157"/>
      <c r="O78" s="157"/>
      <c r="P78" s="157"/>
      <c r="Q78" s="157"/>
      <c r="R78" s="157"/>
      <c r="S78" s="157"/>
      <c r="T78" s="157"/>
      <c r="U78" s="157"/>
      <c r="V78" s="157"/>
      <c r="W78" s="157"/>
      <c r="X78" s="157"/>
      <c r="Y78" s="148"/>
      <c r="Z78" s="148"/>
      <c r="AA78" s="148"/>
      <c r="AB78" s="148"/>
      <c r="AC78" s="148"/>
      <c r="AD78" s="148"/>
      <c r="AE78" s="148"/>
      <c r="AF78" s="148"/>
      <c r="AG78" s="148" t="s">
        <v>393</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97" t="s">
        <v>2094</v>
      </c>
      <c r="D79" s="183"/>
      <c r="E79" s="184">
        <v>6.5</v>
      </c>
      <c r="F79" s="157"/>
      <c r="G79" s="157"/>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393</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ht="33.75" outlineLevel="1" x14ac:dyDescent="0.2">
      <c r="A80" s="165">
        <v>21</v>
      </c>
      <c r="B80" s="166" t="s">
        <v>575</v>
      </c>
      <c r="C80" s="175" t="s">
        <v>576</v>
      </c>
      <c r="D80" s="167" t="s">
        <v>443</v>
      </c>
      <c r="E80" s="168">
        <v>543.97490000000005</v>
      </c>
      <c r="F80" s="169">
        <v>16.64</v>
      </c>
      <c r="G80" s="170">
        <f>ROUND(E80*F80,2)</f>
        <v>9051.74</v>
      </c>
      <c r="H80" s="169">
        <v>0</v>
      </c>
      <c r="I80" s="170">
        <f>ROUND(E80*H80,2)</f>
        <v>0</v>
      </c>
      <c r="J80" s="169">
        <v>16.64</v>
      </c>
      <c r="K80" s="170">
        <f>ROUND(E80*J80,2)</f>
        <v>9051.74</v>
      </c>
      <c r="L80" s="170">
        <v>21</v>
      </c>
      <c r="M80" s="170">
        <f>G80*(1+L80/100)</f>
        <v>10952.605399999999</v>
      </c>
      <c r="N80" s="170">
        <v>0</v>
      </c>
      <c r="O80" s="170">
        <f>ROUND(E80*N80,2)</f>
        <v>0</v>
      </c>
      <c r="P80" s="170">
        <v>0</v>
      </c>
      <c r="Q80" s="170">
        <f>ROUND(E80*P80,2)</f>
        <v>0</v>
      </c>
      <c r="R80" s="170" t="s">
        <v>386</v>
      </c>
      <c r="S80" s="170" t="s">
        <v>387</v>
      </c>
      <c r="T80" s="171" t="s">
        <v>322</v>
      </c>
      <c r="U80" s="157">
        <v>0</v>
      </c>
      <c r="V80" s="157">
        <f>ROUND(E80*U80,2)</f>
        <v>0</v>
      </c>
      <c r="W80" s="157"/>
      <c r="X80" s="157" t="s">
        <v>388</v>
      </c>
      <c r="Y80" s="148"/>
      <c r="Z80" s="148"/>
      <c r="AA80" s="148"/>
      <c r="AB80" s="148"/>
      <c r="AC80" s="148"/>
      <c r="AD80" s="148"/>
      <c r="AE80" s="148"/>
      <c r="AF80" s="148"/>
      <c r="AG80" s="148" t="s">
        <v>389</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273" t="s">
        <v>569</v>
      </c>
      <c r="D81" s="274"/>
      <c r="E81" s="274"/>
      <c r="F81" s="274"/>
      <c r="G81" s="274"/>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391</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97" t="s">
        <v>2095</v>
      </c>
      <c r="D82" s="183"/>
      <c r="E82" s="184"/>
      <c r="F82" s="157"/>
      <c r="G82" s="157"/>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393</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97" t="s">
        <v>2096</v>
      </c>
      <c r="D83" s="183"/>
      <c r="E83" s="184">
        <v>511.47489999999999</v>
      </c>
      <c r="F83" s="157"/>
      <c r="G83" s="157"/>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393</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97" t="s">
        <v>2097</v>
      </c>
      <c r="D84" s="183"/>
      <c r="E84" s="184">
        <v>32.5</v>
      </c>
      <c r="F84" s="157"/>
      <c r="G84" s="157"/>
      <c r="H84" s="157"/>
      <c r="I84" s="157"/>
      <c r="J84" s="157"/>
      <c r="K84" s="157"/>
      <c r="L84" s="157"/>
      <c r="M84" s="157"/>
      <c r="N84" s="157"/>
      <c r="O84" s="157"/>
      <c r="P84" s="157"/>
      <c r="Q84" s="157"/>
      <c r="R84" s="157"/>
      <c r="S84" s="157"/>
      <c r="T84" s="157"/>
      <c r="U84" s="157"/>
      <c r="V84" s="157"/>
      <c r="W84" s="157"/>
      <c r="X84" s="157"/>
      <c r="Y84" s="148"/>
      <c r="Z84" s="148"/>
      <c r="AA84" s="148"/>
      <c r="AB84" s="148"/>
      <c r="AC84" s="148"/>
      <c r="AD84" s="148"/>
      <c r="AE84" s="148"/>
      <c r="AF84" s="148"/>
      <c r="AG84" s="148" t="s">
        <v>393</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ht="22.5" outlineLevel="1" x14ac:dyDescent="0.2">
      <c r="A85" s="165">
        <v>22</v>
      </c>
      <c r="B85" s="166" t="s">
        <v>1747</v>
      </c>
      <c r="C85" s="175" t="s">
        <v>1748</v>
      </c>
      <c r="D85" s="167" t="s">
        <v>727</v>
      </c>
      <c r="E85" s="168">
        <v>3</v>
      </c>
      <c r="F85" s="169">
        <v>27.2</v>
      </c>
      <c r="G85" s="170">
        <f>ROUND(E85*F85,2)</f>
        <v>81.599999999999994</v>
      </c>
      <c r="H85" s="169">
        <v>0</v>
      </c>
      <c r="I85" s="170">
        <f>ROUND(E85*H85,2)</f>
        <v>0</v>
      </c>
      <c r="J85" s="169">
        <v>27.2</v>
      </c>
      <c r="K85" s="170">
        <f>ROUND(E85*J85,2)</f>
        <v>81.599999999999994</v>
      </c>
      <c r="L85" s="170">
        <v>21</v>
      </c>
      <c r="M85" s="170">
        <f>G85*(1+L85/100)</f>
        <v>98.73599999999999</v>
      </c>
      <c r="N85" s="170">
        <v>0</v>
      </c>
      <c r="O85" s="170">
        <f>ROUND(E85*N85,2)</f>
        <v>0</v>
      </c>
      <c r="P85" s="170">
        <v>0</v>
      </c>
      <c r="Q85" s="170">
        <f>ROUND(E85*P85,2)</f>
        <v>0</v>
      </c>
      <c r="R85" s="170" t="s">
        <v>386</v>
      </c>
      <c r="S85" s="170" t="s">
        <v>387</v>
      </c>
      <c r="T85" s="171" t="s">
        <v>322</v>
      </c>
      <c r="U85" s="157">
        <v>4.4999999999999998E-2</v>
      </c>
      <c r="V85" s="157">
        <f>ROUND(E85*U85,2)</f>
        <v>0.14000000000000001</v>
      </c>
      <c r="W85" s="157"/>
      <c r="X85" s="157" t="s">
        <v>388</v>
      </c>
      <c r="Y85" s="148"/>
      <c r="Z85" s="148"/>
      <c r="AA85" s="148"/>
      <c r="AB85" s="148"/>
      <c r="AC85" s="148"/>
      <c r="AD85" s="148"/>
      <c r="AE85" s="148"/>
      <c r="AF85" s="148"/>
      <c r="AG85" s="148" t="s">
        <v>389</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273" t="s">
        <v>1749</v>
      </c>
      <c r="D86" s="274"/>
      <c r="E86" s="274"/>
      <c r="F86" s="274"/>
      <c r="G86" s="274"/>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391</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97" t="s">
        <v>1691</v>
      </c>
      <c r="D87" s="183"/>
      <c r="E87" s="184">
        <v>3</v>
      </c>
      <c r="F87" s="157"/>
      <c r="G87" s="157"/>
      <c r="H87" s="157"/>
      <c r="I87" s="157"/>
      <c r="J87" s="157"/>
      <c r="K87" s="157"/>
      <c r="L87" s="157"/>
      <c r="M87" s="157"/>
      <c r="N87" s="157"/>
      <c r="O87" s="157"/>
      <c r="P87" s="157"/>
      <c r="Q87" s="157"/>
      <c r="R87" s="157"/>
      <c r="S87" s="157"/>
      <c r="T87" s="157"/>
      <c r="U87" s="157"/>
      <c r="V87" s="157"/>
      <c r="W87" s="157"/>
      <c r="X87" s="157"/>
      <c r="Y87" s="148"/>
      <c r="Z87" s="148"/>
      <c r="AA87" s="148"/>
      <c r="AB87" s="148"/>
      <c r="AC87" s="148"/>
      <c r="AD87" s="148"/>
      <c r="AE87" s="148"/>
      <c r="AF87" s="148"/>
      <c r="AG87" s="148" t="s">
        <v>393</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ht="22.5" outlineLevel="1" x14ac:dyDescent="0.2">
      <c r="A88" s="165">
        <v>23</v>
      </c>
      <c r="B88" s="166" t="s">
        <v>1750</v>
      </c>
      <c r="C88" s="175" t="s">
        <v>1751</v>
      </c>
      <c r="D88" s="167" t="s">
        <v>727</v>
      </c>
      <c r="E88" s="168">
        <v>3</v>
      </c>
      <c r="F88" s="169">
        <v>397.6</v>
      </c>
      <c r="G88" s="170">
        <f>ROUND(E88*F88,2)</f>
        <v>1192.8</v>
      </c>
      <c r="H88" s="169">
        <v>0</v>
      </c>
      <c r="I88" s="170">
        <f>ROUND(E88*H88,2)</f>
        <v>0</v>
      </c>
      <c r="J88" s="169">
        <v>397.6</v>
      </c>
      <c r="K88" s="170">
        <f>ROUND(E88*J88,2)</f>
        <v>1192.8</v>
      </c>
      <c r="L88" s="170">
        <v>21</v>
      </c>
      <c r="M88" s="170">
        <f>G88*(1+L88/100)</f>
        <v>1443.288</v>
      </c>
      <c r="N88" s="170">
        <v>0</v>
      </c>
      <c r="O88" s="170">
        <f>ROUND(E88*N88,2)</f>
        <v>0</v>
      </c>
      <c r="P88" s="170">
        <v>0</v>
      </c>
      <c r="Q88" s="170">
        <f>ROUND(E88*P88,2)</f>
        <v>0</v>
      </c>
      <c r="R88" s="170" t="s">
        <v>386</v>
      </c>
      <c r="S88" s="170" t="s">
        <v>387</v>
      </c>
      <c r="T88" s="171" t="s">
        <v>322</v>
      </c>
      <c r="U88" s="157">
        <v>0.56999999999999995</v>
      </c>
      <c r="V88" s="157">
        <f>ROUND(E88*U88,2)</f>
        <v>1.71</v>
      </c>
      <c r="W88" s="157"/>
      <c r="X88" s="157" t="s">
        <v>388</v>
      </c>
      <c r="Y88" s="148"/>
      <c r="Z88" s="148"/>
      <c r="AA88" s="148"/>
      <c r="AB88" s="148"/>
      <c r="AC88" s="148"/>
      <c r="AD88" s="148"/>
      <c r="AE88" s="148"/>
      <c r="AF88" s="148"/>
      <c r="AG88" s="148" t="s">
        <v>389</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273" t="s">
        <v>1749</v>
      </c>
      <c r="D89" s="274"/>
      <c r="E89" s="274"/>
      <c r="F89" s="274"/>
      <c r="G89" s="274"/>
      <c r="H89" s="157"/>
      <c r="I89" s="157"/>
      <c r="J89" s="157"/>
      <c r="K89" s="157"/>
      <c r="L89" s="157"/>
      <c r="M89" s="157"/>
      <c r="N89" s="157"/>
      <c r="O89" s="157"/>
      <c r="P89" s="157"/>
      <c r="Q89" s="157"/>
      <c r="R89" s="157"/>
      <c r="S89" s="157"/>
      <c r="T89" s="157"/>
      <c r="U89" s="157"/>
      <c r="V89" s="157"/>
      <c r="W89" s="157"/>
      <c r="X89" s="157"/>
      <c r="Y89" s="148"/>
      <c r="Z89" s="148"/>
      <c r="AA89" s="148"/>
      <c r="AB89" s="148"/>
      <c r="AC89" s="148"/>
      <c r="AD89" s="148"/>
      <c r="AE89" s="148"/>
      <c r="AF89" s="148"/>
      <c r="AG89" s="148" t="s">
        <v>391</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197" t="s">
        <v>1691</v>
      </c>
      <c r="D90" s="183"/>
      <c r="E90" s="184">
        <v>3</v>
      </c>
      <c r="F90" s="157"/>
      <c r="G90" s="157"/>
      <c r="H90" s="157"/>
      <c r="I90" s="157"/>
      <c r="J90" s="157"/>
      <c r="K90" s="157"/>
      <c r="L90" s="157"/>
      <c r="M90" s="157"/>
      <c r="N90" s="157"/>
      <c r="O90" s="157"/>
      <c r="P90" s="157"/>
      <c r="Q90" s="157"/>
      <c r="R90" s="157"/>
      <c r="S90" s="157"/>
      <c r="T90" s="157"/>
      <c r="U90" s="157"/>
      <c r="V90" s="157"/>
      <c r="W90" s="157"/>
      <c r="X90" s="157"/>
      <c r="Y90" s="148"/>
      <c r="Z90" s="148"/>
      <c r="AA90" s="148"/>
      <c r="AB90" s="148"/>
      <c r="AC90" s="148"/>
      <c r="AD90" s="148"/>
      <c r="AE90" s="148"/>
      <c r="AF90" s="148"/>
      <c r="AG90" s="148" t="s">
        <v>393</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2.5" outlineLevel="1" x14ac:dyDescent="0.2">
      <c r="A91" s="165">
        <v>24</v>
      </c>
      <c r="B91" s="166" t="s">
        <v>1752</v>
      </c>
      <c r="C91" s="175" t="s">
        <v>1753</v>
      </c>
      <c r="D91" s="167" t="s">
        <v>727</v>
      </c>
      <c r="E91" s="168">
        <v>3</v>
      </c>
      <c r="F91" s="169">
        <v>99.2</v>
      </c>
      <c r="G91" s="170">
        <f>ROUND(E91*F91,2)</f>
        <v>297.60000000000002</v>
      </c>
      <c r="H91" s="169">
        <v>0</v>
      </c>
      <c r="I91" s="170">
        <f>ROUND(E91*H91,2)</f>
        <v>0</v>
      </c>
      <c r="J91" s="169">
        <v>99.2</v>
      </c>
      <c r="K91" s="170">
        <f>ROUND(E91*J91,2)</f>
        <v>297.60000000000002</v>
      </c>
      <c r="L91" s="170">
        <v>21</v>
      </c>
      <c r="M91" s="170">
        <f>G91*(1+L91/100)</f>
        <v>360.096</v>
      </c>
      <c r="N91" s="170">
        <v>0</v>
      </c>
      <c r="O91" s="170">
        <f>ROUND(E91*N91,2)</f>
        <v>0</v>
      </c>
      <c r="P91" s="170">
        <v>0</v>
      </c>
      <c r="Q91" s="170">
        <f>ROUND(E91*P91,2)</f>
        <v>0</v>
      </c>
      <c r="R91" s="170" t="s">
        <v>386</v>
      </c>
      <c r="S91" s="170" t="s">
        <v>387</v>
      </c>
      <c r="T91" s="171" t="s">
        <v>322</v>
      </c>
      <c r="U91" s="157">
        <v>6.6000000000000003E-2</v>
      </c>
      <c r="V91" s="157">
        <f>ROUND(E91*U91,2)</f>
        <v>0.2</v>
      </c>
      <c r="W91" s="157"/>
      <c r="X91" s="157" t="s">
        <v>388</v>
      </c>
      <c r="Y91" s="148"/>
      <c r="Z91" s="148"/>
      <c r="AA91" s="148"/>
      <c r="AB91" s="148"/>
      <c r="AC91" s="148"/>
      <c r="AD91" s="148"/>
      <c r="AE91" s="148"/>
      <c r="AF91" s="148"/>
      <c r="AG91" s="148" t="s">
        <v>389</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273" t="s">
        <v>1749</v>
      </c>
      <c r="D92" s="274"/>
      <c r="E92" s="274"/>
      <c r="F92" s="274"/>
      <c r="G92" s="274"/>
      <c r="H92" s="157"/>
      <c r="I92" s="157"/>
      <c r="J92" s="157"/>
      <c r="K92" s="157"/>
      <c r="L92" s="157"/>
      <c r="M92" s="157"/>
      <c r="N92" s="157"/>
      <c r="O92" s="157"/>
      <c r="P92" s="157"/>
      <c r="Q92" s="157"/>
      <c r="R92" s="157"/>
      <c r="S92" s="157"/>
      <c r="T92" s="157"/>
      <c r="U92" s="157"/>
      <c r="V92" s="157"/>
      <c r="W92" s="157"/>
      <c r="X92" s="157"/>
      <c r="Y92" s="148"/>
      <c r="Z92" s="148"/>
      <c r="AA92" s="148"/>
      <c r="AB92" s="148"/>
      <c r="AC92" s="148"/>
      <c r="AD92" s="148"/>
      <c r="AE92" s="148"/>
      <c r="AF92" s="148"/>
      <c r="AG92" s="148" t="s">
        <v>391</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97" t="s">
        <v>1691</v>
      </c>
      <c r="D93" s="183"/>
      <c r="E93" s="184">
        <v>3</v>
      </c>
      <c r="F93" s="157"/>
      <c r="G93" s="157"/>
      <c r="H93" s="157"/>
      <c r="I93" s="157"/>
      <c r="J93" s="157"/>
      <c r="K93" s="157"/>
      <c r="L93" s="157"/>
      <c r="M93" s="157"/>
      <c r="N93" s="157"/>
      <c r="O93" s="157"/>
      <c r="P93" s="157"/>
      <c r="Q93" s="157"/>
      <c r="R93" s="157"/>
      <c r="S93" s="157"/>
      <c r="T93" s="157"/>
      <c r="U93" s="157"/>
      <c r="V93" s="157"/>
      <c r="W93" s="157"/>
      <c r="X93" s="157"/>
      <c r="Y93" s="148"/>
      <c r="Z93" s="148"/>
      <c r="AA93" s="148"/>
      <c r="AB93" s="148"/>
      <c r="AC93" s="148"/>
      <c r="AD93" s="148"/>
      <c r="AE93" s="148"/>
      <c r="AF93" s="148"/>
      <c r="AG93" s="148" t="s">
        <v>393</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ht="33.75" outlineLevel="1" x14ac:dyDescent="0.2">
      <c r="A94" s="165">
        <v>25</v>
      </c>
      <c r="B94" s="166" t="s">
        <v>1754</v>
      </c>
      <c r="C94" s="175" t="s">
        <v>1755</v>
      </c>
      <c r="D94" s="167" t="s">
        <v>727</v>
      </c>
      <c r="E94" s="168">
        <v>3</v>
      </c>
      <c r="F94" s="169">
        <v>5.68</v>
      </c>
      <c r="G94" s="170">
        <f>ROUND(E94*F94,2)</f>
        <v>17.04</v>
      </c>
      <c r="H94" s="169">
        <v>0</v>
      </c>
      <c r="I94" s="170">
        <f>ROUND(E94*H94,2)</f>
        <v>0</v>
      </c>
      <c r="J94" s="169">
        <v>5.68</v>
      </c>
      <c r="K94" s="170">
        <f>ROUND(E94*J94,2)</f>
        <v>17.04</v>
      </c>
      <c r="L94" s="170">
        <v>21</v>
      </c>
      <c r="M94" s="170">
        <f>G94*(1+L94/100)</f>
        <v>20.618399999999998</v>
      </c>
      <c r="N94" s="170">
        <v>0</v>
      </c>
      <c r="O94" s="170">
        <f>ROUND(E94*N94,2)</f>
        <v>0</v>
      </c>
      <c r="P94" s="170">
        <v>0</v>
      </c>
      <c r="Q94" s="170">
        <f>ROUND(E94*P94,2)</f>
        <v>0</v>
      </c>
      <c r="R94" s="170" t="s">
        <v>386</v>
      </c>
      <c r="S94" s="170" t="s">
        <v>387</v>
      </c>
      <c r="T94" s="171" t="s">
        <v>322</v>
      </c>
      <c r="U94" s="157">
        <v>0</v>
      </c>
      <c r="V94" s="157">
        <f>ROUND(E94*U94,2)</f>
        <v>0</v>
      </c>
      <c r="W94" s="157"/>
      <c r="X94" s="157" t="s">
        <v>388</v>
      </c>
      <c r="Y94" s="148"/>
      <c r="Z94" s="148"/>
      <c r="AA94" s="148"/>
      <c r="AB94" s="148"/>
      <c r="AC94" s="148"/>
      <c r="AD94" s="148"/>
      <c r="AE94" s="148"/>
      <c r="AF94" s="148"/>
      <c r="AG94" s="148" t="s">
        <v>389</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273" t="s">
        <v>1749</v>
      </c>
      <c r="D95" s="274"/>
      <c r="E95" s="274"/>
      <c r="F95" s="274"/>
      <c r="G95" s="274"/>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391</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33.75" outlineLevel="1" x14ac:dyDescent="0.2">
      <c r="A96" s="165">
        <v>26</v>
      </c>
      <c r="B96" s="166" t="s">
        <v>1756</v>
      </c>
      <c r="C96" s="175" t="s">
        <v>1757</v>
      </c>
      <c r="D96" s="167" t="s">
        <v>727</v>
      </c>
      <c r="E96" s="168">
        <v>3</v>
      </c>
      <c r="F96" s="169">
        <v>12.24</v>
      </c>
      <c r="G96" s="170">
        <f>ROUND(E96*F96,2)</f>
        <v>36.72</v>
      </c>
      <c r="H96" s="169">
        <v>0</v>
      </c>
      <c r="I96" s="170">
        <f>ROUND(E96*H96,2)</f>
        <v>0</v>
      </c>
      <c r="J96" s="169">
        <v>12.24</v>
      </c>
      <c r="K96" s="170">
        <f>ROUND(E96*J96,2)</f>
        <v>36.72</v>
      </c>
      <c r="L96" s="170">
        <v>21</v>
      </c>
      <c r="M96" s="170">
        <f>G96*(1+L96/100)</f>
        <v>44.431199999999997</v>
      </c>
      <c r="N96" s="170">
        <v>0</v>
      </c>
      <c r="O96" s="170">
        <f>ROUND(E96*N96,2)</f>
        <v>0</v>
      </c>
      <c r="P96" s="170">
        <v>0</v>
      </c>
      <c r="Q96" s="170">
        <f>ROUND(E96*P96,2)</f>
        <v>0</v>
      </c>
      <c r="R96" s="170" t="s">
        <v>386</v>
      </c>
      <c r="S96" s="170" t="s">
        <v>387</v>
      </c>
      <c r="T96" s="171" t="s">
        <v>322</v>
      </c>
      <c r="U96" s="157">
        <v>0</v>
      </c>
      <c r="V96" s="157">
        <f>ROUND(E96*U96,2)</f>
        <v>0</v>
      </c>
      <c r="W96" s="157"/>
      <c r="X96" s="157" t="s">
        <v>388</v>
      </c>
      <c r="Y96" s="148"/>
      <c r="Z96" s="148"/>
      <c r="AA96" s="148"/>
      <c r="AB96" s="148"/>
      <c r="AC96" s="148"/>
      <c r="AD96" s="148"/>
      <c r="AE96" s="148"/>
      <c r="AF96" s="148"/>
      <c r="AG96" s="148" t="s">
        <v>389</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273" t="s">
        <v>1749</v>
      </c>
      <c r="D97" s="274"/>
      <c r="E97" s="274"/>
      <c r="F97" s="274"/>
      <c r="G97" s="274"/>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391</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33.75" outlineLevel="1" x14ac:dyDescent="0.2">
      <c r="A98" s="165">
        <v>27</v>
      </c>
      <c r="B98" s="166" t="s">
        <v>1758</v>
      </c>
      <c r="C98" s="175" t="s">
        <v>1759</v>
      </c>
      <c r="D98" s="167" t="s">
        <v>727</v>
      </c>
      <c r="E98" s="168">
        <v>3</v>
      </c>
      <c r="F98" s="169">
        <v>18.079999999999998</v>
      </c>
      <c r="G98" s="170">
        <f>ROUND(E98*F98,2)</f>
        <v>54.24</v>
      </c>
      <c r="H98" s="169">
        <v>0</v>
      </c>
      <c r="I98" s="170">
        <f>ROUND(E98*H98,2)</f>
        <v>0</v>
      </c>
      <c r="J98" s="169">
        <v>18.079999999999998</v>
      </c>
      <c r="K98" s="170">
        <f>ROUND(E98*J98,2)</f>
        <v>54.24</v>
      </c>
      <c r="L98" s="170">
        <v>21</v>
      </c>
      <c r="M98" s="170">
        <f>G98*(1+L98/100)</f>
        <v>65.630399999999995</v>
      </c>
      <c r="N98" s="170">
        <v>0</v>
      </c>
      <c r="O98" s="170">
        <f>ROUND(E98*N98,2)</f>
        <v>0</v>
      </c>
      <c r="P98" s="170">
        <v>0</v>
      </c>
      <c r="Q98" s="170">
        <f>ROUND(E98*P98,2)</f>
        <v>0</v>
      </c>
      <c r="R98" s="170" t="s">
        <v>386</v>
      </c>
      <c r="S98" s="170" t="s">
        <v>387</v>
      </c>
      <c r="T98" s="171" t="s">
        <v>322</v>
      </c>
      <c r="U98" s="157">
        <v>0</v>
      </c>
      <c r="V98" s="157">
        <f>ROUND(E98*U98,2)</f>
        <v>0</v>
      </c>
      <c r="W98" s="157"/>
      <c r="X98" s="157" t="s">
        <v>388</v>
      </c>
      <c r="Y98" s="148"/>
      <c r="Z98" s="148"/>
      <c r="AA98" s="148"/>
      <c r="AB98" s="148"/>
      <c r="AC98" s="148"/>
      <c r="AD98" s="148"/>
      <c r="AE98" s="148"/>
      <c r="AF98" s="148"/>
      <c r="AG98" s="148" t="s">
        <v>389</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273" t="s">
        <v>1749</v>
      </c>
      <c r="D99" s="274"/>
      <c r="E99" s="274"/>
      <c r="F99" s="274"/>
      <c r="G99" s="274"/>
      <c r="H99" s="157"/>
      <c r="I99" s="157"/>
      <c r="J99" s="157"/>
      <c r="K99" s="157"/>
      <c r="L99" s="157"/>
      <c r="M99" s="157"/>
      <c r="N99" s="157"/>
      <c r="O99" s="157"/>
      <c r="P99" s="157"/>
      <c r="Q99" s="157"/>
      <c r="R99" s="157"/>
      <c r="S99" s="157"/>
      <c r="T99" s="157"/>
      <c r="U99" s="157"/>
      <c r="V99" s="157"/>
      <c r="W99" s="157"/>
      <c r="X99" s="157"/>
      <c r="Y99" s="148"/>
      <c r="Z99" s="148"/>
      <c r="AA99" s="148"/>
      <c r="AB99" s="148"/>
      <c r="AC99" s="148"/>
      <c r="AD99" s="148"/>
      <c r="AE99" s="148"/>
      <c r="AF99" s="148"/>
      <c r="AG99" s="148" t="s">
        <v>391</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65">
        <v>28</v>
      </c>
      <c r="B100" s="166" t="s">
        <v>2098</v>
      </c>
      <c r="C100" s="175" t="s">
        <v>2099</v>
      </c>
      <c r="D100" s="167" t="s">
        <v>506</v>
      </c>
      <c r="E100" s="168">
        <v>40</v>
      </c>
      <c r="F100" s="169">
        <v>46.72</v>
      </c>
      <c r="G100" s="170">
        <f>ROUND(E100*F100,2)</f>
        <v>1868.8</v>
      </c>
      <c r="H100" s="169">
        <v>0</v>
      </c>
      <c r="I100" s="170">
        <f>ROUND(E100*H100,2)</f>
        <v>0</v>
      </c>
      <c r="J100" s="169">
        <v>46.72</v>
      </c>
      <c r="K100" s="170">
        <f>ROUND(E100*J100,2)</f>
        <v>1868.8</v>
      </c>
      <c r="L100" s="170">
        <v>21</v>
      </c>
      <c r="M100" s="170">
        <f>G100*(1+L100/100)</f>
        <v>2261.248</v>
      </c>
      <c r="N100" s="170">
        <v>0</v>
      </c>
      <c r="O100" s="170">
        <f>ROUND(E100*N100,2)</f>
        <v>0</v>
      </c>
      <c r="P100" s="170">
        <v>0</v>
      </c>
      <c r="Q100" s="170">
        <f>ROUND(E100*P100,2)</f>
        <v>0</v>
      </c>
      <c r="R100" s="170" t="s">
        <v>386</v>
      </c>
      <c r="S100" s="170" t="s">
        <v>387</v>
      </c>
      <c r="T100" s="171" t="s">
        <v>322</v>
      </c>
      <c r="U100" s="157">
        <v>0</v>
      </c>
      <c r="V100" s="157">
        <f>ROUND(E100*U100,2)</f>
        <v>0</v>
      </c>
      <c r="W100" s="157"/>
      <c r="X100" s="157" t="s">
        <v>388</v>
      </c>
      <c r="Y100" s="148"/>
      <c r="Z100" s="148"/>
      <c r="AA100" s="148"/>
      <c r="AB100" s="148"/>
      <c r="AC100" s="148"/>
      <c r="AD100" s="148"/>
      <c r="AE100" s="148"/>
      <c r="AF100" s="148"/>
      <c r="AG100" s="148" t="s">
        <v>389</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273" t="s">
        <v>2100</v>
      </c>
      <c r="D101" s="274"/>
      <c r="E101" s="274"/>
      <c r="F101" s="274"/>
      <c r="G101" s="274"/>
      <c r="H101" s="157"/>
      <c r="I101" s="157"/>
      <c r="J101" s="157"/>
      <c r="K101" s="157"/>
      <c r="L101" s="157"/>
      <c r="M101" s="157"/>
      <c r="N101" s="157"/>
      <c r="O101" s="157"/>
      <c r="P101" s="157"/>
      <c r="Q101" s="157"/>
      <c r="R101" s="157"/>
      <c r="S101" s="157"/>
      <c r="T101" s="157"/>
      <c r="U101" s="157"/>
      <c r="V101" s="157"/>
      <c r="W101" s="157"/>
      <c r="X101" s="157"/>
      <c r="Y101" s="148"/>
      <c r="Z101" s="148"/>
      <c r="AA101" s="148"/>
      <c r="AB101" s="148"/>
      <c r="AC101" s="148"/>
      <c r="AD101" s="148"/>
      <c r="AE101" s="148"/>
      <c r="AF101" s="148"/>
      <c r="AG101" s="148" t="s">
        <v>391</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55"/>
      <c r="B102" s="156"/>
      <c r="C102" s="197" t="s">
        <v>2078</v>
      </c>
      <c r="D102" s="183"/>
      <c r="E102" s="184">
        <v>40</v>
      </c>
      <c r="F102" s="157"/>
      <c r="G102" s="157"/>
      <c r="H102" s="157"/>
      <c r="I102" s="157"/>
      <c r="J102" s="157"/>
      <c r="K102" s="157"/>
      <c r="L102" s="157"/>
      <c r="M102" s="157"/>
      <c r="N102" s="157"/>
      <c r="O102" s="157"/>
      <c r="P102" s="157"/>
      <c r="Q102" s="157"/>
      <c r="R102" s="157"/>
      <c r="S102" s="157"/>
      <c r="T102" s="157"/>
      <c r="U102" s="157"/>
      <c r="V102" s="157"/>
      <c r="W102" s="157"/>
      <c r="X102" s="157"/>
      <c r="Y102" s="148"/>
      <c r="Z102" s="148"/>
      <c r="AA102" s="148"/>
      <c r="AB102" s="148"/>
      <c r="AC102" s="148"/>
      <c r="AD102" s="148"/>
      <c r="AE102" s="148"/>
      <c r="AF102" s="148"/>
      <c r="AG102" s="148" t="s">
        <v>393</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ht="22.5" outlineLevel="1" x14ac:dyDescent="0.2">
      <c r="A103" s="165">
        <v>29</v>
      </c>
      <c r="B103" s="166" t="s">
        <v>1760</v>
      </c>
      <c r="C103" s="175" t="s">
        <v>1761</v>
      </c>
      <c r="D103" s="167" t="s">
        <v>443</v>
      </c>
      <c r="E103" s="168">
        <v>25.448350000000001</v>
      </c>
      <c r="F103" s="169">
        <v>196</v>
      </c>
      <c r="G103" s="170">
        <f>ROUND(E103*F103,2)</f>
        <v>4987.88</v>
      </c>
      <c r="H103" s="169">
        <v>0</v>
      </c>
      <c r="I103" s="170">
        <f>ROUND(E103*H103,2)</f>
        <v>0</v>
      </c>
      <c r="J103" s="169">
        <v>196</v>
      </c>
      <c r="K103" s="170">
        <f>ROUND(E103*J103,2)</f>
        <v>4987.88</v>
      </c>
      <c r="L103" s="170">
        <v>21</v>
      </c>
      <c r="M103" s="170">
        <f>G103*(1+L103/100)</f>
        <v>6035.3347999999996</v>
      </c>
      <c r="N103" s="170">
        <v>0</v>
      </c>
      <c r="O103" s="170">
        <f>ROUND(E103*N103,2)</f>
        <v>0</v>
      </c>
      <c r="P103" s="170">
        <v>0</v>
      </c>
      <c r="Q103" s="170">
        <f>ROUND(E103*P103,2)</f>
        <v>0</v>
      </c>
      <c r="R103" s="170" t="s">
        <v>386</v>
      </c>
      <c r="S103" s="170" t="s">
        <v>387</v>
      </c>
      <c r="T103" s="171" t="s">
        <v>322</v>
      </c>
      <c r="U103" s="157">
        <v>0.65200000000000002</v>
      </c>
      <c r="V103" s="157">
        <f>ROUND(E103*U103,2)</f>
        <v>16.59</v>
      </c>
      <c r="W103" s="157"/>
      <c r="X103" s="157" t="s">
        <v>388</v>
      </c>
      <c r="Y103" s="148"/>
      <c r="Z103" s="148"/>
      <c r="AA103" s="148"/>
      <c r="AB103" s="148"/>
      <c r="AC103" s="148"/>
      <c r="AD103" s="148"/>
      <c r="AE103" s="148"/>
      <c r="AF103" s="148"/>
      <c r="AG103" s="148" t="s">
        <v>389</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97" t="s">
        <v>2101</v>
      </c>
      <c r="D104" s="183"/>
      <c r="E104" s="184">
        <v>25.448350000000001</v>
      </c>
      <c r="F104" s="157"/>
      <c r="G104" s="157"/>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393</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ht="22.5" outlineLevel="1" x14ac:dyDescent="0.2">
      <c r="A105" s="165">
        <v>30</v>
      </c>
      <c r="B105" s="166" t="s">
        <v>581</v>
      </c>
      <c r="C105" s="175" t="s">
        <v>582</v>
      </c>
      <c r="D105" s="167" t="s">
        <v>443</v>
      </c>
      <c r="E105" s="168">
        <v>25.448350000000001</v>
      </c>
      <c r="F105" s="169">
        <v>12.72</v>
      </c>
      <c r="G105" s="170">
        <f>ROUND(E105*F105,2)</f>
        <v>323.7</v>
      </c>
      <c r="H105" s="169">
        <v>0</v>
      </c>
      <c r="I105" s="170">
        <f>ROUND(E105*H105,2)</f>
        <v>0</v>
      </c>
      <c r="J105" s="169">
        <v>12.72</v>
      </c>
      <c r="K105" s="170">
        <f>ROUND(E105*J105,2)</f>
        <v>323.7</v>
      </c>
      <c r="L105" s="170">
        <v>21</v>
      </c>
      <c r="M105" s="170">
        <f>G105*(1+L105/100)</f>
        <v>391.67699999999996</v>
      </c>
      <c r="N105" s="170">
        <v>0</v>
      </c>
      <c r="O105" s="170">
        <f>ROUND(E105*N105,2)</f>
        <v>0</v>
      </c>
      <c r="P105" s="170">
        <v>0</v>
      </c>
      <c r="Q105" s="170">
        <f>ROUND(E105*P105,2)</f>
        <v>0</v>
      </c>
      <c r="R105" s="170" t="s">
        <v>386</v>
      </c>
      <c r="S105" s="170" t="s">
        <v>387</v>
      </c>
      <c r="T105" s="171" t="s">
        <v>322</v>
      </c>
      <c r="U105" s="157">
        <v>8.9999999999999993E-3</v>
      </c>
      <c r="V105" s="157">
        <f>ROUND(E105*U105,2)</f>
        <v>0.23</v>
      </c>
      <c r="W105" s="157"/>
      <c r="X105" s="157" t="s">
        <v>388</v>
      </c>
      <c r="Y105" s="148"/>
      <c r="Z105" s="148"/>
      <c r="AA105" s="148"/>
      <c r="AB105" s="148"/>
      <c r="AC105" s="148"/>
      <c r="AD105" s="148"/>
      <c r="AE105" s="148"/>
      <c r="AF105" s="148"/>
      <c r="AG105" s="148" t="s">
        <v>389</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97" t="s">
        <v>2102</v>
      </c>
      <c r="D106" s="183"/>
      <c r="E106" s="184">
        <v>25.448350000000001</v>
      </c>
      <c r="F106" s="157"/>
      <c r="G106" s="157"/>
      <c r="H106" s="157"/>
      <c r="I106" s="157"/>
      <c r="J106" s="157"/>
      <c r="K106" s="157"/>
      <c r="L106" s="157"/>
      <c r="M106" s="157"/>
      <c r="N106" s="157"/>
      <c r="O106" s="157"/>
      <c r="P106" s="157"/>
      <c r="Q106" s="157"/>
      <c r="R106" s="157"/>
      <c r="S106" s="157"/>
      <c r="T106" s="157"/>
      <c r="U106" s="157"/>
      <c r="V106" s="157"/>
      <c r="W106" s="157"/>
      <c r="X106" s="157"/>
      <c r="Y106" s="148"/>
      <c r="Z106" s="148"/>
      <c r="AA106" s="148"/>
      <c r="AB106" s="148"/>
      <c r="AC106" s="148"/>
      <c r="AD106" s="148"/>
      <c r="AE106" s="148"/>
      <c r="AF106" s="148"/>
      <c r="AG106" s="148" t="s">
        <v>393</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ht="22.5" outlineLevel="1" x14ac:dyDescent="0.2">
      <c r="A107" s="165">
        <v>31</v>
      </c>
      <c r="B107" s="166" t="s">
        <v>1089</v>
      </c>
      <c r="C107" s="175" t="s">
        <v>1090</v>
      </c>
      <c r="D107" s="167" t="s">
        <v>443</v>
      </c>
      <c r="E107" s="168">
        <v>25.448350000000001</v>
      </c>
      <c r="F107" s="169">
        <v>93.2</v>
      </c>
      <c r="G107" s="170">
        <f>ROUND(E107*F107,2)</f>
        <v>2371.79</v>
      </c>
      <c r="H107" s="169">
        <v>0</v>
      </c>
      <c r="I107" s="170">
        <f>ROUND(E107*H107,2)</f>
        <v>0</v>
      </c>
      <c r="J107" s="169">
        <v>93.2</v>
      </c>
      <c r="K107" s="170">
        <f>ROUND(E107*J107,2)</f>
        <v>2371.79</v>
      </c>
      <c r="L107" s="170">
        <v>21</v>
      </c>
      <c r="M107" s="170">
        <f>G107*(1+L107/100)</f>
        <v>2869.8658999999998</v>
      </c>
      <c r="N107" s="170">
        <v>0</v>
      </c>
      <c r="O107" s="170">
        <f>ROUND(E107*N107,2)</f>
        <v>0</v>
      </c>
      <c r="P107" s="170">
        <v>0</v>
      </c>
      <c r="Q107" s="170">
        <f>ROUND(E107*P107,2)</f>
        <v>0</v>
      </c>
      <c r="R107" s="170" t="s">
        <v>386</v>
      </c>
      <c r="S107" s="170" t="s">
        <v>387</v>
      </c>
      <c r="T107" s="171" t="s">
        <v>322</v>
      </c>
      <c r="U107" s="157">
        <v>0.20200000000000001</v>
      </c>
      <c r="V107" s="157">
        <f>ROUND(E107*U107,2)</f>
        <v>5.14</v>
      </c>
      <c r="W107" s="157"/>
      <c r="X107" s="157" t="s">
        <v>388</v>
      </c>
      <c r="Y107" s="148"/>
      <c r="Z107" s="148"/>
      <c r="AA107" s="148"/>
      <c r="AB107" s="148"/>
      <c r="AC107" s="148"/>
      <c r="AD107" s="148"/>
      <c r="AE107" s="148"/>
      <c r="AF107" s="148"/>
      <c r="AG107" s="148" t="s">
        <v>389</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273" t="s">
        <v>587</v>
      </c>
      <c r="D108" s="274"/>
      <c r="E108" s="274"/>
      <c r="F108" s="274"/>
      <c r="G108" s="274"/>
      <c r="H108" s="157"/>
      <c r="I108" s="157"/>
      <c r="J108" s="157"/>
      <c r="K108" s="157"/>
      <c r="L108" s="157"/>
      <c r="M108" s="157"/>
      <c r="N108" s="157"/>
      <c r="O108" s="157"/>
      <c r="P108" s="157"/>
      <c r="Q108" s="157"/>
      <c r="R108" s="157"/>
      <c r="S108" s="157"/>
      <c r="T108" s="157"/>
      <c r="U108" s="157"/>
      <c r="V108" s="157"/>
      <c r="W108" s="157"/>
      <c r="X108" s="157"/>
      <c r="Y108" s="148"/>
      <c r="Z108" s="148"/>
      <c r="AA108" s="148"/>
      <c r="AB108" s="148"/>
      <c r="AC108" s="148"/>
      <c r="AD108" s="148"/>
      <c r="AE108" s="148"/>
      <c r="AF108" s="148"/>
      <c r="AG108" s="148" t="s">
        <v>391</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261" t="s">
        <v>1092</v>
      </c>
      <c r="D109" s="262"/>
      <c r="E109" s="262"/>
      <c r="F109" s="262"/>
      <c r="G109" s="262"/>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326</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97" t="s">
        <v>2103</v>
      </c>
      <c r="D110" s="183"/>
      <c r="E110" s="184">
        <v>127.74333</v>
      </c>
      <c r="F110" s="157"/>
      <c r="G110" s="157"/>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393</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97" t="s">
        <v>590</v>
      </c>
      <c r="D111" s="183"/>
      <c r="E111" s="184"/>
      <c r="F111" s="157"/>
      <c r="G111" s="157"/>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393</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97" t="s">
        <v>2104</v>
      </c>
      <c r="D112" s="183"/>
      <c r="E112" s="184">
        <v>-2.4975000000000001</v>
      </c>
      <c r="F112" s="157"/>
      <c r="G112" s="157"/>
      <c r="H112" s="157"/>
      <c r="I112" s="157"/>
      <c r="J112" s="157"/>
      <c r="K112" s="157"/>
      <c r="L112" s="157"/>
      <c r="M112" s="157"/>
      <c r="N112" s="157"/>
      <c r="O112" s="157"/>
      <c r="P112" s="157"/>
      <c r="Q112" s="157"/>
      <c r="R112" s="157"/>
      <c r="S112" s="157"/>
      <c r="T112" s="157"/>
      <c r="U112" s="157"/>
      <c r="V112" s="157"/>
      <c r="W112" s="157"/>
      <c r="X112" s="157"/>
      <c r="Y112" s="148"/>
      <c r="Z112" s="148"/>
      <c r="AA112" s="148"/>
      <c r="AB112" s="148"/>
      <c r="AC112" s="148"/>
      <c r="AD112" s="148"/>
      <c r="AE112" s="148"/>
      <c r="AF112" s="148"/>
      <c r="AG112" s="148" t="s">
        <v>393</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97" t="s">
        <v>2105</v>
      </c>
      <c r="D113" s="183"/>
      <c r="E113" s="184">
        <v>-0.94499999999999995</v>
      </c>
      <c r="F113" s="157"/>
      <c r="G113" s="15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393</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97" t="s">
        <v>2106</v>
      </c>
      <c r="D114" s="183"/>
      <c r="E114" s="184">
        <v>-1.3975</v>
      </c>
      <c r="F114" s="157"/>
      <c r="G114" s="157"/>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393</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97" t="s">
        <v>2107</v>
      </c>
      <c r="D115" s="183"/>
      <c r="E115" s="184">
        <v>-27.1755</v>
      </c>
      <c r="F115" s="157"/>
      <c r="G115" s="157"/>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393</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97" t="s">
        <v>2108</v>
      </c>
      <c r="D116" s="183"/>
      <c r="E116" s="184">
        <v>-70.279480000000007</v>
      </c>
      <c r="F116" s="157"/>
      <c r="G116" s="157"/>
      <c r="H116" s="157"/>
      <c r="I116" s="157"/>
      <c r="J116" s="157"/>
      <c r="K116" s="157"/>
      <c r="L116" s="157"/>
      <c r="M116" s="157"/>
      <c r="N116" s="157"/>
      <c r="O116" s="157"/>
      <c r="P116" s="157"/>
      <c r="Q116" s="157"/>
      <c r="R116" s="157"/>
      <c r="S116" s="157"/>
      <c r="T116" s="157"/>
      <c r="U116" s="157"/>
      <c r="V116" s="157"/>
      <c r="W116" s="157"/>
      <c r="X116" s="157"/>
      <c r="Y116" s="148"/>
      <c r="Z116" s="148"/>
      <c r="AA116" s="148"/>
      <c r="AB116" s="148"/>
      <c r="AC116" s="148"/>
      <c r="AD116" s="148"/>
      <c r="AE116" s="148"/>
      <c r="AF116" s="148"/>
      <c r="AG116" s="148" t="s">
        <v>393</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98" t="s">
        <v>599</v>
      </c>
      <c r="D117" s="185"/>
      <c r="E117" s="186">
        <v>25.448350000000001</v>
      </c>
      <c r="F117" s="157"/>
      <c r="G117" s="157"/>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393</v>
      </c>
      <c r="AH117" s="148">
        <v>1</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65">
        <v>32</v>
      </c>
      <c r="B118" s="166" t="s">
        <v>620</v>
      </c>
      <c r="C118" s="175" t="s">
        <v>1127</v>
      </c>
      <c r="D118" s="167" t="s">
        <v>443</v>
      </c>
      <c r="E118" s="168">
        <v>108.79498</v>
      </c>
      <c r="F118" s="169">
        <v>224</v>
      </c>
      <c r="G118" s="170">
        <f>ROUND(E118*F118,2)</f>
        <v>24370.080000000002</v>
      </c>
      <c r="H118" s="169">
        <v>0</v>
      </c>
      <c r="I118" s="170">
        <f>ROUND(E118*H118,2)</f>
        <v>0</v>
      </c>
      <c r="J118" s="169">
        <v>224</v>
      </c>
      <c r="K118" s="170">
        <f>ROUND(E118*J118,2)</f>
        <v>24370.080000000002</v>
      </c>
      <c r="L118" s="170">
        <v>21</v>
      </c>
      <c r="M118" s="170">
        <f>G118*(1+L118/100)</f>
        <v>29487.7968</v>
      </c>
      <c r="N118" s="170">
        <v>0</v>
      </c>
      <c r="O118" s="170">
        <f>ROUND(E118*N118,2)</f>
        <v>0</v>
      </c>
      <c r="P118" s="170">
        <v>0</v>
      </c>
      <c r="Q118" s="170">
        <f>ROUND(E118*P118,2)</f>
        <v>0</v>
      </c>
      <c r="R118" s="170" t="s">
        <v>386</v>
      </c>
      <c r="S118" s="170" t="s">
        <v>387</v>
      </c>
      <c r="T118" s="171" t="s">
        <v>322</v>
      </c>
      <c r="U118" s="157">
        <v>0</v>
      </c>
      <c r="V118" s="157">
        <f>ROUND(E118*U118,2)</f>
        <v>0</v>
      </c>
      <c r="W118" s="157"/>
      <c r="X118" s="157" t="s">
        <v>388</v>
      </c>
      <c r="Y118" s="148"/>
      <c r="Z118" s="148"/>
      <c r="AA118" s="148"/>
      <c r="AB118" s="148"/>
      <c r="AC118" s="148"/>
      <c r="AD118" s="148"/>
      <c r="AE118" s="148"/>
      <c r="AF118" s="148"/>
      <c r="AG118" s="148" t="s">
        <v>389</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97" t="s">
        <v>2109</v>
      </c>
      <c r="D119" s="183"/>
      <c r="E119" s="184">
        <v>108.79498</v>
      </c>
      <c r="F119" s="157"/>
      <c r="G119" s="157"/>
      <c r="H119" s="157"/>
      <c r="I119" s="157"/>
      <c r="J119" s="157"/>
      <c r="K119" s="157"/>
      <c r="L119" s="157"/>
      <c r="M119" s="157"/>
      <c r="N119" s="157"/>
      <c r="O119" s="157"/>
      <c r="P119" s="157"/>
      <c r="Q119" s="157"/>
      <c r="R119" s="157"/>
      <c r="S119" s="157"/>
      <c r="T119" s="157"/>
      <c r="U119" s="157"/>
      <c r="V119" s="157"/>
      <c r="W119" s="157"/>
      <c r="X119" s="157"/>
      <c r="Y119" s="148"/>
      <c r="Z119" s="148"/>
      <c r="AA119" s="148"/>
      <c r="AB119" s="148"/>
      <c r="AC119" s="148"/>
      <c r="AD119" s="148"/>
      <c r="AE119" s="148"/>
      <c r="AF119" s="148"/>
      <c r="AG119" s="148" t="s">
        <v>393</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x14ac:dyDescent="0.2">
      <c r="A120" s="159" t="s">
        <v>316</v>
      </c>
      <c r="B120" s="160" t="s">
        <v>210</v>
      </c>
      <c r="C120" s="174" t="s">
        <v>211</v>
      </c>
      <c r="D120" s="161"/>
      <c r="E120" s="162"/>
      <c r="F120" s="163"/>
      <c r="G120" s="163">
        <f>SUMIF(AG121:AG131,"&lt;&gt;NOR",G121:G131)</f>
        <v>52782.67</v>
      </c>
      <c r="H120" s="163"/>
      <c r="I120" s="163">
        <f>SUM(I121:I131)</f>
        <v>3589.27</v>
      </c>
      <c r="J120" s="163"/>
      <c r="K120" s="163">
        <f>SUM(K121:K131)</f>
        <v>49193.409999999996</v>
      </c>
      <c r="L120" s="163"/>
      <c r="M120" s="163">
        <f>SUM(M121:M131)</f>
        <v>63867.030699999996</v>
      </c>
      <c r="N120" s="163"/>
      <c r="O120" s="163">
        <f>SUM(O121:O131)</f>
        <v>8.3699999999999992</v>
      </c>
      <c r="P120" s="163"/>
      <c r="Q120" s="163">
        <f>SUM(Q121:Q131)</f>
        <v>0</v>
      </c>
      <c r="R120" s="163"/>
      <c r="S120" s="163"/>
      <c r="T120" s="164"/>
      <c r="U120" s="158"/>
      <c r="V120" s="158">
        <f>SUM(V121:V131)</f>
        <v>150.27000000000001</v>
      </c>
      <c r="W120" s="158"/>
      <c r="X120" s="158"/>
      <c r="AG120" t="s">
        <v>317</v>
      </c>
    </row>
    <row r="121" spans="1:60" outlineLevel="1" x14ac:dyDescent="0.2">
      <c r="A121" s="165">
        <v>33</v>
      </c>
      <c r="B121" s="166" t="s">
        <v>1771</v>
      </c>
      <c r="C121" s="175" t="s">
        <v>1772</v>
      </c>
      <c r="D121" s="167" t="s">
        <v>443</v>
      </c>
      <c r="E121" s="168">
        <v>2.4975000000000001</v>
      </c>
      <c r="F121" s="169">
        <v>762.4</v>
      </c>
      <c r="G121" s="170">
        <f>ROUND(E121*F121,2)</f>
        <v>1904.09</v>
      </c>
      <c r="H121" s="169">
        <v>403.81</v>
      </c>
      <c r="I121" s="170">
        <f>ROUND(E121*H121,2)</f>
        <v>1008.52</v>
      </c>
      <c r="J121" s="169">
        <v>358.59</v>
      </c>
      <c r="K121" s="170">
        <f>ROUND(E121*J121,2)</f>
        <v>895.58</v>
      </c>
      <c r="L121" s="170">
        <v>21</v>
      </c>
      <c r="M121" s="170">
        <f>G121*(1+L121/100)</f>
        <v>2303.9488999999999</v>
      </c>
      <c r="N121" s="170">
        <v>1.93971</v>
      </c>
      <c r="O121" s="170">
        <f>ROUND(E121*N121,2)</f>
        <v>4.84</v>
      </c>
      <c r="P121" s="170">
        <v>0</v>
      </c>
      <c r="Q121" s="170">
        <f>ROUND(E121*P121,2)</f>
        <v>0</v>
      </c>
      <c r="R121" s="170" t="s">
        <v>676</v>
      </c>
      <c r="S121" s="170" t="s">
        <v>387</v>
      </c>
      <c r="T121" s="171" t="s">
        <v>322</v>
      </c>
      <c r="U121" s="157">
        <v>0.96499999999999997</v>
      </c>
      <c r="V121" s="157">
        <f>ROUND(E121*U121,2)</f>
        <v>2.41</v>
      </c>
      <c r="W121" s="157"/>
      <c r="X121" s="157" t="s">
        <v>388</v>
      </c>
      <c r="Y121" s="148"/>
      <c r="Z121" s="148"/>
      <c r="AA121" s="148"/>
      <c r="AB121" s="148"/>
      <c r="AC121" s="148"/>
      <c r="AD121" s="148"/>
      <c r="AE121" s="148"/>
      <c r="AF121" s="148"/>
      <c r="AG121" s="148" t="s">
        <v>389</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97" t="s">
        <v>1773</v>
      </c>
      <c r="D122" s="183"/>
      <c r="E122" s="184"/>
      <c r="F122" s="157"/>
      <c r="G122" s="157"/>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393</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97" t="s">
        <v>2110</v>
      </c>
      <c r="D123" s="183"/>
      <c r="E123" s="184">
        <v>2.4975000000000001</v>
      </c>
      <c r="F123" s="157"/>
      <c r="G123" s="157"/>
      <c r="H123" s="157"/>
      <c r="I123" s="157"/>
      <c r="J123" s="157"/>
      <c r="K123" s="157"/>
      <c r="L123" s="157"/>
      <c r="M123" s="157"/>
      <c r="N123" s="157"/>
      <c r="O123" s="157"/>
      <c r="P123" s="157"/>
      <c r="Q123" s="157"/>
      <c r="R123" s="157"/>
      <c r="S123" s="157"/>
      <c r="T123" s="157"/>
      <c r="U123" s="157"/>
      <c r="V123" s="157"/>
      <c r="W123" s="157"/>
      <c r="X123" s="157"/>
      <c r="Y123" s="148"/>
      <c r="Z123" s="148"/>
      <c r="AA123" s="148"/>
      <c r="AB123" s="148"/>
      <c r="AC123" s="148"/>
      <c r="AD123" s="148"/>
      <c r="AE123" s="148"/>
      <c r="AF123" s="148"/>
      <c r="AG123" s="148" t="s">
        <v>393</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65">
        <v>34</v>
      </c>
      <c r="B124" s="166" t="s">
        <v>1775</v>
      </c>
      <c r="C124" s="175" t="s">
        <v>1776</v>
      </c>
      <c r="D124" s="167" t="s">
        <v>443</v>
      </c>
      <c r="E124" s="168">
        <v>1.3972500000000001</v>
      </c>
      <c r="F124" s="169">
        <v>2060</v>
      </c>
      <c r="G124" s="170">
        <f>ROUND(E124*F124,2)</f>
        <v>2878.34</v>
      </c>
      <c r="H124" s="169">
        <v>1847.02</v>
      </c>
      <c r="I124" s="170">
        <f>ROUND(E124*H124,2)</f>
        <v>2580.75</v>
      </c>
      <c r="J124" s="169">
        <v>212.98</v>
      </c>
      <c r="K124" s="170">
        <f>ROUND(E124*J124,2)</f>
        <v>297.58999999999997</v>
      </c>
      <c r="L124" s="170">
        <v>21</v>
      </c>
      <c r="M124" s="170">
        <f>G124*(1+L124/100)</f>
        <v>3482.7914000000001</v>
      </c>
      <c r="N124" s="170">
        <v>2.5249999999999999</v>
      </c>
      <c r="O124" s="170">
        <f>ROUND(E124*N124,2)</f>
        <v>3.53</v>
      </c>
      <c r="P124" s="170">
        <v>0</v>
      </c>
      <c r="Q124" s="170">
        <f>ROUND(E124*P124,2)</f>
        <v>0</v>
      </c>
      <c r="R124" s="170" t="s">
        <v>1195</v>
      </c>
      <c r="S124" s="170" t="s">
        <v>387</v>
      </c>
      <c r="T124" s="171" t="s">
        <v>322</v>
      </c>
      <c r="U124" s="157">
        <v>0.47699999999999998</v>
      </c>
      <c r="V124" s="157">
        <f>ROUND(E124*U124,2)</f>
        <v>0.67</v>
      </c>
      <c r="W124" s="157"/>
      <c r="X124" s="157" t="s">
        <v>388</v>
      </c>
      <c r="Y124" s="148"/>
      <c r="Z124" s="148"/>
      <c r="AA124" s="148"/>
      <c r="AB124" s="148"/>
      <c r="AC124" s="148"/>
      <c r="AD124" s="148"/>
      <c r="AE124" s="148"/>
      <c r="AF124" s="148"/>
      <c r="AG124" s="148" t="s">
        <v>389</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ht="22.5" outlineLevel="1" x14ac:dyDescent="0.2">
      <c r="A125" s="155"/>
      <c r="B125" s="156"/>
      <c r="C125" s="197" t="s">
        <v>2111</v>
      </c>
      <c r="D125" s="183"/>
      <c r="E125" s="184">
        <v>1.3972500000000001</v>
      </c>
      <c r="F125" s="157"/>
      <c r="G125" s="157"/>
      <c r="H125" s="157"/>
      <c r="I125" s="157"/>
      <c r="J125" s="157"/>
      <c r="K125" s="157"/>
      <c r="L125" s="157"/>
      <c r="M125" s="157"/>
      <c r="N125" s="157"/>
      <c r="O125" s="157"/>
      <c r="P125" s="157"/>
      <c r="Q125" s="157"/>
      <c r="R125" s="157"/>
      <c r="S125" s="157"/>
      <c r="T125" s="157"/>
      <c r="U125" s="157"/>
      <c r="V125" s="157"/>
      <c r="W125" s="157"/>
      <c r="X125" s="157"/>
      <c r="Y125" s="148"/>
      <c r="Z125" s="148"/>
      <c r="AA125" s="148"/>
      <c r="AB125" s="148"/>
      <c r="AC125" s="148"/>
      <c r="AD125" s="148"/>
      <c r="AE125" s="148"/>
      <c r="AF125" s="148"/>
      <c r="AG125" s="148" t="s">
        <v>393</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65">
        <v>35</v>
      </c>
      <c r="B126" s="166" t="s">
        <v>711</v>
      </c>
      <c r="C126" s="175" t="s">
        <v>712</v>
      </c>
      <c r="D126" s="167" t="s">
        <v>420</v>
      </c>
      <c r="E126" s="168">
        <v>24</v>
      </c>
      <c r="F126" s="169">
        <v>2000.01</v>
      </c>
      <c r="G126" s="170">
        <f>ROUND(E126*F126,2)</f>
        <v>48000.24</v>
      </c>
      <c r="H126" s="169">
        <v>0</v>
      </c>
      <c r="I126" s="170">
        <f>ROUND(E126*H126,2)</f>
        <v>0</v>
      </c>
      <c r="J126" s="169">
        <v>2000.01</v>
      </c>
      <c r="K126" s="170">
        <f>ROUND(E126*J126,2)</f>
        <v>48000.24</v>
      </c>
      <c r="L126" s="170">
        <v>21</v>
      </c>
      <c r="M126" s="170">
        <f>G126*(1+L126/100)</f>
        <v>58080.290399999998</v>
      </c>
      <c r="N126" s="170">
        <v>0</v>
      </c>
      <c r="O126" s="170">
        <f>ROUND(E126*N126,2)</f>
        <v>0</v>
      </c>
      <c r="P126" s="170">
        <v>0</v>
      </c>
      <c r="Q126" s="170">
        <f>ROUND(E126*P126,2)</f>
        <v>0</v>
      </c>
      <c r="R126" s="170"/>
      <c r="S126" s="170" t="s">
        <v>321</v>
      </c>
      <c r="T126" s="171" t="s">
        <v>322</v>
      </c>
      <c r="U126" s="157">
        <v>6.133</v>
      </c>
      <c r="V126" s="157">
        <f>ROUND(E126*U126,2)</f>
        <v>147.19</v>
      </c>
      <c r="W126" s="157"/>
      <c r="X126" s="157" t="s">
        <v>388</v>
      </c>
      <c r="Y126" s="148"/>
      <c r="Z126" s="148"/>
      <c r="AA126" s="148"/>
      <c r="AB126" s="148"/>
      <c r="AC126" s="148"/>
      <c r="AD126" s="148"/>
      <c r="AE126" s="148"/>
      <c r="AF126" s="148"/>
      <c r="AG126" s="148" t="s">
        <v>389</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270" t="s">
        <v>713</v>
      </c>
      <c r="D127" s="271"/>
      <c r="E127" s="271"/>
      <c r="F127" s="271"/>
      <c r="G127" s="271"/>
      <c r="H127" s="157"/>
      <c r="I127" s="157"/>
      <c r="J127" s="157"/>
      <c r="K127" s="157"/>
      <c r="L127" s="157"/>
      <c r="M127" s="157"/>
      <c r="N127" s="157"/>
      <c r="O127" s="157"/>
      <c r="P127" s="157"/>
      <c r="Q127" s="157"/>
      <c r="R127" s="157"/>
      <c r="S127" s="157"/>
      <c r="T127" s="157"/>
      <c r="U127" s="157"/>
      <c r="V127" s="157"/>
      <c r="W127" s="157"/>
      <c r="X127" s="157"/>
      <c r="Y127" s="148"/>
      <c r="Z127" s="148"/>
      <c r="AA127" s="148"/>
      <c r="AB127" s="148"/>
      <c r="AC127" s="148"/>
      <c r="AD127" s="148"/>
      <c r="AE127" s="148"/>
      <c r="AF127" s="148"/>
      <c r="AG127" s="148" t="s">
        <v>326</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261" t="s">
        <v>714</v>
      </c>
      <c r="D128" s="262"/>
      <c r="E128" s="262"/>
      <c r="F128" s="262"/>
      <c r="G128" s="262"/>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326</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261" t="s">
        <v>715</v>
      </c>
      <c r="D129" s="262"/>
      <c r="E129" s="262"/>
      <c r="F129" s="262"/>
      <c r="G129" s="262"/>
      <c r="H129" s="157"/>
      <c r="I129" s="157"/>
      <c r="J129" s="157"/>
      <c r="K129" s="157"/>
      <c r="L129" s="157"/>
      <c r="M129" s="157"/>
      <c r="N129" s="157"/>
      <c r="O129" s="157"/>
      <c r="P129" s="157"/>
      <c r="Q129" s="157"/>
      <c r="R129" s="157"/>
      <c r="S129" s="157"/>
      <c r="T129" s="157"/>
      <c r="U129" s="157"/>
      <c r="V129" s="157"/>
      <c r="W129" s="157"/>
      <c r="X129" s="157"/>
      <c r="Y129" s="148"/>
      <c r="Z129" s="148"/>
      <c r="AA129" s="148"/>
      <c r="AB129" s="148"/>
      <c r="AC129" s="148"/>
      <c r="AD129" s="148"/>
      <c r="AE129" s="148"/>
      <c r="AF129" s="148"/>
      <c r="AG129" s="148" t="s">
        <v>326</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261" t="s">
        <v>716</v>
      </c>
      <c r="D130" s="262"/>
      <c r="E130" s="262"/>
      <c r="F130" s="262"/>
      <c r="G130" s="262"/>
      <c r="H130" s="157"/>
      <c r="I130" s="157"/>
      <c r="J130" s="157"/>
      <c r="K130" s="157"/>
      <c r="L130" s="157"/>
      <c r="M130" s="157"/>
      <c r="N130" s="157"/>
      <c r="O130" s="157"/>
      <c r="P130" s="157"/>
      <c r="Q130" s="157"/>
      <c r="R130" s="157"/>
      <c r="S130" s="157"/>
      <c r="T130" s="157"/>
      <c r="U130" s="157"/>
      <c r="V130" s="157"/>
      <c r="W130" s="157"/>
      <c r="X130" s="157"/>
      <c r="Y130" s="148"/>
      <c r="Z130" s="148"/>
      <c r="AA130" s="148"/>
      <c r="AB130" s="148"/>
      <c r="AC130" s="148"/>
      <c r="AD130" s="148"/>
      <c r="AE130" s="148"/>
      <c r="AF130" s="148"/>
      <c r="AG130" s="148" t="s">
        <v>326</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97" t="s">
        <v>2112</v>
      </c>
      <c r="D131" s="183"/>
      <c r="E131" s="184">
        <v>24</v>
      </c>
      <c r="F131" s="157"/>
      <c r="G131" s="157"/>
      <c r="H131" s="157"/>
      <c r="I131" s="157"/>
      <c r="J131" s="157"/>
      <c r="K131" s="157"/>
      <c r="L131" s="157"/>
      <c r="M131" s="157"/>
      <c r="N131" s="157"/>
      <c r="O131" s="157"/>
      <c r="P131" s="157"/>
      <c r="Q131" s="157"/>
      <c r="R131" s="157"/>
      <c r="S131" s="157"/>
      <c r="T131" s="157"/>
      <c r="U131" s="157"/>
      <c r="V131" s="157"/>
      <c r="W131" s="157"/>
      <c r="X131" s="157"/>
      <c r="Y131" s="148"/>
      <c r="Z131" s="148"/>
      <c r="AA131" s="148"/>
      <c r="AB131" s="148"/>
      <c r="AC131" s="148"/>
      <c r="AD131" s="148"/>
      <c r="AE131" s="148"/>
      <c r="AF131" s="148"/>
      <c r="AG131" s="148" t="s">
        <v>393</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x14ac:dyDescent="0.2">
      <c r="A132" s="159" t="s">
        <v>316</v>
      </c>
      <c r="B132" s="160" t="s">
        <v>212</v>
      </c>
      <c r="C132" s="174" t="s">
        <v>213</v>
      </c>
      <c r="D132" s="161"/>
      <c r="E132" s="162"/>
      <c r="F132" s="163"/>
      <c r="G132" s="163">
        <f>SUMIF(AG133:AG156,"&lt;&gt;NOR",G133:G156)</f>
        <v>201384.39</v>
      </c>
      <c r="H132" s="163"/>
      <c r="I132" s="163">
        <f>SUM(I133:I156)</f>
        <v>112644.59</v>
      </c>
      <c r="J132" s="163"/>
      <c r="K132" s="163">
        <f>SUM(K133:K156)</f>
        <v>88739.81</v>
      </c>
      <c r="L132" s="163"/>
      <c r="M132" s="163">
        <f>SUM(M133:M156)</f>
        <v>243675.11189999999</v>
      </c>
      <c r="N132" s="163"/>
      <c r="O132" s="163">
        <f>SUM(O133:O156)</f>
        <v>99.170000000000016</v>
      </c>
      <c r="P132" s="163"/>
      <c r="Q132" s="163">
        <f>SUM(Q133:Q156)</f>
        <v>0</v>
      </c>
      <c r="R132" s="163"/>
      <c r="S132" s="163"/>
      <c r="T132" s="164"/>
      <c r="U132" s="158"/>
      <c r="V132" s="158">
        <f>SUM(V133:V156)</f>
        <v>105.55000000000001</v>
      </c>
      <c r="W132" s="158"/>
      <c r="X132" s="158"/>
      <c r="AG132" t="s">
        <v>317</v>
      </c>
    </row>
    <row r="133" spans="1:60" ht="22.5" outlineLevel="1" x14ac:dyDescent="0.2">
      <c r="A133" s="165">
        <v>36</v>
      </c>
      <c r="B133" s="166" t="s">
        <v>1787</v>
      </c>
      <c r="C133" s="175" t="s">
        <v>1788</v>
      </c>
      <c r="D133" s="167" t="s">
        <v>443</v>
      </c>
      <c r="E133" s="168">
        <v>27.633120000000002</v>
      </c>
      <c r="F133" s="169">
        <v>2787.99</v>
      </c>
      <c r="G133" s="170">
        <f>ROUND(E133*F133,2)</f>
        <v>77040.86</v>
      </c>
      <c r="H133" s="169">
        <v>1923.41</v>
      </c>
      <c r="I133" s="170">
        <f>ROUND(E133*H133,2)</f>
        <v>53149.82</v>
      </c>
      <c r="J133" s="169">
        <v>864.58</v>
      </c>
      <c r="K133" s="170">
        <f>ROUND(E133*J133,2)</f>
        <v>23891.040000000001</v>
      </c>
      <c r="L133" s="170">
        <v>21</v>
      </c>
      <c r="M133" s="170">
        <f>G133*(1+L133/100)</f>
        <v>93219.440600000002</v>
      </c>
      <c r="N133" s="170">
        <v>2.53078</v>
      </c>
      <c r="O133" s="170">
        <f>ROUND(E133*N133,2)</f>
        <v>69.930000000000007</v>
      </c>
      <c r="P133" s="170">
        <v>0</v>
      </c>
      <c r="Q133" s="170">
        <f>ROUND(E133*P133,2)</f>
        <v>0</v>
      </c>
      <c r="R133" s="170" t="s">
        <v>1789</v>
      </c>
      <c r="S133" s="170" t="s">
        <v>387</v>
      </c>
      <c r="T133" s="171" t="s">
        <v>322</v>
      </c>
      <c r="U133" s="157">
        <v>2.2810000000000001</v>
      </c>
      <c r="V133" s="157">
        <f>ROUND(E133*U133,2)</f>
        <v>63.03</v>
      </c>
      <c r="W133" s="157"/>
      <c r="X133" s="157" t="s">
        <v>388</v>
      </c>
      <c r="Y133" s="148"/>
      <c r="Z133" s="148"/>
      <c r="AA133" s="148"/>
      <c r="AB133" s="148"/>
      <c r="AC133" s="148"/>
      <c r="AD133" s="148"/>
      <c r="AE133" s="148"/>
      <c r="AF133" s="148"/>
      <c r="AG133" s="148" t="s">
        <v>1216</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ht="22.5" outlineLevel="1" x14ac:dyDescent="0.2">
      <c r="A134" s="155"/>
      <c r="B134" s="156"/>
      <c r="C134" s="273" t="s">
        <v>1790</v>
      </c>
      <c r="D134" s="274"/>
      <c r="E134" s="274"/>
      <c r="F134" s="274"/>
      <c r="G134" s="274"/>
      <c r="H134" s="157"/>
      <c r="I134" s="157"/>
      <c r="J134" s="157"/>
      <c r="K134" s="157"/>
      <c r="L134" s="157"/>
      <c r="M134" s="157"/>
      <c r="N134" s="157"/>
      <c r="O134" s="157"/>
      <c r="P134" s="157"/>
      <c r="Q134" s="157"/>
      <c r="R134" s="157"/>
      <c r="S134" s="157"/>
      <c r="T134" s="157"/>
      <c r="U134" s="157"/>
      <c r="V134" s="157"/>
      <c r="W134" s="157"/>
      <c r="X134" s="157"/>
      <c r="Y134" s="148"/>
      <c r="Z134" s="148"/>
      <c r="AA134" s="148"/>
      <c r="AB134" s="148"/>
      <c r="AC134" s="148"/>
      <c r="AD134" s="148"/>
      <c r="AE134" s="148"/>
      <c r="AF134" s="148"/>
      <c r="AG134" s="148" t="s">
        <v>391</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72" t="str">
        <f>C134</f>
        <v>kopané nebo spouštěné jakéhokoliv tvaru, velikosti a tloušťky stěn studny, příplatek za každých dalších i započatých 10 m hloubky přes 10 m</v>
      </c>
      <c r="BB134" s="148"/>
      <c r="BC134" s="148"/>
      <c r="BD134" s="148"/>
      <c r="BE134" s="148"/>
      <c r="BF134" s="148"/>
      <c r="BG134" s="148"/>
      <c r="BH134" s="148"/>
    </row>
    <row r="135" spans="1:60" outlineLevel="1" x14ac:dyDescent="0.2">
      <c r="A135" s="155"/>
      <c r="B135" s="156"/>
      <c r="C135" s="261" t="s">
        <v>1791</v>
      </c>
      <c r="D135" s="262"/>
      <c r="E135" s="262"/>
      <c r="F135" s="262"/>
      <c r="G135" s="262"/>
      <c r="H135" s="157"/>
      <c r="I135" s="157"/>
      <c r="J135" s="157"/>
      <c r="K135" s="157"/>
      <c r="L135" s="157"/>
      <c r="M135" s="157"/>
      <c r="N135" s="157"/>
      <c r="O135" s="157"/>
      <c r="P135" s="157"/>
      <c r="Q135" s="157"/>
      <c r="R135" s="157"/>
      <c r="S135" s="157"/>
      <c r="T135" s="157"/>
      <c r="U135" s="157"/>
      <c r="V135" s="157"/>
      <c r="W135" s="157"/>
      <c r="X135" s="157"/>
      <c r="Y135" s="148"/>
      <c r="Z135" s="148"/>
      <c r="AA135" s="148"/>
      <c r="AB135" s="148"/>
      <c r="AC135" s="148"/>
      <c r="AD135" s="148"/>
      <c r="AE135" s="148"/>
      <c r="AF135" s="148"/>
      <c r="AG135" s="148" t="s">
        <v>326</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97" t="s">
        <v>2113</v>
      </c>
      <c r="D136" s="183"/>
      <c r="E136" s="184">
        <v>22.633120000000002</v>
      </c>
      <c r="F136" s="157"/>
      <c r="G136" s="157"/>
      <c r="H136" s="157"/>
      <c r="I136" s="157"/>
      <c r="J136" s="157"/>
      <c r="K136" s="157"/>
      <c r="L136" s="157"/>
      <c r="M136" s="157"/>
      <c r="N136" s="157"/>
      <c r="O136" s="157"/>
      <c r="P136" s="157"/>
      <c r="Q136" s="157"/>
      <c r="R136" s="157"/>
      <c r="S136" s="157"/>
      <c r="T136" s="157"/>
      <c r="U136" s="157"/>
      <c r="V136" s="157"/>
      <c r="W136" s="157"/>
      <c r="X136" s="157"/>
      <c r="Y136" s="148"/>
      <c r="Z136" s="148"/>
      <c r="AA136" s="148"/>
      <c r="AB136" s="148"/>
      <c r="AC136" s="148"/>
      <c r="AD136" s="148"/>
      <c r="AE136" s="148"/>
      <c r="AF136" s="148"/>
      <c r="AG136" s="148" t="s">
        <v>393</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97" t="s">
        <v>1793</v>
      </c>
      <c r="D137" s="183"/>
      <c r="E137" s="184">
        <v>5</v>
      </c>
      <c r="F137" s="157"/>
      <c r="G137" s="157"/>
      <c r="H137" s="157"/>
      <c r="I137" s="157"/>
      <c r="J137" s="157"/>
      <c r="K137" s="157"/>
      <c r="L137" s="157"/>
      <c r="M137" s="157"/>
      <c r="N137" s="157"/>
      <c r="O137" s="157"/>
      <c r="P137" s="157"/>
      <c r="Q137" s="157"/>
      <c r="R137" s="157"/>
      <c r="S137" s="157"/>
      <c r="T137" s="157"/>
      <c r="U137" s="157"/>
      <c r="V137" s="157"/>
      <c r="W137" s="157"/>
      <c r="X137" s="157"/>
      <c r="Y137" s="148"/>
      <c r="Z137" s="148"/>
      <c r="AA137" s="148"/>
      <c r="AB137" s="148"/>
      <c r="AC137" s="148"/>
      <c r="AD137" s="148"/>
      <c r="AE137" s="148"/>
      <c r="AF137" s="148"/>
      <c r="AG137" s="148" t="s">
        <v>393</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65">
        <v>37</v>
      </c>
      <c r="B138" s="166" t="s">
        <v>1794</v>
      </c>
      <c r="C138" s="175" t="s">
        <v>1795</v>
      </c>
      <c r="D138" s="167" t="s">
        <v>506</v>
      </c>
      <c r="E138" s="168">
        <v>51.81</v>
      </c>
      <c r="F138" s="169">
        <v>1200</v>
      </c>
      <c r="G138" s="170">
        <f>ROUND(E138*F138,2)</f>
        <v>62172</v>
      </c>
      <c r="H138" s="169">
        <v>218.34</v>
      </c>
      <c r="I138" s="170">
        <f>ROUND(E138*H138,2)</f>
        <v>11312.2</v>
      </c>
      <c r="J138" s="169">
        <v>981.66</v>
      </c>
      <c r="K138" s="170">
        <f>ROUND(E138*J138,2)</f>
        <v>50859.8</v>
      </c>
      <c r="L138" s="170">
        <v>21</v>
      </c>
      <c r="M138" s="170">
        <f>G138*(1+L138/100)</f>
        <v>75228.12</v>
      </c>
      <c r="N138" s="170">
        <v>5.033E-2</v>
      </c>
      <c r="O138" s="170">
        <f>ROUND(E138*N138,2)</f>
        <v>2.61</v>
      </c>
      <c r="P138" s="170">
        <v>0</v>
      </c>
      <c r="Q138" s="170">
        <f>ROUND(E138*P138,2)</f>
        <v>0</v>
      </c>
      <c r="R138" s="170"/>
      <c r="S138" s="170" t="s">
        <v>387</v>
      </c>
      <c r="T138" s="171" t="s">
        <v>322</v>
      </c>
      <c r="U138" s="157">
        <v>0</v>
      </c>
      <c r="V138" s="157">
        <f>ROUND(E138*U138,2)</f>
        <v>0</v>
      </c>
      <c r="W138" s="157"/>
      <c r="X138" s="157" t="s">
        <v>388</v>
      </c>
      <c r="Y138" s="148"/>
      <c r="Z138" s="148"/>
      <c r="AA138" s="148"/>
      <c r="AB138" s="148"/>
      <c r="AC138" s="148"/>
      <c r="AD138" s="148"/>
      <c r="AE138" s="148"/>
      <c r="AF138" s="148"/>
      <c r="AG138" s="148" t="s">
        <v>1091</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97" t="s">
        <v>1796</v>
      </c>
      <c r="D139" s="183"/>
      <c r="E139" s="184"/>
      <c r="F139" s="157"/>
      <c r="G139" s="157"/>
      <c r="H139" s="157"/>
      <c r="I139" s="157"/>
      <c r="J139" s="157"/>
      <c r="K139" s="157"/>
      <c r="L139" s="157"/>
      <c r="M139" s="157"/>
      <c r="N139" s="157"/>
      <c r="O139" s="157"/>
      <c r="P139" s="157"/>
      <c r="Q139" s="157"/>
      <c r="R139" s="157"/>
      <c r="S139" s="157"/>
      <c r="T139" s="157"/>
      <c r="U139" s="157"/>
      <c r="V139" s="157"/>
      <c r="W139" s="157"/>
      <c r="X139" s="157"/>
      <c r="Y139" s="148"/>
      <c r="Z139" s="148"/>
      <c r="AA139" s="148"/>
      <c r="AB139" s="148"/>
      <c r="AC139" s="148"/>
      <c r="AD139" s="148"/>
      <c r="AE139" s="148"/>
      <c r="AF139" s="148"/>
      <c r="AG139" s="148" t="s">
        <v>393</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97" t="s">
        <v>2114</v>
      </c>
      <c r="D140" s="183"/>
      <c r="E140" s="184">
        <v>51.81</v>
      </c>
      <c r="F140" s="157"/>
      <c r="G140" s="157"/>
      <c r="H140" s="157"/>
      <c r="I140" s="157"/>
      <c r="J140" s="157"/>
      <c r="K140" s="157"/>
      <c r="L140" s="157"/>
      <c r="M140" s="157"/>
      <c r="N140" s="157"/>
      <c r="O140" s="157"/>
      <c r="P140" s="157"/>
      <c r="Q140" s="157"/>
      <c r="R140" s="157"/>
      <c r="S140" s="157"/>
      <c r="T140" s="157"/>
      <c r="U140" s="157"/>
      <c r="V140" s="157"/>
      <c r="W140" s="157"/>
      <c r="X140" s="157"/>
      <c r="Y140" s="148"/>
      <c r="Z140" s="148"/>
      <c r="AA140" s="148"/>
      <c r="AB140" s="148"/>
      <c r="AC140" s="148"/>
      <c r="AD140" s="148"/>
      <c r="AE140" s="148"/>
      <c r="AF140" s="148"/>
      <c r="AG140" s="148" t="s">
        <v>393</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65">
        <v>38</v>
      </c>
      <c r="B141" s="166" t="s">
        <v>1798</v>
      </c>
      <c r="C141" s="175" t="s">
        <v>1799</v>
      </c>
      <c r="D141" s="167" t="s">
        <v>649</v>
      </c>
      <c r="E141" s="168">
        <v>1.5582800000000001</v>
      </c>
      <c r="F141" s="169">
        <v>25991.93</v>
      </c>
      <c r="G141" s="170">
        <f>ROUND(E141*F141,2)</f>
        <v>40502.699999999997</v>
      </c>
      <c r="H141" s="169">
        <v>22459.119999999999</v>
      </c>
      <c r="I141" s="170">
        <f>ROUND(E141*H141,2)</f>
        <v>34997.599999999999</v>
      </c>
      <c r="J141" s="169">
        <v>3532.81</v>
      </c>
      <c r="K141" s="170">
        <f>ROUND(E141*J141,2)</f>
        <v>5505.11</v>
      </c>
      <c r="L141" s="170">
        <v>21</v>
      </c>
      <c r="M141" s="170">
        <f>G141*(1+L141/100)</f>
        <v>49008.266999999993</v>
      </c>
      <c r="N141" s="170">
        <v>1.02</v>
      </c>
      <c r="O141" s="170">
        <f>ROUND(E141*N141,2)</f>
        <v>1.59</v>
      </c>
      <c r="P141" s="170">
        <v>0</v>
      </c>
      <c r="Q141" s="170">
        <f>ROUND(E141*P141,2)</f>
        <v>0</v>
      </c>
      <c r="R141" s="170"/>
      <c r="S141" s="170" t="s">
        <v>387</v>
      </c>
      <c r="T141" s="171" t="s">
        <v>322</v>
      </c>
      <c r="U141" s="157">
        <v>11.656000000000001</v>
      </c>
      <c r="V141" s="157">
        <f>ROUND(E141*U141,2)</f>
        <v>18.16</v>
      </c>
      <c r="W141" s="157"/>
      <c r="X141" s="157" t="s">
        <v>388</v>
      </c>
      <c r="Y141" s="148"/>
      <c r="Z141" s="148"/>
      <c r="AA141" s="148"/>
      <c r="AB141" s="148"/>
      <c r="AC141" s="148"/>
      <c r="AD141" s="148"/>
      <c r="AE141" s="148"/>
      <c r="AF141" s="148"/>
      <c r="AG141" s="148" t="s">
        <v>389</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270" t="s">
        <v>1800</v>
      </c>
      <c r="D142" s="271"/>
      <c r="E142" s="271"/>
      <c r="F142" s="271"/>
      <c r="G142" s="271"/>
      <c r="H142" s="157"/>
      <c r="I142" s="157"/>
      <c r="J142" s="157"/>
      <c r="K142" s="157"/>
      <c r="L142" s="157"/>
      <c r="M142" s="157"/>
      <c r="N142" s="157"/>
      <c r="O142" s="157"/>
      <c r="P142" s="157"/>
      <c r="Q142" s="157"/>
      <c r="R142" s="157"/>
      <c r="S142" s="157"/>
      <c r="T142" s="157"/>
      <c r="U142" s="157"/>
      <c r="V142" s="157"/>
      <c r="W142" s="157"/>
      <c r="X142" s="157"/>
      <c r="Y142" s="148"/>
      <c r="Z142" s="148"/>
      <c r="AA142" s="148"/>
      <c r="AB142" s="148"/>
      <c r="AC142" s="148"/>
      <c r="AD142" s="148"/>
      <c r="AE142" s="148"/>
      <c r="AF142" s="148"/>
      <c r="AG142" s="148" t="s">
        <v>326</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261" t="s">
        <v>1801</v>
      </c>
      <c r="D143" s="262"/>
      <c r="E143" s="262"/>
      <c r="F143" s="262"/>
      <c r="G143" s="262"/>
      <c r="H143" s="157"/>
      <c r="I143" s="157"/>
      <c r="J143" s="157"/>
      <c r="K143" s="157"/>
      <c r="L143" s="157"/>
      <c r="M143" s="157"/>
      <c r="N143" s="157"/>
      <c r="O143" s="157"/>
      <c r="P143" s="157"/>
      <c r="Q143" s="157"/>
      <c r="R143" s="157"/>
      <c r="S143" s="157"/>
      <c r="T143" s="157"/>
      <c r="U143" s="157"/>
      <c r="V143" s="157"/>
      <c r="W143" s="157"/>
      <c r="X143" s="157"/>
      <c r="Y143" s="148"/>
      <c r="Z143" s="148"/>
      <c r="AA143" s="148"/>
      <c r="AB143" s="148"/>
      <c r="AC143" s="148"/>
      <c r="AD143" s="148"/>
      <c r="AE143" s="148"/>
      <c r="AF143" s="148"/>
      <c r="AG143" s="148" t="s">
        <v>326</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72" t="str">
        <f>C143</f>
        <v>Včetně bodového svařování výztuže nahrazující vázání drátem a technologické manipulace s materiálem do vzdálenosti 10 m.</v>
      </c>
      <c r="BB143" s="148"/>
      <c r="BC143" s="148"/>
      <c r="BD143" s="148"/>
      <c r="BE143" s="148"/>
      <c r="BF143" s="148"/>
      <c r="BG143" s="148"/>
      <c r="BH143" s="148"/>
    </row>
    <row r="144" spans="1:60" outlineLevel="1" x14ac:dyDescent="0.2">
      <c r="A144" s="155"/>
      <c r="B144" s="156"/>
      <c r="C144" s="194" t="s">
        <v>392</v>
      </c>
      <c r="D144" s="179"/>
      <c r="E144" s="180"/>
      <c r="F144" s="157"/>
      <c r="G144" s="157"/>
      <c r="H144" s="157"/>
      <c r="I144" s="157"/>
      <c r="J144" s="157"/>
      <c r="K144" s="157"/>
      <c r="L144" s="157"/>
      <c r="M144" s="157"/>
      <c r="N144" s="157"/>
      <c r="O144" s="157"/>
      <c r="P144" s="157"/>
      <c r="Q144" s="157"/>
      <c r="R144" s="157"/>
      <c r="S144" s="157"/>
      <c r="T144" s="157"/>
      <c r="U144" s="157"/>
      <c r="V144" s="157"/>
      <c r="W144" s="157"/>
      <c r="X144" s="157"/>
      <c r="Y144" s="148"/>
      <c r="Z144" s="148"/>
      <c r="AA144" s="148"/>
      <c r="AB144" s="148"/>
      <c r="AC144" s="148"/>
      <c r="AD144" s="148"/>
      <c r="AE144" s="148"/>
      <c r="AF144" s="148"/>
      <c r="AG144" s="148" t="s">
        <v>393</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95" t="s">
        <v>2115</v>
      </c>
      <c r="D145" s="179"/>
      <c r="E145" s="180">
        <v>22.633120000000002</v>
      </c>
      <c r="F145" s="157"/>
      <c r="G145" s="157"/>
      <c r="H145" s="157"/>
      <c r="I145" s="157"/>
      <c r="J145" s="157"/>
      <c r="K145" s="157"/>
      <c r="L145" s="157"/>
      <c r="M145" s="157"/>
      <c r="N145" s="157"/>
      <c r="O145" s="157"/>
      <c r="P145" s="157"/>
      <c r="Q145" s="157"/>
      <c r="R145" s="157"/>
      <c r="S145" s="157"/>
      <c r="T145" s="157"/>
      <c r="U145" s="157"/>
      <c r="V145" s="157"/>
      <c r="W145" s="157"/>
      <c r="X145" s="157"/>
      <c r="Y145" s="148"/>
      <c r="Z145" s="148"/>
      <c r="AA145" s="148"/>
      <c r="AB145" s="148"/>
      <c r="AC145" s="148"/>
      <c r="AD145" s="148"/>
      <c r="AE145" s="148"/>
      <c r="AF145" s="148"/>
      <c r="AG145" s="148" t="s">
        <v>393</v>
      </c>
      <c r="AH145" s="148">
        <v>2</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195" t="s">
        <v>1803</v>
      </c>
      <c r="D146" s="179"/>
      <c r="E146" s="180">
        <v>5</v>
      </c>
      <c r="F146" s="157"/>
      <c r="G146" s="157"/>
      <c r="H146" s="157"/>
      <c r="I146" s="157"/>
      <c r="J146" s="157"/>
      <c r="K146" s="157"/>
      <c r="L146" s="157"/>
      <c r="M146" s="157"/>
      <c r="N146" s="157"/>
      <c r="O146" s="157"/>
      <c r="P146" s="157"/>
      <c r="Q146" s="157"/>
      <c r="R146" s="157"/>
      <c r="S146" s="157"/>
      <c r="T146" s="157"/>
      <c r="U146" s="157"/>
      <c r="V146" s="157"/>
      <c r="W146" s="157"/>
      <c r="X146" s="157"/>
      <c r="Y146" s="148"/>
      <c r="Z146" s="148"/>
      <c r="AA146" s="148"/>
      <c r="AB146" s="148"/>
      <c r="AC146" s="148"/>
      <c r="AD146" s="148"/>
      <c r="AE146" s="148"/>
      <c r="AF146" s="148"/>
      <c r="AG146" s="148" t="s">
        <v>393</v>
      </c>
      <c r="AH146" s="148">
        <v>2</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95" t="s">
        <v>1804</v>
      </c>
      <c r="D147" s="179"/>
      <c r="E147" s="180">
        <v>3.5325000000000002</v>
      </c>
      <c r="F147" s="157"/>
      <c r="G147" s="157"/>
      <c r="H147" s="157"/>
      <c r="I147" s="157"/>
      <c r="J147" s="157"/>
      <c r="K147" s="157"/>
      <c r="L147" s="157"/>
      <c r="M147" s="157"/>
      <c r="N147" s="157"/>
      <c r="O147" s="157"/>
      <c r="P147" s="157"/>
      <c r="Q147" s="157"/>
      <c r="R147" s="157"/>
      <c r="S147" s="157"/>
      <c r="T147" s="157"/>
      <c r="U147" s="157"/>
      <c r="V147" s="157"/>
      <c r="W147" s="157"/>
      <c r="X147" s="157"/>
      <c r="Y147" s="148"/>
      <c r="Z147" s="148"/>
      <c r="AA147" s="148"/>
      <c r="AB147" s="148"/>
      <c r="AC147" s="148"/>
      <c r="AD147" s="148"/>
      <c r="AE147" s="148"/>
      <c r="AF147" s="148"/>
      <c r="AG147" s="148" t="s">
        <v>393</v>
      </c>
      <c r="AH147" s="148">
        <v>2</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96" t="s">
        <v>403</v>
      </c>
      <c r="D148" s="181"/>
      <c r="E148" s="182">
        <v>31.165620000000001</v>
      </c>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393</v>
      </c>
      <c r="AH148" s="148">
        <v>3</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94" t="s">
        <v>404</v>
      </c>
      <c r="D149" s="179"/>
      <c r="E149" s="180"/>
      <c r="F149" s="157"/>
      <c r="G149" s="157"/>
      <c r="H149" s="157"/>
      <c r="I149" s="157"/>
      <c r="J149" s="157"/>
      <c r="K149" s="157"/>
      <c r="L149" s="157"/>
      <c r="M149" s="157"/>
      <c r="N149" s="157"/>
      <c r="O149" s="157"/>
      <c r="P149" s="157"/>
      <c r="Q149" s="157"/>
      <c r="R149" s="157"/>
      <c r="S149" s="157"/>
      <c r="T149" s="157"/>
      <c r="U149" s="157"/>
      <c r="V149" s="157"/>
      <c r="W149" s="157"/>
      <c r="X149" s="157"/>
      <c r="Y149" s="148"/>
      <c r="Z149" s="148"/>
      <c r="AA149" s="148"/>
      <c r="AB149" s="148"/>
      <c r="AC149" s="148"/>
      <c r="AD149" s="148"/>
      <c r="AE149" s="148"/>
      <c r="AF149" s="148"/>
      <c r="AG149" s="148" t="s">
        <v>393</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97" t="s">
        <v>2116</v>
      </c>
      <c r="D150" s="183"/>
      <c r="E150" s="184">
        <v>1.5582800000000001</v>
      </c>
      <c r="F150" s="157"/>
      <c r="G150" s="157"/>
      <c r="H150" s="157"/>
      <c r="I150" s="157"/>
      <c r="J150" s="157"/>
      <c r="K150" s="157"/>
      <c r="L150" s="157"/>
      <c r="M150" s="157"/>
      <c r="N150" s="157"/>
      <c r="O150" s="157"/>
      <c r="P150" s="157"/>
      <c r="Q150" s="157"/>
      <c r="R150" s="157"/>
      <c r="S150" s="157"/>
      <c r="T150" s="157"/>
      <c r="U150" s="157"/>
      <c r="V150" s="157"/>
      <c r="W150" s="157"/>
      <c r="X150" s="157"/>
      <c r="Y150" s="148"/>
      <c r="Z150" s="148"/>
      <c r="AA150" s="148"/>
      <c r="AB150" s="148"/>
      <c r="AC150" s="148"/>
      <c r="AD150" s="148"/>
      <c r="AE150" s="148"/>
      <c r="AF150" s="148"/>
      <c r="AG150" s="148" t="s">
        <v>393</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65">
        <v>39</v>
      </c>
      <c r="B151" s="166" t="s">
        <v>1806</v>
      </c>
      <c r="C151" s="175" t="s">
        <v>1807</v>
      </c>
      <c r="D151" s="167" t="s">
        <v>443</v>
      </c>
      <c r="E151" s="168">
        <v>3.5325000000000002</v>
      </c>
      <c r="F151" s="169">
        <v>2712</v>
      </c>
      <c r="G151" s="170">
        <f>ROUND(E151*F151,2)</f>
        <v>9580.14</v>
      </c>
      <c r="H151" s="169">
        <v>2142.79</v>
      </c>
      <c r="I151" s="170">
        <f>ROUND(E151*H151,2)</f>
        <v>7569.41</v>
      </c>
      <c r="J151" s="169">
        <v>569.21</v>
      </c>
      <c r="K151" s="170">
        <f>ROUND(E151*J151,2)</f>
        <v>2010.73</v>
      </c>
      <c r="L151" s="170">
        <v>21</v>
      </c>
      <c r="M151" s="170">
        <f>G151*(1+L151/100)</f>
        <v>11591.969399999998</v>
      </c>
      <c r="N151" s="170">
        <v>2.5249999999999999</v>
      </c>
      <c r="O151" s="170">
        <f>ROUND(E151*N151,2)</f>
        <v>8.92</v>
      </c>
      <c r="P151" s="170">
        <v>0</v>
      </c>
      <c r="Q151" s="170">
        <f>ROUND(E151*P151,2)</f>
        <v>0</v>
      </c>
      <c r="R151" s="170"/>
      <c r="S151" s="170" t="s">
        <v>387</v>
      </c>
      <c r="T151" s="171" t="s">
        <v>322</v>
      </c>
      <c r="U151" s="157">
        <v>1.7</v>
      </c>
      <c r="V151" s="157">
        <f>ROUND(E151*U151,2)</f>
        <v>6.01</v>
      </c>
      <c r="W151" s="157"/>
      <c r="X151" s="157" t="s">
        <v>388</v>
      </c>
      <c r="Y151" s="148"/>
      <c r="Z151" s="148"/>
      <c r="AA151" s="148"/>
      <c r="AB151" s="148"/>
      <c r="AC151" s="148"/>
      <c r="AD151" s="148"/>
      <c r="AE151" s="148"/>
      <c r="AF151" s="148"/>
      <c r="AG151" s="148" t="s">
        <v>1216</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270" t="s">
        <v>1791</v>
      </c>
      <c r="D152" s="271"/>
      <c r="E152" s="271"/>
      <c r="F152" s="271"/>
      <c r="G152" s="271"/>
      <c r="H152" s="157"/>
      <c r="I152" s="157"/>
      <c r="J152" s="157"/>
      <c r="K152" s="157"/>
      <c r="L152" s="157"/>
      <c r="M152" s="157"/>
      <c r="N152" s="157"/>
      <c r="O152" s="157"/>
      <c r="P152" s="157"/>
      <c r="Q152" s="157"/>
      <c r="R152" s="157"/>
      <c r="S152" s="157"/>
      <c r="T152" s="157"/>
      <c r="U152" s="157"/>
      <c r="V152" s="157"/>
      <c r="W152" s="157"/>
      <c r="X152" s="157"/>
      <c r="Y152" s="148"/>
      <c r="Z152" s="148"/>
      <c r="AA152" s="148"/>
      <c r="AB152" s="148"/>
      <c r="AC152" s="148"/>
      <c r="AD152" s="148"/>
      <c r="AE152" s="148"/>
      <c r="AF152" s="148"/>
      <c r="AG152" s="148" t="s">
        <v>326</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97" t="s">
        <v>2117</v>
      </c>
      <c r="D153" s="183"/>
      <c r="E153" s="184">
        <v>3.5325000000000002</v>
      </c>
      <c r="F153" s="157"/>
      <c r="G153" s="157"/>
      <c r="H153" s="157"/>
      <c r="I153" s="157"/>
      <c r="J153" s="157"/>
      <c r="K153" s="157"/>
      <c r="L153" s="157"/>
      <c r="M153" s="157"/>
      <c r="N153" s="157"/>
      <c r="O153" s="157"/>
      <c r="P153" s="157"/>
      <c r="Q153" s="157"/>
      <c r="R153" s="157"/>
      <c r="S153" s="157"/>
      <c r="T153" s="157"/>
      <c r="U153" s="157"/>
      <c r="V153" s="157"/>
      <c r="W153" s="157"/>
      <c r="X153" s="157"/>
      <c r="Y153" s="148"/>
      <c r="Z153" s="148"/>
      <c r="AA153" s="148"/>
      <c r="AB153" s="148"/>
      <c r="AC153" s="148"/>
      <c r="AD153" s="148"/>
      <c r="AE153" s="148"/>
      <c r="AF153" s="148"/>
      <c r="AG153" s="148" t="s">
        <v>393</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65">
        <v>40</v>
      </c>
      <c r="B154" s="166" t="s">
        <v>1809</v>
      </c>
      <c r="C154" s="175" t="s">
        <v>1810</v>
      </c>
      <c r="D154" s="167" t="s">
        <v>443</v>
      </c>
      <c r="E154" s="168">
        <v>8.0462500000000006</v>
      </c>
      <c r="F154" s="169">
        <v>1502.4</v>
      </c>
      <c r="G154" s="170">
        <f>ROUND(E154*F154,2)</f>
        <v>12088.69</v>
      </c>
      <c r="H154" s="169">
        <v>697.91</v>
      </c>
      <c r="I154" s="170">
        <f>ROUND(E154*H154,2)</f>
        <v>5615.56</v>
      </c>
      <c r="J154" s="169">
        <v>804.49</v>
      </c>
      <c r="K154" s="170">
        <f>ROUND(E154*J154,2)</f>
        <v>6473.13</v>
      </c>
      <c r="L154" s="170">
        <v>21</v>
      </c>
      <c r="M154" s="170">
        <f>G154*(1+L154/100)</f>
        <v>14627.314899999999</v>
      </c>
      <c r="N154" s="170">
        <v>2.004</v>
      </c>
      <c r="O154" s="170">
        <f>ROUND(E154*N154,2)</f>
        <v>16.12</v>
      </c>
      <c r="P154" s="170">
        <v>0</v>
      </c>
      <c r="Q154" s="170">
        <f>ROUND(E154*P154,2)</f>
        <v>0</v>
      </c>
      <c r="R154" s="170"/>
      <c r="S154" s="170" t="s">
        <v>387</v>
      </c>
      <c r="T154" s="171" t="s">
        <v>322</v>
      </c>
      <c r="U154" s="157">
        <v>2.2799999999999998</v>
      </c>
      <c r="V154" s="157">
        <f>ROUND(E154*U154,2)</f>
        <v>18.350000000000001</v>
      </c>
      <c r="W154" s="157"/>
      <c r="X154" s="157" t="s">
        <v>388</v>
      </c>
      <c r="Y154" s="148"/>
      <c r="Z154" s="148"/>
      <c r="AA154" s="148"/>
      <c r="AB154" s="148"/>
      <c r="AC154" s="148"/>
      <c r="AD154" s="148"/>
      <c r="AE154" s="148"/>
      <c r="AF154" s="148"/>
      <c r="AG154" s="148" t="s">
        <v>1091</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97" t="s">
        <v>1811</v>
      </c>
      <c r="D155" s="183"/>
      <c r="E155" s="184">
        <v>4.90625</v>
      </c>
      <c r="F155" s="157"/>
      <c r="G155" s="157"/>
      <c r="H155" s="157"/>
      <c r="I155" s="157"/>
      <c r="J155" s="157"/>
      <c r="K155" s="157"/>
      <c r="L155" s="157"/>
      <c r="M155" s="157"/>
      <c r="N155" s="157"/>
      <c r="O155" s="157"/>
      <c r="P155" s="157"/>
      <c r="Q155" s="157"/>
      <c r="R155" s="157"/>
      <c r="S155" s="157"/>
      <c r="T155" s="157"/>
      <c r="U155" s="157"/>
      <c r="V155" s="157"/>
      <c r="W155" s="157"/>
      <c r="X155" s="157"/>
      <c r="Y155" s="148"/>
      <c r="Z155" s="148"/>
      <c r="AA155" s="148"/>
      <c r="AB155" s="148"/>
      <c r="AC155" s="148"/>
      <c r="AD155" s="148"/>
      <c r="AE155" s="148"/>
      <c r="AF155" s="148"/>
      <c r="AG155" s="148" t="s">
        <v>393</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97" t="s">
        <v>1812</v>
      </c>
      <c r="D156" s="183"/>
      <c r="E156" s="184">
        <v>3.14</v>
      </c>
      <c r="F156" s="157"/>
      <c r="G156" s="157"/>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393</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x14ac:dyDescent="0.2">
      <c r="A157" s="159" t="s">
        <v>316</v>
      </c>
      <c r="B157" s="160" t="s">
        <v>214</v>
      </c>
      <c r="C157" s="174" t="s">
        <v>215</v>
      </c>
      <c r="D157" s="161"/>
      <c r="E157" s="162"/>
      <c r="F157" s="163"/>
      <c r="G157" s="163">
        <f>SUMIF(AG158:AG215,"&lt;&gt;NOR",G158:G215)</f>
        <v>101290.04999999999</v>
      </c>
      <c r="H157" s="163"/>
      <c r="I157" s="163">
        <f>SUM(I158:I215)</f>
        <v>53829.83</v>
      </c>
      <c r="J157" s="163"/>
      <c r="K157" s="163">
        <f>SUM(K158:K215)</f>
        <v>47460.21</v>
      </c>
      <c r="L157" s="163"/>
      <c r="M157" s="163">
        <f>SUM(M158:M215)</f>
        <v>122560.96050000002</v>
      </c>
      <c r="N157" s="163"/>
      <c r="O157" s="163">
        <f>SUM(O158:O215)</f>
        <v>32.520000000000003</v>
      </c>
      <c r="P157" s="163"/>
      <c r="Q157" s="163">
        <f>SUM(Q158:Q215)</f>
        <v>0</v>
      </c>
      <c r="R157" s="163"/>
      <c r="S157" s="163"/>
      <c r="T157" s="164"/>
      <c r="U157" s="158"/>
      <c r="V157" s="158">
        <f>SUM(V158:V215)</f>
        <v>122.80000000000001</v>
      </c>
      <c r="W157" s="158"/>
      <c r="X157" s="158"/>
      <c r="AG157" t="s">
        <v>317</v>
      </c>
    </row>
    <row r="158" spans="1:60" outlineLevel="1" x14ac:dyDescent="0.2">
      <c r="A158" s="165">
        <v>41</v>
      </c>
      <c r="B158" s="166" t="s">
        <v>1813</v>
      </c>
      <c r="C158" s="175" t="s">
        <v>1814</v>
      </c>
      <c r="D158" s="167" t="s">
        <v>506</v>
      </c>
      <c r="E158" s="168">
        <v>9.9450000000000003</v>
      </c>
      <c r="F158" s="169">
        <v>107.6</v>
      </c>
      <c r="G158" s="170">
        <f>ROUND(E158*F158,2)</f>
        <v>1070.08</v>
      </c>
      <c r="H158" s="169">
        <v>0</v>
      </c>
      <c r="I158" s="170">
        <f>ROUND(E158*H158,2)</f>
        <v>0</v>
      </c>
      <c r="J158" s="169">
        <v>107.6</v>
      </c>
      <c r="K158" s="170">
        <f>ROUND(E158*J158,2)</f>
        <v>1070.08</v>
      </c>
      <c r="L158" s="170">
        <v>21</v>
      </c>
      <c r="M158" s="170">
        <f>G158*(1+L158/100)</f>
        <v>1294.7967999999998</v>
      </c>
      <c r="N158" s="170">
        <v>0</v>
      </c>
      <c r="O158" s="170">
        <f>ROUND(E158*N158,2)</f>
        <v>0</v>
      </c>
      <c r="P158" s="170">
        <v>0</v>
      </c>
      <c r="Q158" s="170">
        <f>ROUND(E158*P158,2)</f>
        <v>0</v>
      </c>
      <c r="R158" s="170" t="s">
        <v>1195</v>
      </c>
      <c r="S158" s="170" t="s">
        <v>387</v>
      </c>
      <c r="T158" s="171" t="s">
        <v>322</v>
      </c>
      <c r="U158" s="157">
        <v>0.29099999999999998</v>
      </c>
      <c r="V158" s="157">
        <f>ROUND(E158*U158,2)</f>
        <v>2.89</v>
      </c>
      <c r="W158" s="157"/>
      <c r="X158" s="157" t="s">
        <v>388</v>
      </c>
      <c r="Y158" s="148"/>
      <c r="Z158" s="148"/>
      <c r="AA158" s="148"/>
      <c r="AB158" s="148"/>
      <c r="AC158" s="148"/>
      <c r="AD158" s="148"/>
      <c r="AE158" s="148"/>
      <c r="AF158" s="148"/>
      <c r="AG158" s="148" t="s">
        <v>389</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55"/>
      <c r="B159" s="156"/>
      <c r="C159" s="273" t="s">
        <v>1815</v>
      </c>
      <c r="D159" s="274"/>
      <c r="E159" s="274"/>
      <c r="F159" s="274"/>
      <c r="G159" s="274"/>
      <c r="H159" s="157"/>
      <c r="I159" s="157"/>
      <c r="J159" s="157"/>
      <c r="K159" s="157"/>
      <c r="L159" s="157"/>
      <c r="M159" s="157"/>
      <c r="N159" s="157"/>
      <c r="O159" s="157"/>
      <c r="P159" s="157"/>
      <c r="Q159" s="157"/>
      <c r="R159" s="157"/>
      <c r="S159" s="157"/>
      <c r="T159" s="157"/>
      <c r="U159" s="157"/>
      <c r="V159" s="157"/>
      <c r="W159" s="157"/>
      <c r="X159" s="157"/>
      <c r="Y159" s="148"/>
      <c r="Z159" s="148"/>
      <c r="AA159" s="148"/>
      <c r="AB159" s="148"/>
      <c r="AC159" s="148"/>
      <c r="AD159" s="148"/>
      <c r="AE159" s="148"/>
      <c r="AF159" s="148"/>
      <c r="AG159" s="148" t="s">
        <v>391</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97" t="s">
        <v>2118</v>
      </c>
      <c r="D160" s="183"/>
      <c r="E160" s="184">
        <v>9.9450000000000003</v>
      </c>
      <c r="F160" s="157"/>
      <c r="G160" s="157"/>
      <c r="H160" s="157"/>
      <c r="I160" s="157"/>
      <c r="J160" s="157"/>
      <c r="K160" s="157"/>
      <c r="L160" s="157"/>
      <c r="M160" s="157"/>
      <c r="N160" s="157"/>
      <c r="O160" s="157"/>
      <c r="P160" s="157"/>
      <c r="Q160" s="157"/>
      <c r="R160" s="157"/>
      <c r="S160" s="157"/>
      <c r="T160" s="157"/>
      <c r="U160" s="157"/>
      <c r="V160" s="157"/>
      <c r="W160" s="157"/>
      <c r="X160" s="157"/>
      <c r="Y160" s="148"/>
      <c r="Z160" s="148"/>
      <c r="AA160" s="148"/>
      <c r="AB160" s="148"/>
      <c r="AC160" s="148"/>
      <c r="AD160" s="148"/>
      <c r="AE160" s="148"/>
      <c r="AF160" s="148"/>
      <c r="AG160" s="148" t="s">
        <v>393</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65">
        <v>42</v>
      </c>
      <c r="B161" s="166" t="s">
        <v>1817</v>
      </c>
      <c r="C161" s="175" t="s">
        <v>1818</v>
      </c>
      <c r="D161" s="167" t="s">
        <v>443</v>
      </c>
      <c r="E161" s="168">
        <v>2.6324999999999998</v>
      </c>
      <c r="F161" s="169">
        <v>4204</v>
      </c>
      <c r="G161" s="170">
        <f>ROUND(E161*F161,2)</f>
        <v>11067.03</v>
      </c>
      <c r="H161" s="169">
        <v>2893.56</v>
      </c>
      <c r="I161" s="170">
        <f>ROUND(E161*H161,2)</f>
        <v>7617.3</v>
      </c>
      <c r="J161" s="169">
        <v>1310.44</v>
      </c>
      <c r="K161" s="170">
        <f>ROUND(E161*J161,2)</f>
        <v>3449.73</v>
      </c>
      <c r="L161" s="170">
        <v>21</v>
      </c>
      <c r="M161" s="170">
        <f>G161*(1+L161/100)</f>
        <v>13391.106300000001</v>
      </c>
      <c r="N161" s="170">
        <v>2.03661</v>
      </c>
      <c r="O161" s="170">
        <f>ROUND(E161*N161,2)</f>
        <v>5.36</v>
      </c>
      <c r="P161" s="170">
        <v>0</v>
      </c>
      <c r="Q161" s="170">
        <f>ROUND(E161*P161,2)</f>
        <v>0</v>
      </c>
      <c r="R161" s="170" t="s">
        <v>1195</v>
      </c>
      <c r="S161" s="170" t="s">
        <v>387</v>
      </c>
      <c r="T161" s="171" t="s">
        <v>322</v>
      </c>
      <c r="U161" s="157">
        <v>3.8239999999999998</v>
      </c>
      <c r="V161" s="157">
        <f>ROUND(E161*U161,2)</f>
        <v>10.07</v>
      </c>
      <c r="W161" s="157"/>
      <c r="X161" s="157" t="s">
        <v>388</v>
      </c>
      <c r="Y161" s="148"/>
      <c r="Z161" s="148"/>
      <c r="AA161" s="148"/>
      <c r="AB161" s="148"/>
      <c r="AC161" s="148"/>
      <c r="AD161" s="148"/>
      <c r="AE161" s="148"/>
      <c r="AF161" s="148"/>
      <c r="AG161" s="148" t="s">
        <v>389</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273" t="s">
        <v>1819</v>
      </c>
      <c r="D162" s="274"/>
      <c r="E162" s="274"/>
      <c r="F162" s="274"/>
      <c r="G162" s="274"/>
      <c r="H162" s="157"/>
      <c r="I162" s="157"/>
      <c r="J162" s="157"/>
      <c r="K162" s="157"/>
      <c r="L162" s="157"/>
      <c r="M162" s="157"/>
      <c r="N162" s="157"/>
      <c r="O162" s="157"/>
      <c r="P162" s="157"/>
      <c r="Q162" s="157"/>
      <c r="R162" s="157"/>
      <c r="S162" s="157"/>
      <c r="T162" s="157"/>
      <c r="U162" s="157"/>
      <c r="V162" s="157"/>
      <c r="W162" s="157"/>
      <c r="X162" s="157"/>
      <c r="Y162" s="148"/>
      <c r="Z162" s="148"/>
      <c r="AA162" s="148"/>
      <c r="AB162" s="148"/>
      <c r="AC162" s="148"/>
      <c r="AD162" s="148"/>
      <c r="AE162" s="148"/>
      <c r="AF162" s="148"/>
      <c r="AG162" s="148" t="s">
        <v>391</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261" t="s">
        <v>1820</v>
      </c>
      <c r="D163" s="262"/>
      <c r="E163" s="262"/>
      <c r="F163" s="262"/>
      <c r="G163" s="262"/>
      <c r="H163" s="157"/>
      <c r="I163" s="157"/>
      <c r="J163" s="157"/>
      <c r="K163" s="157"/>
      <c r="L163" s="157"/>
      <c r="M163" s="157"/>
      <c r="N163" s="157"/>
      <c r="O163" s="157"/>
      <c r="P163" s="157"/>
      <c r="Q163" s="157"/>
      <c r="R163" s="157"/>
      <c r="S163" s="157"/>
      <c r="T163" s="157"/>
      <c r="U163" s="157"/>
      <c r="V163" s="157"/>
      <c r="W163" s="157"/>
      <c r="X163" s="157"/>
      <c r="Y163" s="148"/>
      <c r="Z163" s="148"/>
      <c r="AA163" s="148"/>
      <c r="AB163" s="148"/>
      <c r="AC163" s="148"/>
      <c r="AD163" s="148"/>
      <c r="AE163" s="148"/>
      <c r="AF163" s="148"/>
      <c r="AG163" s="148" t="s">
        <v>326</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97" t="s">
        <v>2119</v>
      </c>
      <c r="D164" s="183"/>
      <c r="E164" s="184">
        <v>2.6324999999999998</v>
      </c>
      <c r="F164" s="157"/>
      <c r="G164" s="157"/>
      <c r="H164" s="157"/>
      <c r="I164" s="157"/>
      <c r="J164" s="157"/>
      <c r="K164" s="157"/>
      <c r="L164" s="157"/>
      <c r="M164" s="157"/>
      <c r="N164" s="157"/>
      <c r="O164" s="157"/>
      <c r="P164" s="157"/>
      <c r="Q164" s="157"/>
      <c r="R164" s="157"/>
      <c r="S164" s="157"/>
      <c r="T164" s="157"/>
      <c r="U164" s="157"/>
      <c r="V164" s="157"/>
      <c r="W164" s="157"/>
      <c r="X164" s="157"/>
      <c r="Y164" s="148"/>
      <c r="Z164" s="148"/>
      <c r="AA164" s="148"/>
      <c r="AB164" s="148"/>
      <c r="AC164" s="148"/>
      <c r="AD164" s="148"/>
      <c r="AE164" s="148"/>
      <c r="AF164" s="148"/>
      <c r="AG164" s="148" t="s">
        <v>393</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65">
        <v>43</v>
      </c>
      <c r="B165" s="166" t="s">
        <v>1822</v>
      </c>
      <c r="C165" s="175" t="s">
        <v>1823</v>
      </c>
      <c r="D165" s="167" t="s">
        <v>443</v>
      </c>
      <c r="E165" s="168">
        <v>0.13500000000000001</v>
      </c>
      <c r="F165" s="169">
        <v>2488</v>
      </c>
      <c r="G165" s="170">
        <f>ROUND(E165*F165,2)</f>
        <v>335.88</v>
      </c>
      <c r="H165" s="169">
        <v>2125.4499999999998</v>
      </c>
      <c r="I165" s="170">
        <f>ROUND(E165*H165,2)</f>
        <v>286.94</v>
      </c>
      <c r="J165" s="169">
        <v>362.55</v>
      </c>
      <c r="K165" s="170">
        <f>ROUND(E165*J165,2)</f>
        <v>48.94</v>
      </c>
      <c r="L165" s="170">
        <v>21</v>
      </c>
      <c r="M165" s="170">
        <f>G165*(1+L165/100)</f>
        <v>406.41479999999996</v>
      </c>
      <c r="N165" s="170">
        <v>2.5276700000000001</v>
      </c>
      <c r="O165" s="170">
        <f>ROUND(E165*N165,2)</f>
        <v>0.34</v>
      </c>
      <c r="P165" s="170">
        <v>0</v>
      </c>
      <c r="Q165" s="170">
        <f>ROUND(E165*P165,2)</f>
        <v>0</v>
      </c>
      <c r="R165" s="170" t="s">
        <v>1195</v>
      </c>
      <c r="S165" s="170" t="s">
        <v>387</v>
      </c>
      <c r="T165" s="171" t="s">
        <v>322</v>
      </c>
      <c r="U165" s="157">
        <v>0.97699999999999998</v>
      </c>
      <c r="V165" s="157">
        <f>ROUND(E165*U165,2)</f>
        <v>0.13</v>
      </c>
      <c r="W165" s="157"/>
      <c r="X165" s="157" t="s">
        <v>388</v>
      </c>
      <c r="Y165" s="148"/>
      <c r="Z165" s="148"/>
      <c r="AA165" s="148"/>
      <c r="AB165" s="148"/>
      <c r="AC165" s="148"/>
      <c r="AD165" s="148"/>
      <c r="AE165" s="148"/>
      <c r="AF165" s="148"/>
      <c r="AG165" s="148" t="s">
        <v>389</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ht="22.5" outlineLevel="1" x14ac:dyDescent="0.2">
      <c r="A166" s="155"/>
      <c r="B166" s="156"/>
      <c r="C166" s="273" t="s">
        <v>1824</v>
      </c>
      <c r="D166" s="274"/>
      <c r="E166" s="274"/>
      <c r="F166" s="274"/>
      <c r="G166" s="274"/>
      <c r="H166" s="157"/>
      <c r="I166" s="157"/>
      <c r="J166" s="157"/>
      <c r="K166" s="157"/>
      <c r="L166" s="157"/>
      <c r="M166" s="157"/>
      <c r="N166" s="157"/>
      <c r="O166" s="157"/>
      <c r="P166" s="157"/>
      <c r="Q166" s="157"/>
      <c r="R166" s="157"/>
      <c r="S166" s="157"/>
      <c r="T166" s="157"/>
      <c r="U166" s="157"/>
      <c r="V166" s="157"/>
      <c r="W166" s="157"/>
      <c r="X166" s="157"/>
      <c r="Y166" s="148"/>
      <c r="Z166" s="148"/>
      <c r="AA166" s="148"/>
      <c r="AB166" s="148"/>
      <c r="AC166" s="148"/>
      <c r="AD166" s="148"/>
      <c r="AE166" s="148"/>
      <c r="AF166" s="148"/>
      <c r="AG166" s="148" t="s">
        <v>391</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72" t="str">
        <f>C166</f>
        <v>nosných, výplňových, obkladových, půdních, štítových, poprsních apod., s pomocným lešením o výšce podlahy do 1900 mm a pro zatížení 1,5 kPa,</v>
      </c>
      <c r="BB166" s="148"/>
      <c r="BC166" s="148"/>
      <c r="BD166" s="148"/>
      <c r="BE166" s="148"/>
      <c r="BF166" s="148"/>
      <c r="BG166" s="148"/>
      <c r="BH166" s="148"/>
    </row>
    <row r="167" spans="1:60" outlineLevel="1" x14ac:dyDescent="0.2">
      <c r="A167" s="155"/>
      <c r="B167" s="156"/>
      <c r="C167" s="197" t="s">
        <v>1773</v>
      </c>
      <c r="D167" s="183"/>
      <c r="E167" s="184"/>
      <c r="F167" s="157"/>
      <c r="G167" s="157"/>
      <c r="H167" s="157"/>
      <c r="I167" s="157"/>
      <c r="J167" s="157"/>
      <c r="K167" s="157"/>
      <c r="L167" s="157"/>
      <c r="M167" s="157"/>
      <c r="N167" s="157"/>
      <c r="O167" s="157"/>
      <c r="P167" s="157"/>
      <c r="Q167" s="157"/>
      <c r="R167" s="157"/>
      <c r="S167" s="157"/>
      <c r="T167" s="157"/>
      <c r="U167" s="157"/>
      <c r="V167" s="157"/>
      <c r="W167" s="157"/>
      <c r="X167" s="157"/>
      <c r="Y167" s="148"/>
      <c r="Z167" s="148"/>
      <c r="AA167" s="148"/>
      <c r="AB167" s="148"/>
      <c r="AC167" s="148"/>
      <c r="AD167" s="148"/>
      <c r="AE167" s="148"/>
      <c r="AF167" s="148"/>
      <c r="AG167" s="148" t="s">
        <v>393</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97" t="s">
        <v>2120</v>
      </c>
      <c r="D168" s="183"/>
      <c r="E168" s="184">
        <v>0.13500000000000001</v>
      </c>
      <c r="F168" s="157"/>
      <c r="G168" s="157"/>
      <c r="H168" s="157"/>
      <c r="I168" s="157"/>
      <c r="J168" s="157"/>
      <c r="K168" s="157"/>
      <c r="L168" s="157"/>
      <c r="M168" s="157"/>
      <c r="N168" s="157"/>
      <c r="O168" s="157"/>
      <c r="P168" s="157"/>
      <c r="Q168" s="157"/>
      <c r="R168" s="157"/>
      <c r="S168" s="157"/>
      <c r="T168" s="157"/>
      <c r="U168" s="157"/>
      <c r="V168" s="157"/>
      <c r="W168" s="157"/>
      <c r="X168" s="157"/>
      <c r="Y168" s="148"/>
      <c r="Z168" s="148"/>
      <c r="AA168" s="148"/>
      <c r="AB168" s="148"/>
      <c r="AC168" s="148"/>
      <c r="AD168" s="148"/>
      <c r="AE168" s="148"/>
      <c r="AF168" s="148"/>
      <c r="AG168" s="148" t="s">
        <v>393</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65">
        <v>44</v>
      </c>
      <c r="B169" s="166" t="s">
        <v>1827</v>
      </c>
      <c r="C169" s="175" t="s">
        <v>1828</v>
      </c>
      <c r="D169" s="167" t="s">
        <v>506</v>
      </c>
      <c r="E169" s="168">
        <v>1.8</v>
      </c>
      <c r="F169" s="169">
        <v>461.6</v>
      </c>
      <c r="G169" s="170">
        <f>ROUND(E169*F169,2)</f>
        <v>830.88</v>
      </c>
      <c r="H169" s="169">
        <v>145.61000000000001</v>
      </c>
      <c r="I169" s="170">
        <f>ROUND(E169*H169,2)</f>
        <v>262.10000000000002</v>
      </c>
      <c r="J169" s="169">
        <v>315.99</v>
      </c>
      <c r="K169" s="170">
        <f>ROUND(E169*J169,2)</f>
        <v>568.78</v>
      </c>
      <c r="L169" s="170">
        <v>21</v>
      </c>
      <c r="M169" s="170">
        <f>G169*(1+L169/100)</f>
        <v>1005.3647999999999</v>
      </c>
      <c r="N169" s="170">
        <v>3.5249999999999997E-2</v>
      </c>
      <c r="O169" s="170">
        <f>ROUND(E169*N169,2)</f>
        <v>0.06</v>
      </c>
      <c r="P169" s="170">
        <v>0</v>
      </c>
      <c r="Q169" s="170">
        <f>ROUND(E169*P169,2)</f>
        <v>0</v>
      </c>
      <c r="R169" s="170" t="s">
        <v>1195</v>
      </c>
      <c r="S169" s="170" t="s">
        <v>387</v>
      </c>
      <c r="T169" s="171" t="s">
        <v>322</v>
      </c>
      <c r="U169" s="157">
        <v>0.74</v>
      </c>
      <c r="V169" s="157">
        <f>ROUND(E169*U169,2)</f>
        <v>1.33</v>
      </c>
      <c r="W169" s="157"/>
      <c r="X169" s="157" t="s">
        <v>388</v>
      </c>
      <c r="Y169" s="148"/>
      <c r="Z169" s="148"/>
      <c r="AA169" s="148"/>
      <c r="AB169" s="148"/>
      <c r="AC169" s="148"/>
      <c r="AD169" s="148"/>
      <c r="AE169" s="148"/>
      <c r="AF169" s="148"/>
      <c r="AG169" s="148" t="s">
        <v>389</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ht="22.5" outlineLevel="1" x14ac:dyDescent="0.2">
      <c r="A170" s="155"/>
      <c r="B170" s="156"/>
      <c r="C170" s="273" t="s">
        <v>1829</v>
      </c>
      <c r="D170" s="274"/>
      <c r="E170" s="274"/>
      <c r="F170" s="274"/>
      <c r="G170" s="274"/>
      <c r="H170" s="157"/>
      <c r="I170" s="157"/>
      <c r="J170" s="157"/>
      <c r="K170" s="157"/>
      <c r="L170" s="157"/>
      <c r="M170" s="157"/>
      <c r="N170" s="157"/>
      <c r="O170" s="157"/>
      <c r="P170" s="157"/>
      <c r="Q170" s="157"/>
      <c r="R170" s="157"/>
      <c r="S170" s="157"/>
      <c r="T170" s="157"/>
      <c r="U170" s="157"/>
      <c r="V170" s="157"/>
      <c r="W170" s="157"/>
      <c r="X170" s="157"/>
      <c r="Y170" s="148"/>
      <c r="Z170" s="148"/>
      <c r="AA170" s="148"/>
      <c r="AB170" s="148"/>
      <c r="AC170" s="148"/>
      <c r="AD170" s="148"/>
      <c r="AE170" s="148"/>
      <c r="AF170" s="148"/>
      <c r="AG170" s="148" t="s">
        <v>391</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72" t="str">
        <f>C170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70" s="148"/>
      <c r="BC170" s="148"/>
      <c r="BD170" s="148"/>
      <c r="BE170" s="148"/>
      <c r="BF170" s="148"/>
      <c r="BG170" s="148"/>
      <c r="BH170" s="148"/>
    </row>
    <row r="171" spans="1:60" outlineLevel="1" x14ac:dyDescent="0.2">
      <c r="A171" s="155"/>
      <c r="B171" s="156"/>
      <c r="C171" s="197" t="s">
        <v>1773</v>
      </c>
      <c r="D171" s="183"/>
      <c r="E171" s="184"/>
      <c r="F171" s="157"/>
      <c r="G171" s="157"/>
      <c r="H171" s="157"/>
      <c r="I171" s="157"/>
      <c r="J171" s="157"/>
      <c r="K171" s="157"/>
      <c r="L171" s="157"/>
      <c r="M171" s="157"/>
      <c r="N171" s="157"/>
      <c r="O171" s="157"/>
      <c r="P171" s="157"/>
      <c r="Q171" s="157"/>
      <c r="R171" s="157"/>
      <c r="S171" s="157"/>
      <c r="T171" s="157"/>
      <c r="U171" s="157"/>
      <c r="V171" s="157"/>
      <c r="W171" s="157"/>
      <c r="X171" s="157"/>
      <c r="Y171" s="148"/>
      <c r="Z171" s="148"/>
      <c r="AA171" s="148"/>
      <c r="AB171" s="148"/>
      <c r="AC171" s="148"/>
      <c r="AD171" s="148"/>
      <c r="AE171" s="148"/>
      <c r="AF171" s="148"/>
      <c r="AG171" s="148" t="s">
        <v>393</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97" t="s">
        <v>2121</v>
      </c>
      <c r="D172" s="183"/>
      <c r="E172" s="184">
        <v>1.8</v>
      </c>
      <c r="F172" s="157"/>
      <c r="G172" s="157"/>
      <c r="H172" s="157"/>
      <c r="I172" s="157"/>
      <c r="J172" s="157"/>
      <c r="K172" s="157"/>
      <c r="L172" s="157"/>
      <c r="M172" s="157"/>
      <c r="N172" s="157"/>
      <c r="O172" s="157"/>
      <c r="P172" s="157"/>
      <c r="Q172" s="157"/>
      <c r="R172" s="157"/>
      <c r="S172" s="157"/>
      <c r="T172" s="157"/>
      <c r="U172" s="157"/>
      <c r="V172" s="157"/>
      <c r="W172" s="157"/>
      <c r="X172" s="157"/>
      <c r="Y172" s="148"/>
      <c r="Z172" s="148"/>
      <c r="AA172" s="148"/>
      <c r="AB172" s="148"/>
      <c r="AC172" s="148"/>
      <c r="AD172" s="148"/>
      <c r="AE172" s="148"/>
      <c r="AF172" s="148"/>
      <c r="AG172" s="148" t="s">
        <v>393</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65">
        <v>45</v>
      </c>
      <c r="B173" s="166" t="s">
        <v>1832</v>
      </c>
      <c r="C173" s="175" t="s">
        <v>1833</v>
      </c>
      <c r="D173" s="167" t="s">
        <v>506</v>
      </c>
      <c r="E173" s="168">
        <v>1.8</v>
      </c>
      <c r="F173" s="169">
        <v>172.8</v>
      </c>
      <c r="G173" s="170">
        <f>ROUND(E173*F173,2)</f>
        <v>311.04000000000002</v>
      </c>
      <c r="H173" s="169">
        <v>0</v>
      </c>
      <c r="I173" s="170">
        <f>ROUND(E173*H173,2)</f>
        <v>0</v>
      </c>
      <c r="J173" s="169">
        <v>172.8</v>
      </c>
      <c r="K173" s="170">
        <f>ROUND(E173*J173,2)</f>
        <v>311.04000000000002</v>
      </c>
      <c r="L173" s="170">
        <v>21</v>
      </c>
      <c r="M173" s="170">
        <f>G173*(1+L173/100)</f>
        <v>376.35840000000002</v>
      </c>
      <c r="N173" s="170">
        <v>0</v>
      </c>
      <c r="O173" s="170">
        <f>ROUND(E173*N173,2)</f>
        <v>0</v>
      </c>
      <c r="P173" s="170">
        <v>0</v>
      </c>
      <c r="Q173" s="170">
        <f>ROUND(E173*P173,2)</f>
        <v>0</v>
      </c>
      <c r="R173" s="170" t="s">
        <v>1195</v>
      </c>
      <c r="S173" s="170" t="s">
        <v>387</v>
      </c>
      <c r="T173" s="171" t="s">
        <v>322</v>
      </c>
      <c r="U173" s="157">
        <v>0.35</v>
      </c>
      <c r="V173" s="157">
        <f>ROUND(E173*U173,2)</f>
        <v>0.63</v>
      </c>
      <c r="W173" s="157"/>
      <c r="X173" s="157" t="s">
        <v>388</v>
      </c>
      <c r="Y173" s="148"/>
      <c r="Z173" s="148"/>
      <c r="AA173" s="148"/>
      <c r="AB173" s="148"/>
      <c r="AC173" s="148"/>
      <c r="AD173" s="148"/>
      <c r="AE173" s="148"/>
      <c r="AF173" s="148"/>
      <c r="AG173" s="148" t="s">
        <v>389</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ht="22.5" outlineLevel="1" x14ac:dyDescent="0.2">
      <c r="A174" s="155"/>
      <c r="B174" s="156"/>
      <c r="C174" s="273" t="s">
        <v>1829</v>
      </c>
      <c r="D174" s="274"/>
      <c r="E174" s="274"/>
      <c r="F174" s="274"/>
      <c r="G174" s="274"/>
      <c r="H174" s="157"/>
      <c r="I174" s="157"/>
      <c r="J174" s="157"/>
      <c r="K174" s="157"/>
      <c r="L174" s="157"/>
      <c r="M174" s="157"/>
      <c r="N174" s="157"/>
      <c r="O174" s="157"/>
      <c r="P174" s="157"/>
      <c r="Q174" s="157"/>
      <c r="R174" s="157"/>
      <c r="S174" s="157"/>
      <c r="T174" s="157"/>
      <c r="U174" s="157"/>
      <c r="V174" s="157"/>
      <c r="W174" s="157"/>
      <c r="X174" s="157"/>
      <c r="Y174" s="148"/>
      <c r="Z174" s="148"/>
      <c r="AA174" s="148"/>
      <c r="AB174" s="148"/>
      <c r="AC174" s="148"/>
      <c r="AD174" s="148"/>
      <c r="AE174" s="148"/>
      <c r="AF174" s="148"/>
      <c r="AG174" s="148" t="s">
        <v>391</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72" t="str">
        <f>C174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74" s="148"/>
      <c r="BC174" s="148"/>
      <c r="BD174" s="148"/>
      <c r="BE174" s="148"/>
      <c r="BF174" s="148"/>
      <c r="BG174" s="148"/>
      <c r="BH174" s="148"/>
    </row>
    <row r="175" spans="1:60" outlineLevel="1" x14ac:dyDescent="0.2">
      <c r="A175" s="155"/>
      <c r="B175" s="156"/>
      <c r="C175" s="197" t="s">
        <v>1773</v>
      </c>
      <c r="D175" s="183"/>
      <c r="E175" s="184"/>
      <c r="F175" s="157"/>
      <c r="G175" s="157"/>
      <c r="H175" s="157"/>
      <c r="I175" s="157"/>
      <c r="J175" s="157"/>
      <c r="K175" s="157"/>
      <c r="L175" s="157"/>
      <c r="M175" s="157"/>
      <c r="N175" s="157"/>
      <c r="O175" s="157"/>
      <c r="P175" s="157"/>
      <c r="Q175" s="157"/>
      <c r="R175" s="157"/>
      <c r="S175" s="157"/>
      <c r="T175" s="157"/>
      <c r="U175" s="157"/>
      <c r="V175" s="157"/>
      <c r="W175" s="157"/>
      <c r="X175" s="157"/>
      <c r="Y175" s="148"/>
      <c r="Z175" s="148"/>
      <c r="AA175" s="148"/>
      <c r="AB175" s="148"/>
      <c r="AC175" s="148"/>
      <c r="AD175" s="148"/>
      <c r="AE175" s="148"/>
      <c r="AF175" s="148"/>
      <c r="AG175" s="148" t="s">
        <v>393</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97" t="s">
        <v>2121</v>
      </c>
      <c r="D176" s="183"/>
      <c r="E176" s="184">
        <v>1.8</v>
      </c>
      <c r="F176" s="157"/>
      <c r="G176" s="157"/>
      <c r="H176" s="157"/>
      <c r="I176" s="157"/>
      <c r="J176" s="157"/>
      <c r="K176" s="157"/>
      <c r="L176" s="157"/>
      <c r="M176" s="157"/>
      <c r="N176" s="157"/>
      <c r="O176" s="157"/>
      <c r="P176" s="157"/>
      <c r="Q176" s="157"/>
      <c r="R176" s="157"/>
      <c r="S176" s="157"/>
      <c r="T176" s="157"/>
      <c r="U176" s="157"/>
      <c r="V176" s="157"/>
      <c r="W176" s="157"/>
      <c r="X176" s="157"/>
      <c r="Y176" s="148"/>
      <c r="Z176" s="148"/>
      <c r="AA176" s="148"/>
      <c r="AB176" s="148"/>
      <c r="AC176" s="148"/>
      <c r="AD176" s="148"/>
      <c r="AE176" s="148"/>
      <c r="AF176" s="148"/>
      <c r="AG176" s="148" t="s">
        <v>393</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ht="22.5" outlineLevel="1" x14ac:dyDescent="0.2">
      <c r="A177" s="165">
        <v>46</v>
      </c>
      <c r="B177" s="166" t="s">
        <v>1841</v>
      </c>
      <c r="C177" s="175" t="s">
        <v>1842</v>
      </c>
      <c r="D177" s="167" t="s">
        <v>443</v>
      </c>
      <c r="E177" s="168">
        <v>1.0680000000000001</v>
      </c>
      <c r="F177" s="169">
        <v>2984</v>
      </c>
      <c r="G177" s="170">
        <f>ROUND(E177*F177,2)</f>
        <v>3186.91</v>
      </c>
      <c r="H177" s="169">
        <v>2085.34</v>
      </c>
      <c r="I177" s="170">
        <f>ROUND(E177*H177,2)</f>
        <v>2227.14</v>
      </c>
      <c r="J177" s="169">
        <v>898.66</v>
      </c>
      <c r="K177" s="170">
        <f>ROUND(E177*J177,2)</f>
        <v>959.77</v>
      </c>
      <c r="L177" s="170">
        <v>21</v>
      </c>
      <c r="M177" s="170">
        <f>G177*(1+L177/100)</f>
        <v>3856.1610999999998</v>
      </c>
      <c r="N177" s="170">
        <v>2.6125600000000002</v>
      </c>
      <c r="O177" s="170">
        <f>ROUND(E177*N177,2)</f>
        <v>2.79</v>
      </c>
      <c r="P177" s="170">
        <v>0</v>
      </c>
      <c r="Q177" s="170">
        <f>ROUND(E177*P177,2)</f>
        <v>0</v>
      </c>
      <c r="R177" s="170" t="s">
        <v>1176</v>
      </c>
      <c r="S177" s="170" t="s">
        <v>387</v>
      </c>
      <c r="T177" s="171" t="s">
        <v>322</v>
      </c>
      <c r="U177" s="157">
        <v>3.0670000000000002</v>
      </c>
      <c r="V177" s="157">
        <f>ROUND(E177*U177,2)</f>
        <v>3.28</v>
      </c>
      <c r="W177" s="157"/>
      <c r="X177" s="157" t="s">
        <v>388</v>
      </c>
      <c r="Y177" s="148"/>
      <c r="Z177" s="148"/>
      <c r="AA177" s="148"/>
      <c r="AB177" s="148"/>
      <c r="AC177" s="148"/>
      <c r="AD177" s="148"/>
      <c r="AE177" s="148"/>
      <c r="AF177" s="148"/>
      <c r="AG177" s="148" t="s">
        <v>389</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ht="22.5" outlineLevel="1" x14ac:dyDescent="0.2">
      <c r="A178" s="155"/>
      <c r="B178" s="156"/>
      <c r="C178" s="273" t="s">
        <v>1177</v>
      </c>
      <c r="D178" s="274"/>
      <c r="E178" s="274"/>
      <c r="F178" s="274"/>
      <c r="G178" s="274"/>
      <c r="H178" s="157"/>
      <c r="I178" s="157"/>
      <c r="J178" s="157"/>
      <c r="K178" s="157"/>
      <c r="L178" s="157"/>
      <c r="M178" s="157"/>
      <c r="N178" s="157"/>
      <c r="O178" s="157"/>
      <c r="P178" s="157"/>
      <c r="Q178" s="157"/>
      <c r="R178" s="157"/>
      <c r="S178" s="157"/>
      <c r="T178" s="157"/>
      <c r="U178" s="157"/>
      <c r="V178" s="157"/>
      <c r="W178" s="157"/>
      <c r="X178" s="157"/>
      <c r="Y178" s="148"/>
      <c r="Z178" s="148"/>
      <c r="AA178" s="148"/>
      <c r="AB178" s="148"/>
      <c r="AC178" s="148"/>
      <c r="AD178" s="148"/>
      <c r="AE178" s="148"/>
      <c r="AF178" s="148"/>
      <c r="AG178" s="148" t="s">
        <v>391</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72" t="str">
        <f>C178</f>
        <v>čistíren odpadních vod (mimo budovy), nádrží, vodojemů, žlabů nebo kanálů, včetně pomocného pracovního lešení o výšce podlahy do 1900 mm a pro zatížení do 1,5 kPa,</v>
      </c>
      <c r="BB178" s="148"/>
      <c r="BC178" s="148"/>
      <c r="BD178" s="148"/>
      <c r="BE178" s="148"/>
      <c r="BF178" s="148"/>
      <c r="BG178" s="148"/>
      <c r="BH178" s="148"/>
    </row>
    <row r="179" spans="1:60" outlineLevel="1" x14ac:dyDescent="0.2">
      <c r="A179" s="155"/>
      <c r="B179" s="156"/>
      <c r="C179" s="197" t="s">
        <v>1773</v>
      </c>
      <c r="D179" s="183"/>
      <c r="E179" s="184"/>
      <c r="F179" s="157"/>
      <c r="G179" s="157"/>
      <c r="H179" s="157"/>
      <c r="I179" s="157"/>
      <c r="J179" s="157"/>
      <c r="K179" s="157"/>
      <c r="L179" s="157"/>
      <c r="M179" s="157"/>
      <c r="N179" s="157"/>
      <c r="O179" s="157"/>
      <c r="P179" s="157"/>
      <c r="Q179" s="157"/>
      <c r="R179" s="157"/>
      <c r="S179" s="157"/>
      <c r="T179" s="157"/>
      <c r="U179" s="157"/>
      <c r="V179" s="157"/>
      <c r="W179" s="157"/>
      <c r="X179" s="157"/>
      <c r="Y179" s="148"/>
      <c r="Z179" s="148"/>
      <c r="AA179" s="148"/>
      <c r="AB179" s="148"/>
      <c r="AC179" s="148"/>
      <c r="AD179" s="148"/>
      <c r="AE179" s="148"/>
      <c r="AF179" s="148"/>
      <c r="AG179" s="148" t="s">
        <v>393</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97" t="s">
        <v>2122</v>
      </c>
      <c r="D180" s="183"/>
      <c r="E180" s="184">
        <v>1.05</v>
      </c>
      <c r="F180" s="157"/>
      <c r="G180" s="157"/>
      <c r="H180" s="157"/>
      <c r="I180" s="157"/>
      <c r="J180" s="157"/>
      <c r="K180" s="157"/>
      <c r="L180" s="157"/>
      <c r="M180" s="157"/>
      <c r="N180" s="157"/>
      <c r="O180" s="157"/>
      <c r="P180" s="157"/>
      <c r="Q180" s="157"/>
      <c r="R180" s="157"/>
      <c r="S180" s="157"/>
      <c r="T180" s="157"/>
      <c r="U180" s="157"/>
      <c r="V180" s="157"/>
      <c r="W180" s="157"/>
      <c r="X180" s="157"/>
      <c r="Y180" s="148"/>
      <c r="Z180" s="148"/>
      <c r="AA180" s="148"/>
      <c r="AB180" s="148"/>
      <c r="AC180" s="148"/>
      <c r="AD180" s="148"/>
      <c r="AE180" s="148"/>
      <c r="AF180" s="148"/>
      <c r="AG180" s="148" t="s">
        <v>393</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97" t="s">
        <v>2123</v>
      </c>
      <c r="D181" s="183"/>
      <c r="E181" s="184">
        <v>1.7999999999999999E-2</v>
      </c>
      <c r="F181" s="157"/>
      <c r="G181" s="157"/>
      <c r="H181" s="157"/>
      <c r="I181" s="157"/>
      <c r="J181" s="157"/>
      <c r="K181" s="157"/>
      <c r="L181" s="157"/>
      <c r="M181" s="157"/>
      <c r="N181" s="157"/>
      <c r="O181" s="157"/>
      <c r="P181" s="157"/>
      <c r="Q181" s="157"/>
      <c r="R181" s="157"/>
      <c r="S181" s="157"/>
      <c r="T181" s="157"/>
      <c r="U181" s="157"/>
      <c r="V181" s="157"/>
      <c r="W181" s="157"/>
      <c r="X181" s="157"/>
      <c r="Y181" s="148"/>
      <c r="Z181" s="148"/>
      <c r="AA181" s="148"/>
      <c r="AB181" s="148"/>
      <c r="AC181" s="148"/>
      <c r="AD181" s="148"/>
      <c r="AE181" s="148"/>
      <c r="AF181" s="148"/>
      <c r="AG181" s="148" t="s">
        <v>393</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ht="22.5" outlineLevel="1" x14ac:dyDescent="0.2">
      <c r="A182" s="165">
        <v>47</v>
      </c>
      <c r="B182" s="166" t="s">
        <v>1174</v>
      </c>
      <c r="C182" s="175" t="s">
        <v>1175</v>
      </c>
      <c r="D182" s="167" t="s">
        <v>443</v>
      </c>
      <c r="E182" s="168">
        <v>5.6974999999999998</v>
      </c>
      <c r="F182" s="169">
        <v>2860</v>
      </c>
      <c r="G182" s="170">
        <f>ROUND(E182*F182,2)</f>
        <v>16294.85</v>
      </c>
      <c r="H182" s="169">
        <v>2267.33</v>
      </c>
      <c r="I182" s="170">
        <f>ROUND(E182*H182,2)</f>
        <v>12918.11</v>
      </c>
      <c r="J182" s="169">
        <v>592.66999999999996</v>
      </c>
      <c r="K182" s="170">
        <f>ROUND(E182*J182,2)</f>
        <v>3376.74</v>
      </c>
      <c r="L182" s="170">
        <v>21</v>
      </c>
      <c r="M182" s="170">
        <f>G182*(1+L182/100)</f>
        <v>19716.768499999998</v>
      </c>
      <c r="N182" s="170">
        <v>2.59138</v>
      </c>
      <c r="O182" s="170">
        <f>ROUND(E182*N182,2)</f>
        <v>14.76</v>
      </c>
      <c r="P182" s="170">
        <v>0</v>
      </c>
      <c r="Q182" s="170">
        <f>ROUND(E182*P182,2)</f>
        <v>0</v>
      </c>
      <c r="R182" s="170" t="s">
        <v>1176</v>
      </c>
      <c r="S182" s="170" t="s">
        <v>387</v>
      </c>
      <c r="T182" s="171" t="s">
        <v>322</v>
      </c>
      <c r="U182" s="157">
        <v>2.0470000000000002</v>
      </c>
      <c r="V182" s="157">
        <f>ROUND(E182*U182,2)</f>
        <v>11.66</v>
      </c>
      <c r="W182" s="157"/>
      <c r="X182" s="157" t="s">
        <v>388</v>
      </c>
      <c r="Y182" s="148"/>
      <c r="Z182" s="148"/>
      <c r="AA182" s="148"/>
      <c r="AB182" s="148"/>
      <c r="AC182" s="148"/>
      <c r="AD182" s="148"/>
      <c r="AE182" s="148"/>
      <c r="AF182" s="148"/>
      <c r="AG182" s="148" t="s">
        <v>389</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22.5" outlineLevel="1" x14ac:dyDescent="0.2">
      <c r="A183" s="155"/>
      <c r="B183" s="156"/>
      <c r="C183" s="273" t="s">
        <v>1177</v>
      </c>
      <c r="D183" s="274"/>
      <c r="E183" s="274"/>
      <c r="F183" s="274"/>
      <c r="G183" s="274"/>
      <c r="H183" s="157"/>
      <c r="I183" s="157"/>
      <c r="J183" s="157"/>
      <c r="K183" s="157"/>
      <c r="L183" s="157"/>
      <c r="M183" s="157"/>
      <c r="N183" s="157"/>
      <c r="O183" s="157"/>
      <c r="P183" s="157"/>
      <c r="Q183" s="157"/>
      <c r="R183" s="157"/>
      <c r="S183" s="157"/>
      <c r="T183" s="157"/>
      <c r="U183" s="157"/>
      <c r="V183" s="157"/>
      <c r="W183" s="157"/>
      <c r="X183" s="157"/>
      <c r="Y183" s="148"/>
      <c r="Z183" s="148"/>
      <c r="AA183" s="148"/>
      <c r="AB183" s="148"/>
      <c r="AC183" s="148"/>
      <c r="AD183" s="148"/>
      <c r="AE183" s="148"/>
      <c r="AF183" s="148"/>
      <c r="AG183" s="148" t="s">
        <v>391</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72" t="str">
        <f>C183</f>
        <v>čistíren odpadních vod (mimo budovy), nádrží, vodojemů, žlabů nebo kanálů, včetně pomocného pracovního lešení o výšce podlahy do 1900 mm a pro zatížení do 1,5 kPa,</v>
      </c>
      <c r="BB183" s="148"/>
      <c r="BC183" s="148"/>
      <c r="BD183" s="148"/>
      <c r="BE183" s="148"/>
      <c r="BF183" s="148"/>
      <c r="BG183" s="148"/>
      <c r="BH183" s="148"/>
    </row>
    <row r="184" spans="1:60" outlineLevel="1" x14ac:dyDescent="0.2">
      <c r="A184" s="155"/>
      <c r="B184" s="156"/>
      <c r="C184" s="197" t="s">
        <v>1773</v>
      </c>
      <c r="D184" s="183"/>
      <c r="E184" s="184"/>
      <c r="F184" s="157"/>
      <c r="G184" s="157"/>
      <c r="H184" s="157"/>
      <c r="I184" s="157"/>
      <c r="J184" s="157"/>
      <c r="K184" s="157"/>
      <c r="L184" s="157"/>
      <c r="M184" s="157"/>
      <c r="N184" s="157"/>
      <c r="O184" s="157"/>
      <c r="P184" s="157"/>
      <c r="Q184" s="157"/>
      <c r="R184" s="157"/>
      <c r="S184" s="157"/>
      <c r="T184" s="157"/>
      <c r="U184" s="157"/>
      <c r="V184" s="157"/>
      <c r="W184" s="157"/>
      <c r="X184" s="157"/>
      <c r="Y184" s="148"/>
      <c r="Z184" s="148"/>
      <c r="AA184" s="148"/>
      <c r="AB184" s="148"/>
      <c r="AC184" s="148"/>
      <c r="AD184" s="148"/>
      <c r="AE184" s="148"/>
      <c r="AF184" s="148"/>
      <c r="AG184" s="148" t="s">
        <v>393</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55"/>
      <c r="B185" s="156"/>
      <c r="C185" s="197" t="s">
        <v>2124</v>
      </c>
      <c r="D185" s="183"/>
      <c r="E185" s="184">
        <v>5.6974999999999998</v>
      </c>
      <c r="F185" s="157"/>
      <c r="G185" s="157"/>
      <c r="H185" s="157"/>
      <c r="I185" s="157"/>
      <c r="J185" s="157"/>
      <c r="K185" s="157"/>
      <c r="L185" s="157"/>
      <c r="M185" s="157"/>
      <c r="N185" s="157"/>
      <c r="O185" s="157"/>
      <c r="P185" s="157"/>
      <c r="Q185" s="157"/>
      <c r="R185" s="157"/>
      <c r="S185" s="157"/>
      <c r="T185" s="157"/>
      <c r="U185" s="157"/>
      <c r="V185" s="157"/>
      <c r="W185" s="157"/>
      <c r="X185" s="157"/>
      <c r="Y185" s="148"/>
      <c r="Z185" s="148"/>
      <c r="AA185" s="148"/>
      <c r="AB185" s="148"/>
      <c r="AC185" s="148"/>
      <c r="AD185" s="148"/>
      <c r="AE185" s="148"/>
      <c r="AF185" s="148"/>
      <c r="AG185" s="148" t="s">
        <v>393</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ht="22.5" outlineLevel="1" x14ac:dyDescent="0.2">
      <c r="A186" s="165">
        <v>48</v>
      </c>
      <c r="B186" s="166" t="s">
        <v>1181</v>
      </c>
      <c r="C186" s="175" t="s">
        <v>1182</v>
      </c>
      <c r="D186" s="167" t="s">
        <v>506</v>
      </c>
      <c r="E186" s="168">
        <v>48.96</v>
      </c>
      <c r="F186" s="169">
        <v>633.6</v>
      </c>
      <c r="G186" s="170">
        <f>ROUND(E186*F186,2)</f>
        <v>31021.06</v>
      </c>
      <c r="H186" s="169">
        <v>217.71</v>
      </c>
      <c r="I186" s="170">
        <f>ROUND(E186*H186,2)</f>
        <v>10659.08</v>
      </c>
      <c r="J186" s="169">
        <v>415.89</v>
      </c>
      <c r="K186" s="170">
        <f>ROUND(E186*J186,2)</f>
        <v>20361.97</v>
      </c>
      <c r="L186" s="170">
        <v>21</v>
      </c>
      <c r="M186" s="170">
        <f>G186*(1+L186/100)</f>
        <v>37535.482600000003</v>
      </c>
      <c r="N186" s="170">
        <v>6.0310000000000002E-2</v>
      </c>
      <c r="O186" s="170">
        <f>ROUND(E186*N186,2)</f>
        <v>2.95</v>
      </c>
      <c r="P186" s="170">
        <v>0</v>
      </c>
      <c r="Q186" s="170">
        <f>ROUND(E186*P186,2)</f>
        <v>0</v>
      </c>
      <c r="R186" s="170" t="s">
        <v>1176</v>
      </c>
      <c r="S186" s="170" t="s">
        <v>387</v>
      </c>
      <c r="T186" s="171" t="s">
        <v>322</v>
      </c>
      <c r="U186" s="157">
        <v>1.0449999999999999</v>
      </c>
      <c r="V186" s="157">
        <f>ROUND(E186*U186,2)</f>
        <v>51.16</v>
      </c>
      <c r="W186" s="157"/>
      <c r="X186" s="157" t="s">
        <v>388</v>
      </c>
      <c r="Y186" s="148"/>
      <c r="Z186" s="148"/>
      <c r="AA186" s="148"/>
      <c r="AB186" s="148"/>
      <c r="AC186" s="148"/>
      <c r="AD186" s="148"/>
      <c r="AE186" s="148"/>
      <c r="AF186" s="148"/>
      <c r="AG186" s="148" t="s">
        <v>389</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55"/>
      <c r="B187" s="156"/>
      <c r="C187" s="273" t="s">
        <v>1183</v>
      </c>
      <c r="D187" s="274"/>
      <c r="E187" s="274"/>
      <c r="F187" s="274"/>
      <c r="G187" s="274"/>
      <c r="H187" s="157"/>
      <c r="I187" s="157"/>
      <c r="J187" s="157"/>
      <c r="K187" s="157"/>
      <c r="L187" s="157"/>
      <c r="M187" s="157"/>
      <c r="N187" s="157"/>
      <c r="O187" s="157"/>
      <c r="P187" s="157"/>
      <c r="Q187" s="157"/>
      <c r="R187" s="157"/>
      <c r="S187" s="157"/>
      <c r="T187" s="157"/>
      <c r="U187" s="157"/>
      <c r="V187" s="157"/>
      <c r="W187" s="157"/>
      <c r="X187" s="157"/>
      <c r="Y187" s="148"/>
      <c r="Z187" s="148"/>
      <c r="AA187" s="148"/>
      <c r="AB187" s="148"/>
      <c r="AC187" s="148"/>
      <c r="AD187" s="148"/>
      <c r="AE187" s="148"/>
      <c r="AF187" s="148"/>
      <c r="AG187" s="148" t="s">
        <v>391</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275" t="s">
        <v>1184</v>
      </c>
      <c r="D188" s="276"/>
      <c r="E188" s="276"/>
      <c r="F188" s="276"/>
      <c r="G188" s="276"/>
      <c r="H188" s="157"/>
      <c r="I188" s="157"/>
      <c r="J188" s="157"/>
      <c r="K188" s="157"/>
      <c r="L188" s="157"/>
      <c r="M188" s="157"/>
      <c r="N188" s="157"/>
      <c r="O188" s="157"/>
      <c r="P188" s="157"/>
      <c r="Q188" s="157"/>
      <c r="R188" s="157"/>
      <c r="S188" s="157"/>
      <c r="T188" s="157"/>
      <c r="U188" s="157"/>
      <c r="V188" s="157"/>
      <c r="W188" s="157"/>
      <c r="X188" s="157"/>
      <c r="Y188" s="148"/>
      <c r="Z188" s="148"/>
      <c r="AA188" s="148"/>
      <c r="AB188" s="148"/>
      <c r="AC188" s="148"/>
      <c r="AD188" s="148"/>
      <c r="AE188" s="148"/>
      <c r="AF188" s="148"/>
      <c r="AG188" s="148" t="s">
        <v>391</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55"/>
      <c r="B189" s="156"/>
      <c r="C189" s="275" t="s">
        <v>1185</v>
      </c>
      <c r="D189" s="276"/>
      <c r="E189" s="276"/>
      <c r="F189" s="276"/>
      <c r="G189" s="276"/>
      <c r="H189" s="157"/>
      <c r="I189" s="157"/>
      <c r="J189" s="157"/>
      <c r="K189" s="157"/>
      <c r="L189" s="157"/>
      <c r="M189" s="157"/>
      <c r="N189" s="157"/>
      <c r="O189" s="157"/>
      <c r="P189" s="157"/>
      <c r="Q189" s="157"/>
      <c r="R189" s="157"/>
      <c r="S189" s="157"/>
      <c r="T189" s="157"/>
      <c r="U189" s="157"/>
      <c r="V189" s="157"/>
      <c r="W189" s="157"/>
      <c r="X189" s="157"/>
      <c r="Y189" s="148"/>
      <c r="Z189" s="148"/>
      <c r="AA189" s="148"/>
      <c r="AB189" s="148"/>
      <c r="AC189" s="148"/>
      <c r="AD189" s="148"/>
      <c r="AE189" s="148"/>
      <c r="AF189" s="148"/>
      <c r="AG189" s="148" t="s">
        <v>391</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97" t="s">
        <v>1773</v>
      </c>
      <c r="D190" s="183"/>
      <c r="E190" s="184"/>
      <c r="F190" s="157"/>
      <c r="G190" s="157"/>
      <c r="H190" s="157"/>
      <c r="I190" s="157"/>
      <c r="J190" s="157"/>
      <c r="K190" s="157"/>
      <c r="L190" s="157"/>
      <c r="M190" s="157"/>
      <c r="N190" s="157"/>
      <c r="O190" s="157"/>
      <c r="P190" s="157"/>
      <c r="Q190" s="157"/>
      <c r="R190" s="157"/>
      <c r="S190" s="157"/>
      <c r="T190" s="157"/>
      <c r="U190" s="157"/>
      <c r="V190" s="157"/>
      <c r="W190" s="157"/>
      <c r="X190" s="157"/>
      <c r="Y190" s="148"/>
      <c r="Z190" s="148"/>
      <c r="AA190" s="148"/>
      <c r="AB190" s="148"/>
      <c r="AC190" s="148"/>
      <c r="AD190" s="148"/>
      <c r="AE190" s="148"/>
      <c r="AF190" s="148"/>
      <c r="AG190" s="148" t="s">
        <v>393</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97" t="s">
        <v>2125</v>
      </c>
      <c r="D191" s="183"/>
      <c r="E191" s="184">
        <v>0.48</v>
      </c>
      <c r="F191" s="157"/>
      <c r="G191" s="157"/>
      <c r="H191" s="157"/>
      <c r="I191" s="157"/>
      <c r="J191" s="157"/>
      <c r="K191" s="157"/>
      <c r="L191" s="157"/>
      <c r="M191" s="157"/>
      <c r="N191" s="157"/>
      <c r="O191" s="157"/>
      <c r="P191" s="157"/>
      <c r="Q191" s="157"/>
      <c r="R191" s="157"/>
      <c r="S191" s="157"/>
      <c r="T191" s="157"/>
      <c r="U191" s="157"/>
      <c r="V191" s="157"/>
      <c r="W191" s="157"/>
      <c r="X191" s="157"/>
      <c r="Y191" s="148"/>
      <c r="Z191" s="148"/>
      <c r="AA191" s="148"/>
      <c r="AB191" s="148"/>
      <c r="AC191" s="148"/>
      <c r="AD191" s="148"/>
      <c r="AE191" s="148"/>
      <c r="AF191" s="148"/>
      <c r="AG191" s="148" t="s">
        <v>393</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97" t="s">
        <v>2126</v>
      </c>
      <c r="D192" s="183"/>
      <c r="E192" s="184">
        <v>2.9</v>
      </c>
      <c r="F192" s="157"/>
      <c r="G192" s="157"/>
      <c r="H192" s="157"/>
      <c r="I192" s="157"/>
      <c r="J192" s="157"/>
      <c r="K192" s="157"/>
      <c r="L192" s="157"/>
      <c r="M192" s="157"/>
      <c r="N192" s="157"/>
      <c r="O192" s="157"/>
      <c r="P192" s="157"/>
      <c r="Q192" s="157"/>
      <c r="R192" s="157"/>
      <c r="S192" s="157"/>
      <c r="T192" s="157"/>
      <c r="U192" s="157"/>
      <c r="V192" s="157"/>
      <c r="W192" s="157"/>
      <c r="X192" s="157"/>
      <c r="Y192" s="148"/>
      <c r="Z192" s="148"/>
      <c r="AA192" s="148"/>
      <c r="AB192" s="148"/>
      <c r="AC192" s="148"/>
      <c r="AD192" s="148"/>
      <c r="AE192" s="148"/>
      <c r="AF192" s="148"/>
      <c r="AG192" s="148" t="s">
        <v>393</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97" t="s">
        <v>2127</v>
      </c>
      <c r="D193" s="183"/>
      <c r="E193" s="184">
        <v>45.58</v>
      </c>
      <c r="F193" s="157"/>
      <c r="G193" s="157"/>
      <c r="H193" s="157"/>
      <c r="I193" s="157"/>
      <c r="J193" s="157"/>
      <c r="K193" s="157"/>
      <c r="L193" s="157"/>
      <c r="M193" s="157"/>
      <c r="N193" s="157"/>
      <c r="O193" s="157"/>
      <c r="P193" s="157"/>
      <c r="Q193" s="157"/>
      <c r="R193" s="157"/>
      <c r="S193" s="157"/>
      <c r="T193" s="157"/>
      <c r="U193" s="157"/>
      <c r="V193" s="157"/>
      <c r="W193" s="157"/>
      <c r="X193" s="157"/>
      <c r="Y193" s="148"/>
      <c r="Z193" s="148"/>
      <c r="AA193" s="148"/>
      <c r="AB193" s="148"/>
      <c r="AC193" s="148"/>
      <c r="AD193" s="148"/>
      <c r="AE193" s="148"/>
      <c r="AF193" s="148"/>
      <c r="AG193" s="148" t="s">
        <v>393</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98" t="s">
        <v>599</v>
      </c>
      <c r="D194" s="185"/>
      <c r="E194" s="186">
        <v>48.96</v>
      </c>
      <c r="F194" s="157"/>
      <c r="G194" s="157"/>
      <c r="H194" s="157"/>
      <c r="I194" s="157"/>
      <c r="J194" s="157"/>
      <c r="K194" s="157"/>
      <c r="L194" s="157"/>
      <c r="M194" s="157"/>
      <c r="N194" s="157"/>
      <c r="O194" s="157"/>
      <c r="P194" s="157"/>
      <c r="Q194" s="157"/>
      <c r="R194" s="157"/>
      <c r="S194" s="157"/>
      <c r="T194" s="157"/>
      <c r="U194" s="157"/>
      <c r="V194" s="157"/>
      <c r="W194" s="157"/>
      <c r="X194" s="157"/>
      <c r="Y194" s="148"/>
      <c r="Z194" s="148"/>
      <c r="AA194" s="148"/>
      <c r="AB194" s="148"/>
      <c r="AC194" s="148"/>
      <c r="AD194" s="148"/>
      <c r="AE194" s="148"/>
      <c r="AF194" s="148"/>
      <c r="AG194" s="148" t="s">
        <v>393</v>
      </c>
      <c r="AH194" s="148">
        <v>1</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ht="22.5" outlineLevel="1" x14ac:dyDescent="0.2">
      <c r="A195" s="165">
        <v>49</v>
      </c>
      <c r="B195" s="166" t="s">
        <v>1849</v>
      </c>
      <c r="C195" s="175" t="s">
        <v>1850</v>
      </c>
      <c r="D195" s="167" t="s">
        <v>506</v>
      </c>
      <c r="E195" s="168">
        <v>48.96</v>
      </c>
      <c r="F195" s="169">
        <v>186.4</v>
      </c>
      <c r="G195" s="170">
        <f>ROUND(E195*F195,2)</f>
        <v>9126.14</v>
      </c>
      <c r="H195" s="169">
        <v>0</v>
      </c>
      <c r="I195" s="170">
        <f>ROUND(E195*H195,2)</f>
        <v>0</v>
      </c>
      <c r="J195" s="169">
        <v>186.4</v>
      </c>
      <c r="K195" s="170">
        <f>ROUND(E195*J195,2)</f>
        <v>9126.14</v>
      </c>
      <c r="L195" s="170">
        <v>21</v>
      </c>
      <c r="M195" s="170">
        <f>G195*(1+L195/100)</f>
        <v>11042.6294</v>
      </c>
      <c r="N195" s="170">
        <v>0</v>
      </c>
      <c r="O195" s="170">
        <f>ROUND(E195*N195,2)</f>
        <v>0</v>
      </c>
      <c r="P195" s="170">
        <v>0</v>
      </c>
      <c r="Q195" s="170">
        <f>ROUND(E195*P195,2)</f>
        <v>0</v>
      </c>
      <c r="R195" s="170" t="s">
        <v>1176</v>
      </c>
      <c r="S195" s="170" t="s">
        <v>387</v>
      </c>
      <c r="T195" s="171" t="s">
        <v>322</v>
      </c>
      <c r="U195" s="157">
        <v>0.39500000000000002</v>
      </c>
      <c r="V195" s="157">
        <f>ROUND(E195*U195,2)</f>
        <v>19.34</v>
      </c>
      <c r="W195" s="157"/>
      <c r="X195" s="157" t="s">
        <v>388</v>
      </c>
      <c r="Y195" s="148"/>
      <c r="Z195" s="148"/>
      <c r="AA195" s="148"/>
      <c r="AB195" s="148"/>
      <c r="AC195" s="148"/>
      <c r="AD195" s="148"/>
      <c r="AE195" s="148"/>
      <c r="AF195" s="148"/>
      <c r="AG195" s="148" t="s">
        <v>389</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273" t="s">
        <v>1183</v>
      </c>
      <c r="D196" s="274"/>
      <c r="E196" s="274"/>
      <c r="F196" s="274"/>
      <c r="G196" s="274"/>
      <c r="H196" s="157"/>
      <c r="I196" s="157"/>
      <c r="J196" s="157"/>
      <c r="K196" s="157"/>
      <c r="L196" s="157"/>
      <c r="M196" s="157"/>
      <c r="N196" s="157"/>
      <c r="O196" s="157"/>
      <c r="P196" s="157"/>
      <c r="Q196" s="157"/>
      <c r="R196" s="157"/>
      <c r="S196" s="157"/>
      <c r="T196" s="157"/>
      <c r="U196" s="157"/>
      <c r="V196" s="157"/>
      <c r="W196" s="157"/>
      <c r="X196" s="157"/>
      <c r="Y196" s="148"/>
      <c r="Z196" s="148"/>
      <c r="AA196" s="148"/>
      <c r="AB196" s="148"/>
      <c r="AC196" s="148"/>
      <c r="AD196" s="148"/>
      <c r="AE196" s="148"/>
      <c r="AF196" s="148"/>
      <c r="AG196" s="148" t="s">
        <v>391</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275" t="s">
        <v>1184</v>
      </c>
      <c r="D197" s="276"/>
      <c r="E197" s="276"/>
      <c r="F197" s="276"/>
      <c r="G197" s="276"/>
      <c r="H197" s="157"/>
      <c r="I197" s="157"/>
      <c r="J197" s="157"/>
      <c r="K197" s="157"/>
      <c r="L197" s="157"/>
      <c r="M197" s="157"/>
      <c r="N197" s="157"/>
      <c r="O197" s="157"/>
      <c r="P197" s="157"/>
      <c r="Q197" s="157"/>
      <c r="R197" s="157"/>
      <c r="S197" s="157"/>
      <c r="T197" s="157"/>
      <c r="U197" s="157"/>
      <c r="V197" s="157"/>
      <c r="W197" s="157"/>
      <c r="X197" s="157"/>
      <c r="Y197" s="148"/>
      <c r="Z197" s="148"/>
      <c r="AA197" s="148"/>
      <c r="AB197" s="148"/>
      <c r="AC197" s="148"/>
      <c r="AD197" s="148"/>
      <c r="AE197" s="148"/>
      <c r="AF197" s="148"/>
      <c r="AG197" s="148" t="s">
        <v>391</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275" t="s">
        <v>1185</v>
      </c>
      <c r="D198" s="276"/>
      <c r="E198" s="276"/>
      <c r="F198" s="276"/>
      <c r="G198" s="276"/>
      <c r="H198" s="157"/>
      <c r="I198" s="157"/>
      <c r="J198" s="157"/>
      <c r="K198" s="157"/>
      <c r="L198" s="157"/>
      <c r="M198" s="157"/>
      <c r="N198" s="157"/>
      <c r="O198" s="157"/>
      <c r="P198" s="157"/>
      <c r="Q198" s="157"/>
      <c r="R198" s="157"/>
      <c r="S198" s="157"/>
      <c r="T198" s="157"/>
      <c r="U198" s="157"/>
      <c r="V198" s="157"/>
      <c r="W198" s="157"/>
      <c r="X198" s="157"/>
      <c r="Y198" s="148"/>
      <c r="Z198" s="148"/>
      <c r="AA198" s="148"/>
      <c r="AB198" s="148"/>
      <c r="AC198" s="148"/>
      <c r="AD198" s="148"/>
      <c r="AE198" s="148"/>
      <c r="AF198" s="148"/>
      <c r="AG198" s="148" t="s">
        <v>391</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197" t="s">
        <v>1773</v>
      </c>
      <c r="D199" s="183"/>
      <c r="E199" s="184"/>
      <c r="F199" s="157"/>
      <c r="G199" s="157"/>
      <c r="H199" s="157"/>
      <c r="I199" s="157"/>
      <c r="J199" s="157"/>
      <c r="K199" s="157"/>
      <c r="L199" s="157"/>
      <c r="M199" s="157"/>
      <c r="N199" s="157"/>
      <c r="O199" s="157"/>
      <c r="P199" s="157"/>
      <c r="Q199" s="157"/>
      <c r="R199" s="157"/>
      <c r="S199" s="157"/>
      <c r="T199" s="157"/>
      <c r="U199" s="157"/>
      <c r="V199" s="157"/>
      <c r="W199" s="157"/>
      <c r="X199" s="157"/>
      <c r="Y199" s="148"/>
      <c r="Z199" s="148"/>
      <c r="AA199" s="148"/>
      <c r="AB199" s="148"/>
      <c r="AC199" s="148"/>
      <c r="AD199" s="148"/>
      <c r="AE199" s="148"/>
      <c r="AF199" s="148"/>
      <c r="AG199" s="148" t="s">
        <v>393</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97" t="s">
        <v>2125</v>
      </c>
      <c r="D200" s="183"/>
      <c r="E200" s="184">
        <v>0.48</v>
      </c>
      <c r="F200" s="157"/>
      <c r="G200" s="157"/>
      <c r="H200" s="157"/>
      <c r="I200" s="157"/>
      <c r="J200" s="157"/>
      <c r="K200" s="157"/>
      <c r="L200" s="157"/>
      <c r="M200" s="157"/>
      <c r="N200" s="157"/>
      <c r="O200" s="157"/>
      <c r="P200" s="157"/>
      <c r="Q200" s="157"/>
      <c r="R200" s="157"/>
      <c r="S200" s="157"/>
      <c r="T200" s="157"/>
      <c r="U200" s="157"/>
      <c r="V200" s="157"/>
      <c r="W200" s="157"/>
      <c r="X200" s="157"/>
      <c r="Y200" s="148"/>
      <c r="Z200" s="148"/>
      <c r="AA200" s="148"/>
      <c r="AB200" s="148"/>
      <c r="AC200" s="148"/>
      <c r="AD200" s="148"/>
      <c r="AE200" s="148"/>
      <c r="AF200" s="148"/>
      <c r="AG200" s="148" t="s">
        <v>393</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97" t="s">
        <v>2126</v>
      </c>
      <c r="D201" s="183"/>
      <c r="E201" s="184">
        <v>2.9</v>
      </c>
      <c r="F201" s="157"/>
      <c r="G201" s="157"/>
      <c r="H201" s="157"/>
      <c r="I201" s="157"/>
      <c r="J201" s="157"/>
      <c r="K201" s="157"/>
      <c r="L201" s="157"/>
      <c r="M201" s="157"/>
      <c r="N201" s="157"/>
      <c r="O201" s="157"/>
      <c r="P201" s="157"/>
      <c r="Q201" s="157"/>
      <c r="R201" s="157"/>
      <c r="S201" s="157"/>
      <c r="T201" s="157"/>
      <c r="U201" s="157"/>
      <c r="V201" s="157"/>
      <c r="W201" s="157"/>
      <c r="X201" s="157"/>
      <c r="Y201" s="148"/>
      <c r="Z201" s="148"/>
      <c r="AA201" s="148"/>
      <c r="AB201" s="148"/>
      <c r="AC201" s="148"/>
      <c r="AD201" s="148"/>
      <c r="AE201" s="148"/>
      <c r="AF201" s="148"/>
      <c r="AG201" s="148" t="s">
        <v>393</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97" t="s">
        <v>2127</v>
      </c>
      <c r="D202" s="183"/>
      <c r="E202" s="184">
        <v>45.58</v>
      </c>
      <c r="F202" s="157"/>
      <c r="G202" s="157"/>
      <c r="H202" s="157"/>
      <c r="I202" s="157"/>
      <c r="J202" s="157"/>
      <c r="K202" s="157"/>
      <c r="L202" s="157"/>
      <c r="M202" s="157"/>
      <c r="N202" s="157"/>
      <c r="O202" s="157"/>
      <c r="P202" s="157"/>
      <c r="Q202" s="157"/>
      <c r="R202" s="157"/>
      <c r="S202" s="157"/>
      <c r="T202" s="157"/>
      <c r="U202" s="157"/>
      <c r="V202" s="157"/>
      <c r="W202" s="157"/>
      <c r="X202" s="157"/>
      <c r="Y202" s="148"/>
      <c r="Z202" s="148"/>
      <c r="AA202" s="148"/>
      <c r="AB202" s="148"/>
      <c r="AC202" s="148"/>
      <c r="AD202" s="148"/>
      <c r="AE202" s="148"/>
      <c r="AF202" s="148"/>
      <c r="AG202" s="148" t="s">
        <v>393</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55"/>
      <c r="B203" s="156"/>
      <c r="C203" s="198" t="s">
        <v>599</v>
      </c>
      <c r="D203" s="185"/>
      <c r="E203" s="186">
        <v>48.96</v>
      </c>
      <c r="F203" s="157"/>
      <c r="G203" s="157"/>
      <c r="H203" s="157"/>
      <c r="I203" s="157"/>
      <c r="J203" s="157"/>
      <c r="K203" s="157"/>
      <c r="L203" s="157"/>
      <c r="M203" s="157"/>
      <c r="N203" s="157"/>
      <c r="O203" s="157"/>
      <c r="P203" s="157"/>
      <c r="Q203" s="157"/>
      <c r="R203" s="157"/>
      <c r="S203" s="157"/>
      <c r="T203" s="157"/>
      <c r="U203" s="157"/>
      <c r="V203" s="157"/>
      <c r="W203" s="157"/>
      <c r="X203" s="157"/>
      <c r="Y203" s="148"/>
      <c r="Z203" s="148"/>
      <c r="AA203" s="148"/>
      <c r="AB203" s="148"/>
      <c r="AC203" s="148"/>
      <c r="AD203" s="148"/>
      <c r="AE203" s="148"/>
      <c r="AF203" s="148"/>
      <c r="AG203" s="148" t="s">
        <v>393</v>
      </c>
      <c r="AH203" s="148">
        <v>1</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65">
        <v>50</v>
      </c>
      <c r="B204" s="166" t="s">
        <v>1188</v>
      </c>
      <c r="C204" s="175" t="s">
        <v>1189</v>
      </c>
      <c r="D204" s="167" t="s">
        <v>649</v>
      </c>
      <c r="E204" s="168">
        <v>0.91273000000000004</v>
      </c>
      <c r="F204" s="169">
        <v>24256</v>
      </c>
      <c r="G204" s="170">
        <f>ROUND(E204*F204,2)</f>
        <v>22139.18</v>
      </c>
      <c r="H204" s="169">
        <v>16032.79</v>
      </c>
      <c r="I204" s="170">
        <f>ROUND(E204*H204,2)</f>
        <v>14633.61</v>
      </c>
      <c r="J204" s="169">
        <v>8223.2099999999991</v>
      </c>
      <c r="K204" s="170">
        <f>ROUND(E204*J204,2)</f>
        <v>7505.57</v>
      </c>
      <c r="L204" s="170">
        <v>21</v>
      </c>
      <c r="M204" s="170">
        <f>G204*(1+L204/100)</f>
        <v>26788.407800000001</v>
      </c>
      <c r="N204" s="170">
        <v>1.02535</v>
      </c>
      <c r="O204" s="170">
        <f>ROUND(E204*N204,2)</f>
        <v>0.94</v>
      </c>
      <c r="P204" s="170">
        <v>0</v>
      </c>
      <c r="Q204" s="170">
        <f>ROUND(E204*P204,2)</f>
        <v>0</v>
      </c>
      <c r="R204" s="170" t="s">
        <v>1176</v>
      </c>
      <c r="S204" s="170" t="s">
        <v>387</v>
      </c>
      <c r="T204" s="171" t="s">
        <v>322</v>
      </c>
      <c r="U204" s="157">
        <v>22.07</v>
      </c>
      <c r="V204" s="157">
        <f>ROUND(E204*U204,2)</f>
        <v>20.14</v>
      </c>
      <c r="W204" s="157"/>
      <c r="X204" s="157" t="s">
        <v>388</v>
      </c>
      <c r="Y204" s="148"/>
      <c r="Z204" s="148"/>
      <c r="AA204" s="148"/>
      <c r="AB204" s="148"/>
      <c r="AC204" s="148"/>
      <c r="AD204" s="148"/>
      <c r="AE204" s="148"/>
      <c r="AF204" s="148"/>
      <c r="AG204" s="148" t="s">
        <v>389</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ht="22.5" outlineLevel="1" x14ac:dyDescent="0.2">
      <c r="A205" s="155"/>
      <c r="B205" s="156"/>
      <c r="C205" s="273" t="s">
        <v>1190</v>
      </c>
      <c r="D205" s="274"/>
      <c r="E205" s="274"/>
      <c r="F205" s="274"/>
      <c r="G205" s="274"/>
      <c r="H205" s="157"/>
      <c r="I205" s="157"/>
      <c r="J205" s="157"/>
      <c r="K205" s="157"/>
      <c r="L205" s="157"/>
      <c r="M205" s="157"/>
      <c r="N205" s="157"/>
      <c r="O205" s="157"/>
      <c r="P205" s="157"/>
      <c r="Q205" s="157"/>
      <c r="R205" s="157"/>
      <c r="S205" s="157"/>
      <c r="T205" s="157"/>
      <c r="U205" s="157"/>
      <c r="V205" s="157"/>
      <c r="W205" s="157"/>
      <c r="X205" s="157"/>
      <c r="Y205" s="148"/>
      <c r="Z205" s="148"/>
      <c r="AA205" s="148"/>
      <c r="AB205" s="148"/>
      <c r="AC205" s="148"/>
      <c r="AD205" s="148"/>
      <c r="AE205" s="148"/>
      <c r="AF205" s="148"/>
      <c r="AG205" s="148" t="s">
        <v>391</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72" t="str">
        <f>C205</f>
        <v>čistíren odpadních vod (mimo budovy), nádrží, vodojemů, žlabů nebo kanálů , včetně pomocného pracovního lešení o výšce podlahy do 1900 mm a pro zatížení do 1,5 kPa,</v>
      </c>
      <c r="BB205" s="148"/>
      <c r="BC205" s="148"/>
      <c r="BD205" s="148"/>
      <c r="BE205" s="148"/>
      <c r="BF205" s="148"/>
      <c r="BG205" s="148"/>
      <c r="BH205" s="148"/>
    </row>
    <row r="206" spans="1:60" outlineLevel="1" x14ac:dyDescent="0.2">
      <c r="A206" s="155"/>
      <c r="B206" s="156"/>
      <c r="C206" s="194" t="s">
        <v>392</v>
      </c>
      <c r="D206" s="179"/>
      <c r="E206" s="180"/>
      <c r="F206" s="157"/>
      <c r="G206" s="157"/>
      <c r="H206" s="157"/>
      <c r="I206" s="157"/>
      <c r="J206" s="157"/>
      <c r="K206" s="157"/>
      <c r="L206" s="157"/>
      <c r="M206" s="157"/>
      <c r="N206" s="157"/>
      <c r="O206" s="157"/>
      <c r="P206" s="157"/>
      <c r="Q206" s="157"/>
      <c r="R206" s="157"/>
      <c r="S206" s="157"/>
      <c r="T206" s="157"/>
      <c r="U206" s="157"/>
      <c r="V206" s="157"/>
      <c r="W206" s="157"/>
      <c r="X206" s="157"/>
      <c r="Y206" s="148"/>
      <c r="Z206" s="148"/>
      <c r="AA206" s="148"/>
      <c r="AB206" s="148"/>
      <c r="AC206" s="148"/>
      <c r="AD206" s="148"/>
      <c r="AE206" s="148"/>
      <c r="AF206" s="148"/>
      <c r="AG206" s="148" t="s">
        <v>393</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95" t="s">
        <v>1851</v>
      </c>
      <c r="D207" s="179"/>
      <c r="E207" s="180"/>
      <c r="F207" s="157"/>
      <c r="G207" s="157"/>
      <c r="H207" s="157"/>
      <c r="I207" s="157"/>
      <c r="J207" s="157"/>
      <c r="K207" s="157"/>
      <c r="L207" s="157"/>
      <c r="M207" s="157"/>
      <c r="N207" s="157"/>
      <c r="O207" s="157"/>
      <c r="P207" s="157"/>
      <c r="Q207" s="157"/>
      <c r="R207" s="157"/>
      <c r="S207" s="157"/>
      <c r="T207" s="157"/>
      <c r="U207" s="157"/>
      <c r="V207" s="157"/>
      <c r="W207" s="157"/>
      <c r="X207" s="157"/>
      <c r="Y207" s="148"/>
      <c r="Z207" s="148"/>
      <c r="AA207" s="148"/>
      <c r="AB207" s="148"/>
      <c r="AC207" s="148"/>
      <c r="AD207" s="148"/>
      <c r="AE207" s="148"/>
      <c r="AF207" s="148"/>
      <c r="AG207" s="148" t="s">
        <v>393</v>
      </c>
      <c r="AH207" s="148">
        <v>2</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95" t="s">
        <v>2128</v>
      </c>
      <c r="D208" s="179"/>
      <c r="E208" s="180">
        <v>6.2350000000000003</v>
      </c>
      <c r="F208" s="157"/>
      <c r="G208" s="157"/>
      <c r="H208" s="157"/>
      <c r="I208" s="157"/>
      <c r="J208" s="157"/>
      <c r="K208" s="157"/>
      <c r="L208" s="157"/>
      <c r="M208" s="157"/>
      <c r="N208" s="157"/>
      <c r="O208" s="157"/>
      <c r="P208" s="157"/>
      <c r="Q208" s="157"/>
      <c r="R208" s="157"/>
      <c r="S208" s="157"/>
      <c r="T208" s="157"/>
      <c r="U208" s="157"/>
      <c r="V208" s="157"/>
      <c r="W208" s="157"/>
      <c r="X208" s="157"/>
      <c r="Y208" s="148"/>
      <c r="Z208" s="148"/>
      <c r="AA208" s="148"/>
      <c r="AB208" s="148"/>
      <c r="AC208" s="148"/>
      <c r="AD208" s="148"/>
      <c r="AE208" s="148"/>
      <c r="AF208" s="148"/>
      <c r="AG208" s="148" t="s">
        <v>393</v>
      </c>
      <c r="AH208" s="148">
        <v>2</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55"/>
      <c r="B209" s="156"/>
      <c r="C209" s="195" t="s">
        <v>2129</v>
      </c>
      <c r="D209" s="179"/>
      <c r="E209" s="180">
        <v>2.0625</v>
      </c>
      <c r="F209" s="157"/>
      <c r="G209" s="157"/>
      <c r="H209" s="157"/>
      <c r="I209" s="157"/>
      <c r="J209" s="157"/>
      <c r="K209" s="157"/>
      <c r="L209" s="157"/>
      <c r="M209" s="157"/>
      <c r="N209" s="157"/>
      <c r="O209" s="157"/>
      <c r="P209" s="157"/>
      <c r="Q209" s="157"/>
      <c r="R209" s="157"/>
      <c r="S209" s="157"/>
      <c r="T209" s="157"/>
      <c r="U209" s="157"/>
      <c r="V209" s="157"/>
      <c r="W209" s="157"/>
      <c r="X209" s="157"/>
      <c r="Y209" s="148"/>
      <c r="Z209" s="148"/>
      <c r="AA209" s="148"/>
      <c r="AB209" s="148"/>
      <c r="AC209" s="148"/>
      <c r="AD209" s="148"/>
      <c r="AE209" s="148"/>
      <c r="AF209" s="148"/>
      <c r="AG209" s="148" t="s">
        <v>393</v>
      </c>
      <c r="AH209" s="148">
        <v>2</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96" t="s">
        <v>403</v>
      </c>
      <c r="D210" s="181"/>
      <c r="E210" s="182">
        <v>8.2974999999999994</v>
      </c>
      <c r="F210" s="157"/>
      <c r="G210" s="157"/>
      <c r="H210" s="157"/>
      <c r="I210" s="157"/>
      <c r="J210" s="157"/>
      <c r="K210" s="157"/>
      <c r="L210" s="157"/>
      <c r="M210" s="157"/>
      <c r="N210" s="157"/>
      <c r="O210" s="157"/>
      <c r="P210" s="157"/>
      <c r="Q210" s="157"/>
      <c r="R210" s="157"/>
      <c r="S210" s="157"/>
      <c r="T210" s="157"/>
      <c r="U210" s="157"/>
      <c r="V210" s="157"/>
      <c r="W210" s="157"/>
      <c r="X210" s="157"/>
      <c r="Y210" s="148"/>
      <c r="Z210" s="148"/>
      <c r="AA210" s="148"/>
      <c r="AB210" s="148"/>
      <c r="AC210" s="148"/>
      <c r="AD210" s="148"/>
      <c r="AE210" s="148"/>
      <c r="AF210" s="148"/>
      <c r="AG210" s="148" t="s">
        <v>393</v>
      </c>
      <c r="AH210" s="148">
        <v>3</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94" t="s">
        <v>404</v>
      </c>
      <c r="D211" s="179"/>
      <c r="E211" s="180"/>
      <c r="F211" s="157"/>
      <c r="G211" s="157"/>
      <c r="H211" s="157"/>
      <c r="I211" s="157"/>
      <c r="J211" s="157"/>
      <c r="K211" s="157"/>
      <c r="L211" s="157"/>
      <c r="M211" s="157"/>
      <c r="N211" s="157"/>
      <c r="O211" s="157"/>
      <c r="P211" s="157"/>
      <c r="Q211" s="157"/>
      <c r="R211" s="157"/>
      <c r="S211" s="157"/>
      <c r="T211" s="157"/>
      <c r="U211" s="157"/>
      <c r="V211" s="157"/>
      <c r="W211" s="157"/>
      <c r="X211" s="157"/>
      <c r="Y211" s="148"/>
      <c r="Z211" s="148"/>
      <c r="AA211" s="148"/>
      <c r="AB211" s="148"/>
      <c r="AC211" s="148"/>
      <c r="AD211" s="148"/>
      <c r="AE211" s="148"/>
      <c r="AF211" s="148"/>
      <c r="AG211" s="148" t="s">
        <v>393</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97" t="s">
        <v>2130</v>
      </c>
      <c r="D212" s="183"/>
      <c r="E212" s="184">
        <v>0.91273000000000004</v>
      </c>
      <c r="F212" s="157"/>
      <c r="G212" s="157"/>
      <c r="H212" s="157"/>
      <c r="I212" s="157"/>
      <c r="J212" s="157"/>
      <c r="K212" s="157"/>
      <c r="L212" s="157"/>
      <c r="M212" s="157"/>
      <c r="N212" s="157"/>
      <c r="O212" s="157"/>
      <c r="P212" s="157"/>
      <c r="Q212" s="157"/>
      <c r="R212" s="157"/>
      <c r="S212" s="157"/>
      <c r="T212" s="157"/>
      <c r="U212" s="157"/>
      <c r="V212" s="157"/>
      <c r="W212" s="157"/>
      <c r="X212" s="157"/>
      <c r="Y212" s="148"/>
      <c r="Z212" s="148"/>
      <c r="AA212" s="148"/>
      <c r="AB212" s="148"/>
      <c r="AC212" s="148"/>
      <c r="AD212" s="148"/>
      <c r="AE212" s="148"/>
      <c r="AF212" s="148"/>
      <c r="AG212" s="148" t="s">
        <v>393</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65">
        <v>51</v>
      </c>
      <c r="B213" s="166" t="s">
        <v>1855</v>
      </c>
      <c r="C213" s="175" t="s">
        <v>1856</v>
      </c>
      <c r="D213" s="167" t="s">
        <v>443</v>
      </c>
      <c r="E213" s="168">
        <v>2.0625</v>
      </c>
      <c r="F213" s="169">
        <v>2864</v>
      </c>
      <c r="G213" s="170">
        <f>ROUND(E213*F213,2)</f>
        <v>5907</v>
      </c>
      <c r="H213" s="169">
        <v>2533.6</v>
      </c>
      <c r="I213" s="170">
        <f>ROUND(E213*H213,2)</f>
        <v>5225.55</v>
      </c>
      <c r="J213" s="169">
        <v>330.4</v>
      </c>
      <c r="K213" s="170">
        <f>ROUND(E213*J213,2)</f>
        <v>681.45</v>
      </c>
      <c r="L213" s="170">
        <v>21</v>
      </c>
      <c r="M213" s="170">
        <f>G213*(1+L213/100)</f>
        <v>7147.4699999999993</v>
      </c>
      <c r="N213" s="170">
        <v>2.5772499999999998</v>
      </c>
      <c r="O213" s="170">
        <f>ROUND(E213*N213,2)</f>
        <v>5.32</v>
      </c>
      <c r="P213" s="170">
        <v>0</v>
      </c>
      <c r="Q213" s="170">
        <f>ROUND(E213*P213,2)</f>
        <v>0</v>
      </c>
      <c r="R213" s="170"/>
      <c r="S213" s="170" t="s">
        <v>321</v>
      </c>
      <c r="T213" s="171" t="s">
        <v>322</v>
      </c>
      <c r="U213" s="157">
        <v>1.054</v>
      </c>
      <c r="V213" s="157">
        <f>ROUND(E213*U213,2)</f>
        <v>2.17</v>
      </c>
      <c r="W213" s="157"/>
      <c r="X213" s="157" t="s">
        <v>388</v>
      </c>
      <c r="Y213" s="148"/>
      <c r="Z213" s="148"/>
      <c r="AA213" s="148"/>
      <c r="AB213" s="148"/>
      <c r="AC213" s="148"/>
      <c r="AD213" s="148"/>
      <c r="AE213" s="148"/>
      <c r="AF213" s="148"/>
      <c r="AG213" s="148" t="s">
        <v>389</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197" t="s">
        <v>1857</v>
      </c>
      <c r="D214" s="183"/>
      <c r="E214" s="184"/>
      <c r="F214" s="157"/>
      <c r="G214" s="157"/>
      <c r="H214" s="157"/>
      <c r="I214" s="157"/>
      <c r="J214" s="157"/>
      <c r="K214" s="157"/>
      <c r="L214" s="157"/>
      <c r="M214" s="157"/>
      <c r="N214" s="157"/>
      <c r="O214" s="157"/>
      <c r="P214" s="157"/>
      <c r="Q214" s="157"/>
      <c r="R214" s="157"/>
      <c r="S214" s="157"/>
      <c r="T214" s="157"/>
      <c r="U214" s="157"/>
      <c r="V214" s="157"/>
      <c r="W214" s="157"/>
      <c r="X214" s="157"/>
      <c r="Y214" s="148"/>
      <c r="Z214" s="148"/>
      <c r="AA214" s="148"/>
      <c r="AB214" s="148"/>
      <c r="AC214" s="148"/>
      <c r="AD214" s="148"/>
      <c r="AE214" s="148"/>
      <c r="AF214" s="148"/>
      <c r="AG214" s="148" t="s">
        <v>393</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97" t="s">
        <v>2131</v>
      </c>
      <c r="D215" s="183"/>
      <c r="E215" s="184">
        <v>2.0625</v>
      </c>
      <c r="F215" s="157"/>
      <c r="G215" s="157"/>
      <c r="H215" s="157"/>
      <c r="I215" s="157"/>
      <c r="J215" s="157"/>
      <c r="K215" s="157"/>
      <c r="L215" s="157"/>
      <c r="M215" s="157"/>
      <c r="N215" s="157"/>
      <c r="O215" s="157"/>
      <c r="P215" s="157"/>
      <c r="Q215" s="157"/>
      <c r="R215" s="157"/>
      <c r="S215" s="157"/>
      <c r="T215" s="157"/>
      <c r="U215" s="157"/>
      <c r="V215" s="157"/>
      <c r="W215" s="157"/>
      <c r="X215" s="157"/>
      <c r="Y215" s="148"/>
      <c r="Z215" s="148"/>
      <c r="AA215" s="148"/>
      <c r="AB215" s="148"/>
      <c r="AC215" s="148"/>
      <c r="AD215" s="148"/>
      <c r="AE215" s="148"/>
      <c r="AF215" s="148"/>
      <c r="AG215" s="148" t="s">
        <v>393</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x14ac:dyDescent="0.2">
      <c r="A216" s="159" t="s">
        <v>316</v>
      </c>
      <c r="B216" s="160" t="s">
        <v>216</v>
      </c>
      <c r="C216" s="174" t="s">
        <v>217</v>
      </c>
      <c r="D216" s="161"/>
      <c r="E216" s="162"/>
      <c r="F216" s="163"/>
      <c r="G216" s="163">
        <f>SUMIF(AG217:AG263,"&lt;&gt;NOR",G217:G263)</f>
        <v>45434.950000000004</v>
      </c>
      <c r="H216" s="163"/>
      <c r="I216" s="163">
        <f>SUM(I217:I263)</f>
        <v>27339.68</v>
      </c>
      <c r="J216" s="163"/>
      <c r="K216" s="163">
        <f>SUM(K217:K263)</f>
        <v>18095.260000000002</v>
      </c>
      <c r="L216" s="163"/>
      <c r="M216" s="163">
        <f>SUM(M217:M263)</f>
        <v>54976.289499999999</v>
      </c>
      <c r="N216" s="163"/>
      <c r="O216" s="163">
        <f>SUM(O217:O263)</f>
        <v>21.05</v>
      </c>
      <c r="P216" s="163"/>
      <c r="Q216" s="163">
        <f>SUM(Q217:Q263)</f>
        <v>0</v>
      </c>
      <c r="R216" s="163"/>
      <c r="S216" s="163"/>
      <c r="T216" s="164"/>
      <c r="U216" s="158"/>
      <c r="V216" s="158">
        <f>SUM(V217:V263)</f>
        <v>45.089999999999996</v>
      </c>
      <c r="W216" s="158"/>
      <c r="X216" s="158"/>
      <c r="AG216" t="s">
        <v>317</v>
      </c>
    </row>
    <row r="217" spans="1:60" ht="33.75" outlineLevel="1" x14ac:dyDescent="0.2">
      <c r="A217" s="165">
        <v>52</v>
      </c>
      <c r="B217" s="166" t="s">
        <v>1193</v>
      </c>
      <c r="C217" s="175" t="s">
        <v>1867</v>
      </c>
      <c r="D217" s="167" t="s">
        <v>443</v>
      </c>
      <c r="E217" s="168">
        <v>4.7468500000000002</v>
      </c>
      <c r="F217" s="169">
        <v>2452</v>
      </c>
      <c r="G217" s="170">
        <f>ROUND(E217*F217,2)</f>
        <v>11639.28</v>
      </c>
      <c r="H217" s="169">
        <v>2078.56</v>
      </c>
      <c r="I217" s="170">
        <f>ROUND(E217*H217,2)</f>
        <v>9866.61</v>
      </c>
      <c r="J217" s="169">
        <v>373.44</v>
      </c>
      <c r="K217" s="170">
        <f>ROUND(E217*J217,2)</f>
        <v>1772.66</v>
      </c>
      <c r="L217" s="170">
        <v>21</v>
      </c>
      <c r="M217" s="170">
        <f>G217*(1+L217/100)</f>
        <v>14083.5288</v>
      </c>
      <c r="N217" s="170">
        <v>2.5251399999999999</v>
      </c>
      <c r="O217" s="170">
        <f>ROUND(E217*N217,2)</f>
        <v>11.99</v>
      </c>
      <c r="P217" s="170">
        <v>0</v>
      </c>
      <c r="Q217" s="170">
        <f>ROUND(E217*P217,2)</f>
        <v>0</v>
      </c>
      <c r="R217" s="170" t="s">
        <v>1195</v>
      </c>
      <c r="S217" s="170" t="s">
        <v>387</v>
      </c>
      <c r="T217" s="171" t="s">
        <v>322</v>
      </c>
      <c r="U217" s="157">
        <v>0.98699999999999999</v>
      </c>
      <c r="V217" s="157">
        <f>ROUND(E217*U217,2)</f>
        <v>4.6900000000000004</v>
      </c>
      <c r="W217" s="157"/>
      <c r="X217" s="157" t="s">
        <v>388</v>
      </c>
      <c r="Y217" s="148"/>
      <c r="Z217" s="148"/>
      <c r="AA217" s="148"/>
      <c r="AB217" s="148"/>
      <c r="AC217" s="148"/>
      <c r="AD217" s="148"/>
      <c r="AE217" s="148"/>
      <c r="AF217" s="148"/>
      <c r="AG217" s="148" t="s">
        <v>389</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270" t="s">
        <v>1868</v>
      </c>
      <c r="D218" s="271"/>
      <c r="E218" s="271"/>
      <c r="F218" s="271"/>
      <c r="G218" s="271"/>
      <c r="H218" s="157"/>
      <c r="I218" s="157"/>
      <c r="J218" s="157"/>
      <c r="K218" s="157"/>
      <c r="L218" s="157"/>
      <c r="M218" s="157"/>
      <c r="N218" s="157"/>
      <c r="O218" s="157"/>
      <c r="P218" s="157"/>
      <c r="Q218" s="157"/>
      <c r="R218" s="157"/>
      <c r="S218" s="157"/>
      <c r="T218" s="157"/>
      <c r="U218" s="157"/>
      <c r="V218" s="157"/>
      <c r="W218" s="157"/>
      <c r="X218" s="157"/>
      <c r="Y218" s="148"/>
      <c r="Z218" s="148"/>
      <c r="AA218" s="148"/>
      <c r="AB218" s="148"/>
      <c r="AC218" s="148"/>
      <c r="AD218" s="148"/>
      <c r="AE218" s="148"/>
      <c r="AF218" s="148"/>
      <c r="AG218" s="148" t="s">
        <v>326</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97" t="s">
        <v>2132</v>
      </c>
      <c r="D219" s="183"/>
      <c r="E219" s="184">
        <v>2.83385</v>
      </c>
      <c r="F219" s="157"/>
      <c r="G219" s="157"/>
      <c r="H219" s="157"/>
      <c r="I219" s="157"/>
      <c r="J219" s="157"/>
      <c r="K219" s="157"/>
      <c r="L219" s="157"/>
      <c r="M219" s="157"/>
      <c r="N219" s="157"/>
      <c r="O219" s="157"/>
      <c r="P219" s="157"/>
      <c r="Q219" s="157"/>
      <c r="R219" s="157"/>
      <c r="S219" s="157"/>
      <c r="T219" s="157"/>
      <c r="U219" s="157"/>
      <c r="V219" s="157"/>
      <c r="W219" s="157"/>
      <c r="X219" s="157"/>
      <c r="Y219" s="148"/>
      <c r="Z219" s="148"/>
      <c r="AA219" s="148"/>
      <c r="AB219" s="148"/>
      <c r="AC219" s="148"/>
      <c r="AD219" s="148"/>
      <c r="AE219" s="148"/>
      <c r="AF219" s="148"/>
      <c r="AG219" s="148" t="s">
        <v>393</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97" t="s">
        <v>2133</v>
      </c>
      <c r="D220" s="183"/>
      <c r="E220" s="184">
        <v>-0.35</v>
      </c>
      <c r="F220" s="157"/>
      <c r="G220" s="157"/>
      <c r="H220" s="157"/>
      <c r="I220" s="157"/>
      <c r="J220" s="157"/>
      <c r="K220" s="157"/>
      <c r="L220" s="157"/>
      <c r="M220" s="157"/>
      <c r="N220" s="157"/>
      <c r="O220" s="157"/>
      <c r="P220" s="157"/>
      <c r="Q220" s="157"/>
      <c r="R220" s="157"/>
      <c r="S220" s="157"/>
      <c r="T220" s="157"/>
      <c r="U220" s="157"/>
      <c r="V220" s="157"/>
      <c r="W220" s="157"/>
      <c r="X220" s="157"/>
      <c r="Y220" s="148"/>
      <c r="Z220" s="148"/>
      <c r="AA220" s="148"/>
      <c r="AB220" s="148"/>
      <c r="AC220" s="148"/>
      <c r="AD220" s="148"/>
      <c r="AE220" s="148"/>
      <c r="AF220" s="148"/>
      <c r="AG220" s="148" t="s">
        <v>393</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97" t="s">
        <v>2134</v>
      </c>
      <c r="D221" s="183"/>
      <c r="E221" s="184">
        <v>1.94</v>
      </c>
      <c r="F221" s="157"/>
      <c r="G221" s="157"/>
      <c r="H221" s="157"/>
      <c r="I221" s="157"/>
      <c r="J221" s="157"/>
      <c r="K221" s="157"/>
      <c r="L221" s="157"/>
      <c r="M221" s="157"/>
      <c r="N221" s="157"/>
      <c r="O221" s="157"/>
      <c r="P221" s="157"/>
      <c r="Q221" s="157"/>
      <c r="R221" s="157"/>
      <c r="S221" s="157"/>
      <c r="T221" s="157"/>
      <c r="U221" s="157"/>
      <c r="V221" s="157"/>
      <c r="W221" s="157"/>
      <c r="X221" s="157"/>
      <c r="Y221" s="148"/>
      <c r="Z221" s="148"/>
      <c r="AA221" s="148"/>
      <c r="AB221" s="148"/>
      <c r="AC221" s="148"/>
      <c r="AD221" s="148"/>
      <c r="AE221" s="148"/>
      <c r="AF221" s="148"/>
      <c r="AG221" s="148" t="s">
        <v>393</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97" t="s">
        <v>2135</v>
      </c>
      <c r="D222" s="183"/>
      <c r="E222" s="184">
        <v>0.32300000000000001</v>
      </c>
      <c r="F222" s="157"/>
      <c r="G222" s="157"/>
      <c r="H222" s="157"/>
      <c r="I222" s="157"/>
      <c r="J222" s="157"/>
      <c r="K222" s="157"/>
      <c r="L222" s="157"/>
      <c r="M222" s="157"/>
      <c r="N222" s="157"/>
      <c r="O222" s="157"/>
      <c r="P222" s="157"/>
      <c r="Q222" s="157"/>
      <c r="R222" s="157"/>
      <c r="S222" s="157"/>
      <c r="T222" s="157"/>
      <c r="U222" s="157"/>
      <c r="V222" s="157"/>
      <c r="W222" s="157"/>
      <c r="X222" s="157"/>
      <c r="Y222" s="148"/>
      <c r="Z222" s="148"/>
      <c r="AA222" s="148"/>
      <c r="AB222" s="148"/>
      <c r="AC222" s="148"/>
      <c r="AD222" s="148"/>
      <c r="AE222" s="148"/>
      <c r="AF222" s="148"/>
      <c r="AG222" s="148" t="s">
        <v>393</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98" t="s">
        <v>599</v>
      </c>
      <c r="D223" s="185"/>
      <c r="E223" s="186">
        <v>4.7468500000000002</v>
      </c>
      <c r="F223" s="157"/>
      <c r="G223" s="157"/>
      <c r="H223" s="157"/>
      <c r="I223" s="157"/>
      <c r="J223" s="157"/>
      <c r="K223" s="157"/>
      <c r="L223" s="157"/>
      <c r="M223" s="157"/>
      <c r="N223" s="157"/>
      <c r="O223" s="157"/>
      <c r="P223" s="157"/>
      <c r="Q223" s="157"/>
      <c r="R223" s="157"/>
      <c r="S223" s="157"/>
      <c r="T223" s="157"/>
      <c r="U223" s="157"/>
      <c r="V223" s="157"/>
      <c r="W223" s="157"/>
      <c r="X223" s="157"/>
      <c r="Y223" s="148"/>
      <c r="Z223" s="148"/>
      <c r="AA223" s="148"/>
      <c r="AB223" s="148"/>
      <c r="AC223" s="148"/>
      <c r="AD223" s="148"/>
      <c r="AE223" s="148"/>
      <c r="AF223" s="148"/>
      <c r="AG223" s="148" t="s">
        <v>393</v>
      </c>
      <c r="AH223" s="148">
        <v>1</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ht="22.5" outlineLevel="1" x14ac:dyDescent="0.2">
      <c r="A224" s="165">
        <v>53</v>
      </c>
      <c r="B224" s="166" t="s">
        <v>1198</v>
      </c>
      <c r="C224" s="175" t="s">
        <v>1873</v>
      </c>
      <c r="D224" s="167" t="s">
        <v>506</v>
      </c>
      <c r="E224" s="168">
        <v>27.375900000000001</v>
      </c>
      <c r="F224" s="169">
        <v>385.2</v>
      </c>
      <c r="G224" s="170">
        <f>ROUND(E224*F224,2)</f>
        <v>10545.2</v>
      </c>
      <c r="H224" s="169">
        <v>117.53</v>
      </c>
      <c r="I224" s="170">
        <f>ROUND(E224*H224,2)</f>
        <v>3217.49</v>
      </c>
      <c r="J224" s="169">
        <v>267.67</v>
      </c>
      <c r="K224" s="170">
        <f>ROUND(E224*J224,2)</f>
        <v>7327.71</v>
      </c>
      <c r="L224" s="170">
        <v>21</v>
      </c>
      <c r="M224" s="170">
        <f>G224*(1+L224/100)</f>
        <v>12759.692000000001</v>
      </c>
      <c r="N224" s="170">
        <v>4.5379999999999997E-2</v>
      </c>
      <c r="O224" s="170">
        <f>ROUND(E224*N224,2)</f>
        <v>1.24</v>
      </c>
      <c r="P224" s="170">
        <v>0</v>
      </c>
      <c r="Q224" s="170">
        <f>ROUND(E224*P224,2)</f>
        <v>0</v>
      </c>
      <c r="R224" s="170" t="s">
        <v>1195</v>
      </c>
      <c r="S224" s="170" t="s">
        <v>387</v>
      </c>
      <c r="T224" s="171" t="s">
        <v>322</v>
      </c>
      <c r="U224" s="157">
        <v>0.65</v>
      </c>
      <c r="V224" s="157">
        <f>ROUND(E224*U224,2)</f>
        <v>17.79</v>
      </c>
      <c r="W224" s="157"/>
      <c r="X224" s="157" t="s">
        <v>388</v>
      </c>
      <c r="Y224" s="148"/>
      <c r="Z224" s="148"/>
      <c r="AA224" s="148"/>
      <c r="AB224" s="148"/>
      <c r="AC224" s="148"/>
      <c r="AD224" s="148"/>
      <c r="AE224" s="148"/>
      <c r="AF224" s="148"/>
      <c r="AG224" s="148" t="s">
        <v>389</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273" t="s">
        <v>1200</v>
      </c>
      <c r="D225" s="274"/>
      <c r="E225" s="274"/>
      <c r="F225" s="274"/>
      <c r="G225" s="274"/>
      <c r="H225" s="157"/>
      <c r="I225" s="157"/>
      <c r="J225" s="157"/>
      <c r="K225" s="157"/>
      <c r="L225" s="157"/>
      <c r="M225" s="157"/>
      <c r="N225" s="157"/>
      <c r="O225" s="157"/>
      <c r="P225" s="157"/>
      <c r="Q225" s="157"/>
      <c r="R225" s="157"/>
      <c r="S225" s="157"/>
      <c r="T225" s="157"/>
      <c r="U225" s="157"/>
      <c r="V225" s="157"/>
      <c r="W225" s="157"/>
      <c r="X225" s="157"/>
      <c r="Y225" s="148"/>
      <c r="Z225" s="148"/>
      <c r="AA225" s="148"/>
      <c r="AB225" s="148"/>
      <c r="AC225" s="148"/>
      <c r="AD225" s="148"/>
      <c r="AE225" s="148"/>
      <c r="AF225" s="148"/>
      <c r="AG225" s="148" t="s">
        <v>391</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97" t="s">
        <v>2136</v>
      </c>
      <c r="D226" s="183"/>
      <c r="E226" s="184">
        <v>14.3184</v>
      </c>
      <c r="F226" s="157"/>
      <c r="G226" s="157"/>
      <c r="H226" s="157"/>
      <c r="I226" s="157"/>
      <c r="J226" s="157"/>
      <c r="K226" s="157"/>
      <c r="L226" s="157"/>
      <c r="M226" s="157"/>
      <c r="N226" s="157"/>
      <c r="O226" s="157"/>
      <c r="P226" s="157"/>
      <c r="Q226" s="157"/>
      <c r="R226" s="157"/>
      <c r="S226" s="157"/>
      <c r="T226" s="157"/>
      <c r="U226" s="157"/>
      <c r="V226" s="157"/>
      <c r="W226" s="157"/>
      <c r="X226" s="157"/>
      <c r="Y226" s="148"/>
      <c r="Z226" s="148"/>
      <c r="AA226" s="148"/>
      <c r="AB226" s="148"/>
      <c r="AC226" s="148"/>
      <c r="AD226" s="148"/>
      <c r="AE226" s="148"/>
      <c r="AF226" s="148"/>
      <c r="AG226" s="148" t="s">
        <v>393</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97" t="s">
        <v>2133</v>
      </c>
      <c r="D227" s="183"/>
      <c r="E227" s="184">
        <v>-0.35</v>
      </c>
      <c r="F227" s="157"/>
      <c r="G227" s="157"/>
      <c r="H227" s="157"/>
      <c r="I227" s="157"/>
      <c r="J227" s="157"/>
      <c r="K227" s="157"/>
      <c r="L227" s="157"/>
      <c r="M227" s="157"/>
      <c r="N227" s="157"/>
      <c r="O227" s="157"/>
      <c r="P227" s="157"/>
      <c r="Q227" s="157"/>
      <c r="R227" s="157"/>
      <c r="S227" s="157"/>
      <c r="T227" s="157"/>
      <c r="U227" s="157"/>
      <c r="V227" s="157"/>
      <c r="W227" s="157"/>
      <c r="X227" s="157"/>
      <c r="Y227" s="148"/>
      <c r="Z227" s="148"/>
      <c r="AA227" s="148"/>
      <c r="AB227" s="148"/>
      <c r="AC227" s="148"/>
      <c r="AD227" s="148"/>
      <c r="AE227" s="148"/>
      <c r="AF227" s="148"/>
      <c r="AG227" s="148" t="s">
        <v>393</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97" t="s">
        <v>2137</v>
      </c>
      <c r="D228" s="183"/>
      <c r="E228" s="184">
        <v>1.7</v>
      </c>
      <c r="F228" s="157"/>
      <c r="G228" s="157"/>
      <c r="H228" s="157"/>
      <c r="I228" s="157"/>
      <c r="J228" s="157"/>
      <c r="K228" s="157"/>
      <c r="L228" s="157"/>
      <c r="M228" s="157"/>
      <c r="N228" s="157"/>
      <c r="O228" s="157"/>
      <c r="P228" s="157"/>
      <c r="Q228" s="157"/>
      <c r="R228" s="157"/>
      <c r="S228" s="157"/>
      <c r="T228" s="157"/>
      <c r="U228" s="157"/>
      <c r="V228" s="157"/>
      <c r="W228" s="157"/>
      <c r="X228" s="157"/>
      <c r="Y228" s="148"/>
      <c r="Z228" s="148"/>
      <c r="AA228" s="148"/>
      <c r="AB228" s="148"/>
      <c r="AC228" s="148"/>
      <c r="AD228" s="148"/>
      <c r="AE228" s="148"/>
      <c r="AF228" s="148"/>
      <c r="AG228" s="148" t="s">
        <v>393</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97" t="s">
        <v>2138</v>
      </c>
      <c r="D229" s="183"/>
      <c r="E229" s="184">
        <v>8.3774999999999995</v>
      </c>
      <c r="F229" s="157"/>
      <c r="G229" s="157"/>
      <c r="H229" s="157"/>
      <c r="I229" s="157"/>
      <c r="J229" s="157"/>
      <c r="K229" s="157"/>
      <c r="L229" s="157"/>
      <c r="M229" s="157"/>
      <c r="N229" s="157"/>
      <c r="O229" s="157"/>
      <c r="P229" s="157"/>
      <c r="Q229" s="157"/>
      <c r="R229" s="157"/>
      <c r="S229" s="157"/>
      <c r="T229" s="157"/>
      <c r="U229" s="157"/>
      <c r="V229" s="157"/>
      <c r="W229" s="157"/>
      <c r="X229" s="157"/>
      <c r="Y229" s="148"/>
      <c r="Z229" s="148"/>
      <c r="AA229" s="148"/>
      <c r="AB229" s="148"/>
      <c r="AC229" s="148"/>
      <c r="AD229" s="148"/>
      <c r="AE229" s="148"/>
      <c r="AF229" s="148"/>
      <c r="AG229" s="148" t="s">
        <v>393</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197" t="s">
        <v>2139</v>
      </c>
      <c r="D230" s="183"/>
      <c r="E230" s="184">
        <v>0.7</v>
      </c>
      <c r="F230" s="157"/>
      <c r="G230" s="157"/>
      <c r="H230" s="157"/>
      <c r="I230" s="157"/>
      <c r="J230" s="157"/>
      <c r="K230" s="157"/>
      <c r="L230" s="157"/>
      <c r="M230" s="157"/>
      <c r="N230" s="157"/>
      <c r="O230" s="157"/>
      <c r="P230" s="157"/>
      <c r="Q230" s="157"/>
      <c r="R230" s="157"/>
      <c r="S230" s="157"/>
      <c r="T230" s="157"/>
      <c r="U230" s="157"/>
      <c r="V230" s="157"/>
      <c r="W230" s="157"/>
      <c r="X230" s="157"/>
      <c r="Y230" s="148"/>
      <c r="Z230" s="148"/>
      <c r="AA230" s="148"/>
      <c r="AB230" s="148"/>
      <c r="AC230" s="148"/>
      <c r="AD230" s="148"/>
      <c r="AE230" s="148"/>
      <c r="AF230" s="148"/>
      <c r="AG230" s="148" t="s">
        <v>393</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98" t="s">
        <v>599</v>
      </c>
      <c r="D231" s="185"/>
      <c r="E231" s="186">
        <v>24.745899999999999</v>
      </c>
      <c r="F231" s="157"/>
      <c r="G231" s="157"/>
      <c r="H231" s="157"/>
      <c r="I231" s="157"/>
      <c r="J231" s="157"/>
      <c r="K231" s="157"/>
      <c r="L231" s="157"/>
      <c r="M231" s="157"/>
      <c r="N231" s="157"/>
      <c r="O231" s="157"/>
      <c r="P231" s="157"/>
      <c r="Q231" s="157"/>
      <c r="R231" s="157"/>
      <c r="S231" s="157"/>
      <c r="T231" s="157"/>
      <c r="U231" s="157"/>
      <c r="V231" s="157"/>
      <c r="W231" s="157"/>
      <c r="X231" s="157"/>
      <c r="Y231" s="148"/>
      <c r="Z231" s="148"/>
      <c r="AA231" s="148"/>
      <c r="AB231" s="148"/>
      <c r="AC231" s="148"/>
      <c r="AD231" s="148"/>
      <c r="AE231" s="148"/>
      <c r="AF231" s="148"/>
      <c r="AG231" s="148" t="s">
        <v>393</v>
      </c>
      <c r="AH231" s="148">
        <v>1</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ht="22.5" outlineLevel="1" x14ac:dyDescent="0.2">
      <c r="A232" s="155"/>
      <c r="B232" s="156"/>
      <c r="C232" s="197" t="s">
        <v>2140</v>
      </c>
      <c r="D232" s="183"/>
      <c r="E232" s="184">
        <v>2.63</v>
      </c>
      <c r="F232" s="157"/>
      <c r="G232" s="157"/>
      <c r="H232" s="157"/>
      <c r="I232" s="157"/>
      <c r="J232" s="157"/>
      <c r="K232" s="157"/>
      <c r="L232" s="157"/>
      <c r="M232" s="157"/>
      <c r="N232" s="157"/>
      <c r="O232" s="157"/>
      <c r="P232" s="157"/>
      <c r="Q232" s="157"/>
      <c r="R232" s="157"/>
      <c r="S232" s="157"/>
      <c r="T232" s="157"/>
      <c r="U232" s="157"/>
      <c r="V232" s="157"/>
      <c r="W232" s="157"/>
      <c r="X232" s="157"/>
      <c r="Y232" s="148"/>
      <c r="Z232" s="148"/>
      <c r="AA232" s="148"/>
      <c r="AB232" s="148"/>
      <c r="AC232" s="148"/>
      <c r="AD232" s="148"/>
      <c r="AE232" s="148"/>
      <c r="AF232" s="148"/>
      <c r="AG232" s="148" t="s">
        <v>393</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198" t="s">
        <v>599</v>
      </c>
      <c r="D233" s="185"/>
      <c r="E233" s="186">
        <v>2.63</v>
      </c>
      <c r="F233" s="157"/>
      <c r="G233" s="157"/>
      <c r="H233" s="157"/>
      <c r="I233" s="157"/>
      <c r="J233" s="157"/>
      <c r="K233" s="157"/>
      <c r="L233" s="157"/>
      <c r="M233" s="157"/>
      <c r="N233" s="157"/>
      <c r="O233" s="157"/>
      <c r="P233" s="157"/>
      <c r="Q233" s="157"/>
      <c r="R233" s="157"/>
      <c r="S233" s="157"/>
      <c r="T233" s="157"/>
      <c r="U233" s="157"/>
      <c r="V233" s="157"/>
      <c r="W233" s="157"/>
      <c r="X233" s="157"/>
      <c r="Y233" s="148"/>
      <c r="Z233" s="148"/>
      <c r="AA233" s="148"/>
      <c r="AB233" s="148"/>
      <c r="AC233" s="148"/>
      <c r="AD233" s="148"/>
      <c r="AE233" s="148"/>
      <c r="AF233" s="148"/>
      <c r="AG233" s="148" t="s">
        <v>393</v>
      </c>
      <c r="AH233" s="148">
        <v>1</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ht="22.5" outlineLevel="1" x14ac:dyDescent="0.2">
      <c r="A234" s="165">
        <v>54</v>
      </c>
      <c r="B234" s="166" t="s">
        <v>1202</v>
      </c>
      <c r="C234" s="175" t="s">
        <v>1203</v>
      </c>
      <c r="D234" s="167" t="s">
        <v>506</v>
      </c>
      <c r="E234" s="168">
        <v>27.375900000000001</v>
      </c>
      <c r="F234" s="169">
        <v>91.6</v>
      </c>
      <c r="G234" s="170">
        <f>ROUND(E234*F234,2)</f>
        <v>2507.63</v>
      </c>
      <c r="H234" s="169">
        <v>0</v>
      </c>
      <c r="I234" s="170">
        <f>ROUND(E234*H234,2)</f>
        <v>0</v>
      </c>
      <c r="J234" s="169">
        <v>91.6</v>
      </c>
      <c r="K234" s="170">
        <f>ROUND(E234*J234,2)</f>
        <v>2507.63</v>
      </c>
      <c r="L234" s="170">
        <v>21</v>
      </c>
      <c r="M234" s="170">
        <f>G234*(1+L234/100)</f>
        <v>3034.2323000000001</v>
      </c>
      <c r="N234" s="170">
        <v>0</v>
      </c>
      <c r="O234" s="170">
        <f>ROUND(E234*N234,2)</f>
        <v>0</v>
      </c>
      <c r="P234" s="170">
        <v>0</v>
      </c>
      <c r="Q234" s="170">
        <f>ROUND(E234*P234,2)</f>
        <v>0</v>
      </c>
      <c r="R234" s="170" t="s">
        <v>1195</v>
      </c>
      <c r="S234" s="170" t="s">
        <v>387</v>
      </c>
      <c r="T234" s="171" t="s">
        <v>322</v>
      </c>
      <c r="U234" s="157">
        <v>0.17299999999999999</v>
      </c>
      <c r="V234" s="157">
        <f>ROUND(E234*U234,2)</f>
        <v>4.74</v>
      </c>
      <c r="W234" s="157"/>
      <c r="X234" s="157" t="s">
        <v>388</v>
      </c>
      <c r="Y234" s="148"/>
      <c r="Z234" s="148"/>
      <c r="AA234" s="148"/>
      <c r="AB234" s="148"/>
      <c r="AC234" s="148"/>
      <c r="AD234" s="148"/>
      <c r="AE234" s="148"/>
      <c r="AF234" s="148"/>
      <c r="AG234" s="148" t="s">
        <v>389</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273" t="s">
        <v>1200</v>
      </c>
      <c r="D235" s="274"/>
      <c r="E235" s="274"/>
      <c r="F235" s="274"/>
      <c r="G235" s="274"/>
      <c r="H235" s="157"/>
      <c r="I235" s="157"/>
      <c r="J235" s="157"/>
      <c r="K235" s="157"/>
      <c r="L235" s="157"/>
      <c r="M235" s="157"/>
      <c r="N235" s="157"/>
      <c r="O235" s="157"/>
      <c r="P235" s="157"/>
      <c r="Q235" s="157"/>
      <c r="R235" s="157"/>
      <c r="S235" s="157"/>
      <c r="T235" s="157"/>
      <c r="U235" s="157"/>
      <c r="V235" s="157"/>
      <c r="W235" s="157"/>
      <c r="X235" s="157"/>
      <c r="Y235" s="148"/>
      <c r="Z235" s="148"/>
      <c r="AA235" s="148"/>
      <c r="AB235" s="148"/>
      <c r="AC235" s="148"/>
      <c r="AD235" s="148"/>
      <c r="AE235" s="148"/>
      <c r="AF235" s="148"/>
      <c r="AG235" s="148" t="s">
        <v>391</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97" t="s">
        <v>2136</v>
      </c>
      <c r="D236" s="183"/>
      <c r="E236" s="184">
        <v>14.3184</v>
      </c>
      <c r="F236" s="157"/>
      <c r="G236" s="157"/>
      <c r="H236" s="157"/>
      <c r="I236" s="157"/>
      <c r="J236" s="157"/>
      <c r="K236" s="157"/>
      <c r="L236" s="157"/>
      <c r="M236" s="157"/>
      <c r="N236" s="157"/>
      <c r="O236" s="157"/>
      <c r="P236" s="157"/>
      <c r="Q236" s="157"/>
      <c r="R236" s="157"/>
      <c r="S236" s="157"/>
      <c r="T236" s="157"/>
      <c r="U236" s="157"/>
      <c r="V236" s="157"/>
      <c r="W236" s="157"/>
      <c r="X236" s="157"/>
      <c r="Y236" s="148"/>
      <c r="Z236" s="148"/>
      <c r="AA236" s="148"/>
      <c r="AB236" s="148"/>
      <c r="AC236" s="148"/>
      <c r="AD236" s="148"/>
      <c r="AE236" s="148"/>
      <c r="AF236" s="148"/>
      <c r="AG236" s="148" t="s">
        <v>393</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97" t="s">
        <v>2133</v>
      </c>
      <c r="D237" s="183"/>
      <c r="E237" s="184">
        <v>-0.35</v>
      </c>
      <c r="F237" s="157"/>
      <c r="G237" s="157"/>
      <c r="H237" s="157"/>
      <c r="I237" s="157"/>
      <c r="J237" s="157"/>
      <c r="K237" s="157"/>
      <c r="L237" s="157"/>
      <c r="M237" s="157"/>
      <c r="N237" s="157"/>
      <c r="O237" s="157"/>
      <c r="P237" s="157"/>
      <c r="Q237" s="157"/>
      <c r="R237" s="157"/>
      <c r="S237" s="157"/>
      <c r="T237" s="157"/>
      <c r="U237" s="157"/>
      <c r="V237" s="157"/>
      <c r="W237" s="157"/>
      <c r="X237" s="157"/>
      <c r="Y237" s="148"/>
      <c r="Z237" s="148"/>
      <c r="AA237" s="148"/>
      <c r="AB237" s="148"/>
      <c r="AC237" s="148"/>
      <c r="AD237" s="148"/>
      <c r="AE237" s="148"/>
      <c r="AF237" s="148"/>
      <c r="AG237" s="148" t="s">
        <v>393</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97" t="s">
        <v>2137</v>
      </c>
      <c r="D238" s="183"/>
      <c r="E238" s="184">
        <v>1.7</v>
      </c>
      <c r="F238" s="157"/>
      <c r="G238" s="157"/>
      <c r="H238" s="157"/>
      <c r="I238" s="157"/>
      <c r="J238" s="157"/>
      <c r="K238" s="157"/>
      <c r="L238" s="157"/>
      <c r="M238" s="157"/>
      <c r="N238" s="157"/>
      <c r="O238" s="157"/>
      <c r="P238" s="157"/>
      <c r="Q238" s="157"/>
      <c r="R238" s="157"/>
      <c r="S238" s="157"/>
      <c r="T238" s="157"/>
      <c r="U238" s="157"/>
      <c r="V238" s="157"/>
      <c r="W238" s="157"/>
      <c r="X238" s="157"/>
      <c r="Y238" s="148"/>
      <c r="Z238" s="148"/>
      <c r="AA238" s="148"/>
      <c r="AB238" s="148"/>
      <c r="AC238" s="148"/>
      <c r="AD238" s="148"/>
      <c r="AE238" s="148"/>
      <c r="AF238" s="148"/>
      <c r="AG238" s="148" t="s">
        <v>393</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97" t="s">
        <v>2138</v>
      </c>
      <c r="D239" s="183"/>
      <c r="E239" s="184">
        <v>8.3774999999999995</v>
      </c>
      <c r="F239" s="157"/>
      <c r="G239" s="157"/>
      <c r="H239" s="157"/>
      <c r="I239" s="157"/>
      <c r="J239" s="157"/>
      <c r="K239" s="157"/>
      <c r="L239" s="157"/>
      <c r="M239" s="157"/>
      <c r="N239" s="157"/>
      <c r="O239" s="157"/>
      <c r="P239" s="157"/>
      <c r="Q239" s="157"/>
      <c r="R239" s="157"/>
      <c r="S239" s="157"/>
      <c r="T239" s="157"/>
      <c r="U239" s="157"/>
      <c r="V239" s="157"/>
      <c r="W239" s="157"/>
      <c r="X239" s="157"/>
      <c r="Y239" s="148"/>
      <c r="Z239" s="148"/>
      <c r="AA239" s="148"/>
      <c r="AB239" s="148"/>
      <c r="AC239" s="148"/>
      <c r="AD239" s="148"/>
      <c r="AE239" s="148"/>
      <c r="AF239" s="148"/>
      <c r="AG239" s="148" t="s">
        <v>393</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97" t="s">
        <v>2139</v>
      </c>
      <c r="D240" s="183"/>
      <c r="E240" s="184">
        <v>0.7</v>
      </c>
      <c r="F240" s="157"/>
      <c r="G240" s="157"/>
      <c r="H240" s="157"/>
      <c r="I240" s="157"/>
      <c r="J240" s="157"/>
      <c r="K240" s="157"/>
      <c r="L240" s="157"/>
      <c r="M240" s="157"/>
      <c r="N240" s="157"/>
      <c r="O240" s="157"/>
      <c r="P240" s="157"/>
      <c r="Q240" s="157"/>
      <c r="R240" s="157"/>
      <c r="S240" s="157"/>
      <c r="T240" s="157"/>
      <c r="U240" s="157"/>
      <c r="V240" s="157"/>
      <c r="W240" s="157"/>
      <c r="X240" s="157"/>
      <c r="Y240" s="148"/>
      <c r="Z240" s="148"/>
      <c r="AA240" s="148"/>
      <c r="AB240" s="148"/>
      <c r="AC240" s="148"/>
      <c r="AD240" s="148"/>
      <c r="AE240" s="148"/>
      <c r="AF240" s="148"/>
      <c r="AG240" s="148" t="s">
        <v>393</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98" t="s">
        <v>599</v>
      </c>
      <c r="D241" s="185"/>
      <c r="E241" s="186">
        <v>24.745899999999999</v>
      </c>
      <c r="F241" s="157"/>
      <c r="G241" s="157"/>
      <c r="H241" s="157"/>
      <c r="I241" s="157"/>
      <c r="J241" s="157"/>
      <c r="K241" s="157"/>
      <c r="L241" s="157"/>
      <c r="M241" s="157"/>
      <c r="N241" s="157"/>
      <c r="O241" s="157"/>
      <c r="P241" s="157"/>
      <c r="Q241" s="157"/>
      <c r="R241" s="157"/>
      <c r="S241" s="157"/>
      <c r="T241" s="157"/>
      <c r="U241" s="157"/>
      <c r="V241" s="157"/>
      <c r="W241" s="157"/>
      <c r="X241" s="157"/>
      <c r="Y241" s="148"/>
      <c r="Z241" s="148"/>
      <c r="AA241" s="148"/>
      <c r="AB241" s="148"/>
      <c r="AC241" s="148"/>
      <c r="AD241" s="148"/>
      <c r="AE241" s="148"/>
      <c r="AF241" s="148"/>
      <c r="AG241" s="148" t="s">
        <v>393</v>
      </c>
      <c r="AH241" s="148">
        <v>1</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ht="22.5" outlineLevel="1" x14ac:dyDescent="0.2">
      <c r="A242" s="155"/>
      <c r="B242" s="156"/>
      <c r="C242" s="197" t="s">
        <v>2140</v>
      </c>
      <c r="D242" s="183"/>
      <c r="E242" s="184">
        <v>2.63</v>
      </c>
      <c r="F242" s="157"/>
      <c r="G242" s="157"/>
      <c r="H242" s="157"/>
      <c r="I242" s="157"/>
      <c r="J242" s="157"/>
      <c r="K242" s="157"/>
      <c r="L242" s="157"/>
      <c r="M242" s="157"/>
      <c r="N242" s="157"/>
      <c r="O242" s="157"/>
      <c r="P242" s="157"/>
      <c r="Q242" s="157"/>
      <c r="R242" s="157"/>
      <c r="S242" s="157"/>
      <c r="T242" s="157"/>
      <c r="U242" s="157"/>
      <c r="V242" s="157"/>
      <c r="W242" s="157"/>
      <c r="X242" s="157"/>
      <c r="Y242" s="148"/>
      <c r="Z242" s="148"/>
      <c r="AA242" s="148"/>
      <c r="AB242" s="148"/>
      <c r="AC242" s="148"/>
      <c r="AD242" s="148"/>
      <c r="AE242" s="148"/>
      <c r="AF242" s="148"/>
      <c r="AG242" s="148" t="s">
        <v>393</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98" t="s">
        <v>599</v>
      </c>
      <c r="D243" s="185"/>
      <c r="E243" s="186">
        <v>2.63</v>
      </c>
      <c r="F243" s="157"/>
      <c r="G243" s="157"/>
      <c r="H243" s="157"/>
      <c r="I243" s="157"/>
      <c r="J243" s="157"/>
      <c r="K243" s="157"/>
      <c r="L243" s="157"/>
      <c r="M243" s="157"/>
      <c r="N243" s="157"/>
      <c r="O243" s="157"/>
      <c r="P243" s="157"/>
      <c r="Q243" s="157"/>
      <c r="R243" s="157"/>
      <c r="S243" s="157"/>
      <c r="T243" s="157"/>
      <c r="U243" s="157"/>
      <c r="V243" s="157"/>
      <c r="W243" s="157"/>
      <c r="X243" s="157"/>
      <c r="Y243" s="148"/>
      <c r="Z243" s="148"/>
      <c r="AA243" s="148"/>
      <c r="AB243" s="148"/>
      <c r="AC243" s="148"/>
      <c r="AD243" s="148"/>
      <c r="AE243" s="148"/>
      <c r="AF243" s="148"/>
      <c r="AG243" s="148" t="s">
        <v>393</v>
      </c>
      <c r="AH243" s="148">
        <v>1</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65">
        <v>55</v>
      </c>
      <c r="B244" s="166" t="s">
        <v>1880</v>
      </c>
      <c r="C244" s="175" t="s">
        <v>1881</v>
      </c>
      <c r="D244" s="167" t="s">
        <v>649</v>
      </c>
      <c r="E244" s="168">
        <v>3.7399999999999998E-3</v>
      </c>
      <c r="F244" s="169">
        <v>29409.09</v>
      </c>
      <c r="G244" s="170">
        <f>ROUND(E244*F244,2)</f>
        <v>109.99</v>
      </c>
      <c r="H244" s="169">
        <v>24122.45</v>
      </c>
      <c r="I244" s="170">
        <f>ROUND(E244*H244,2)</f>
        <v>90.22</v>
      </c>
      <c r="J244" s="169">
        <v>5286.64</v>
      </c>
      <c r="K244" s="170">
        <f>ROUND(E244*J244,2)</f>
        <v>19.77</v>
      </c>
      <c r="L244" s="170">
        <v>21</v>
      </c>
      <c r="M244" s="170">
        <f>G244*(1+L244/100)</f>
        <v>133.08789999999999</v>
      </c>
      <c r="N244" s="170">
        <v>1.0512600000000001</v>
      </c>
      <c r="O244" s="170">
        <f>ROUND(E244*N244,2)</f>
        <v>0</v>
      </c>
      <c r="P244" s="170">
        <v>0</v>
      </c>
      <c r="Q244" s="170">
        <f>ROUND(E244*P244,2)</f>
        <v>0</v>
      </c>
      <c r="R244" s="170" t="s">
        <v>1195</v>
      </c>
      <c r="S244" s="170" t="s">
        <v>387</v>
      </c>
      <c r="T244" s="171" t="s">
        <v>322</v>
      </c>
      <c r="U244" s="157">
        <v>15.211</v>
      </c>
      <c r="V244" s="157">
        <f>ROUND(E244*U244,2)</f>
        <v>0.06</v>
      </c>
      <c r="W244" s="157"/>
      <c r="X244" s="157" t="s">
        <v>388</v>
      </c>
      <c r="Y244" s="148"/>
      <c r="Z244" s="148"/>
      <c r="AA244" s="148"/>
      <c r="AB244" s="148"/>
      <c r="AC244" s="148"/>
      <c r="AD244" s="148"/>
      <c r="AE244" s="148"/>
      <c r="AF244" s="148"/>
      <c r="AG244" s="148" t="s">
        <v>389</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ht="33.75" outlineLevel="1" x14ac:dyDescent="0.2">
      <c r="A245" s="155"/>
      <c r="B245" s="156"/>
      <c r="C245" s="273" t="s">
        <v>1882</v>
      </c>
      <c r="D245" s="274"/>
      <c r="E245" s="274"/>
      <c r="F245" s="274"/>
      <c r="G245" s="274"/>
      <c r="H245" s="157"/>
      <c r="I245" s="157"/>
      <c r="J245" s="157"/>
      <c r="K245" s="157"/>
      <c r="L245" s="157"/>
      <c r="M245" s="157"/>
      <c r="N245" s="157"/>
      <c r="O245" s="157"/>
      <c r="P245" s="157"/>
      <c r="Q245" s="157"/>
      <c r="R245" s="157"/>
      <c r="S245" s="157"/>
      <c r="T245" s="157"/>
      <c r="U245" s="157"/>
      <c r="V245" s="157"/>
      <c r="W245" s="157"/>
      <c r="X245" s="157"/>
      <c r="Y245" s="148"/>
      <c r="Z245" s="148"/>
      <c r="AA245" s="148"/>
      <c r="AB245" s="148"/>
      <c r="AC245" s="148"/>
      <c r="AD245" s="148"/>
      <c r="AE245" s="148"/>
      <c r="AF245" s="148"/>
      <c r="AG245" s="148" t="s">
        <v>391</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72" t="str">
        <f>C245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45" s="148"/>
      <c r="BC245" s="148"/>
      <c r="BD245" s="148"/>
      <c r="BE245" s="148"/>
      <c r="BF245" s="148"/>
      <c r="BG245" s="148"/>
      <c r="BH245" s="148"/>
    </row>
    <row r="246" spans="1:60" outlineLevel="1" x14ac:dyDescent="0.2">
      <c r="A246" s="155"/>
      <c r="B246" s="156"/>
      <c r="C246" s="197" t="s">
        <v>2141</v>
      </c>
      <c r="D246" s="183"/>
      <c r="E246" s="184">
        <v>3.7399999999999998E-3</v>
      </c>
      <c r="F246" s="157"/>
      <c r="G246" s="157"/>
      <c r="H246" s="157"/>
      <c r="I246" s="157"/>
      <c r="J246" s="157"/>
      <c r="K246" s="157"/>
      <c r="L246" s="157"/>
      <c r="M246" s="157"/>
      <c r="N246" s="157"/>
      <c r="O246" s="157"/>
      <c r="P246" s="157"/>
      <c r="Q246" s="157"/>
      <c r="R246" s="157"/>
      <c r="S246" s="157"/>
      <c r="T246" s="157"/>
      <c r="U246" s="157"/>
      <c r="V246" s="157"/>
      <c r="W246" s="157"/>
      <c r="X246" s="157"/>
      <c r="Y246" s="148"/>
      <c r="Z246" s="148"/>
      <c r="AA246" s="148"/>
      <c r="AB246" s="148"/>
      <c r="AC246" s="148"/>
      <c r="AD246" s="148"/>
      <c r="AE246" s="148"/>
      <c r="AF246" s="148"/>
      <c r="AG246" s="148" t="s">
        <v>393</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65">
        <v>56</v>
      </c>
      <c r="B247" s="166" t="s">
        <v>1884</v>
      </c>
      <c r="C247" s="175" t="s">
        <v>1885</v>
      </c>
      <c r="D247" s="167" t="s">
        <v>649</v>
      </c>
      <c r="E247" s="168">
        <v>0.51690000000000003</v>
      </c>
      <c r="F247" s="169">
        <v>33920</v>
      </c>
      <c r="G247" s="170">
        <f>ROUND(E247*F247,2)</f>
        <v>17533.25</v>
      </c>
      <c r="H247" s="169">
        <v>23620.93</v>
      </c>
      <c r="I247" s="170">
        <f>ROUND(E247*H247,2)</f>
        <v>12209.66</v>
      </c>
      <c r="J247" s="169">
        <v>10299.07</v>
      </c>
      <c r="K247" s="170">
        <f>ROUND(E247*J247,2)</f>
        <v>5323.59</v>
      </c>
      <c r="L247" s="170">
        <v>21</v>
      </c>
      <c r="M247" s="170">
        <f>G247*(1+L247/100)</f>
        <v>21215.232499999998</v>
      </c>
      <c r="N247" s="170">
        <v>1.02139</v>
      </c>
      <c r="O247" s="170">
        <f>ROUND(E247*N247,2)</f>
        <v>0.53</v>
      </c>
      <c r="P247" s="170">
        <v>0</v>
      </c>
      <c r="Q247" s="170">
        <f>ROUND(E247*P247,2)</f>
        <v>0</v>
      </c>
      <c r="R247" s="170" t="s">
        <v>1195</v>
      </c>
      <c r="S247" s="170" t="s">
        <v>387</v>
      </c>
      <c r="T247" s="171" t="s">
        <v>322</v>
      </c>
      <c r="U247" s="157">
        <v>26.616</v>
      </c>
      <c r="V247" s="157">
        <f>ROUND(E247*U247,2)</f>
        <v>13.76</v>
      </c>
      <c r="W247" s="157"/>
      <c r="X247" s="157" t="s">
        <v>388</v>
      </c>
      <c r="Y247" s="148"/>
      <c r="Z247" s="148"/>
      <c r="AA247" s="148"/>
      <c r="AB247" s="148"/>
      <c r="AC247" s="148"/>
      <c r="AD247" s="148"/>
      <c r="AE247" s="148"/>
      <c r="AF247" s="148"/>
      <c r="AG247" s="148" t="s">
        <v>389</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ht="22.5" outlineLevel="1" x14ac:dyDescent="0.2">
      <c r="A248" s="155"/>
      <c r="B248" s="156"/>
      <c r="C248" s="273" t="s">
        <v>1206</v>
      </c>
      <c r="D248" s="274"/>
      <c r="E248" s="274"/>
      <c r="F248" s="274"/>
      <c r="G248" s="274"/>
      <c r="H248" s="157"/>
      <c r="I248" s="157"/>
      <c r="J248" s="157"/>
      <c r="K248" s="157"/>
      <c r="L248" s="157"/>
      <c r="M248" s="157"/>
      <c r="N248" s="157"/>
      <c r="O248" s="157"/>
      <c r="P248" s="157"/>
      <c r="Q248" s="157"/>
      <c r="R248" s="157"/>
      <c r="S248" s="157"/>
      <c r="T248" s="157"/>
      <c r="U248" s="157"/>
      <c r="V248" s="157"/>
      <c r="W248" s="157"/>
      <c r="X248" s="157"/>
      <c r="Y248" s="148"/>
      <c r="Z248" s="148"/>
      <c r="AA248" s="148"/>
      <c r="AB248" s="148"/>
      <c r="AC248" s="148"/>
      <c r="AD248" s="148"/>
      <c r="AE248" s="148"/>
      <c r="AF248" s="148"/>
      <c r="AG248" s="148" t="s">
        <v>391</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72" t="str">
        <f>C248</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248" s="148"/>
      <c r="BC248" s="148"/>
      <c r="BD248" s="148"/>
      <c r="BE248" s="148"/>
      <c r="BF248" s="148"/>
      <c r="BG248" s="148"/>
      <c r="BH248" s="148"/>
    </row>
    <row r="249" spans="1:60" outlineLevel="1" x14ac:dyDescent="0.2">
      <c r="A249" s="155"/>
      <c r="B249" s="156"/>
      <c r="C249" s="261" t="s">
        <v>1886</v>
      </c>
      <c r="D249" s="262"/>
      <c r="E249" s="262"/>
      <c r="F249" s="262"/>
      <c r="G249" s="262"/>
      <c r="H249" s="157"/>
      <c r="I249" s="157"/>
      <c r="J249" s="157"/>
      <c r="K249" s="157"/>
      <c r="L249" s="157"/>
      <c r="M249" s="157"/>
      <c r="N249" s="157"/>
      <c r="O249" s="157"/>
      <c r="P249" s="157"/>
      <c r="Q249" s="157"/>
      <c r="R249" s="157"/>
      <c r="S249" s="157"/>
      <c r="T249" s="157"/>
      <c r="U249" s="157"/>
      <c r="V249" s="157"/>
      <c r="W249" s="157"/>
      <c r="X249" s="157"/>
      <c r="Y249" s="148"/>
      <c r="Z249" s="148"/>
      <c r="AA249" s="148"/>
      <c r="AB249" s="148"/>
      <c r="AC249" s="148"/>
      <c r="AD249" s="148"/>
      <c r="AE249" s="148"/>
      <c r="AF249" s="148"/>
      <c r="AG249" s="148" t="s">
        <v>326</v>
      </c>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94" t="s">
        <v>392</v>
      </c>
      <c r="D250" s="179"/>
      <c r="E250" s="180"/>
      <c r="F250" s="157"/>
      <c r="G250" s="157"/>
      <c r="H250" s="157"/>
      <c r="I250" s="157"/>
      <c r="J250" s="157"/>
      <c r="K250" s="157"/>
      <c r="L250" s="157"/>
      <c r="M250" s="157"/>
      <c r="N250" s="157"/>
      <c r="O250" s="157"/>
      <c r="P250" s="157"/>
      <c r="Q250" s="157"/>
      <c r="R250" s="157"/>
      <c r="S250" s="157"/>
      <c r="T250" s="157"/>
      <c r="U250" s="157"/>
      <c r="V250" s="157"/>
      <c r="W250" s="157"/>
      <c r="X250" s="157"/>
      <c r="Y250" s="148"/>
      <c r="Z250" s="148"/>
      <c r="AA250" s="148"/>
      <c r="AB250" s="148"/>
      <c r="AC250" s="148"/>
      <c r="AD250" s="148"/>
      <c r="AE250" s="148"/>
      <c r="AF250" s="148"/>
      <c r="AG250" s="148" t="s">
        <v>393</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95" t="s">
        <v>1887</v>
      </c>
      <c r="D251" s="179"/>
      <c r="E251" s="180">
        <v>2.83385</v>
      </c>
      <c r="F251" s="157"/>
      <c r="G251" s="157"/>
      <c r="H251" s="157"/>
      <c r="I251" s="157"/>
      <c r="J251" s="157"/>
      <c r="K251" s="157"/>
      <c r="L251" s="157"/>
      <c r="M251" s="157"/>
      <c r="N251" s="157"/>
      <c r="O251" s="157"/>
      <c r="P251" s="157"/>
      <c r="Q251" s="157"/>
      <c r="R251" s="157"/>
      <c r="S251" s="157"/>
      <c r="T251" s="157"/>
      <c r="U251" s="157"/>
      <c r="V251" s="157"/>
      <c r="W251" s="157"/>
      <c r="X251" s="157"/>
      <c r="Y251" s="148"/>
      <c r="Z251" s="148"/>
      <c r="AA251" s="148"/>
      <c r="AB251" s="148"/>
      <c r="AC251" s="148"/>
      <c r="AD251" s="148"/>
      <c r="AE251" s="148"/>
      <c r="AF251" s="148"/>
      <c r="AG251" s="148" t="s">
        <v>393</v>
      </c>
      <c r="AH251" s="148">
        <v>2</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195" t="s">
        <v>2142</v>
      </c>
      <c r="D252" s="179"/>
      <c r="E252" s="180">
        <v>-0.35</v>
      </c>
      <c r="F252" s="157"/>
      <c r="G252" s="157"/>
      <c r="H252" s="157"/>
      <c r="I252" s="157"/>
      <c r="J252" s="157"/>
      <c r="K252" s="157"/>
      <c r="L252" s="157"/>
      <c r="M252" s="157"/>
      <c r="N252" s="157"/>
      <c r="O252" s="157"/>
      <c r="P252" s="157"/>
      <c r="Q252" s="157"/>
      <c r="R252" s="157"/>
      <c r="S252" s="157"/>
      <c r="T252" s="157"/>
      <c r="U252" s="157"/>
      <c r="V252" s="157"/>
      <c r="W252" s="157"/>
      <c r="X252" s="157"/>
      <c r="Y252" s="148"/>
      <c r="Z252" s="148"/>
      <c r="AA252" s="148"/>
      <c r="AB252" s="148"/>
      <c r="AC252" s="148"/>
      <c r="AD252" s="148"/>
      <c r="AE252" s="148"/>
      <c r="AF252" s="148"/>
      <c r="AG252" s="148" t="s">
        <v>393</v>
      </c>
      <c r="AH252" s="148">
        <v>2</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96" t="s">
        <v>403</v>
      </c>
      <c r="D253" s="181"/>
      <c r="E253" s="182">
        <v>2.4838499999999999</v>
      </c>
      <c r="F253" s="157"/>
      <c r="G253" s="157"/>
      <c r="H253" s="157"/>
      <c r="I253" s="157"/>
      <c r="J253" s="157"/>
      <c r="K253" s="157"/>
      <c r="L253" s="157"/>
      <c r="M253" s="157"/>
      <c r="N253" s="157"/>
      <c r="O253" s="157"/>
      <c r="P253" s="157"/>
      <c r="Q253" s="157"/>
      <c r="R253" s="157"/>
      <c r="S253" s="157"/>
      <c r="T253" s="157"/>
      <c r="U253" s="157"/>
      <c r="V253" s="157"/>
      <c r="W253" s="157"/>
      <c r="X253" s="157"/>
      <c r="Y253" s="148"/>
      <c r="Z253" s="148"/>
      <c r="AA253" s="148"/>
      <c r="AB253" s="148"/>
      <c r="AC253" s="148"/>
      <c r="AD253" s="148"/>
      <c r="AE253" s="148"/>
      <c r="AF253" s="148"/>
      <c r="AG253" s="148" t="s">
        <v>393</v>
      </c>
      <c r="AH253" s="148">
        <v>3</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94" t="s">
        <v>404</v>
      </c>
      <c r="D254" s="179"/>
      <c r="E254" s="180"/>
      <c r="F254" s="157"/>
      <c r="G254" s="157"/>
      <c r="H254" s="157"/>
      <c r="I254" s="157"/>
      <c r="J254" s="157"/>
      <c r="K254" s="157"/>
      <c r="L254" s="157"/>
      <c r="M254" s="157"/>
      <c r="N254" s="157"/>
      <c r="O254" s="157"/>
      <c r="P254" s="157"/>
      <c r="Q254" s="157"/>
      <c r="R254" s="157"/>
      <c r="S254" s="157"/>
      <c r="T254" s="157"/>
      <c r="U254" s="157"/>
      <c r="V254" s="157"/>
      <c r="W254" s="157"/>
      <c r="X254" s="157"/>
      <c r="Y254" s="148"/>
      <c r="Z254" s="148"/>
      <c r="AA254" s="148"/>
      <c r="AB254" s="148"/>
      <c r="AC254" s="148"/>
      <c r="AD254" s="148"/>
      <c r="AE254" s="148"/>
      <c r="AF254" s="148"/>
      <c r="AG254" s="148" t="s">
        <v>393</v>
      </c>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97" t="s">
        <v>2143</v>
      </c>
      <c r="D255" s="183"/>
      <c r="E255" s="184">
        <v>0.32290000000000002</v>
      </c>
      <c r="F255" s="157"/>
      <c r="G255" s="157"/>
      <c r="H255" s="157"/>
      <c r="I255" s="157"/>
      <c r="J255" s="157"/>
      <c r="K255" s="157"/>
      <c r="L255" s="157"/>
      <c r="M255" s="157"/>
      <c r="N255" s="157"/>
      <c r="O255" s="157"/>
      <c r="P255" s="157"/>
      <c r="Q255" s="157"/>
      <c r="R255" s="157"/>
      <c r="S255" s="157"/>
      <c r="T255" s="157"/>
      <c r="U255" s="157"/>
      <c r="V255" s="157"/>
      <c r="W255" s="157"/>
      <c r="X255" s="157"/>
      <c r="Y255" s="148"/>
      <c r="Z255" s="148"/>
      <c r="AA255" s="148"/>
      <c r="AB255" s="148"/>
      <c r="AC255" s="148"/>
      <c r="AD255" s="148"/>
      <c r="AE255" s="148"/>
      <c r="AF255" s="148"/>
      <c r="AG255" s="148" t="s">
        <v>393</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94" t="s">
        <v>392</v>
      </c>
      <c r="D256" s="179"/>
      <c r="E256" s="180"/>
      <c r="F256" s="157"/>
      <c r="G256" s="157"/>
      <c r="H256" s="157"/>
      <c r="I256" s="157"/>
      <c r="J256" s="157"/>
      <c r="K256" s="157"/>
      <c r="L256" s="157"/>
      <c r="M256" s="157"/>
      <c r="N256" s="157"/>
      <c r="O256" s="157"/>
      <c r="P256" s="157"/>
      <c r="Q256" s="157"/>
      <c r="R256" s="157"/>
      <c r="S256" s="157"/>
      <c r="T256" s="157"/>
      <c r="U256" s="157"/>
      <c r="V256" s="157"/>
      <c r="W256" s="157"/>
      <c r="X256" s="157"/>
      <c r="Y256" s="148"/>
      <c r="Z256" s="148"/>
      <c r="AA256" s="148"/>
      <c r="AB256" s="148"/>
      <c r="AC256" s="148"/>
      <c r="AD256" s="148"/>
      <c r="AE256" s="148"/>
      <c r="AF256" s="148"/>
      <c r="AG256" s="148" t="s">
        <v>393</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95" t="s">
        <v>2144</v>
      </c>
      <c r="D257" s="179"/>
      <c r="E257" s="180">
        <v>1.94</v>
      </c>
      <c r="F257" s="157"/>
      <c r="G257" s="157"/>
      <c r="H257" s="157"/>
      <c r="I257" s="157"/>
      <c r="J257" s="157"/>
      <c r="K257" s="157"/>
      <c r="L257" s="157"/>
      <c r="M257" s="157"/>
      <c r="N257" s="157"/>
      <c r="O257" s="157"/>
      <c r="P257" s="157"/>
      <c r="Q257" s="157"/>
      <c r="R257" s="157"/>
      <c r="S257" s="157"/>
      <c r="T257" s="157"/>
      <c r="U257" s="157"/>
      <c r="V257" s="157"/>
      <c r="W257" s="157"/>
      <c r="X257" s="157"/>
      <c r="Y257" s="148"/>
      <c r="Z257" s="148"/>
      <c r="AA257" s="148"/>
      <c r="AB257" s="148"/>
      <c r="AC257" s="148"/>
      <c r="AD257" s="148"/>
      <c r="AE257" s="148"/>
      <c r="AF257" s="148"/>
      <c r="AG257" s="148" t="s">
        <v>393</v>
      </c>
      <c r="AH257" s="148">
        <v>2</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55"/>
      <c r="B258" s="156"/>
      <c r="C258" s="196" t="s">
        <v>403</v>
      </c>
      <c r="D258" s="181"/>
      <c r="E258" s="182">
        <v>1.94</v>
      </c>
      <c r="F258" s="157"/>
      <c r="G258" s="157"/>
      <c r="H258" s="157"/>
      <c r="I258" s="157"/>
      <c r="J258" s="157"/>
      <c r="K258" s="157"/>
      <c r="L258" s="157"/>
      <c r="M258" s="157"/>
      <c r="N258" s="157"/>
      <c r="O258" s="157"/>
      <c r="P258" s="157"/>
      <c r="Q258" s="157"/>
      <c r="R258" s="157"/>
      <c r="S258" s="157"/>
      <c r="T258" s="157"/>
      <c r="U258" s="157"/>
      <c r="V258" s="157"/>
      <c r="W258" s="157"/>
      <c r="X258" s="157"/>
      <c r="Y258" s="148"/>
      <c r="Z258" s="148"/>
      <c r="AA258" s="148"/>
      <c r="AB258" s="148"/>
      <c r="AC258" s="148"/>
      <c r="AD258" s="148"/>
      <c r="AE258" s="148"/>
      <c r="AF258" s="148"/>
      <c r="AG258" s="148" t="s">
        <v>393</v>
      </c>
      <c r="AH258" s="148">
        <v>3</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94" t="s">
        <v>404</v>
      </c>
      <c r="D259" s="179"/>
      <c r="E259" s="180"/>
      <c r="F259" s="157"/>
      <c r="G259" s="157"/>
      <c r="H259" s="157"/>
      <c r="I259" s="157"/>
      <c r="J259" s="157"/>
      <c r="K259" s="157"/>
      <c r="L259" s="157"/>
      <c r="M259" s="157"/>
      <c r="N259" s="157"/>
      <c r="O259" s="157"/>
      <c r="P259" s="157"/>
      <c r="Q259" s="157"/>
      <c r="R259" s="157"/>
      <c r="S259" s="157"/>
      <c r="T259" s="157"/>
      <c r="U259" s="157"/>
      <c r="V259" s="157"/>
      <c r="W259" s="157"/>
      <c r="X259" s="157"/>
      <c r="Y259" s="148"/>
      <c r="Z259" s="148"/>
      <c r="AA259" s="148"/>
      <c r="AB259" s="148"/>
      <c r="AC259" s="148"/>
      <c r="AD259" s="148"/>
      <c r="AE259" s="148"/>
      <c r="AF259" s="148"/>
      <c r="AG259" s="148" t="s">
        <v>393</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97" t="s">
        <v>2145</v>
      </c>
      <c r="D260" s="183"/>
      <c r="E260" s="184">
        <v>0.19400000000000001</v>
      </c>
      <c r="F260" s="157"/>
      <c r="G260" s="157"/>
      <c r="H260" s="157"/>
      <c r="I260" s="157"/>
      <c r="J260" s="157"/>
      <c r="K260" s="157"/>
      <c r="L260" s="157"/>
      <c r="M260" s="157"/>
      <c r="N260" s="157"/>
      <c r="O260" s="157"/>
      <c r="P260" s="157"/>
      <c r="Q260" s="157"/>
      <c r="R260" s="157"/>
      <c r="S260" s="157"/>
      <c r="T260" s="157"/>
      <c r="U260" s="157"/>
      <c r="V260" s="157"/>
      <c r="W260" s="157"/>
      <c r="X260" s="157"/>
      <c r="Y260" s="148"/>
      <c r="Z260" s="148"/>
      <c r="AA260" s="148"/>
      <c r="AB260" s="148"/>
      <c r="AC260" s="148"/>
      <c r="AD260" s="148"/>
      <c r="AE260" s="148"/>
      <c r="AF260" s="148"/>
      <c r="AG260" s="148" t="s">
        <v>393</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ht="22.5" outlineLevel="1" x14ac:dyDescent="0.2">
      <c r="A261" s="165">
        <v>57</v>
      </c>
      <c r="B261" s="166" t="s">
        <v>1892</v>
      </c>
      <c r="C261" s="175" t="s">
        <v>1893</v>
      </c>
      <c r="D261" s="167" t="s">
        <v>506</v>
      </c>
      <c r="E261" s="168">
        <v>45</v>
      </c>
      <c r="F261" s="169">
        <v>68.88</v>
      </c>
      <c r="G261" s="170">
        <f>ROUND(E261*F261,2)</f>
        <v>3099.6</v>
      </c>
      <c r="H261" s="169">
        <v>43.46</v>
      </c>
      <c r="I261" s="170">
        <f>ROUND(E261*H261,2)</f>
        <v>1955.7</v>
      </c>
      <c r="J261" s="169">
        <v>25.42</v>
      </c>
      <c r="K261" s="170">
        <f>ROUND(E261*J261,2)</f>
        <v>1143.9000000000001</v>
      </c>
      <c r="L261" s="170">
        <v>21</v>
      </c>
      <c r="M261" s="170">
        <f>G261*(1+L261/100)</f>
        <v>3750.5159999999996</v>
      </c>
      <c r="N261" s="170">
        <v>0.16192000000000001</v>
      </c>
      <c r="O261" s="170">
        <f>ROUND(E261*N261,2)</f>
        <v>7.29</v>
      </c>
      <c r="P261" s="170">
        <v>0</v>
      </c>
      <c r="Q261" s="170">
        <f>ROUND(E261*P261,2)</f>
        <v>0</v>
      </c>
      <c r="R261" s="170" t="s">
        <v>638</v>
      </c>
      <c r="S261" s="170" t="s">
        <v>387</v>
      </c>
      <c r="T261" s="171" t="s">
        <v>322</v>
      </c>
      <c r="U261" s="157">
        <v>0.09</v>
      </c>
      <c r="V261" s="157">
        <f>ROUND(E261*U261,2)</f>
        <v>4.05</v>
      </c>
      <c r="W261" s="157"/>
      <c r="X261" s="157" t="s">
        <v>388</v>
      </c>
      <c r="Y261" s="148"/>
      <c r="Z261" s="148"/>
      <c r="AA261" s="148"/>
      <c r="AB261" s="148"/>
      <c r="AC261" s="148"/>
      <c r="AD261" s="148"/>
      <c r="AE261" s="148"/>
      <c r="AF261" s="148"/>
      <c r="AG261" s="148" t="s">
        <v>389</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273" t="s">
        <v>1894</v>
      </c>
      <c r="D262" s="274"/>
      <c r="E262" s="274"/>
      <c r="F262" s="274"/>
      <c r="G262" s="274"/>
      <c r="H262" s="157"/>
      <c r="I262" s="157"/>
      <c r="J262" s="157"/>
      <c r="K262" s="157"/>
      <c r="L262" s="157"/>
      <c r="M262" s="157"/>
      <c r="N262" s="157"/>
      <c r="O262" s="157"/>
      <c r="P262" s="157"/>
      <c r="Q262" s="157"/>
      <c r="R262" s="157"/>
      <c r="S262" s="157"/>
      <c r="T262" s="157"/>
      <c r="U262" s="157"/>
      <c r="V262" s="157"/>
      <c r="W262" s="157"/>
      <c r="X262" s="157"/>
      <c r="Y262" s="148"/>
      <c r="Z262" s="148"/>
      <c r="AA262" s="148"/>
      <c r="AB262" s="148"/>
      <c r="AC262" s="148"/>
      <c r="AD262" s="148"/>
      <c r="AE262" s="148"/>
      <c r="AF262" s="148"/>
      <c r="AG262" s="148" t="s">
        <v>391</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55"/>
      <c r="B263" s="156"/>
      <c r="C263" s="197" t="s">
        <v>2146</v>
      </c>
      <c r="D263" s="183"/>
      <c r="E263" s="184">
        <v>45</v>
      </c>
      <c r="F263" s="157"/>
      <c r="G263" s="157"/>
      <c r="H263" s="157"/>
      <c r="I263" s="157"/>
      <c r="J263" s="157"/>
      <c r="K263" s="157"/>
      <c r="L263" s="157"/>
      <c r="M263" s="157"/>
      <c r="N263" s="157"/>
      <c r="O263" s="157"/>
      <c r="P263" s="157"/>
      <c r="Q263" s="157"/>
      <c r="R263" s="157"/>
      <c r="S263" s="157"/>
      <c r="T263" s="157"/>
      <c r="U263" s="157"/>
      <c r="V263" s="157"/>
      <c r="W263" s="157"/>
      <c r="X263" s="157"/>
      <c r="Y263" s="148"/>
      <c r="Z263" s="148"/>
      <c r="AA263" s="148"/>
      <c r="AB263" s="148"/>
      <c r="AC263" s="148"/>
      <c r="AD263" s="148"/>
      <c r="AE263" s="148"/>
      <c r="AF263" s="148"/>
      <c r="AG263" s="148" t="s">
        <v>393</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x14ac:dyDescent="0.2">
      <c r="A264" s="159" t="s">
        <v>316</v>
      </c>
      <c r="B264" s="160" t="s">
        <v>218</v>
      </c>
      <c r="C264" s="174" t="s">
        <v>219</v>
      </c>
      <c r="D264" s="161"/>
      <c r="E264" s="162"/>
      <c r="F264" s="163"/>
      <c r="G264" s="163">
        <f>SUMIF(AG265:AG268,"&lt;&gt;NOR",G265:G268)</f>
        <v>9472.85</v>
      </c>
      <c r="H264" s="163"/>
      <c r="I264" s="163">
        <f>SUM(I265:I268)</f>
        <v>6026.78</v>
      </c>
      <c r="J264" s="163"/>
      <c r="K264" s="163">
        <f>SUM(K265:K268)</f>
        <v>3446.08</v>
      </c>
      <c r="L264" s="163"/>
      <c r="M264" s="163">
        <f>SUM(M265:M268)</f>
        <v>11462.148499999999</v>
      </c>
      <c r="N264" s="163"/>
      <c r="O264" s="163">
        <f>SUM(O265:O268)</f>
        <v>8.2200000000000006</v>
      </c>
      <c r="P264" s="163"/>
      <c r="Q264" s="163">
        <f>SUM(Q265:Q268)</f>
        <v>0</v>
      </c>
      <c r="R264" s="163"/>
      <c r="S264" s="163"/>
      <c r="T264" s="164"/>
      <c r="U264" s="158"/>
      <c r="V264" s="158">
        <f>SUM(V265:V268)</f>
        <v>11.62</v>
      </c>
      <c r="W264" s="158"/>
      <c r="X264" s="158"/>
      <c r="AG264" t="s">
        <v>317</v>
      </c>
    </row>
    <row r="265" spans="1:60" outlineLevel="1" x14ac:dyDescent="0.2">
      <c r="A265" s="165">
        <v>58</v>
      </c>
      <c r="B265" s="166" t="s">
        <v>1241</v>
      </c>
      <c r="C265" s="175" t="s">
        <v>1242</v>
      </c>
      <c r="D265" s="167" t="s">
        <v>443</v>
      </c>
      <c r="E265" s="168">
        <v>3.2530399999999999</v>
      </c>
      <c r="F265" s="169">
        <v>2912</v>
      </c>
      <c r="G265" s="170">
        <f>ROUND(E265*F265,2)</f>
        <v>9472.85</v>
      </c>
      <c r="H265" s="169">
        <v>1852.66</v>
      </c>
      <c r="I265" s="170">
        <f>ROUND(E265*H265,2)</f>
        <v>6026.78</v>
      </c>
      <c r="J265" s="169">
        <v>1059.3399999999999</v>
      </c>
      <c r="K265" s="170">
        <f>ROUND(E265*J265,2)</f>
        <v>3446.08</v>
      </c>
      <c r="L265" s="170">
        <v>21</v>
      </c>
      <c r="M265" s="170">
        <f>G265*(1+L265/100)</f>
        <v>11462.148499999999</v>
      </c>
      <c r="N265" s="170">
        <v>2.5256699999999999</v>
      </c>
      <c r="O265" s="170">
        <f>ROUND(E265*N265,2)</f>
        <v>8.2200000000000006</v>
      </c>
      <c r="P265" s="170">
        <v>0</v>
      </c>
      <c r="Q265" s="170">
        <f>ROUND(E265*P265,2)</f>
        <v>0</v>
      </c>
      <c r="R265" s="170"/>
      <c r="S265" s="170" t="s">
        <v>387</v>
      </c>
      <c r="T265" s="171" t="s">
        <v>322</v>
      </c>
      <c r="U265" s="157">
        <v>3.5720000000000001</v>
      </c>
      <c r="V265" s="157">
        <f>ROUND(E265*U265,2)</f>
        <v>11.62</v>
      </c>
      <c r="W265" s="157"/>
      <c r="X265" s="157" t="s">
        <v>388</v>
      </c>
      <c r="Y265" s="148"/>
      <c r="Z265" s="148"/>
      <c r="AA265" s="148"/>
      <c r="AB265" s="148"/>
      <c r="AC265" s="148"/>
      <c r="AD265" s="148"/>
      <c r="AE265" s="148"/>
      <c r="AF265" s="148"/>
      <c r="AG265" s="148" t="s">
        <v>389</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270" t="s">
        <v>1243</v>
      </c>
      <c r="D266" s="271"/>
      <c r="E266" s="271"/>
      <c r="F266" s="271"/>
      <c r="G266" s="271"/>
      <c r="H266" s="157"/>
      <c r="I266" s="157"/>
      <c r="J266" s="157"/>
      <c r="K266" s="157"/>
      <c r="L266" s="157"/>
      <c r="M266" s="157"/>
      <c r="N266" s="157"/>
      <c r="O266" s="157"/>
      <c r="P266" s="157"/>
      <c r="Q266" s="157"/>
      <c r="R266" s="157"/>
      <c r="S266" s="157"/>
      <c r="T266" s="157"/>
      <c r="U266" s="157"/>
      <c r="V266" s="157"/>
      <c r="W266" s="157"/>
      <c r="X266" s="157"/>
      <c r="Y266" s="148"/>
      <c r="Z266" s="148"/>
      <c r="AA266" s="148"/>
      <c r="AB266" s="148"/>
      <c r="AC266" s="148"/>
      <c r="AD266" s="148"/>
      <c r="AE266" s="148"/>
      <c r="AF266" s="148"/>
      <c r="AG266" s="148" t="s">
        <v>326</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97" t="s">
        <v>2147</v>
      </c>
      <c r="D267" s="183"/>
      <c r="E267" s="184">
        <v>2.1194999999999999</v>
      </c>
      <c r="F267" s="157"/>
      <c r="G267" s="157"/>
      <c r="H267" s="157"/>
      <c r="I267" s="157"/>
      <c r="J267" s="157"/>
      <c r="K267" s="157"/>
      <c r="L267" s="157"/>
      <c r="M267" s="157"/>
      <c r="N267" s="157"/>
      <c r="O267" s="157"/>
      <c r="P267" s="157"/>
      <c r="Q267" s="157"/>
      <c r="R267" s="157"/>
      <c r="S267" s="157"/>
      <c r="T267" s="157"/>
      <c r="U267" s="157"/>
      <c r="V267" s="157"/>
      <c r="W267" s="157"/>
      <c r="X267" s="157"/>
      <c r="Y267" s="148"/>
      <c r="Z267" s="148"/>
      <c r="AA267" s="148"/>
      <c r="AB267" s="148"/>
      <c r="AC267" s="148"/>
      <c r="AD267" s="148"/>
      <c r="AE267" s="148"/>
      <c r="AF267" s="148"/>
      <c r="AG267" s="148" t="s">
        <v>393</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55"/>
      <c r="B268" s="156"/>
      <c r="C268" s="197" t="s">
        <v>2148</v>
      </c>
      <c r="D268" s="183"/>
      <c r="E268" s="184">
        <v>1.13354</v>
      </c>
      <c r="F268" s="157"/>
      <c r="G268" s="157"/>
      <c r="H268" s="157"/>
      <c r="I268" s="157"/>
      <c r="J268" s="157"/>
      <c r="K268" s="157"/>
      <c r="L268" s="157"/>
      <c r="M268" s="157"/>
      <c r="N268" s="157"/>
      <c r="O268" s="157"/>
      <c r="P268" s="157"/>
      <c r="Q268" s="157"/>
      <c r="R268" s="157"/>
      <c r="S268" s="157"/>
      <c r="T268" s="157"/>
      <c r="U268" s="157"/>
      <c r="V268" s="157"/>
      <c r="W268" s="157"/>
      <c r="X268" s="157"/>
      <c r="Y268" s="148"/>
      <c r="Z268" s="148"/>
      <c r="AA268" s="148"/>
      <c r="AB268" s="148"/>
      <c r="AC268" s="148"/>
      <c r="AD268" s="148"/>
      <c r="AE268" s="148"/>
      <c r="AF268" s="148"/>
      <c r="AG268" s="148" t="s">
        <v>393</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x14ac:dyDescent="0.2">
      <c r="A269" s="159" t="s">
        <v>316</v>
      </c>
      <c r="B269" s="160" t="s">
        <v>220</v>
      </c>
      <c r="C269" s="174" t="s">
        <v>221</v>
      </c>
      <c r="D269" s="161"/>
      <c r="E269" s="162"/>
      <c r="F269" s="163"/>
      <c r="G269" s="163">
        <f>SUMIF(AG270:AG280,"&lt;&gt;NOR",G270:G280)</f>
        <v>37602</v>
      </c>
      <c r="H269" s="163"/>
      <c r="I269" s="163">
        <f>SUM(I270:I280)</f>
        <v>27525.599999999999</v>
      </c>
      <c r="J269" s="163"/>
      <c r="K269" s="163">
        <f>SUM(K270:K280)</f>
        <v>10076.4</v>
      </c>
      <c r="L269" s="163"/>
      <c r="M269" s="163">
        <f>SUM(M270:M280)</f>
        <v>45498.42</v>
      </c>
      <c r="N269" s="163"/>
      <c r="O269" s="163">
        <f>SUM(O270:O280)</f>
        <v>49.46</v>
      </c>
      <c r="P269" s="163"/>
      <c r="Q269" s="163">
        <f>SUM(Q270:Q280)</f>
        <v>0</v>
      </c>
      <c r="R269" s="163"/>
      <c r="S269" s="163"/>
      <c r="T269" s="164"/>
      <c r="U269" s="158"/>
      <c r="V269" s="158">
        <f>SUM(V270:V280)</f>
        <v>23.900000000000002</v>
      </c>
      <c r="W269" s="158"/>
      <c r="X269" s="158"/>
      <c r="AG269" t="s">
        <v>317</v>
      </c>
    </row>
    <row r="270" spans="1:60" outlineLevel="1" x14ac:dyDescent="0.2">
      <c r="A270" s="165">
        <v>59</v>
      </c>
      <c r="B270" s="166" t="s">
        <v>1898</v>
      </c>
      <c r="C270" s="175" t="s">
        <v>1899</v>
      </c>
      <c r="D270" s="167" t="s">
        <v>506</v>
      </c>
      <c r="E270" s="168">
        <v>45</v>
      </c>
      <c r="F270" s="169">
        <v>119.6</v>
      </c>
      <c r="G270" s="170">
        <f>ROUND(E270*F270,2)</f>
        <v>5382</v>
      </c>
      <c r="H270" s="169">
        <v>100.57</v>
      </c>
      <c r="I270" s="170">
        <f>ROUND(E270*H270,2)</f>
        <v>4525.6499999999996</v>
      </c>
      <c r="J270" s="169">
        <v>19.03</v>
      </c>
      <c r="K270" s="170">
        <f>ROUND(E270*J270,2)</f>
        <v>856.35</v>
      </c>
      <c r="L270" s="170">
        <v>21</v>
      </c>
      <c r="M270" s="170">
        <f>G270*(1+L270/100)</f>
        <v>6512.22</v>
      </c>
      <c r="N270" s="170">
        <v>0.32250000000000001</v>
      </c>
      <c r="O270" s="170">
        <f>ROUND(E270*N270,2)</f>
        <v>14.51</v>
      </c>
      <c r="P270" s="170">
        <v>0</v>
      </c>
      <c r="Q270" s="170">
        <f>ROUND(E270*P270,2)</f>
        <v>0</v>
      </c>
      <c r="R270" s="170" t="s">
        <v>638</v>
      </c>
      <c r="S270" s="170" t="s">
        <v>387</v>
      </c>
      <c r="T270" s="171" t="s">
        <v>322</v>
      </c>
      <c r="U270" s="157">
        <v>2.5999999999999999E-2</v>
      </c>
      <c r="V270" s="157">
        <f>ROUND(E270*U270,2)</f>
        <v>1.17</v>
      </c>
      <c r="W270" s="157"/>
      <c r="X270" s="157" t="s">
        <v>388</v>
      </c>
      <c r="Y270" s="148"/>
      <c r="Z270" s="148"/>
      <c r="AA270" s="148"/>
      <c r="AB270" s="148"/>
      <c r="AC270" s="148"/>
      <c r="AD270" s="148"/>
      <c r="AE270" s="148"/>
      <c r="AF270" s="148"/>
      <c r="AG270" s="148" t="s">
        <v>389</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273" t="s">
        <v>1900</v>
      </c>
      <c r="D271" s="274"/>
      <c r="E271" s="274"/>
      <c r="F271" s="274"/>
      <c r="G271" s="274"/>
      <c r="H271" s="157"/>
      <c r="I271" s="157"/>
      <c r="J271" s="157"/>
      <c r="K271" s="157"/>
      <c r="L271" s="157"/>
      <c r="M271" s="157"/>
      <c r="N271" s="157"/>
      <c r="O271" s="157"/>
      <c r="P271" s="157"/>
      <c r="Q271" s="157"/>
      <c r="R271" s="157"/>
      <c r="S271" s="157"/>
      <c r="T271" s="157"/>
      <c r="U271" s="157"/>
      <c r="V271" s="157"/>
      <c r="W271" s="157"/>
      <c r="X271" s="157"/>
      <c r="Y271" s="148"/>
      <c r="Z271" s="148"/>
      <c r="AA271" s="148"/>
      <c r="AB271" s="148"/>
      <c r="AC271" s="148"/>
      <c r="AD271" s="148"/>
      <c r="AE271" s="148"/>
      <c r="AF271" s="148"/>
      <c r="AG271" s="148" t="s">
        <v>391</v>
      </c>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97" t="s">
        <v>2146</v>
      </c>
      <c r="D272" s="183"/>
      <c r="E272" s="184">
        <v>45</v>
      </c>
      <c r="F272" s="157"/>
      <c r="G272" s="157"/>
      <c r="H272" s="157"/>
      <c r="I272" s="157"/>
      <c r="J272" s="157"/>
      <c r="K272" s="157"/>
      <c r="L272" s="157"/>
      <c r="M272" s="157"/>
      <c r="N272" s="157"/>
      <c r="O272" s="157"/>
      <c r="P272" s="157"/>
      <c r="Q272" s="157"/>
      <c r="R272" s="157"/>
      <c r="S272" s="157"/>
      <c r="T272" s="157"/>
      <c r="U272" s="157"/>
      <c r="V272" s="157"/>
      <c r="W272" s="157"/>
      <c r="X272" s="157"/>
      <c r="Y272" s="148"/>
      <c r="Z272" s="148"/>
      <c r="AA272" s="148"/>
      <c r="AB272" s="148"/>
      <c r="AC272" s="148"/>
      <c r="AD272" s="148"/>
      <c r="AE272" s="148"/>
      <c r="AF272" s="148"/>
      <c r="AG272" s="148" t="s">
        <v>393</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65">
        <v>60</v>
      </c>
      <c r="B273" s="166" t="s">
        <v>1901</v>
      </c>
      <c r="C273" s="175" t="s">
        <v>1902</v>
      </c>
      <c r="D273" s="167" t="s">
        <v>506</v>
      </c>
      <c r="E273" s="168">
        <v>45</v>
      </c>
      <c r="F273" s="169">
        <v>271.2</v>
      </c>
      <c r="G273" s="170">
        <f>ROUND(E273*F273,2)</f>
        <v>12204</v>
      </c>
      <c r="H273" s="169">
        <v>242.28</v>
      </c>
      <c r="I273" s="170">
        <f>ROUND(E273*H273,2)</f>
        <v>10902.6</v>
      </c>
      <c r="J273" s="169">
        <v>28.92</v>
      </c>
      <c r="K273" s="170">
        <f>ROUND(E273*J273,2)</f>
        <v>1301.4000000000001</v>
      </c>
      <c r="L273" s="170">
        <v>21</v>
      </c>
      <c r="M273" s="170">
        <f>G273*(1+L273/100)</f>
        <v>14766.84</v>
      </c>
      <c r="N273" s="170">
        <v>0.51085999999999998</v>
      </c>
      <c r="O273" s="170">
        <f>ROUND(E273*N273,2)</f>
        <v>22.99</v>
      </c>
      <c r="P273" s="170">
        <v>0</v>
      </c>
      <c r="Q273" s="170">
        <f>ROUND(E273*P273,2)</f>
        <v>0</v>
      </c>
      <c r="R273" s="170" t="s">
        <v>638</v>
      </c>
      <c r="S273" s="170" t="s">
        <v>387</v>
      </c>
      <c r="T273" s="171" t="s">
        <v>322</v>
      </c>
      <c r="U273" s="157">
        <v>2.7E-2</v>
      </c>
      <c r="V273" s="157">
        <f>ROUND(E273*U273,2)</f>
        <v>1.22</v>
      </c>
      <c r="W273" s="157"/>
      <c r="X273" s="157" t="s">
        <v>388</v>
      </c>
      <c r="Y273" s="148"/>
      <c r="Z273" s="148"/>
      <c r="AA273" s="148"/>
      <c r="AB273" s="148"/>
      <c r="AC273" s="148"/>
      <c r="AD273" s="148"/>
      <c r="AE273" s="148"/>
      <c r="AF273" s="148"/>
      <c r="AG273" s="148" t="s">
        <v>389</v>
      </c>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55"/>
      <c r="B274" s="156"/>
      <c r="C274" s="273" t="s">
        <v>1903</v>
      </c>
      <c r="D274" s="274"/>
      <c r="E274" s="274"/>
      <c r="F274" s="274"/>
      <c r="G274" s="274"/>
      <c r="H274" s="157"/>
      <c r="I274" s="157"/>
      <c r="J274" s="157"/>
      <c r="K274" s="157"/>
      <c r="L274" s="157"/>
      <c r="M274" s="157"/>
      <c r="N274" s="157"/>
      <c r="O274" s="157"/>
      <c r="P274" s="157"/>
      <c r="Q274" s="157"/>
      <c r="R274" s="157"/>
      <c r="S274" s="157"/>
      <c r="T274" s="157"/>
      <c r="U274" s="157"/>
      <c r="V274" s="157"/>
      <c r="W274" s="157"/>
      <c r="X274" s="157"/>
      <c r="Y274" s="148"/>
      <c r="Z274" s="148"/>
      <c r="AA274" s="148"/>
      <c r="AB274" s="148"/>
      <c r="AC274" s="148"/>
      <c r="AD274" s="148"/>
      <c r="AE274" s="148"/>
      <c r="AF274" s="148"/>
      <c r="AG274" s="148" t="s">
        <v>391</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197" t="s">
        <v>2146</v>
      </c>
      <c r="D275" s="183"/>
      <c r="E275" s="184">
        <v>45</v>
      </c>
      <c r="F275" s="157"/>
      <c r="G275" s="157"/>
      <c r="H275" s="157"/>
      <c r="I275" s="157"/>
      <c r="J275" s="157"/>
      <c r="K275" s="157"/>
      <c r="L275" s="157"/>
      <c r="M275" s="157"/>
      <c r="N275" s="157"/>
      <c r="O275" s="157"/>
      <c r="P275" s="157"/>
      <c r="Q275" s="157"/>
      <c r="R275" s="157"/>
      <c r="S275" s="157"/>
      <c r="T275" s="157"/>
      <c r="U275" s="157"/>
      <c r="V275" s="157"/>
      <c r="W275" s="157"/>
      <c r="X275" s="157"/>
      <c r="Y275" s="148"/>
      <c r="Z275" s="148"/>
      <c r="AA275" s="148"/>
      <c r="AB275" s="148"/>
      <c r="AC275" s="148"/>
      <c r="AD275" s="148"/>
      <c r="AE275" s="148"/>
      <c r="AF275" s="148"/>
      <c r="AG275" s="148" t="s">
        <v>393</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65">
        <v>61</v>
      </c>
      <c r="B276" s="166" t="s">
        <v>1904</v>
      </c>
      <c r="C276" s="175" t="s">
        <v>1905</v>
      </c>
      <c r="D276" s="167" t="s">
        <v>506</v>
      </c>
      <c r="E276" s="168">
        <v>45</v>
      </c>
      <c r="F276" s="169">
        <v>215.2</v>
      </c>
      <c r="G276" s="170">
        <f>ROUND(E276*F276,2)</f>
        <v>9684</v>
      </c>
      <c r="H276" s="169">
        <v>39.229999999999997</v>
      </c>
      <c r="I276" s="170">
        <f>ROUND(E276*H276,2)</f>
        <v>1765.35</v>
      </c>
      <c r="J276" s="169">
        <v>175.97</v>
      </c>
      <c r="K276" s="170">
        <f>ROUND(E276*J276,2)</f>
        <v>7918.65</v>
      </c>
      <c r="L276" s="170">
        <v>21</v>
      </c>
      <c r="M276" s="170">
        <f>G276*(1+L276/100)</f>
        <v>11717.64</v>
      </c>
      <c r="N276" s="170">
        <v>9.2799999999999994E-2</v>
      </c>
      <c r="O276" s="170">
        <f>ROUND(E276*N276,2)</f>
        <v>4.18</v>
      </c>
      <c r="P276" s="170">
        <v>0</v>
      </c>
      <c r="Q276" s="170">
        <f>ROUND(E276*P276,2)</f>
        <v>0</v>
      </c>
      <c r="R276" s="170" t="s">
        <v>638</v>
      </c>
      <c r="S276" s="170" t="s">
        <v>387</v>
      </c>
      <c r="T276" s="171" t="s">
        <v>322</v>
      </c>
      <c r="U276" s="157">
        <v>0.47799999999999998</v>
      </c>
      <c r="V276" s="157">
        <f>ROUND(E276*U276,2)</f>
        <v>21.51</v>
      </c>
      <c r="W276" s="157"/>
      <c r="X276" s="157" t="s">
        <v>388</v>
      </c>
      <c r="Y276" s="148"/>
      <c r="Z276" s="148"/>
      <c r="AA276" s="148"/>
      <c r="AB276" s="148"/>
      <c r="AC276" s="148"/>
      <c r="AD276" s="148"/>
      <c r="AE276" s="148"/>
      <c r="AF276" s="148"/>
      <c r="AG276" s="148" t="s">
        <v>389</v>
      </c>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ht="22.5" outlineLevel="1" x14ac:dyDescent="0.2">
      <c r="A277" s="155"/>
      <c r="B277" s="156"/>
      <c r="C277" s="273" t="s">
        <v>1906</v>
      </c>
      <c r="D277" s="274"/>
      <c r="E277" s="274"/>
      <c r="F277" s="274"/>
      <c r="G277" s="274"/>
      <c r="H277" s="157"/>
      <c r="I277" s="157"/>
      <c r="J277" s="157"/>
      <c r="K277" s="157"/>
      <c r="L277" s="157"/>
      <c r="M277" s="157"/>
      <c r="N277" s="157"/>
      <c r="O277" s="157"/>
      <c r="P277" s="157"/>
      <c r="Q277" s="157"/>
      <c r="R277" s="157"/>
      <c r="S277" s="157"/>
      <c r="T277" s="157"/>
      <c r="U277" s="157"/>
      <c r="V277" s="157"/>
      <c r="W277" s="157"/>
      <c r="X277" s="157"/>
      <c r="Y277" s="148"/>
      <c r="Z277" s="148"/>
      <c r="AA277" s="148"/>
      <c r="AB277" s="148"/>
      <c r="AC277" s="148"/>
      <c r="AD277" s="148"/>
      <c r="AE277" s="148"/>
      <c r="AF277" s="148"/>
      <c r="AG277" s="148" t="s">
        <v>391</v>
      </c>
      <c r="AH277" s="148"/>
      <c r="AI277" s="148"/>
      <c r="AJ277" s="148"/>
      <c r="AK277" s="148"/>
      <c r="AL277" s="148"/>
      <c r="AM277" s="148"/>
      <c r="AN277" s="148"/>
      <c r="AO277" s="148"/>
      <c r="AP277" s="148"/>
      <c r="AQ277" s="148"/>
      <c r="AR277" s="148"/>
      <c r="AS277" s="148"/>
      <c r="AT277" s="148"/>
      <c r="AU277" s="148"/>
      <c r="AV277" s="148"/>
      <c r="AW277" s="148"/>
      <c r="AX277" s="148"/>
      <c r="AY277" s="148"/>
      <c r="AZ277" s="148"/>
      <c r="BA277" s="172" t="str">
        <f>C277</f>
        <v>s provedením lože z kameniva drceného, s vyplněním spár, s dvojitým hutněním a se smetením přebytečného materiálu na krajnici. S dodáním hmot pro lože a výplň spár.</v>
      </c>
      <c r="BB277" s="148"/>
      <c r="BC277" s="148"/>
      <c r="BD277" s="148"/>
      <c r="BE277" s="148"/>
      <c r="BF277" s="148"/>
      <c r="BG277" s="148"/>
      <c r="BH277" s="148"/>
    </row>
    <row r="278" spans="1:60" outlineLevel="1" x14ac:dyDescent="0.2">
      <c r="A278" s="155"/>
      <c r="B278" s="156"/>
      <c r="C278" s="197" t="s">
        <v>2146</v>
      </c>
      <c r="D278" s="183"/>
      <c r="E278" s="184">
        <v>45</v>
      </c>
      <c r="F278" s="157"/>
      <c r="G278" s="157"/>
      <c r="H278" s="157"/>
      <c r="I278" s="157"/>
      <c r="J278" s="157"/>
      <c r="K278" s="157"/>
      <c r="L278" s="157"/>
      <c r="M278" s="157"/>
      <c r="N278" s="157"/>
      <c r="O278" s="157"/>
      <c r="P278" s="157"/>
      <c r="Q278" s="157"/>
      <c r="R278" s="157"/>
      <c r="S278" s="157"/>
      <c r="T278" s="157"/>
      <c r="U278" s="157"/>
      <c r="V278" s="157"/>
      <c r="W278" s="157"/>
      <c r="X278" s="157"/>
      <c r="Y278" s="148"/>
      <c r="Z278" s="148"/>
      <c r="AA278" s="148"/>
      <c r="AB278" s="148"/>
      <c r="AC278" s="148"/>
      <c r="AD278" s="148"/>
      <c r="AE278" s="148"/>
      <c r="AF278" s="148"/>
      <c r="AG278" s="148" t="s">
        <v>393</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65">
        <v>62</v>
      </c>
      <c r="B279" s="166" t="s">
        <v>1907</v>
      </c>
      <c r="C279" s="175" t="s">
        <v>1908</v>
      </c>
      <c r="D279" s="167" t="s">
        <v>506</v>
      </c>
      <c r="E279" s="168">
        <v>45</v>
      </c>
      <c r="F279" s="169">
        <v>229.6</v>
      </c>
      <c r="G279" s="170">
        <f>ROUND(E279*F279,2)</f>
        <v>10332</v>
      </c>
      <c r="H279" s="169">
        <v>229.6</v>
      </c>
      <c r="I279" s="170">
        <f>ROUND(E279*H279,2)</f>
        <v>10332</v>
      </c>
      <c r="J279" s="169">
        <v>0</v>
      </c>
      <c r="K279" s="170">
        <f>ROUND(E279*J279,2)</f>
        <v>0</v>
      </c>
      <c r="L279" s="170">
        <v>21</v>
      </c>
      <c r="M279" s="170">
        <f>G279*(1+L279/100)</f>
        <v>12501.72</v>
      </c>
      <c r="N279" s="170">
        <v>0.17280000000000001</v>
      </c>
      <c r="O279" s="170">
        <f>ROUND(E279*N279,2)</f>
        <v>7.78</v>
      </c>
      <c r="P279" s="170">
        <v>0</v>
      </c>
      <c r="Q279" s="170">
        <f>ROUND(E279*P279,2)</f>
        <v>0</v>
      </c>
      <c r="R279" s="170" t="s">
        <v>626</v>
      </c>
      <c r="S279" s="170" t="s">
        <v>387</v>
      </c>
      <c r="T279" s="171" t="s">
        <v>322</v>
      </c>
      <c r="U279" s="157">
        <v>0</v>
      </c>
      <c r="V279" s="157">
        <f>ROUND(E279*U279,2)</f>
        <v>0</v>
      </c>
      <c r="W279" s="157"/>
      <c r="X279" s="157" t="s">
        <v>627</v>
      </c>
      <c r="Y279" s="148"/>
      <c r="Z279" s="148"/>
      <c r="AA279" s="148"/>
      <c r="AB279" s="148"/>
      <c r="AC279" s="148"/>
      <c r="AD279" s="148"/>
      <c r="AE279" s="148"/>
      <c r="AF279" s="148"/>
      <c r="AG279" s="148" t="s">
        <v>628</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97" t="s">
        <v>2149</v>
      </c>
      <c r="D280" s="183"/>
      <c r="E280" s="184">
        <v>45</v>
      </c>
      <c r="F280" s="157"/>
      <c r="G280" s="157"/>
      <c r="H280" s="157"/>
      <c r="I280" s="157"/>
      <c r="J280" s="157"/>
      <c r="K280" s="157"/>
      <c r="L280" s="157"/>
      <c r="M280" s="157"/>
      <c r="N280" s="157"/>
      <c r="O280" s="157"/>
      <c r="P280" s="157"/>
      <c r="Q280" s="157"/>
      <c r="R280" s="157"/>
      <c r="S280" s="157"/>
      <c r="T280" s="157"/>
      <c r="U280" s="157"/>
      <c r="V280" s="157"/>
      <c r="W280" s="157"/>
      <c r="X280" s="157"/>
      <c r="Y280" s="148"/>
      <c r="Z280" s="148"/>
      <c r="AA280" s="148"/>
      <c r="AB280" s="148"/>
      <c r="AC280" s="148"/>
      <c r="AD280" s="148"/>
      <c r="AE280" s="148"/>
      <c r="AF280" s="148"/>
      <c r="AG280" s="148" t="s">
        <v>393</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x14ac:dyDescent="0.2">
      <c r="A281" s="159" t="s">
        <v>316</v>
      </c>
      <c r="B281" s="160" t="s">
        <v>222</v>
      </c>
      <c r="C281" s="174" t="s">
        <v>223</v>
      </c>
      <c r="D281" s="161"/>
      <c r="E281" s="162"/>
      <c r="F281" s="163"/>
      <c r="G281" s="163">
        <f>SUMIF(AG282:AG284,"&lt;&gt;NOR",G282:G284)</f>
        <v>2561.83</v>
      </c>
      <c r="H281" s="163"/>
      <c r="I281" s="163">
        <f>SUM(I282:I284)</f>
        <v>156.13999999999999</v>
      </c>
      <c r="J281" s="163"/>
      <c r="K281" s="163">
        <f>SUM(K282:K284)</f>
        <v>2405.6999999999998</v>
      </c>
      <c r="L281" s="163"/>
      <c r="M281" s="163">
        <f>SUM(M282:M284)</f>
        <v>3099.8143</v>
      </c>
      <c r="N281" s="163"/>
      <c r="O281" s="163">
        <f>SUM(O282:O284)</f>
        <v>0.17</v>
      </c>
      <c r="P281" s="163"/>
      <c r="Q281" s="163">
        <f>SUM(Q282:Q284)</f>
        <v>0</v>
      </c>
      <c r="R281" s="163"/>
      <c r="S281" s="163"/>
      <c r="T281" s="164"/>
      <c r="U281" s="158"/>
      <c r="V281" s="158">
        <f>SUM(V282:V284)</f>
        <v>6.25</v>
      </c>
      <c r="W281" s="158"/>
      <c r="X281" s="158"/>
      <c r="AG281" t="s">
        <v>317</v>
      </c>
    </row>
    <row r="282" spans="1:60" ht="22.5" outlineLevel="1" x14ac:dyDescent="0.2">
      <c r="A282" s="165">
        <v>63</v>
      </c>
      <c r="B282" s="166" t="s">
        <v>1910</v>
      </c>
      <c r="C282" s="175" t="s">
        <v>1911</v>
      </c>
      <c r="D282" s="167" t="s">
        <v>506</v>
      </c>
      <c r="E282" s="168">
        <v>9.9450000000000003</v>
      </c>
      <c r="F282" s="169">
        <v>257.60000000000002</v>
      </c>
      <c r="G282" s="170">
        <f>ROUND(E282*F282,2)</f>
        <v>2561.83</v>
      </c>
      <c r="H282" s="169">
        <v>15.7</v>
      </c>
      <c r="I282" s="170">
        <f>ROUND(E282*H282,2)</f>
        <v>156.13999999999999</v>
      </c>
      <c r="J282" s="169">
        <v>241.9</v>
      </c>
      <c r="K282" s="170">
        <f>ROUND(E282*J282,2)</f>
        <v>2405.6999999999998</v>
      </c>
      <c r="L282" s="170">
        <v>21</v>
      </c>
      <c r="M282" s="170">
        <f>G282*(1+L282/100)</f>
        <v>3099.8143</v>
      </c>
      <c r="N282" s="170">
        <v>1.7219999999999999E-2</v>
      </c>
      <c r="O282" s="170">
        <f>ROUND(E282*N282,2)</f>
        <v>0.17</v>
      </c>
      <c r="P282" s="170">
        <v>0</v>
      </c>
      <c r="Q282" s="170">
        <f>ROUND(E282*P282,2)</f>
        <v>0</v>
      </c>
      <c r="R282" s="170" t="s">
        <v>1195</v>
      </c>
      <c r="S282" s="170" t="s">
        <v>387</v>
      </c>
      <c r="T282" s="171" t="s">
        <v>322</v>
      </c>
      <c r="U282" s="157">
        <v>0.628</v>
      </c>
      <c r="V282" s="157">
        <f>ROUND(E282*U282,2)</f>
        <v>6.25</v>
      </c>
      <c r="W282" s="157"/>
      <c r="X282" s="157" t="s">
        <v>388</v>
      </c>
      <c r="Y282" s="148"/>
      <c r="Z282" s="148"/>
      <c r="AA282" s="148"/>
      <c r="AB282" s="148"/>
      <c r="AC282" s="148"/>
      <c r="AD282" s="148"/>
      <c r="AE282" s="148"/>
      <c r="AF282" s="148"/>
      <c r="AG282" s="148" t="s">
        <v>389</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273" t="s">
        <v>1912</v>
      </c>
      <c r="D283" s="274"/>
      <c r="E283" s="274"/>
      <c r="F283" s="274"/>
      <c r="G283" s="274"/>
      <c r="H283" s="157"/>
      <c r="I283" s="157"/>
      <c r="J283" s="157"/>
      <c r="K283" s="157"/>
      <c r="L283" s="157"/>
      <c r="M283" s="157"/>
      <c r="N283" s="157"/>
      <c r="O283" s="157"/>
      <c r="P283" s="157"/>
      <c r="Q283" s="157"/>
      <c r="R283" s="157"/>
      <c r="S283" s="157"/>
      <c r="T283" s="157"/>
      <c r="U283" s="157"/>
      <c r="V283" s="157"/>
      <c r="W283" s="157"/>
      <c r="X283" s="157"/>
      <c r="Y283" s="148"/>
      <c r="Z283" s="148"/>
      <c r="AA283" s="148"/>
      <c r="AB283" s="148"/>
      <c r="AC283" s="148"/>
      <c r="AD283" s="148"/>
      <c r="AE283" s="148"/>
      <c r="AF283" s="148"/>
      <c r="AG283" s="148" t="s">
        <v>391</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197" t="s">
        <v>2118</v>
      </c>
      <c r="D284" s="183"/>
      <c r="E284" s="184">
        <v>9.9450000000000003</v>
      </c>
      <c r="F284" s="157"/>
      <c r="G284" s="157"/>
      <c r="H284" s="157"/>
      <c r="I284" s="157"/>
      <c r="J284" s="157"/>
      <c r="K284" s="157"/>
      <c r="L284" s="157"/>
      <c r="M284" s="157"/>
      <c r="N284" s="157"/>
      <c r="O284" s="157"/>
      <c r="P284" s="157"/>
      <c r="Q284" s="157"/>
      <c r="R284" s="157"/>
      <c r="S284" s="157"/>
      <c r="T284" s="157"/>
      <c r="U284" s="157"/>
      <c r="V284" s="157"/>
      <c r="W284" s="157"/>
      <c r="X284" s="157"/>
      <c r="Y284" s="148"/>
      <c r="Z284" s="148"/>
      <c r="AA284" s="148"/>
      <c r="AB284" s="148"/>
      <c r="AC284" s="148"/>
      <c r="AD284" s="148"/>
      <c r="AE284" s="148"/>
      <c r="AF284" s="148"/>
      <c r="AG284" s="148" t="s">
        <v>393</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x14ac:dyDescent="0.2">
      <c r="A285" s="159" t="s">
        <v>316</v>
      </c>
      <c r="B285" s="160" t="s">
        <v>224</v>
      </c>
      <c r="C285" s="174" t="s">
        <v>225</v>
      </c>
      <c r="D285" s="161"/>
      <c r="E285" s="162"/>
      <c r="F285" s="163"/>
      <c r="G285" s="163">
        <f>SUMIF(AG286:AG297,"&lt;&gt;NOR",G286:G297)</f>
        <v>2940.45</v>
      </c>
      <c r="H285" s="163"/>
      <c r="I285" s="163">
        <f>SUM(I286:I297)</f>
        <v>1965.98</v>
      </c>
      <c r="J285" s="163"/>
      <c r="K285" s="163">
        <f>SUM(K286:K297)</f>
        <v>974.47</v>
      </c>
      <c r="L285" s="163"/>
      <c r="M285" s="163">
        <f>SUM(M286:M297)</f>
        <v>3557.9445000000001</v>
      </c>
      <c r="N285" s="163"/>
      <c r="O285" s="163">
        <f>SUM(O286:O297)</f>
        <v>2.41</v>
      </c>
      <c r="P285" s="163"/>
      <c r="Q285" s="163">
        <f>SUM(Q286:Q297)</f>
        <v>0</v>
      </c>
      <c r="R285" s="163"/>
      <c r="S285" s="163"/>
      <c r="T285" s="164"/>
      <c r="U285" s="158"/>
      <c r="V285" s="158">
        <f>SUM(V286:V297)</f>
        <v>3.16</v>
      </c>
      <c r="W285" s="158"/>
      <c r="X285" s="158"/>
      <c r="AG285" t="s">
        <v>317</v>
      </c>
    </row>
    <row r="286" spans="1:60" outlineLevel="1" x14ac:dyDescent="0.2">
      <c r="A286" s="165">
        <v>64</v>
      </c>
      <c r="B286" s="166" t="s">
        <v>1913</v>
      </c>
      <c r="C286" s="175" t="s">
        <v>1914</v>
      </c>
      <c r="D286" s="167" t="s">
        <v>443</v>
      </c>
      <c r="E286" s="168">
        <v>0.94499999999999995</v>
      </c>
      <c r="F286" s="169">
        <v>2348</v>
      </c>
      <c r="G286" s="170">
        <f>ROUND(E286*F286,2)</f>
        <v>2218.86</v>
      </c>
      <c r="H286" s="169">
        <v>1583.38</v>
      </c>
      <c r="I286" s="170">
        <f>ROUND(E286*H286,2)</f>
        <v>1496.29</v>
      </c>
      <c r="J286" s="169">
        <v>764.62</v>
      </c>
      <c r="K286" s="170">
        <f>ROUND(E286*J286,2)</f>
        <v>722.57</v>
      </c>
      <c r="L286" s="170">
        <v>21</v>
      </c>
      <c r="M286" s="170">
        <f>G286*(1+L286/100)</f>
        <v>2684.8206</v>
      </c>
      <c r="N286" s="170">
        <v>2.5249999999999999</v>
      </c>
      <c r="O286" s="170">
        <f>ROUND(E286*N286,2)</f>
        <v>2.39</v>
      </c>
      <c r="P286" s="170">
        <v>0</v>
      </c>
      <c r="Q286" s="170">
        <f>ROUND(E286*P286,2)</f>
        <v>0</v>
      </c>
      <c r="R286" s="170" t="s">
        <v>1195</v>
      </c>
      <c r="S286" s="170" t="s">
        <v>387</v>
      </c>
      <c r="T286" s="171" t="s">
        <v>322</v>
      </c>
      <c r="U286" s="157">
        <v>2.58</v>
      </c>
      <c r="V286" s="157">
        <f>ROUND(E286*U286,2)</f>
        <v>2.44</v>
      </c>
      <c r="W286" s="157"/>
      <c r="X286" s="157" t="s">
        <v>388</v>
      </c>
      <c r="Y286" s="148"/>
      <c r="Z286" s="148"/>
      <c r="AA286" s="148"/>
      <c r="AB286" s="148"/>
      <c r="AC286" s="148"/>
      <c r="AD286" s="148"/>
      <c r="AE286" s="148"/>
      <c r="AF286" s="148"/>
      <c r="AG286" s="148" t="s">
        <v>389</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273" t="s">
        <v>1620</v>
      </c>
      <c r="D287" s="274"/>
      <c r="E287" s="274"/>
      <c r="F287" s="274"/>
      <c r="G287" s="274"/>
      <c r="H287" s="157"/>
      <c r="I287" s="157"/>
      <c r="J287" s="157"/>
      <c r="K287" s="157"/>
      <c r="L287" s="157"/>
      <c r="M287" s="157"/>
      <c r="N287" s="157"/>
      <c r="O287" s="157"/>
      <c r="P287" s="157"/>
      <c r="Q287" s="157"/>
      <c r="R287" s="157"/>
      <c r="S287" s="157"/>
      <c r="T287" s="157"/>
      <c r="U287" s="157"/>
      <c r="V287" s="157"/>
      <c r="W287" s="157"/>
      <c r="X287" s="157"/>
      <c r="Y287" s="148"/>
      <c r="Z287" s="148"/>
      <c r="AA287" s="148"/>
      <c r="AB287" s="148"/>
      <c r="AC287" s="148"/>
      <c r="AD287" s="148"/>
      <c r="AE287" s="148"/>
      <c r="AF287" s="148"/>
      <c r="AG287" s="148" t="s">
        <v>391</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55"/>
      <c r="B288" s="156"/>
      <c r="C288" s="261" t="s">
        <v>1621</v>
      </c>
      <c r="D288" s="262"/>
      <c r="E288" s="262"/>
      <c r="F288" s="262"/>
      <c r="G288" s="262"/>
      <c r="H288" s="157"/>
      <c r="I288" s="157"/>
      <c r="J288" s="157"/>
      <c r="K288" s="157"/>
      <c r="L288" s="157"/>
      <c r="M288" s="157"/>
      <c r="N288" s="157"/>
      <c r="O288" s="157"/>
      <c r="P288" s="157"/>
      <c r="Q288" s="157"/>
      <c r="R288" s="157"/>
      <c r="S288" s="157"/>
      <c r="T288" s="157"/>
      <c r="U288" s="157"/>
      <c r="V288" s="157"/>
      <c r="W288" s="157"/>
      <c r="X288" s="157"/>
      <c r="Y288" s="148"/>
      <c r="Z288" s="148"/>
      <c r="AA288" s="148"/>
      <c r="AB288" s="148"/>
      <c r="AC288" s="148"/>
      <c r="AD288" s="148"/>
      <c r="AE288" s="148"/>
      <c r="AF288" s="148"/>
      <c r="AG288" s="148" t="s">
        <v>326</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97" t="s">
        <v>1773</v>
      </c>
      <c r="D289" s="183"/>
      <c r="E289" s="184"/>
      <c r="F289" s="157"/>
      <c r="G289" s="157"/>
      <c r="H289" s="157"/>
      <c r="I289" s="157"/>
      <c r="J289" s="157"/>
      <c r="K289" s="157"/>
      <c r="L289" s="157"/>
      <c r="M289" s="157"/>
      <c r="N289" s="157"/>
      <c r="O289" s="157"/>
      <c r="P289" s="157"/>
      <c r="Q289" s="157"/>
      <c r="R289" s="157"/>
      <c r="S289" s="157"/>
      <c r="T289" s="157"/>
      <c r="U289" s="157"/>
      <c r="V289" s="157"/>
      <c r="W289" s="157"/>
      <c r="X289" s="157"/>
      <c r="Y289" s="148"/>
      <c r="Z289" s="148"/>
      <c r="AA289" s="148"/>
      <c r="AB289" s="148"/>
      <c r="AC289" s="148"/>
      <c r="AD289" s="148"/>
      <c r="AE289" s="148"/>
      <c r="AF289" s="148"/>
      <c r="AG289" s="148" t="s">
        <v>393</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55"/>
      <c r="B290" s="156"/>
      <c r="C290" s="197" t="s">
        <v>2150</v>
      </c>
      <c r="D290" s="183"/>
      <c r="E290" s="184">
        <v>0.94499999999999995</v>
      </c>
      <c r="F290" s="157"/>
      <c r="G290" s="157"/>
      <c r="H290" s="157"/>
      <c r="I290" s="157"/>
      <c r="J290" s="157"/>
      <c r="K290" s="157"/>
      <c r="L290" s="157"/>
      <c r="M290" s="157"/>
      <c r="N290" s="157"/>
      <c r="O290" s="157"/>
      <c r="P290" s="157"/>
      <c r="Q290" s="157"/>
      <c r="R290" s="157"/>
      <c r="S290" s="157"/>
      <c r="T290" s="157"/>
      <c r="U290" s="157"/>
      <c r="V290" s="157"/>
      <c r="W290" s="157"/>
      <c r="X290" s="157"/>
      <c r="Y290" s="148"/>
      <c r="Z290" s="148"/>
      <c r="AA290" s="148"/>
      <c r="AB290" s="148"/>
      <c r="AC290" s="148"/>
      <c r="AD290" s="148"/>
      <c r="AE290" s="148"/>
      <c r="AF290" s="148"/>
      <c r="AG290" s="148" t="s">
        <v>393</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65">
        <v>65</v>
      </c>
      <c r="B291" s="166" t="s">
        <v>1916</v>
      </c>
      <c r="C291" s="175" t="s">
        <v>1917</v>
      </c>
      <c r="D291" s="167" t="s">
        <v>443</v>
      </c>
      <c r="E291" s="168">
        <v>0.94499999999999995</v>
      </c>
      <c r="F291" s="169">
        <v>144</v>
      </c>
      <c r="G291" s="170">
        <f>ROUND(E291*F291,2)</f>
        <v>136.08000000000001</v>
      </c>
      <c r="H291" s="169">
        <v>0</v>
      </c>
      <c r="I291" s="170">
        <f>ROUND(E291*H291,2)</f>
        <v>0</v>
      </c>
      <c r="J291" s="169">
        <v>144</v>
      </c>
      <c r="K291" s="170">
        <f>ROUND(E291*J291,2)</f>
        <v>136.08000000000001</v>
      </c>
      <c r="L291" s="170">
        <v>21</v>
      </c>
      <c r="M291" s="170">
        <f>G291*(1+L291/100)</f>
        <v>164.6568</v>
      </c>
      <c r="N291" s="170">
        <v>0</v>
      </c>
      <c r="O291" s="170">
        <f>ROUND(E291*N291,2)</f>
        <v>0</v>
      </c>
      <c r="P291" s="170">
        <v>0</v>
      </c>
      <c r="Q291" s="170">
        <f>ROUND(E291*P291,2)</f>
        <v>0</v>
      </c>
      <c r="R291" s="170" t="s">
        <v>1195</v>
      </c>
      <c r="S291" s="170" t="s">
        <v>387</v>
      </c>
      <c r="T291" s="171" t="s">
        <v>322</v>
      </c>
      <c r="U291" s="157">
        <v>0.41</v>
      </c>
      <c r="V291" s="157">
        <f>ROUND(E291*U291,2)</f>
        <v>0.39</v>
      </c>
      <c r="W291" s="157"/>
      <c r="X291" s="157" t="s">
        <v>388</v>
      </c>
      <c r="Y291" s="148"/>
      <c r="Z291" s="148"/>
      <c r="AA291" s="148"/>
      <c r="AB291" s="148"/>
      <c r="AC291" s="148"/>
      <c r="AD291" s="148"/>
      <c r="AE291" s="148"/>
      <c r="AF291" s="148"/>
      <c r="AG291" s="148" t="s">
        <v>389</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273" t="s">
        <v>1918</v>
      </c>
      <c r="D292" s="274"/>
      <c r="E292" s="274"/>
      <c r="F292" s="274"/>
      <c r="G292" s="274"/>
      <c r="H292" s="157"/>
      <c r="I292" s="157"/>
      <c r="J292" s="157"/>
      <c r="K292" s="157"/>
      <c r="L292" s="157"/>
      <c r="M292" s="157"/>
      <c r="N292" s="157"/>
      <c r="O292" s="157"/>
      <c r="P292" s="157"/>
      <c r="Q292" s="157"/>
      <c r="R292" s="157"/>
      <c r="S292" s="157"/>
      <c r="T292" s="157"/>
      <c r="U292" s="157"/>
      <c r="V292" s="157"/>
      <c r="W292" s="157"/>
      <c r="X292" s="157"/>
      <c r="Y292" s="148"/>
      <c r="Z292" s="148"/>
      <c r="AA292" s="148"/>
      <c r="AB292" s="148"/>
      <c r="AC292" s="148"/>
      <c r="AD292" s="148"/>
      <c r="AE292" s="148"/>
      <c r="AF292" s="148"/>
      <c r="AG292" s="148" t="s">
        <v>391</v>
      </c>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97" t="s">
        <v>1773</v>
      </c>
      <c r="D293" s="183"/>
      <c r="E293" s="184"/>
      <c r="F293" s="157"/>
      <c r="G293" s="157"/>
      <c r="H293" s="157"/>
      <c r="I293" s="157"/>
      <c r="J293" s="157"/>
      <c r="K293" s="157"/>
      <c r="L293" s="157"/>
      <c r="M293" s="157"/>
      <c r="N293" s="157"/>
      <c r="O293" s="157"/>
      <c r="P293" s="157"/>
      <c r="Q293" s="157"/>
      <c r="R293" s="157"/>
      <c r="S293" s="157"/>
      <c r="T293" s="157"/>
      <c r="U293" s="157"/>
      <c r="V293" s="157"/>
      <c r="W293" s="157"/>
      <c r="X293" s="157"/>
      <c r="Y293" s="148"/>
      <c r="Z293" s="148"/>
      <c r="AA293" s="148"/>
      <c r="AB293" s="148"/>
      <c r="AC293" s="148"/>
      <c r="AD293" s="148"/>
      <c r="AE293" s="148"/>
      <c r="AF293" s="148"/>
      <c r="AG293" s="148" t="s">
        <v>393</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97" t="s">
        <v>2150</v>
      </c>
      <c r="D294" s="183"/>
      <c r="E294" s="184">
        <v>0.94499999999999995</v>
      </c>
      <c r="F294" s="157"/>
      <c r="G294" s="157"/>
      <c r="H294" s="157"/>
      <c r="I294" s="157"/>
      <c r="J294" s="157"/>
      <c r="K294" s="157"/>
      <c r="L294" s="157"/>
      <c r="M294" s="157"/>
      <c r="N294" s="157"/>
      <c r="O294" s="157"/>
      <c r="P294" s="157"/>
      <c r="Q294" s="157"/>
      <c r="R294" s="157"/>
      <c r="S294" s="157"/>
      <c r="T294" s="157"/>
      <c r="U294" s="157"/>
      <c r="V294" s="157"/>
      <c r="W294" s="157"/>
      <c r="X294" s="157"/>
      <c r="Y294" s="148"/>
      <c r="Z294" s="148"/>
      <c r="AA294" s="148"/>
      <c r="AB294" s="148"/>
      <c r="AC294" s="148"/>
      <c r="AD294" s="148"/>
      <c r="AE294" s="148"/>
      <c r="AF294" s="148"/>
      <c r="AG294" s="148" t="s">
        <v>393</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ht="22.5" outlineLevel="1" x14ac:dyDescent="0.2">
      <c r="A295" s="165">
        <v>66</v>
      </c>
      <c r="B295" s="166" t="s">
        <v>1919</v>
      </c>
      <c r="C295" s="175" t="s">
        <v>1920</v>
      </c>
      <c r="D295" s="167" t="s">
        <v>649</v>
      </c>
      <c r="E295" s="168">
        <v>2.188E-2</v>
      </c>
      <c r="F295" s="169">
        <v>26760.05</v>
      </c>
      <c r="G295" s="170">
        <f>ROUND(E295*F295,2)</f>
        <v>585.51</v>
      </c>
      <c r="H295" s="169">
        <v>21466.58</v>
      </c>
      <c r="I295" s="170">
        <f>ROUND(E295*H295,2)</f>
        <v>469.69</v>
      </c>
      <c r="J295" s="169">
        <v>5293.47</v>
      </c>
      <c r="K295" s="170">
        <f>ROUND(E295*J295,2)</f>
        <v>115.82</v>
      </c>
      <c r="L295" s="170">
        <v>21</v>
      </c>
      <c r="M295" s="170">
        <f>G295*(1+L295/100)</f>
        <v>708.46709999999996</v>
      </c>
      <c r="N295" s="170">
        <v>1.0662499999999999</v>
      </c>
      <c r="O295" s="170">
        <f>ROUND(E295*N295,2)</f>
        <v>0.02</v>
      </c>
      <c r="P295" s="170">
        <v>0</v>
      </c>
      <c r="Q295" s="170">
        <f>ROUND(E295*P295,2)</f>
        <v>0</v>
      </c>
      <c r="R295" s="170" t="s">
        <v>1195</v>
      </c>
      <c r="S295" s="170" t="s">
        <v>387</v>
      </c>
      <c r="T295" s="171" t="s">
        <v>322</v>
      </c>
      <c r="U295" s="157">
        <v>15.231</v>
      </c>
      <c r="V295" s="157">
        <f>ROUND(E295*U295,2)</f>
        <v>0.33</v>
      </c>
      <c r="W295" s="157"/>
      <c r="X295" s="157" t="s">
        <v>388</v>
      </c>
      <c r="Y295" s="148"/>
      <c r="Z295" s="148"/>
      <c r="AA295" s="148"/>
      <c r="AB295" s="148"/>
      <c r="AC295" s="148"/>
      <c r="AD295" s="148"/>
      <c r="AE295" s="148"/>
      <c r="AF295" s="148"/>
      <c r="AG295" s="148" t="s">
        <v>389</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273" t="s">
        <v>1921</v>
      </c>
      <c r="D296" s="274"/>
      <c r="E296" s="274"/>
      <c r="F296" s="274"/>
      <c r="G296" s="274"/>
      <c r="H296" s="157"/>
      <c r="I296" s="157"/>
      <c r="J296" s="157"/>
      <c r="K296" s="157"/>
      <c r="L296" s="157"/>
      <c r="M296" s="157"/>
      <c r="N296" s="157"/>
      <c r="O296" s="157"/>
      <c r="P296" s="157"/>
      <c r="Q296" s="157"/>
      <c r="R296" s="157"/>
      <c r="S296" s="157"/>
      <c r="T296" s="157"/>
      <c r="U296" s="157"/>
      <c r="V296" s="157"/>
      <c r="W296" s="157"/>
      <c r="X296" s="157"/>
      <c r="Y296" s="148"/>
      <c r="Z296" s="148"/>
      <c r="AA296" s="148"/>
      <c r="AB296" s="148"/>
      <c r="AC296" s="148"/>
      <c r="AD296" s="148"/>
      <c r="AE296" s="148"/>
      <c r="AF296" s="148"/>
      <c r="AG296" s="148" t="s">
        <v>391</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97" t="s">
        <v>2151</v>
      </c>
      <c r="D297" s="183"/>
      <c r="E297" s="184">
        <v>2.188E-2</v>
      </c>
      <c r="F297" s="157"/>
      <c r="G297" s="157"/>
      <c r="H297" s="157"/>
      <c r="I297" s="157"/>
      <c r="J297" s="157"/>
      <c r="K297" s="157"/>
      <c r="L297" s="157"/>
      <c r="M297" s="157"/>
      <c r="N297" s="157"/>
      <c r="O297" s="157"/>
      <c r="P297" s="157"/>
      <c r="Q297" s="157"/>
      <c r="R297" s="157"/>
      <c r="S297" s="157"/>
      <c r="T297" s="157"/>
      <c r="U297" s="157"/>
      <c r="V297" s="157"/>
      <c r="W297" s="157"/>
      <c r="X297" s="157"/>
      <c r="Y297" s="148"/>
      <c r="Z297" s="148"/>
      <c r="AA297" s="148"/>
      <c r="AB297" s="148"/>
      <c r="AC297" s="148"/>
      <c r="AD297" s="148"/>
      <c r="AE297" s="148"/>
      <c r="AF297" s="148"/>
      <c r="AG297" s="148" t="s">
        <v>393</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x14ac:dyDescent="0.2">
      <c r="A298" s="159" t="s">
        <v>316</v>
      </c>
      <c r="B298" s="160" t="s">
        <v>228</v>
      </c>
      <c r="C298" s="174" t="s">
        <v>229</v>
      </c>
      <c r="D298" s="161"/>
      <c r="E298" s="162"/>
      <c r="F298" s="163"/>
      <c r="G298" s="163">
        <f>SUMIF(AG299:AG310,"&lt;&gt;NOR",G299:G310)</f>
        <v>15280</v>
      </c>
      <c r="H298" s="163"/>
      <c r="I298" s="163">
        <f>SUM(I299:I310)</f>
        <v>0</v>
      </c>
      <c r="J298" s="163"/>
      <c r="K298" s="163">
        <f>SUM(K299:K310)</f>
        <v>15280</v>
      </c>
      <c r="L298" s="163"/>
      <c r="M298" s="163">
        <f>SUM(M299:M310)</f>
        <v>18488.8</v>
      </c>
      <c r="N298" s="163"/>
      <c r="O298" s="163">
        <f>SUM(O299:O310)</f>
        <v>0</v>
      </c>
      <c r="P298" s="163"/>
      <c r="Q298" s="163">
        <f>SUM(Q299:Q310)</f>
        <v>0</v>
      </c>
      <c r="R298" s="163"/>
      <c r="S298" s="163"/>
      <c r="T298" s="164"/>
      <c r="U298" s="158"/>
      <c r="V298" s="158">
        <f>SUM(V299:V310)</f>
        <v>0</v>
      </c>
      <c r="W298" s="158"/>
      <c r="X298" s="158"/>
      <c r="AG298" t="s">
        <v>317</v>
      </c>
    </row>
    <row r="299" spans="1:60" outlineLevel="1" x14ac:dyDescent="0.2">
      <c r="A299" s="165">
        <v>67</v>
      </c>
      <c r="B299" s="166" t="s">
        <v>1923</v>
      </c>
      <c r="C299" s="175" t="s">
        <v>1924</v>
      </c>
      <c r="D299" s="167" t="s">
        <v>727</v>
      </c>
      <c r="E299" s="168">
        <v>8</v>
      </c>
      <c r="F299" s="169">
        <v>1600</v>
      </c>
      <c r="G299" s="170">
        <f>ROUND(E299*F299,2)</f>
        <v>12800</v>
      </c>
      <c r="H299" s="169">
        <v>0</v>
      </c>
      <c r="I299" s="170">
        <f>ROUND(E299*H299,2)</f>
        <v>0</v>
      </c>
      <c r="J299" s="169">
        <v>1600</v>
      </c>
      <c r="K299" s="170">
        <f>ROUND(E299*J299,2)</f>
        <v>12800</v>
      </c>
      <c r="L299" s="170">
        <v>21</v>
      </c>
      <c r="M299" s="170">
        <f>G299*(1+L299/100)</f>
        <v>15488</v>
      </c>
      <c r="N299" s="170">
        <v>0</v>
      </c>
      <c r="O299" s="170">
        <f>ROUND(E299*N299,2)</f>
        <v>0</v>
      </c>
      <c r="P299" s="170">
        <v>0</v>
      </c>
      <c r="Q299" s="170">
        <f>ROUND(E299*P299,2)</f>
        <v>0</v>
      </c>
      <c r="R299" s="170"/>
      <c r="S299" s="170" t="s">
        <v>321</v>
      </c>
      <c r="T299" s="171" t="s">
        <v>322</v>
      </c>
      <c r="U299" s="157">
        <v>0</v>
      </c>
      <c r="V299" s="157">
        <f>ROUND(E299*U299,2)</f>
        <v>0</v>
      </c>
      <c r="W299" s="157"/>
      <c r="X299" s="157" t="s">
        <v>388</v>
      </c>
      <c r="Y299" s="148"/>
      <c r="Z299" s="148"/>
      <c r="AA299" s="148"/>
      <c r="AB299" s="148"/>
      <c r="AC299" s="148"/>
      <c r="AD299" s="148"/>
      <c r="AE299" s="148"/>
      <c r="AF299" s="148"/>
      <c r="AG299" s="148" t="s">
        <v>389</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270" t="s">
        <v>1925</v>
      </c>
      <c r="D300" s="271"/>
      <c r="E300" s="271"/>
      <c r="F300" s="271"/>
      <c r="G300" s="271"/>
      <c r="H300" s="157"/>
      <c r="I300" s="157"/>
      <c r="J300" s="157"/>
      <c r="K300" s="157"/>
      <c r="L300" s="157"/>
      <c r="M300" s="157"/>
      <c r="N300" s="157"/>
      <c r="O300" s="157"/>
      <c r="P300" s="157"/>
      <c r="Q300" s="157"/>
      <c r="R300" s="157"/>
      <c r="S300" s="157"/>
      <c r="T300" s="157"/>
      <c r="U300" s="157"/>
      <c r="V300" s="157"/>
      <c r="W300" s="157"/>
      <c r="X300" s="157"/>
      <c r="Y300" s="148"/>
      <c r="Z300" s="148"/>
      <c r="AA300" s="148"/>
      <c r="AB300" s="148"/>
      <c r="AC300" s="148"/>
      <c r="AD300" s="148"/>
      <c r="AE300" s="148"/>
      <c r="AF300" s="148"/>
      <c r="AG300" s="148" t="s">
        <v>326</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261" t="s">
        <v>1926</v>
      </c>
      <c r="D301" s="262"/>
      <c r="E301" s="262"/>
      <c r="F301" s="262"/>
      <c r="G301" s="262"/>
      <c r="H301" s="157"/>
      <c r="I301" s="157"/>
      <c r="J301" s="157"/>
      <c r="K301" s="157"/>
      <c r="L301" s="157"/>
      <c r="M301" s="157"/>
      <c r="N301" s="157"/>
      <c r="O301" s="157"/>
      <c r="P301" s="157"/>
      <c r="Q301" s="157"/>
      <c r="R301" s="157"/>
      <c r="S301" s="157"/>
      <c r="T301" s="157"/>
      <c r="U301" s="157"/>
      <c r="V301" s="157"/>
      <c r="W301" s="157"/>
      <c r="X301" s="157"/>
      <c r="Y301" s="148"/>
      <c r="Z301" s="148"/>
      <c r="AA301" s="148"/>
      <c r="AB301" s="148"/>
      <c r="AC301" s="148"/>
      <c r="AD301" s="148"/>
      <c r="AE301" s="148"/>
      <c r="AF301" s="148"/>
      <c r="AG301" s="148" t="s">
        <v>326</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97" t="s">
        <v>1927</v>
      </c>
      <c r="D302" s="183"/>
      <c r="E302" s="184">
        <v>4</v>
      </c>
      <c r="F302" s="157"/>
      <c r="G302" s="157"/>
      <c r="H302" s="157"/>
      <c r="I302" s="157"/>
      <c r="J302" s="157"/>
      <c r="K302" s="157"/>
      <c r="L302" s="157"/>
      <c r="M302" s="157"/>
      <c r="N302" s="157"/>
      <c r="O302" s="157"/>
      <c r="P302" s="157"/>
      <c r="Q302" s="157"/>
      <c r="R302" s="157"/>
      <c r="S302" s="157"/>
      <c r="T302" s="157"/>
      <c r="U302" s="157"/>
      <c r="V302" s="157"/>
      <c r="W302" s="157"/>
      <c r="X302" s="157"/>
      <c r="Y302" s="148"/>
      <c r="Z302" s="148"/>
      <c r="AA302" s="148"/>
      <c r="AB302" s="148"/>
      <c r="AC302" s="148"/>
      <c r="AD302" s="148"/>
      <c r="AE302" s="148"/>
      <c r="AF302" s="148"/>
      <c r="AG302" s="148" t="s">
        <v>393</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197" t="s">
        <v>1928</v>
      </c>
      <c r="D303" s="183"/>
      <c r="E303" s="184">
        <v>3</v>
      </c>
      <c r="F303" s="157"/>
      <c r="G303" s="157"/>
      <c r="H303" s="157"/>
      <c r="I303" s="157"/>
      <c r="J303" s="157"/>
      <c r="K303" s="157"/>
      <c r="L303" s="157"/>
      <c r="M303" s="157"/>
      <c r="N303" s="157"/>
      <c r="O303" s="157"/>
      <c r="P303" s="157"/>
      <c r="Q303" s="157"/>
      <c r="R303" s="157"/>
      <c r="S303" s="157"/>
      <c r="T303" s="157"/>
      <c r="U303" s="157"/>
      <c r="V303" s="157"/>
      <c r="W303" s="157"/>
      <c r="X303" s="157"/>
      <c r="Y303" s="148"/>
      <c r="Z303" s="148"/>
      <c r="AA303" s="148"/>
      <c r="AB303" s="148"/>
      <c r="AC303" s="148"/>
      <c r="AD303" s="148"/>
      <c r="AE303" s="148"/>
      <c r="AF303" s="148"/>
      <c r="AG303" s="148" t="s">
        <v>393</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97" t="s">
        <v>1929</v>
      </c>
      <c r="D304" s="183"/>
      <c r="E304" s="184">
        <v>1</v>
      </c>
      <c r="F304" s="157"/>
      <c r="G304" s="157"/>
      <c r="H304" s="157"/>
      <c r="I304" s="157"/>
      <c r="J304" s="157"/>
      <c r="K304" s="157"/>
      <c r="L304" s="157"/>
      <c r="M304" s="157"/>
      <c r="N304" s="157"/>
      <c r="O304" s="157"/>
      <c r="P304" s="157"/>
      <c r="Q304" s="157"/>
      <c r="R304" s="157"/>
      <c r="S304" s="157"/>
      <c r="T304" s="157"/>
      <c r="U304" s="157"/>
      <c r="V304" s="157"/>
      <c r="W304" s="157"/>
      <c r="X304" s="157"/>
      <c r="Y304" s="148"/>
      <c r="Z304" s="148"/>
      <c r="AA304" s="148"/>
      <c r="AB304" s="148"/>
      <c r="AC304" s="148"/>
      <c r="AD304" s="148"/>
      <c r="AE304" s="148"/>
      <c r="AF304" s="148"/>
      <c r="AG304" s="148" t="s">
        <v>393</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65">
        <v>68</v>
      </c>
      <c r="B305" s="166" t="s">
        <v>1930</v>
      </c>
      <c r="C305" s="175" t="s">
        <v>1931</v>
      </c>
      <c r="D305" s="167" t="s">
        <v>1361</v>
      </c>
      <c r="E305" s="168">
        <v>1</v>
      </c>
      <c r="F305" s="169">
        <v>2000</v>
      </c>
      <c r="G305" s="170">
        <f>ROUND(E305*F305,2)</f>
        <v>2000</v>
      </c>
      <c r="H305" s="169">
        <v>0</v>
      </c>
      <c r="I305" s="170">
        <f>ROUND(E305*H305,2)</f>
        <v>0</v>
      </c>
      <c r="J305" s="169">
        <v>2000</v>
      </c>
      <c r="K305" s="170">
        <f>ROUND(E305*J305,2)</f>
        <v>2000</v>
      </c>
      <c r="L305" s="170">
        <v>21</v>
      </c>
      <c r="M305" s="170">
        <f>G305*(1+L305/100)</f>
        <v>2420</v>
      </c>
      <c r="N305" s="170">
        <v>0</v>
      </c>
      <c r="O305" s="170">
        <f>ROUND(E305*N305,2)</f>
        <v>0</v>
      </c>
      <c r="P305" s="170">
        <v>0</v>
      </c>
      <c r="Q305" s="170">
        <f>ROUND(E305*P305,2)</f>
        <v>0</v>
      </c>
      <c r="R305" s="170"/>
      <c r="S305" s="170" t="s">
        <v>321</v>
      </c>
      <c r="T305" s="171" t="s">
        <v>322</v>
      </c>
      <c r="U305" s="157">
        <v>0</v>
      </c>
      <c r="V305" s="157">
        <f>ROUND(E305*U305,2)</f>
        <v>0</v>
      </c>
      <c r="W305" s="157"/>
      <c r="X305" s="157" t="s">
        <v>388</v>
      </c>
      <c r="Y305" s="148"/>
      <c r="Z305" s="148"/>
      <c r="AA305" s="148"/>
      <c r="AB305" s="148"/>
      <c r="AC305" s="148"/>
      <c r="AD305" s="148"/>
      <c r="AE305" s="148"/>
      <c r="AF305" s="148"/>
      <c r="AG305" s="148" t="s">
        <v>389</v>
      </c>
      <c r="AH305" s="148"/>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55"/>
      <c r="B306" s="156"/>
      <c r="C306" s="270" t="s">
        <v>1925</v>
      </c>
      <c r="D306" s="271"/>
      <c r="E306" s="271"/>
      <c r="F306" s="271"/>
      <c r="G306" s="271"/>
      <c r="H306" s="157"/>
      <c r="I306" s="157"/>
      <c r="J306" s="157"/>
      <c r="K306" s="157"/>
      <c r="L306" s="157"/>
      <c r="M306" s="157"/>
      <c r="N306" s="157"/>
      <c r="O306" s="157"/>
      <c r="P306" s="157"/>
      <c r="Q306" s="157"/>
      <c r="R306" s="157"/>
      <c r="S306" s="157"/>
      <c r="T306" s="157"/>
      <c r="U306" s="157"/>
      <c r="V306" s="157"/>
      <c r="W306" s="157"/>
      <c r="X306" s="157"/>
      <c r="Y306" s="148"/>
      <c r="Z306" s="148"/>
      <c r="AA306" s="148"/>
      <c r="AB306" s="148"/>
      <c r="AC306" s="148"/>
      <c r="AD306" s="148"/>
      <c r="AE306" s="148"/>
      <c r="AF306" s="148"/>
      <c r="AG306" s="148" t="s">
        <v>326</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261" t="s">
        <v>1926</v>
      </c>
      <c r="D307" s="262"/>
      <c r="E307" s="262"/>
      <c r="F307" s="262"/>
      <c r="G307" s="262"/>
      <c r="H307" s="157"/>
      <c r="I307" s="157"/>
      <c r="J307" s="157"/>
      <c r="K307" s="157"/>
      <c r="L307" s="157"/>
      <c r="M307" s="157"/>
      <c r="N307" s="157"/>
      <c r="O307" s="157"/>
      <c r="P307" s="157"/>
      <c r="Q307" s="157"/>
      <c r="R307" s="157"/>
      <c r="S307" s="157"/>
      <c r="T307" s="157"/>
      <c r="U307" s="157"/>
      <c r="V307" s="157"/>
      <c r="W307" s="157"/>
      <c r="X307" s="157"/>
      <c r="Y307" s="148"/>
      <c r="Z307" s="148"/>
      <c r="AA307" s="148"/>
      <c r="AB307" s="148"/>
      <c r="AC307" s="148"/>
      <c r="AD307" s="148"/>
      <c r="AE307" s="148"/>
      <c r="AF307" s="148"/>
      <c r="AG307" s="148" t="s">
        <v>326</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97" t="s">
        <v>1932</v>
      </c>
      <c r="D308" s="183"/>
      <c r="E308" s="184">
        <v>1</v>
      </c>
      <c r="F308" s="157"/>
      <c r="G308" s="157"/>
      <c r="H308" s="157"/>
      <c r="I308" s="157"/>
      <c r="J308" s="157"/>
      <c r="K308" s="157"/>
      <c r="L308" s="157"/>
      <c r="M308" s="157"/>
      <c r="N308" s="157"/>
      <c r="O308" s="157"/>
      <c r="P308" s="157"/>
      <c r="Q308" s="157"/>
      <c r="R308" s="157"/>
      <c r="S308" s="157"/>
      <c r="T308" s="157"/>
      <c r="U308" s="157"/>
      <c r="V308" s="157"/>
      <c r="W308" s="157"/>
      <c r="X308" s="157"/>
      <c r="Y308" s="148"/>
      <c r="Z308" s="148"/>
      <c r="AA308" s="148"/>
      <c r="AB308" s="148"/>
      <c r="AC308" s="148"/>
      <c r="AD308" s="148"/>
      <c r="AE308" s="148"/>
      <c r="AF308" s="148"/>
      <c r="AG308" s="148" t="s">
        <v>393</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ht="22.5" outlineLevel="1" x14ac:dyDescent="0.2">
      <c r="A309" s="165">
        <v>69</v>
      </c>
      <c r="B309" s="166" t="s">
        <v>1933</v>
      </c>
      <c r="C309" s="175" t="s">
        <v>1934</v>
      </c>
      <c r="D309" s="167" t="s">
        <v>1361</v>
      </c>
      <c r="E309" s="168">
        <v>1</v>
      </c>
      <c r="F309" s="169">
        <v>480</v>
      </c>
      <c r="G309" s="170">
        <f>ROUND(E309*F309,2)</f>
        <v>480</v>
      </c>
      <c r="H309" s="169">
        <v>0</v>
      </c>
      <c r="I309" s="170">
        <f>ROUND(E309*H309,2)</f>
        <v>0</v>
      </c>
      <c r="J309" s="169">
        <v>480</v>
      </c>
      <c r="K309" s="170">
        <f>ROUND(E309*J309,2)</f>
        <v>480</v>
      </c>
      <c r="L309" s="170">
        <v>21</v>
      </c>
      <c r="M309" s="170">
        <f>G309*(1+L309/100)</f>
        <v>580.79999999999995</v>
      </c>
      <c r="N309" s="170">
        <v>0</v>
      </c>
      <c r="O309" s="170">
        <f>ROUND(E309*N309,2)</f>
        <v>0</v>
      </c>
      <c r="P309" s="170">
        <v>0</v>
      </c>
      <c r="Q309" s="170">
        <f>ROUND(E309*P309,2)</f>
        <v>0</v>
      </c>
      <c r="R309" s="170"/>
      <c r="S309" s="170" t="s">
        <v>321</v>
      </c>
      <c r="T309" s="171" t="s">
        <v>322</v>
      </c>
      <c r="U309" s="157">
        <v>0</v>
      </c>
      <c r="V309" s="157">
        <f>ROUND(E309*U309,2)</f>
        <v>0</v>
      </c>
      <c r="W309" s="157"/>
      <c r="X309" s="157" t="s">
        <v>388</v>
      </c>
      <c r="Y309" s="148"/>
      <c r="Z309" s="148"/>
      <c r="AA309" s="148"/>
      <c r="AB309" s="148"/>
      <c r="AC309" s="148"/>
      <c r="AD309" s="148"/>
      <c r="AE309" s="148"/>
      <c r="AF309" s="148"/>
      <c r="AG309" s="148" t="s">
        <v>389</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97" t="s">
        <v>1929</v>
      </c>
      <c r="D310" s="183"/>
      <c r="E310" s="184">
        <v>1</v>
      </c>
      <c r="F310" s="157"/>
      <c r="G310" s="157"/>
      <c r="H310" s="157"/>
      <c r="I310" s="157"/>
      <c r="J310" s="157"/>
      <c r="K310" s="157"/>
      <c r="L310" s="157"/>
      <c r="M310" s="157"/>
      <c r="N310" s="157"/>
      <c r="O310" s="157"/>
      <c r="P310" s="157"/>
      <c r="Q310" s="157"/>
      <c r="R310" s="157"/>
      <c r="S310" s="157"/>
      <c r="T310" s="157"/>
      <c r="U310" s="157"/>
      <c r="V310" s="157"/>
      <c r="W310" s="157"/>
      <c r="X310" s="157"/>
      <c r="Y310" s="148"/>
      <c r="Z310" s="148"/>
      <c r="AA310" s="148"/>
      <c r="AB310" s="148"/>
      <c r="AC310" s="148"/>
      <c r="AD310" s="148"/>
      <c r="AE310" s="148"/>
      <c r="AF310" s="148"/>
      <c r="AG310" s="148" t="s">
        <v>393</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x14ac:dyDescent="0.2">
      <c r="A311" s="159" t="s">
        <v>316</v>
      </c>
      <c r="B311" s="160" t="s">
        <v>230</v>
      </c>
      <c r="C311" s="174" t="s">
        <v>231</v>
      </c>
      <c r="D311" s="161"/>
      <c r="E311" s="162"/>
      <c r="F311" s="163"/>
      <c r="G311" s="163">
        <f>SUMIF(AG312:AG319,"&lt;&gt;NOR",G312:G319)</f>
        <v>11550.24</v>
      </c>
      <c r="H311" s="163"/>
      <c r="I311" s="163">
        <f>SUM(I312:I319)</f>
        <v>7672.72</v>
      </c>
      <c r="J311" s="163"/>
      <c r="K311" s="163">
        <f>SUM(K312:K319)</f>
        <v>3877.52</v>
      </c>
      <c r="L311" s="163"/>
      <c r="M311" s="163">
        <f>SUM(M312:M319)</f>
        <v>13975.7904</v>
      </c>
      <c r="N311" s="163"/>
      <c r="O311" s="163">
        <f>SUM(O312:O319)</f>
        <v>8.49</v>
      </c>
      <c r="P311" s="163"/>
      <c r="Q311" s="163">
        <f>SUM(Q312:Q319)</f>
        <v>0</v>
      </c>
      <c r="R311" s="163"/>
      <c r="S311" s="163"/>
      <c r="T311" s="164"/>
      <c r="U311" s="158"/>
      <c r="V311" s="158">
        <f>SUM(V312:V319)</f>
        <v>11.17</v>
      </c>
      <c r="W311" s="158"/>
      <c r="X311" s="158"/>
      <c r="AG311" t="s">
        <v>317</v>
      </c>
    </row>
    <row r="312" spans="1:60" ht="22.5" outlineLevel="1" x14ac:dyDescent="0.2">
      <c r="A312" s="165">
        <v>70</v>
      </c>
      <c r="B312" s="166" t="s">
        <v>1935</v>
      </c>
      <c r="C312" s="175" t="s">
        <v>1936</v>
      </c>
      <c r="D312" s="167" t="s">
        <v>420</v>
      </c>
      <c r="E312" s="168">
        <v>37.799999999999997</v>
      </c>
      <c r="F312" s="169">
        <v>199.6</v>
      </c>
      <c r="G312" s="170">
        <f>ROUND(E312*F312,2)</f>
        <v>7544.88</v>
      </c>
      <c r="H312" s="169">
        <v>97.02</v>
      </c>
      <c r="I312" s="170">
        <f>ROUND(E312*H312,2)</f>
        <v>3667.36</v>
      </c>
      <c r="J312" s="169">
        <v>102.58</v>
      </c>
      <c r="K312" s="170">
        <f>ROUND(E312*J312,2)</f>
        <v>3877.52</v>
      </c>
      <c r="L312" s="170">
        <v>21</v>
      </c>
      <c r="M312" s="170">
        <f>G312*(1+L312/100)</f>
        <v>9129.3047999999999</v>
      </c>
      <c r="N312" s="170">
        <v>0.15673999999999999</v>
      </c>
      <c r="O312" s="170">
        <f>ROUND(E312*N312,2)</f>
        <v>5.92</v>
      </c>
      <c r="P312" s="170">
        <v>0</v>
      </c>
      <c r="Q312" s="170">
        <f>ROUND(E312*P312,2)</f>
        <v>0</v>
      </c>
      <c r="R312" s="170" t="s">
        <v>638</v>
      </c>
      <c r="S312" s="170" t="s">
        <v>387</v>
      </c>
      <c r="T312" s="171" t="s">
        <v>322</v>
      </c>
      <c r="U312" s="157">
        <v>0.29548000000000002</v>
      </c>
      <c r="V312" s="157">
        <f>ROUND(E312*U312,2)</f>
        <v>11.17</v>
      </c>
      <c r="W312" s="157"/>
      <c r="X312" s="157" t="s">
        <v>388</v>
      </c>
      <c r="Y312" s="148"/>
      <c r="Z312" s="148"/>
      <c r="AA312" s="148"/>
      <c r="AB312" s="148"/>
      <c r="AC312" s="148"/>
      <c r="AD312" s="148"/>
      <c r="AE312" s="148"/>
      <c r="AF312" s="148"/>
      <c r="AG312" s="148" t="s">
        <v>389</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273" t="s">
        <v>1937</v>
      </c>
      <c r="D313" s="274"/>
      <c r="E313" s="274"/>
      <c r="F313" s="274"/>
      <c r="G313" s="274"/>
      <c r="H313" s="157"/>
      <c r="I313" s="157"/>
      <c r="J313" s="157"/>
      <c r="K313" s="157"/>
      <c r="L313" s="157"/>
      <c r="M313" s="157"/>
      <c r="N313" s="157"/>
      <c r="O313" s="157"/>
      <c r="P313" s="157"/>
      <c r="Q313" s="157"/>
      <c r="R313" s="157"/>
      <c r="S313" s="157"/>
      <c r="T313" s="157"/>
      <c r="U313" s="157"/>
      <c r="V313" s="157"/>
      <c r="W313" s="157"/>
      <c r="X313" s="157"/>
      <c r="Y313" s="148"/>
      <c r="Z313" s="148"/>
      <c r="AA313" s="148"/>
      <c r="AB313" s="148"/>
      <c r="AC313" s="148"/>
      <c r="AD313" s="148"/>
      <c r="AE313" s="148"/>
      <c r="AF313" s="148"/>
      <c r="AG313" s="148" t="s">
        <v>391</v>
      </c>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97" t="s">
        <v>2152</v>
      </c>
      <c r="D314" s="183"/>
      <c r="E314" s="184">
        <v>12.8</v>
      </c>
      <c r="F314" s="157"/>
      <c r="G314" s="157"/>
      <c r="H314" s="157"/>
      <c r="I314" s="157"/>
      <c r="J314" s="157"/>
      <c r="K314" s="157"/>
      <c r="L314" s="157"/>
      <c r="M314" s="157"/>
      <c r="N314" s="157"/>
      <c r="O314" s="157"/>
      <c r="P314" s="157"/>
      <c r="Q314" s="157"/>
      <c r="R314" s="157"/>
      <c r="S314" s="157"/>
      <c r="T314" s="157"/>
      <c r="U314" s="157"/>
      <c r="V314" s="157"/>
      <c r="W314" s="157"/>
      <c r="X314" s="157"/>
      <c r="Y314" s="148"/>
      <c r="Z314" s="148"/>
      <c r="AA314" s="148"/>
      <c r="AB314" s="148"/>
      <c r="AC314" s="148"/>
      <c r="AD314" s="148"/>
      <c r="AE314" s="148"/>
      <c r="AF314" s="148"/>
      <c r="AG314" s="148" t="s">
        <v>393</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97" t="s">
        <v>2153</v>
      </c>
      <c r="D315" s="183"/>
      <c r="E315" s="184">
        <v>25</v>
      </c>
      <c r="F315" s="157"/>
      <c r="G315" s="157"/>
      <c r="H315" s="157"/>
      <c r="I315" s="157"/>
      <c r="J315" s="157"/>
      <c r="K315" s="157"/>
      <c r="L315" s="157"/>
      <c r="M315" s="157"/>
      <c r="N315" s="157"/>
      <c r="O315" s="157"/>
      <c r="P315" s="157"/>
      <c r="Q315" s="157"/>
      <c r="R315" s="157"/>
      <c r="S315" s="157"/>
      <c r="T315" s="157"/>
      <c r="U315" s="157"/>
      <c r="V315" s="157"/>
      <c r="W315" s="157"/>
      <c r="X315" s="157"/>
      <c r="Y315" s="148"/>
      <c r="Z315" s="148"/>
      <c r="AA315" s="148"/>
      <c r="AB315" s="148"/>
      <c r="AC315" s="148"/>
      <c r="AD315" s="148"/>
      <c r="AE315" s="148"/>
      <c r="AF315" s="148"/>
      <c r="AG315" s="148" t="s">
        <v>393</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ht="22.5" outlineLevel="1" x14ac:dyDescent="0.2">
      <c r="A316" s="165">
        <v>71</v>
      </c>
      <c r="B316" s="166" t="s">
        <v>1940</v>
      </c>
      <c r="C316" s="175" t="s">
        <v>1941</v>
      </c>
      <c r="D316" s="167" t="s">
        <v>727</v>
      </c>
      <c r="E316" s="168">
        <v>12.8</v>
      </c>
      <c r="F316" s="169">
        <v>101.2</v>
      </c>
      <c r="G316" s="170">
        <f>ROUND(E316*F316,2)</f>
        <v>1295.3599999999999</v>
      </c>
      <c r="H316" s="169">
        <v>101.2</v>
      </c>
      <c r="I316" s="170">
        <f>ROUND(E316*H316,2)</f>
        <v>1295.3599999999999</v>
      </c>
      <c r="J316" s="169">
        <v>0</v>
      </c>
      <c r="K316" s="170">
        <f>ROUND(E316*J316,2)</f>
        <v>0</v>
      </c>
      <c r="L316" s="170">
        <v>21</v>
      </c>
      <c r="M316" s="170">
        <f>G316*(1+L316/100)</f>
        <v>1567.3855999999998</v>
      </c>
      <c r="N316" s="170">
        <v>4.2099999999999999E-2</v>
      </c>
      <c r="O316" s="170">
        <f>ROUND(E316*N316,2)</f>
        <v>0.54</v>
      </c>
      <c r="P316" s="170">
        <v>0</v>
      </c>
      <c r="Q316" s="170">
        <f>ROUND(E316*P316,2)</f>
        <v>0</v>
      </c>
      <c r="R316" s="170" t="s">
        <v>626</v>
      </c>
      <c r="S316" s="170" t="s">
        <v>387</v>
      </c>
      <c r="T316" s="171" t="s">
        <v>322</v>
      </c>
      <c r="U316" s="157">
        <v>0</v>
      </c>
      <c r="V316" s="157">
        <f>ROUND(E316*U316,2)</f>
        <v>0</v>
      </c>
      <c r="W316" s="157"/>
      <c r="X316" s="157" t="s">
        <v>627</v>
      </c>
      <c r="Y316" s="148"/>
      <c r="Z316" s="148"/>
      <c r="AA316" s="148"/>
      <c r="AB316" s="148"/>
      <c r="AC316" s="148"/>
      <c r="AD316" s="148"/>
      <c r="AE316" s="148"/>
      <c r="AF316" s="148"/>
      <c r="AG316" s="148" t="s">
        <v>628</v>
      </c>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55"/>
      <c r="B317" s="156"/>
      <c r="C317" s="197" t="s">
        <v>2152</v>
      </c>
      <c r="D317" s="183"/>
      <c r="E317" s="184">
        <v>12.8</v>
      </c>
      <c r="F317" s="157"/>
      <c r="G317" s="157"/>
      <c r="H317" s="157"/>
      <c r="I317" s="157"/>
      <c r="J317" s="157"/>
      <c r="K317" s="157"/>
      <c r="L317" s="157"/>
      <c r="M317" s="157"/>
      <c r="N317" s="157"/>
      <c r="O317" s="157"/>
      <c r="P317" s="157"/>
      <c r="Q317" s="157"/>
      <c r="R317" s="157"/>
      <c r="S317" s="157"/>
      <c r="T317" s="157"/>
      <c r="U317" s="157"/>
      <c r="V317" s="157"/>
      <c r="W317" s="157"/>
      <c r="X317" s="157"/>
      <c r="Y317" s="148"/>
      <c r="Z317" s="148"/>
      <c r="AA317" s="148"/>
      <c r="AB317" s="148"/>
      <c r="AC317" s="148"/>
      <c r="AD317" s="148"/>
      <c r="AE317" s="148"/>
      <c r="AF317" s="148"/>
      <c r="AG317" s="148" t="s">
        <v>393</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65">
        <v>72</v>
      </c>
      <c r="B318" s="166" t="s">
        <v>1942</v>
      </c>
      <c r="C318" s="175" t="s">
        <v>1943</v>
      </c>
      <c r="D318" s="167" t="s">
        <v>727</v>
      </c>
      <c r="E318" s="168">
        <v>25</v>
      </c>
      <c r="F318" s="169">
        <v>108.4</v>
      </c>
      <c r="G318" s="170">
        <f>ROUND(E318*F318,2)</f>
        <v>2710</v>
      </c>
      <c r="H318" s="169">
        <v>108.4</v>
      </c>
      <c r="I318" s="170">
        <f>ROUND(E318*H318,2)</f>
        <v>2710</v>
      </c>
      <c r="J318" s="169">
        <v>0</v>
      </c>
      <c r="K318" s="170">
        <f>ROUND(E318*J318,2)</f>
        <v>0</v>
      </c>
      <c r="L318" s="170">
        <v>21</v>
      </c>
      <c r="M318" s="170">
        <f>G318*(1+L318/100)</f>
        <v>3279.1</v>
      </c>
      <c r="N318" s="170">
        <v>8.1000000000000003E-2</v>
      </c>
      <c r="O318" s="170">
        <f>ROUND(E318*N318,2)</f>
        <v>2.0299999999999998</v>
      </c>
      <c r="P318" s="170">
        <v>0</v>
      </c>
      <c r="Q318" s="170">
        <f>ROUND(E318*P318,2)</f>
        <v>0</v>
      </c>
      <c r="R318" s="170" t="s">
        <v>626</v>
      </c>
      <c r="S318" s="170" t="s">
        <v>387</v>
      </c>
      <c r="T318" s="171" t="s">
        <v>322</v>
      </c>
      <c r="U318" s="157">
        <v>0</v>
      </c>
      <c r="V318" s="157">
        <f>ROUND(E318*U318,2)</f>
        <v>0</v>
      </c>
      <c r="W318" s="157"/>
      <c r="X318" s="157" t="s">
        <v>627</v>
      </c>
      <c r="Y318" s="148"/>
      <c r="Z318" s="148"/>
      <c r="AA318" s="148"/>
      <c r="AB318" s="148"/>
      <c r="AC318" s="148"/>
      <c r="AD318" s="148"/>
      <c r="AE318" s="148"/>
      <c r="AF318" s="148"/>
      <c r="AG318" s="148" t="s">
        <v>628</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55"/>
      <c r="B319" s="156"/>
      <c r="C319" s="197" t="s">
        <v>2153</v>
      </c>
      <c r="D319" s="183"/>
      <c r="E319" s="184">
        <v>25</v>
      </c>
      <c r="F319" s="157"/>
      <c r="G319" s="157"/>
      <c r="H319" s="157"/>
      <c r="I319" s="157"/>
      <c r="J319" s="157"/>
      <c r="K319" s="157"/>
      <c r="L319" s="157"/>
      <c r="M319" s="157"/>
      <c r="N319" s="157"/>
      <c r="O319" s="157"/>
      <c r="P319" s="157"/>
      <c r="Q319" s="157"/>
      <c r="R319" s="157"/>
      <c r="S319" s="157"/>
      <c r="T319" s="157"/>
      <c r="U319" s="157"/>
      <c r="V319" s="157"/>
      <c r="W319" s="157"/>
      <c r="X319" s="157"/>
      <c r="Y319" s="148"/>
      <c r="Z319" s="148"/>
      <c r="AA319" s="148"/>
      <c r="AB319" s="148"/>
      <c r="AC319" s="148"/>
      <c r="AD319" s="148"/>
      <c r="AE319" s="148"/>
      <c r="AF319" s="148"/>
      <c r="AG319" s="148" t="s">
        <v>393</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x14ac:dyDescent="0.2">
      <c r="A320" s="159" t="s">
        <v>316</v>
      </c>
      <c r="B320" s="160" t="s">
        <v>232</v>
      </c>
      <c r="C320" s="174" t="s">
        <v>233</v>
      </c>
      <c r="D320" s="161"/>
      <c r="E320" s="162"/>
      <c r="F320" s="163"/>
      <c r="G320" s="163">
        <f>SUMIF(AG321:AG325,"&lt;&gt;NOR",G321:G325)</f>
        <v>2436.0100000000002</v>
      </c>
      <c r="H320" s="163"/>
      <c r="I320" s="163">
        <f>SUM(I321:I325)</f>
        <v>1164.31</v>
      </c>
      <c r="J320" s="163"/>
      <c r="K320" s="163">
        <f>SUM(K321:K325)</f>
        <v>1271.7</v>
      </c>
      <c r="L320" s="163"/>
      <c r="M320" s="163">
        <f>SUM(M321:M325)</f>
        <v>2947.5720999999999</v>
      </c>
      <c r="N320" s="163"/>
      <c r="O320" s="163">
        <f>SUM(O321:O325)</f>
        <v>0</v>
      </c>
      <c r="P320" s="163"/>
      <c r="Q320" s="163">
        <f>SUM(Q321:Q325)</f>
        <v>0</v>
      </c>
      <c r="R320" s="163"/>
      <c r="S320" s="163"/>
      <c r="T320" s="164"/>
      <c r="U320" s="158"/>
      <c r="V320" s="158">
        <f>SUM(V321:V325)</f>
        <v>0</v>
      </c>
      <c r="W320" s="158"/>
      <c r="X320" s="158"/>
      <c r="AG320" t="s">
        <v>317</v>
      </c>
    </row>
    <row r="321" spans="1:60" ht="22.5" outlineLevel="1" x14ac:dyDescent="0.2">
      <c r="A321" s="165">
        <v>73</v>
      </c>
      <c r="B321" s="166" t="s">
        <v>1944</v>
      </c>
      <c r="C321" s="175" t="s">
        <v>1945</v>
      </c>
      <c r="D321" s="167" t="s">
        <v>443</v>
      </c>
      <c r="E321" s="168">
        <v>35.325000000000003</v>
      </c>
      <c r="F321" s="169">
        <v>36</v>
      </c>
      <c r="G321" s="170">
        <f>ROUND(E321*F321,2)</f>
        <v>1271.7</v>
      </c>
      <c r="H321" s="169">
        <v>0</v>
      </c>
      <c r="I321" s="170">
        <f>ROUND(E321*H321,2)</f>
        <v>0</v>
      </c>
      <c r="J321" s="169">
        <v>36</v>
      </c>
      <c r="K321" s="170">
        <f>ROUND(E321*J321,2)</f>
        <v>1271.7</v>
      </c>
      <c r="L321" s="170">
        <v>21</v>
      </c>
      <c r="M321" s="170">
        <f>G321*(1+L321/100)</f>
        <v>1538.7570000000001</v>
      </c>
      <c r="N321" s="170">
        <v>0</v>
      </c>
      <c r="O321" s="170">
        <f>ROUND(E321*N321,2)</f>
        <v>0</v>
      </c>
      <c r="P321" s="170">
        <v>0</v>
      </c>
      <c r="Q321" s="170">
        <f>ROUND(E321*P321,2)</f>
        <v>0</v>
      </c>
      <c r="R321" s="170" t="s">
        <v>1176</v>
      </c>
      <c r="S321" s="170" t="s">
        <v>387</v>
      </c>
      <c r="T321" s="171" t="s">
        <v>322</v>
      </c>
      <c r="U321" s="157">
        <v>0</v>
      </c>
      <c r="V321" s="157">
        <f>ROUND(E321*U321,2)</f>
        <v>0</v>
      </c>
      <c r="W321" s="157"/>
      <c r="X321" s="157" t="s">
        <v>388</v>
      </c>
      <c r="Y321" s="148"/>
      <c r="Z321" s="148"/>
      <c r="AA321" s="148"/>
      <c r="AB321" s="148"/>
      <c r="AC321" s="148"/>
      <c r="AD321" s="148"/>
      <c r="AE321" s="148"/>
      <c r="AF321" s="148"/>
      <c r="AG321" s="148" t="s">
        <v>1091</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55"/>
      <c r="B322" s="156"/>
      <c r="C322" s="273" t="s">
        <v>1946</v>
      </c>
      <c r="D322" s="274"/>
      <c r="E322" s="274"/>
      <c r="F322" s="274"/>
      <c r="G322" s="274"/>
      <c r="H322" s="157"/>
      <c r="I322" s="157"/>
      <c r="J322" s="157"/>
      <c r="K322" s="157"/>
      <c r="L322" s="157"/>
      <c r="M322" s="157"/>
      <c r="N322" s="157"/>
      <c r="O322" s="157"/>
      <c r="P322" s="157"/>
      <c r="Q322" s="157"/>
      <c r="R322" s="157"/>
      <c r="S322" s="157"/>
      <c r="T322" s="157"/>
      <c r="U322" s="157"/>
      <c r="V322" s="157"/>
      <c r="W322" s="157"/>
      <c r="X322" s="157"/>
      <c r="Y322" s="148"/>
      <c r="Z322" s="148"/>
      <c r="AA322" s="148"/>
      <c r="AB322" s="148"/>
      <c r="AC322" s="148"/>
      <c r="AD322" s="148"/>
      <c r="AE322" s="148"/>
      <c r="AF322" s="148"/>
      <c r="AG322" s="148" t="s">
        <v>391</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97" t="s">
        <v>2154</v>
      </c>
      <c r="D323" s="183"/>
      <c r="E323" s="184">
        <v>35.325000000000003</v>
      </c>
      <c r="F323" s="157"/>
      <c r="G323" s="157"/>
      <c r="H323" s="157"/>
      <c r="I323" s="157"/>
      <c r="J323" s="157"/>
      <c r="K323" s="157"/>
      <c r="L323" s="157"/>
      <c r="M323" s="157"/>
      <c r="N323" s="157"/>
      <c r="O323" s="157"/>
      <c r="P323" s="157"/>
      <c r="Q323" s="157"/>
      <c r="R323" s="157"/>
      <c r="S323" s="157"/>
      <c r="T323" s="157"/>
      <c r="U323" s="157"/>
      <c r="V323" s="157"/>
      <c r="W323" s="157"/>
      <c r="X323" s="157"/>
      <c r="Y323" s="148"/>
      <c r="Z323" s="148"/>
      <c r="AA323" s="148"/>
      <c r="AB323" s="148"/>
      <c r="AC323" s="148"/>
      <c r="AD323" s="148"/>
      <c r="AE323" s="148"/>
      <c r="AF323" s="148"/>
      <c r="AG323" s="148" t="s">
        <v>393</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65">
        <v>74</v>
      </c>
      <c r="B324" s="166" t="s">
        <v>1948</v>
      </c>
      <c r="C324" s="175" t="s">
        <v>1949</v>
      </c>
      <c r="D324" s="167" t="s">
        <v>443</v>
      </c>
      <c r="E324" s="168">
        <v>36.384749999999997</v>
      </c>
      <c r="F324" s="169">
        <v>32</v>
      </c>
      <c r="G324" s="170">
        <f>ROUND(E324*F324,2)</f>
        <v>1164.31</v>
      </c>
      <c r="H324" s="169">
        <v>32</v>
      </c>
      <c r="I324" s="170">
        <f>ROUND(E324*H324,2)</f>
        <v>1164.31</v>
      </c>
      <c r="J324" s="169">
        <v>0</v>
      </c>
      <c r="K324" s="170">
        <f>ROUND(E324*J324,2)</f>
        <v>0</v>
      </c>
      <c r="L324" s="170">
        <v>21</v>
      </c>
      <c r="M324" s="170">
        <f>G324*(1+L324/100)</f>
        <v>1408.8150999999998</v>
      </c>
      <c r="N324" s="170">
        <v>0</v>
      </c>
      <c r="O324" s="170">
        <f>ROUND(E324*N324,2)</f>
        <v>0</v>
      </c>
      <c r="P324" s="170">
        <v>0</v>
      </c>
      <c r="Q324" s="170">
        <f>ROUND(E324*P324,2)</f>
        <v>0</v>
      </c>
      <c r="R324" s="170" t="s">
        <v>626</v>
      </c>
      <c r="S324" s="170" t="s">
        <v>387</v>
      </c>
      <c r="T324" s="171" t="s">
        <v>322</v>
      </c>
      <c r="U324" s="157">
        <v>0</v>
      </c>
      <c r="V324" s="157">
        <f>ROUND(E324*U324,2)</f>
        <v>0</v>
      </c>
      <c r="W324" s="157"/>
      <c r="X324" s="157" t="s">
        <v>627</v>
      </c>
      <c r="Y324" s="148"/>
      <c r="Z324" s="148"/>
      <c r="AA324" s="148"/>
      <c r="AB324" s="148"/>
      <c r="AC324" s="148"/>
      <c r="AD324" s="148"/>
      <c r="AE324" s="148"/>
      <c r="AF324" s="148"/>
      <c r="AG324" s="148" t="s">
        <v>632</v>
      </c>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197" t="s">
        <v>2155</v>
      </c>
      <c r="D325" s="183"/>
      <c r="E325" s="184">
        <v>36.384749999999997</v>
      </c>
      <c r="F325" s="157"/>
      <c r="G325" s="157"/>
      <c r="H325" s="157"/>
      <c r="I325" s="157"/>
      <c r="J325" s="157"/>
      <c r="K325" s="157"/>
      <c r="L325" s="157"/>
      <c r="M325" s="157"/>
      <c r="N325" s="157"/>
      <c r="O325" s="157"/>
      <c r="P325" s="157"/>
      <c r="Q325" s="157"/>
      <c r="R325" s="157"/>
      <c r="S325" s="157"/>
      <c r="T325" s="157"/>
      <c r="U325" s="157"/>
      <c r="V325" s="157"/>
      <c r="W325" s="157"/>
      <c r="X325" s="157"/>
      <c r="Y325" s="148"/>
      <c r="Z325" s="148"/>
      <c r="AA325" s="148"/>
      <c r="AB325" s="148"/>
      <c r="AC325" s="148"/>
      <c r="AD325" s="148"/>
      <c r="AE325" s="148"/>
      <c r="AF325" s="148"/>
      <c r="AG325" s="148" t="s">
        <v>393</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x14ac:dyDescent="0.2">
      <c r="A326" s="159" t="s">
        <v>316</v>
      </c>
      <c r="B326" s="160" t="s">
        <v>234</v>
      </c>
      <c r="C326" s="174" t="s">
        <v>235</v>
      </c>
      <c r="D326" s="161"/>
      <c r="E326" s="162"/>
      <c r="F326" s="163"/>
      <c r="G326" s="163">
        <f>SUMIF(AG327:AG333,"&lt;&gt;NOR",G327:G333)</f>
        <v>753.86</v>
      </c>
      <c r="H326" s="163"/>
      <c r="I326" s="163">
        <f>SUM(I327:I333)</f>
        <v>29.419999999999998</v>
      </c>
      <c r="J326" s="163"/>
      <c r="K326" s="163">
        <f>SUM(K327:K333)</f>
        <v>724.43</v>
      </c>
      <c r="L326" s="163"/>
      <c r="M326" s="163">
        <f>SUM(M327:M333)</f>
        <v>912.17059999999992</v>
      </c>
      <c r="N326" s="163"/>
      <c r="O326" s="163">
        <f>SUM(O327:O333)</f>
        <v>0</v>
      </c>
      <c r="P326" s="163"/>
      <c r="Q326" s="163">
        <f>SUM(Q327:Q333)</f>
        <v>0</v>
      </c>
      <c r="R326" s="163"/>
      <c r="S326" s="163"/>
      <c r="T326" s="164"/>
      <c r="U326" s="158"/>
      <c r="V326" s="158">
        <f>SUM(V327:V333)</f>
        <v>2.78</v>
      </c>
      <c r="W326" s="158"/>
      <c r="X326" s="158"/>
      <c r="AG326" t="s">
        <v>317</v>
      </c>
    </row>
    <row r="327" spans="1:60" ht="22.5" outlineLevel="1" x14ac:dyDescent="0.2">
      <c r="A327" s="165">
        <v>75</v>
      </c>
      <c r="B327" s="166" t="s">
        <v>1951</v>
      </c>
      <c r="C327" s="175" t="s">
        <v>1952</v>
      </c>
      <c r="D327" s="167" t="s">
        <v>506</v>
      </c>
      <c r="E327" s="168">
        <v>12.664999999999999</v>
      </c>
      <c r="F327" s="169">
        <v>43.68</v>
      </c>
      <c r="G327" s="170">
        <f>ROUND(E327*F327,2)</f>
        <v>553.21</v>
      </c>
      <c r="H327" s="169">
        <v>0.17</v>
      </c>
      <c r="I327" s="170">
        <f>ROUND(E327*H327,2)</f>
        <v>2.15</v>
      </c>
      <c r="J327" s="169">
        <v>43.51</v>
      </c>
      <c r="K327" s="170">
        <f>ROUND(E327*J327,2)</f>
        <v>551.04999999999995</v>
      </c>
      <c r="L327" s="170">
        <v>21</v>
      </c>
      <c r="M327" s="170">
        <f>G327*(1+L327/100)</f>
        <v>669.38409999999999</v>
      </c>
      <c r="N327" s="170">
        <v>1.0000000000000001E-5</v>
      </c>
      <c r="O327" s="170">
        <f>ROUND(E327*N327,2)</f>
        <v>0</v>
      </c>
      <c r="P327" s="170">
        <v>0</v>
      </c>
      <c r="Q327" s="170">
        <f>ROUND(E327*P327,2)</f>
        <v>0</v>
      </c>
      <c r="R327" s="170" t="s">
        <v>1176</v>
      </c>
      <c r="S327" s="170" t="s">
        <v>387</v>
      </c>
      <c r="T327" s="171" t="s">
        <v>322</v>
      </c>
      <c r="U327" s="157">
        <v>0.17100000000000001</v>
      </c>
      <c r="V327" s="157">
        <f>ROUND(E327*U327,2)</f>
        <v>2.17</v>
      </c>
      <c r="W327" s="157"/>
      <c r="X327" s="157" t="s">
        <v>388</v>
      </c>
      <c r="Y327" s="148"/>
      <c r="Z327" s="148"/>
      <c r="AA327" s="148"/>
      <c r="AB327" s="148"/>
      <c r="AC327" s="148"/>
      <c r="AD327" s="148"/>
      <c r="AE327" s="148"/>
      <c r="AF327" s="148"/>
      <c r="AG327" s="148" t="s">
        <v>389</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273" t="s">
        <v>1953</v>
      </c>
      <c r="D328" s="274"/>
      <c r="E328" s="274"/>
      <c r="F328" s="274"/>
      <c r="G328" s="274"/>
      <c r="H328" s="157"/>
      <c r="I328" s="157"/>
      <c r="J328" s="157"/>
      <c r="K328" s="157"/>
      <c r="L328" s="157"/>
      <c r="M328" s="157"/>
      <c r="N328" s="157"/>
      <c r="O328" s="157"/>
      <c r="P328" s="157"/>
      <c r="Q328" s="157"/>
      <c r="R328" s="157"/>
      <c r="S328" s="157"/>
      <c r="T328" s="157"/>
      <c r="U328" s="157"/>
      <c r="V328" s="157"/>
      <c r="W328" s="157"/>
      <c r="X328" s="157"/>
      <c r="Y328" s="148"/>
      <c r="Z328" s="148"/>
      <c r="AA328" s="148"/>
      <c r="AB328" s="148"/>
      <c r="AC328" s="148"/>
      <c r="AD328" s="148"/>
      <c r="AE328" s="148"/>
      <c r="AF328" s="148"/>
      <c r="AG328" s="148" t="s">
        <v>391</v>
      </c>
      <c r="AH328" s="148"/>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55"/>
      <c r="B329" s="156"/>
      <c r="C329" s="197" t="s">
        <v>1954</v>
      </c>
      <c r="D329" s="183"/>
      <c r="E329" s="184">
        <v>7.0650000000000004</v>
      </c>
      <c r="F329" s="157"/>
      <c r="G329" s="157"/>
      <c r="H329" s="157"/>
      <c r="I329" s="157"/>
      <c r="J329" s="157"/>
      <c r="K329" s="157"/>
      <c r="L329" s="157"/>
      <c r="M329" s="157"/>
      <c r="N329" s="157"/>
      <c r="O329" s="157"/>
      <c r="P329" s="157"/>
      <c r="Q329" s="157"/>
      <c r="R329" s="157"/>
      <c r="S329" s="157"/>
      <c r="T329" s="157"/>
      <c r="U329" s="157"/>
      <c r="V329" s="157"/>
      <c r="W329" s="157"/>
      <c r="X329" s="157"/>
      <c r="Y329" s="148"/>
      <c r="Z329" s="148"/>
      <c r="AA329" s="148"/>
      <c r="AB329" s="148"/>
      <c r="AC329" s="148"/>
      <c r="AD329" s="148"/>
      <c r="AE329" s="148"/>
      <c r="AF329" s="148"/>
      <c r="AG329" s="148" t="s">
        <v>393</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197" t="s">
        <v>1955</v>
      </c>
      <c r="D330" s="183"/>
      <c r="E330" s="184">
        <v>5.6</v>
      </c>
      <c r="F330" s="157"/>
      <c r="G330" s="157"/>
      <c r="H330" s="157"/>
      <c r="I330" s="157"/>
      <c r="J330" s="157"/>
      <c r="K330" s="157"/>
      <c r="L330" s="157"/>
      <c r="M330" s="157"/>
      <c r="N330" s="157"/>
      <c r="O330" s="157"/>
      <c r="P330" s="157"/>
      <c r="Q330" s="157"/>
      <c r="R330" s="157"/>
      <c r="S330" s="157"/>
      <c r="T330" s="157"/>
      <c r="U330" s="157"/>
      <c r="V330" s="157"/>
      <c r="W330" s="157"/>
      <c r="X330" s="157"/>
      <c r="Y330" s="148"/>
      <c r="Z330" s="148"/>
      <c r="AA330" s="148"/>
      <c r="AB330" s="148"/>
      <c r="AC330" s="148"/>
      <c r="AD330" s="148"/>
      <c r="AE330" s="148"/>
      <c r="AF330" s="148"/>
      <c r="AG330" s="148" t="s">
        <v>393</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ht="22.5" outlineLevel="1" x14ac:dyDescent="0.2">
      <c r="A331" s="165">
        <v>76</v>
      </c>
      <c r="B331" s="166" t="s">
        <v>1956</v>
      </c>
      <c r="C331" s="175" t="s">
        <v>1957</v>
      </c>
      <c r="D331" s="167" t="s">
        <v>506</v>
      </c>
      <c r="E331" s="168">
        <v>7.0650000000000004</v>
      </c>
      <c r="F331" s="169">
        <v>28.4</v>
      </c>
      <c r="G331" s="170">
        <f>ROUND(E331*F331,2)</f>
        <v>200.65</v>
      </c>
      <c r="H331" s="169">
        <v>3.86</v>
      </c>
      <c r="I331" s="170">
        <f>ROUND(E331*H331,2)</f>
        <v>27.27</v>
      </c>
      <c r="J331" s="169">
        <v>24.54</v>
      </c>
      <c r="K331" s="170">
        <f>ROUND(E331*J331,2)</f>
        <v>173.38</v>
      </c>
      <c r="L331" s="170">
        <v>21</v>
      </c>
      <c r="M331" s="170">
        <f>G331*(1+L331/100)</f>
        <v>242.78649999999999</v>
      </c>
      <c r="N331" s="170">
        <v>2.0000000000000001E-4</v>
      </c>
      <c r="O331" s="170">
        <f>ROUND(E331*N331,2)</f>
        <v>0</v>
      </c>
      <c r="P331" s="170">
        <v>0</v>
      </c>
      <c r="Q331" s="170">
        <f>ROUND(E331*P331,2)</f>
        <v>0</v>
      </c>
      <c r="R331" s="170" t="s">
        <v>1176</v>
      </c>
      <c r="S331" s="170" t="s">
        <v>387</v>
      </c>
      <c r="T331" s="171" t="s">
        <v>322</v>
      </c>
      <c r="U331" s="157">
        <v>8.5999999999999993E-2</v>
      </c>
      <c r="V331" s="157">
        <f>ROUND(E331*U331,2)</f>
        <v>0.61</v>
      </c>
      <c r="W331" s="157"/>
      <c r="X331" s="157" t="s">
        <v>388</v>
      </c>
      <c r="Y331" s="148"/>
      <c r="Z331" s="148"/>
      <c r="AA331" s="148"/>
      <c r="AB331" s="148"/>
      <c r="AC331" s="148"/>
      <c r="AD331" s="148"/>
      <c r="AE331" s="148"/>
      <c r="AF331" s="148"/>
      <c r="AG331" s="148" t="s">
        <v>389</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273" t="s">
        <v>1953</v>
      </c>
      <c r="D332" s="274"/>
      <c r="E332" s="274"/>
      <c r="F332" s="274"/>
      <c r="G332" s="274"/>
      <c r="H332" s="157"/>
      <c r="I332" s="157"/>
      <c r="J332" s="157"/>
      <c r="K332" s="157"/>
      <c r="L332" s="157"/>
      <c r="M332" s="157"/>
      <c r="N332" s="157"/>
      <c r="O332" s="157"/>
      <c r="P332" s="157"/>
      <c r="Q332" s="157"/>
      <c r="R332" s="157"/>
      <c r="S332" s="157"/>
      <c r="T332" s="157"/>
      <c r="U332" s="157"/>
      <c r="V332" s="157"/>
      <c r="W332" s="157"/>
      <c r="X332" s="157"/>
      <c r="Y332" s="148"/>
      <c r="Z332" s="148"/>
      <c r="AA332" s="148"/>
      <c r="AB332" s="148"/>
      <c r="AC332" s="148"/>
      <c r="AD332" s="148"/>
      <c r="AE332" s="148"/>
      <c r="AF332" s="148"/>
      <c r="AG332" s="148" t="s">
        <v>391</v>
      </c>
      <c r="AH332" s="148"/>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97" t="s">
        <v>1954</v>
      </c>
      <c r="D333" s="183"/>
      <c r="E333" s="184">
        <v>7.0650000000000004</v>
      </c>
      <c r="F333" s="157"/>
      <c r="G333" s="157"/>
      <c r="H333" s="157"/>
      <c r="I333" s="157"/>
      <c r="J333" s="157"/>
      <c r="K333" s="157"/>
      <c r="L333" s="157"/>
      <c r="M333" s="157"/>
      <c r="N333" s="157"/>
      <c r="O333" s="157"/>
      <c r="P333" s="157"/>
      <c r="Q333" s="157"/>
      <c r="R333" s="157"/>
      <c r="S333" s="157"/>
      <c r="T333" s="157"/>
      <c r="U333" s="157"/>
      <c r="V333" s="157"/>
      <c r="W333" s="157"/>
      <c r="X333" s="157"/>
      <c r="Y333" s="148"/>
      <c r="Z333" s="148"/>
      <c r="AA333" s="148"/>
      <c r="AB333" s="148"/>
      <c r="AC333" s="148"/>
      <c r="AD333" s="148"/>
      <c r="AE333" s="148"/>
      <c r="AF333" s="148"/>
      <c r="AG333" s="148" t="s">
        <v>393</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x14ac:dyDescent="0.2">
      <c r="A334" s="159" t="s">
        <v>316</v>
      </c>
      <c r="B334" s="160" t="s">
        <v>236</v>
      </c>
      <c r="C334" s="174" t="s">
        <v>237</v>
      </c>
      <c r="D334" s="161"/>
      <c r="E334" s="162"/>
      <c r="F334" s="163"/>
      <c r="G334" s="163">
        <f>SUMIF(AG335:AG361,"&lt;&gt;NOR",G335:G361)</f>
        <v>12594.350000000002</v>
      </c>
      <c r="H334" s="163"/>
      <c r="I334" s="163">
        <f>SUM(I335:I361)</f>
        <v>3645.4599999999996</v>
      </c>
      <c r="J334" s="163"/>
      <c r="K334" s="163">
        <f>SUM(K335:K361)</f>
        <v>8948.9</v>
      </c>
      <c r="L334" s="163"/>
      <c r="M334" s="163">
        <f>SUM(M335:M361)</f>
        <v>15239.163500000001</v>
      </c>
      <c r="N334" s="163"/>
      <c r="O334" s="163">
        <f>SUM(O335:O361)</f>
        <v>0</v>
      </c>
      <c r="P334" s="163"/>
      <c r="Q334" s="163">
        <f>SUM(Q335:Q361)</f>
        <v>0.23</v>
      </c>
      <c r="R334" s="163"/>
      <c r="S334" s="163"/>
      <c r="T334" s="164"/>
      <c r="U334" s="158"/>
      <c r="V334" s="158">
        <f>SUM(V335:V361)</f>
        <v>25.830000000000002</v>
      </c>
      <c r="W334" s="158"/>
      <c r="X334" s="158"/>
      <c r="AG334" t="s">
        <v>317</v>
      </c>
    </row>
    <row r="335" spans="1:60" outlineLevel="1" x14ac:dyDescent="0.2">
      <c r="A335" s="165">
        <v>77</v>
      </c>
      <c r="B335" s="166" t="s">
        <v>1958</v>
      </c>
      <c r="C335" s="175" t="s">
        <v>1959</v>
      </c>
      <c r="D335" s="167" t="s">
        <v>420</v>
      </c>
      <c r="E335" s="168">
        <v>0.25</v>
      </c>
      <c r="F335" s="169">
        <v>2324</v>
      </c>
      <c r="G335" s="170">
        <f>ROUND(E335*F335,2)</f>
        <v>581</v>
      </c>
      <c r="H335" s="169">
        <v>820.7</v>
      </c>
      <c r="I335" s="170">
        <f>ROUND(E335*H335,2)</f>
        <v>205.18</v>
      </c>
      <c r="J335" s="169">
        <v>1503.3</v>
      </c>
      <c r="K335" s="170">
        <f>ROUND(E335*J335,2)</f>
        <v>375.83</v>
      </c>
      <c r="L335" s="170">
        <v>21</v>
      </c>
      <c r="M335" s="170">
        <f>G335*(1+L335/100)</f>
        <v>703.01</v>
      </c>
      <c r="N335" s="170">
        <v>0</v>
      </c>
      <c r="O335" s="170">
        <f>ROUND(E335*N335,2)</f>
        <v>0</v>
      </c>
      <c r="P335" s="170">
        <v>2.8700000000000002E-3</v>
      </c>
      <c r="Q335" s="170">
        <f>ROUND(E335*P335,2)</f>
        <v>0</v>
      </c>
      <c r="R335" s="170" t="s">
        <v>660</v>
      </c>
      <c r="S335" s="170" t="s">
        <v>387</v>
      </c>
      <c r="T335" s="171" t="s">
        <v>322</v>
      </c>
      <c r="U335" s="157">
        <v>3.9</v>
      </c>
      <c r="V335" s="157">
        <f>ROUND(E335*U335,2)</f>
        <v>0.98</v>
      </c>
      <c r="W335" s="157"/>
      <c r="X335" s="157" t="s">
        <v>388</v>
      </c>
      <c r="Y335" s="148"/>
      <c r="Z335" s="148"/>
      <c r="AA335" s="148"/>
      <c r="AB335" s="148"/>
      <c r="AC335" s="148"/>
      <c r="AD335" s="148"/>
      <c r="AE335" s="148"/>
      <c r="AF335" s="148"/>
      <c r="AG335" s="148" t="s">
        <v>389</v>
      </c>
      <c r="AH335" s="148"/>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97" t="s">
        <v>1773</v>
      </c>
      <c r="D336" s="183"/>
      <c r="E336" s="184"/>
      <c r="F336" s="157"/>
      <c r="G336" s="157"/>
      <c r="H336" s="157"/>
      <c r="I336" s="157"/>
      <c r="J336" s="157"/>
      <c r="K336" s="157"/>
      <c r="L336" s="157"/>
      <c r="M336" s="157"/>
      <c r="N336" s="157"/>
      <c r="O336" s="157"/>
      <c r="P336" s="157"/>
      <c r="Q336" s="157"/>
      <c r="R336" s="157"/>
      <c r="S336" s="157"/>
      <c r="T336" s="157"/>
      <c r="U336" s="157"/>
      <c r="V336" s="157"/>
      <c r="W336" s="157"/>
      <c r="X336" s="157"/>
      <c r="Y336" s="148"/>
      <c r="Z336" s="148"/>
      <c r="AA336" s="148"/>
      <c r="AB336" s="148"/>
      <c r="AC336" s="148"/>
      <c r="AD336" s="148"/>
      <c r="AE336" s="148"/>
      <c r="AF336" s="148"/>
      <c r="AG336" s="148" t="s">
        <v>393</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55"/>
      <c r="B337" s="156"/>
      <c r="C337" s="197" t="s">
        <v>1960</v>
      </c>
      <c r="D337" s="183"/>
      <c r="E337" s="184">
        <v>0.25</v>
      </c>
      <c r="F337" s="157"/>
      <c r="G337" s="157"/>
      <c r="H337" s="157"/>
      <c r="I337" s="157"/>
      <c r="J337" s="157"/>
      <c r="K337" s="157"/>
      <c r="L337" s="157"/>
      <c r="M337" s="157"/>
      <c r="N337" s="157"/>
      <c r="O337" s="157"/>
      <c r="P337" s="157"/>
      <c r="Q337" s="157"/>
      <c r="R337" s="157"/>
      <c r="S337" s="157"/>
      <c r="T337" s="157"/>
      <c r="U337" s="157"/>
      <c r="V337" s="157"/>
      <c r="W337" s="157"/>
      <c r="X337" s="157"/>
      <c r="Y337" s="148"/>
      <c r="Z337" s="148"/>
      <c r="AA337" s="148"/>
      <c r="AB337" s="148"/>
      <c r="AC337" s="148"/>
      <c r="AD337" s="148"/>
      <c r="AE337" s="148"/>
      <c r="AF337" s="148"/>
      <c r="AG337" s="148" t="s">
        <v>393</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65">
        <v>78</v>
      </c>
      <c r="B338" s="166" t="s">
        <v>1961</v>
      </c>
      <c r="C338" s="175" t="s">
        <v>1962</v>
      </c>
      <c r="D338" s="167" t="s">
        <v>420</v>
      </c>
      <c r="E338" s="168">
        <v>2.2000000000000002</v>
      </c>
      <c r="F338" s="169">
        <v>3616</v>
      </c>
      <c r="G338" s="170">
        <f>ROUND(E338*F338,2)</f>
        <v>7955.2</v>
      </c>
      <c r="H338" s="169">
        <v>1228.29</v>
      </c>
      <c r="I338" s="170">
        <f>ROUND(E338*H338,2)</f>
        <v>2702.24</v>
      </c>
      <c r="J338" s="169">
        <v>2387.71</v>
      </c>
      <c r="K338" s="170">
        <f>ROUND(E338*J338,2)</f>
        <v>5252.96</v>
      </c>
      <c r="L338" s="170">
        <v>21</v>
      </c>
      <c r="M338" s="170">
        <f>G338*(1+L338/100)</f>
        <v>9625.7919999999995</v>
      </c>
      <c r="N338" s="170">
        <v>0</v>
      </c>
      <c r="O338" s="170">
        <f>ROUND(E338*N338,2)</f>
        <v>0</v>
      </c>
      <c r="P338" s="170">
        <v>2.8700000000000002E-3</v>
      </c>
      <c r="Q338" s="170">
        <f>ROUND(E338*P338,2)</f>
        <v>0.01</v>
      </c>
      <c r="R338" s="170" t="s">
        <v>660</v>
      </c>
      <c r="S338" s="170" t="s">
        <v>387</v>
      </c>
      <c r="T338" s="171" t="s">
        <v>322</v>
      </c>
      <c r="U338" s="157">
        <v>6.2</v>
      </c>
      <c r="V338" s="157">
        <f>ROUND(E338*U338,2)</f>
        <v>13.64</v>
      </c>
      <c r="W338" s="157"/>
      <c r="X338" s="157" t="s">
        <v>388</v>
      </c>
      <c r="Y338" s="148"/>
      <c r="Z338" s="148"/>
      <c r="AA338" s="148"/>
      <c r="AB338" s="148"/>
      <c r="AC338" s="148"/>
      <c r="AD338" s="148"/>
      <c r="AE338" s="148"/>
      <c r="AF338" s="148"/>
      <c r="AG338" s="148" t="s">
        <v>389</v>
      </c>
      <c r="AH338" s="148"/>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55"/>
      <c r="B339" s="156"/>
      <c r="C339" s="197" t="s">
        <v>1773</v>
      </c>
      <c r="D339" s="183"/>
      <c r="E339" s="184"/>
      <c r="F339" s="157"/>
      <c r="G339" s="157"/>
      <c r="H339" s="157"/>
      <c r="I339" s="157"/>
      <c r="J339" s="157"/>
      <c r="K339" s="157"/>
      <c r="L339" s="157"/>
      <c r="M339" s="157"/>
      <c r="N339" s="157"/>
      <c r="O339" s="157"/>
      <c r="P339" s="157"/>
      <c r="Q339" s="157"/>
      <c r="R339" s="157"/>
      <c r="S339" s="157"/>
      <c r="T339" s="157"/>
      <c r="U339" s="157"/>
      <c r="V339" s="157"/>
      <c r="W339" s="157"/>
      <c r="X339" s="157"/>
      <c r="Y339" s="148"/>
      <c r="Z339" s="148"/>
      <c r="AA339" s="148"/>
      <c r="AB339" s="148"/>
      <c r="AC339" s="148"/>
      <c r="AD339" s="148"/>
      <c r="AE339" s="148"/>
      <c r="AF339" s="148"/>
      <c r="AG339" s="148" t="s">
        <v>393</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55"/>
      <c r="B340" s="156"/>
      <c r="C340" s="197" t="s">
        <v>1963</v>
      </c>
      <c r="D340" s="183"/>
      <c r="E340" s="184">
        <v>1</v>
      </c>
      <c r="F340" s="157"/>
      <c r="G340" s="157"/>
      <c r="H340" s="157"/>
      <c r="I340" s="157"/>
      <c r="J340" s="157"/>
      <c r="K340" s="157"/>
      <c r="L340" s="157"/>
      <c r="M340" s="157"/>
      <c r="N340" s="157"/>
      <c r="O340" s="157"/>
      <c r="P340" s="157"/>
      <c r="Q340" s="157"/>
      <c r="R340" s="157"/>
      <c r="S340" s="157"/>
      <c r="T340" s="157"/>
      <c r="U340" s="157"/>
      <c r="V340" s="157"/>
      <c r="W340" s="157"/>
      <c r="X340" s="157"/>
      <c r="Y340" s="148"/>
      <c r="Z340" s="148"/>
      <c r="AA340" s="148"/>
      <c r="AB340" s="148"/>
      <c r="AC340" s="148"/>
      <c r="AD340" s="148"/>
      <c r="AE340" s="148"/>
      <c r="AF340" s="148"/>
      <c r="AG340" s="148" t="s">
        <v>393</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55"/>
      <c r="B341" s="156"/>
      <c r="C341" s="197" t="s">
        <v>1964</v>
      </c>
      <c r="D341" s="183"/>
      <c r="E341" s="184"/>
      <c r="F341" s="157"/>
      <c r="G341" s="157"/>
      <c r="H341" s="157"/>
      <c r="I341" s="157"/>
      <c r="J341" s="157"/>
      <c r="K341" s="157"/>
      <c r="L341" s="157"/>
      <c r="M341" s="157"/>
      <c r="N341" s="157"/>
      <c r="O341" s="157"/>
      <c r="P341" s="157"/>
      <c r="Q341" s="157"/>
      <c r="R341" s="157"/>
      <c r="S341" s="157"/>
      <c r="T341" s="157"/>
      <c r="U341" s="157"/>
      <c r="V341" s="157"/>
      <c r="W341" s="157"/>
      <c r="X341" s="157"/>
      <c r="Y341" s="148"/>
      <c r="Z341" s="148"/>
      <c r="AA341" s="148"/>
      <c r="AB341" s="148"/>
      <c r="AC341" s="148"/>
      <c r="AD341" s="148"/>
      <c r="AE341" s="148"/>
      <c r="AF341" s="148"/>
      <c r="AG341" s="148" t="s">
        <v>393</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197" t="s">
        <v>1965</v>
      </c>
      <c r="D342" s="183"/>
      <c r="E342" s="184">
        <v>1.2</v>
      </c>
      <c r="F342" s="157"/>
      <c r="G342" s="157"/>
      <c r="H342" s="157"/>
      <c r="I342" s="157"/>
      <c r="J342" s="157"/>
      <c r="K342" s="157"/>
      <c r="L342" s="157"/>
      <c r="M342" s="157"/>
      <c r="N342" s="157"/>
      <c r="O342" s="157"/>
      <c r="P342" s="157"/>
      <c r="Q342" s="157"/>
      <c r="R342" s="157"/>
      <c r="S342" s="157"/>
      <c r="T342" s="157"/>
      <c r="U342" s="157"/>
      <c r="V342" s="157"/>
      <c r="W342" s="157"/>
      <c r="X342" s="157"/>
      <c r="Y342" s="148"/>
      <c r="Z342" s="148"/>
      <c r="AA342" s="148"/>
      <c r="AB342" s="148"/>
      <c r="AC342" s="148"/>
      <c r="AD342" s="148"/>
      <c r="AE342" s="148"/>
      <c r="AF342" s="148"/>
      <c r="AG342" s="148" t="s">
        <v>393</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ht="22.5" outlineLevel="1" x14ac:dyDescent="0.2">
      <c r="A343" s="165">
        <v>79</v>
      </c>
      <c r="B343" s="166" t="s">
        <v>1966</v>
      </c>
      <c r="C343" s="175" t="s">
        <v>1967</v>
      </c>
      <c r="D343" s="167" t="s">
        <v>727</v>
      </c>
      <c r="E343" s="168">
        <v>2</v>
      </c>
      <c r="F343" s="169">
        <v>1009.6</v>
      </c>
      <c r="G343" s="170">
        <f>ROUND(E343*F343,2)</f>
        <v>2019.2</v>
      </c>
      <c r="H343" s="169">
        <v>25.34</v>
      </c>
      <c r="I343" s="170">
        <f>ROUND(E343*H343,2)</f>
        <v>50.68</v>
      </c>
      <c r="J343" s="169">
        <v>984.26</v>
      </c>
      <c r="K343" s="170">
        <f>ROUND(E343*J343,2)</f>
        <v>1968.52</v>
      </c>
      <c r="L343" s="170">
        <v>21</v>
      </c>
      <c r="M343" s="170">
        <f>G343*(1+L343/100)</f>
        <v>2443.232</v>
      </c>
      <c r="N343" s="170">
        <v>1.33E-3</v>
      </c>
      <c r="O343" s="170">
        <f>ROUND(E343*N343,2)</f>
        <v>0</v>
      </c>
      <c r="P343" s="170">
        <v>0.104</v>
      </c>
      <c r="Q343" s="170">
        <f>ROUND(E343*P343,2)</f>
        <v>0.21</v>
      </c>
      <c r="R343" s="170" t="s">
        <v>660</v>
      </c>
      <c r="S343" s="170" t="s">
        <v>387</v>
      </c>
      <c r="T343" s="171" t="s">
        <v>322</v>
      </c>
      <c r="U343" s="157">
        <v>3.9689999999999999</v>
      </c>
      <c r="V343" s="157">
        <f>ROUND(E343*U343,2)</f>
        <v>7.94</v>
      </c>
      <c r="W343" s="157"/>
      <c r="X343" s="157" t="s">
        <v>388</v>
      </c>
      <c r="Y343" s="148"/>
      <c r="Z343" s="148"/>
      <c r="AA343" s="148"/>
      <c r="AB343" s="148"/>
      <c r="AC343" s="148"/>
      <c r="AD343" s="148"/>
      <c r="AE343" s="148"/>
      <c r="AF343" s="148"/>
      <c r="AG343" s="148" t="s">
        <v>389</v>
      </c>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x14ac:dyDescent="0.2">
      <c r="A344" s="155"/>
      <c r="B344" s="156"/>
      <c r="C344" s="273" t="s">
        <v>1968</v>
      </c>
      <c r="D344" s="274"/>
      <c r="E344" s="274"/>
      <c r="F344" s="274"/>
      <c r="G344" s="274"/>
      <c r="H344" s="157"/>
      <c r="I344" s="157"/>
      <c r="J344" s="157"/>
      <c r="K344" s="157"/>
      <c r="L344" s="157"/>
      <c r="M344" s="157"/>
      <c r="N344" s="157"/>
      <c r="O344" s="157"/>
      <c r="P344" s="157"/>
      <c r="Q344" s="157"/>
      <c r="R344" s="157"/>
      <c r="S344" s="157"/>
      <c r="T344" s="157"/>
      <c r="U344" s="157"/>
      <c r="V344" s="157"/>
      <c r="W344" s="157"/>
      <c r="X344" s="157"/>
      <c r="Y344" s="148"/>
      <c r="Z344" s="148"/>
      <c r="AA344" s="148"/>
      <c r="AB344" s="148"/>
      <c r="AC344" s="148"/>
      <c r="AD344" s="148"/>
      <c r="AE344" s="148"/>
      <c r="AF344" s="148"/>
      <c r="AG344" s="148" t="s">
        <v>391</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5"/>
      <c r="B345" s="156"/>
      <c r="C345" s="261" t="s">
        <v>1969</v>
      </c>
      <c r="D345" s="262"/>
      <c r="E345" s="262"/>
      <c r="F345" s="262"/>
      <c r="G345" s="262"/>
      <c r="H345" s="157"/>
      <c r="I345" s="157"/>
      <c r="J345" s="157"/>
      <c r="K345" s="157"/>
      <c r="L345" s="157"/>
      <c r="M345" s="157"/>
      <c r="N345" s="157"/>
      <c r="O345" s="157"/>
      <c r="P345" s="157"/>
      <c r="Q345" s="157"/>
      <c r="R345" s="157"/>
      <c r="S345" s="157"/>
      <c r="T345" s="157"/>
      <c r="U345" s="157"/>
      <c r="V345" s="157"/>
      <c r="W345" s="157"/>
      <c r="X345" s="157"/>
      <c r="Y345" s="148"/>
      <c r="Z345" s="148"/>
      <c r="AA345" s="148"/>
      <c r="AB345" s="148"/>
      <c r="AC345" s="148"/>
      <c r="AD345" s="148"/>
      <c r="AE345" s="148"/>
      <c r="AF345" s="148"/>
      <c r="AG345" s="148" t="s">
        <v>326</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97" t="s">
        <v>1970</v>
      </c>
      <c r="D346" s="183"/>
      <c r="E346" s="184">
        <v>2</v>
      </c>
      <c r="F346" s="157"/>
      <c r="G346" s="157"/>
      <c r="H346" s="157"/>
      <c r="I346" s="157"/>
      <c r="J346" s="157"/>
      <c r="K346" s="157"/>
      <c r="L346" s="157"/>
      <c r="M346" s="157"/>
      <c r="N346" s="157"/>
      <c r="O346" s="157"/>
      <c r="P346" s="157"/>
      <c r="Q346" s="157"/>
      <c r="R346" s="157"/>
      <c r="S346" s="157"/>
      <c r="T346" s="157"/>
      <c r="U346" s="157"/>
      <c r="V346" s="157"/>
      <c r="W346" s="157"/>
      <c r="X346" s="157"/>
      <c r="Y346" s="148"/>
      <c r="Z346" s="148"/>
      <c r="AA346" s="148"/>
      <c r="AB346" s="148"/>
      <c r="AC346" s="148"/>
      <c r="AD346" s="148"/>
      <c r="AE346" s="148"/>
      <c r="AF346" s="148"/>
      <c r="AG346" s="148" t="s">
        <v>393</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65">
        <v>80</v>
      </c>
      <c r="B347" s="166" t="s">
        <v>1971</v>
      </c>
      <c r="C347" s="175" t="s">
        <v>1972</v>
      </c>
      <c r="D347" s="167" t="s">
        <v>420</v>
      </c>
      <c r="E347" s="168">
        <v>0.4</v>
      </c>
      <c r="F347" s="169">
        <v>4800</v>
      </c>
      <c r="G347" s="170">
        <f>ROUND(E347*F347,2)</f>
        <v>1920</v>
      </c>
      <c r="H347" s="169">
        <v>1718.4</v>
      </c>
      <c r="I347" s="170">
        <f>ROUND(E347*H347,2)</f>
        <v>687.36</v>
      </c>
      <c r="J347" s="169">
        <v>3081.6</v>
      </c>
      <c r="K347" s="170">
        <f>ROUND(E347*J347,2)</f>
        <v>1232.6400000000001</v>
      </c>
      <c r="L347" s="170">
        <v>21</v>
      </c>
      <c r="M347" s="170">
        <f>G347*(1+L347/100)</f>
        <v>2323.1999999999998</v>
      </c>
      <c r="N347" s="170">
        <v>0</v>
      </c>
      <c r="O347" s="170">
        <f>ROUND(E347*N347,2)</f>
        <v>0</v>
      </c>
      <c r="P347" s="170">
        <v>3.1399999999999997E-2</v>
      </c>
      <c r="Q347" s="170">
        <f>ROUND(E347*P347,2)</f>
        <v>0.01</v>
      </c>
      <c r="R347" s="170"/>
      <c r="S347" s="170" t="s">
        <v>321</v>
      </c>
      <c r="T347" s="171" t="s">
        <v>322</v>
      </c>
      <c r="U347" s="157">
        <v>7.9</v>
      </c>
      <c r="V347" s="157">
        <f>ROUND(E347*U347,2)</f>
        <v>3.16</v>
      </c>
      <c r="W347" s="157"/>
      <c r="X347" s="157" t="s">
        <v>388</v>
      </c>
      <c r="Y347" s="148"/>
      <c r="Z347" s="148"/>
      <c r="AA347" s="148"/>
      <c r="AB347" s="148"/>
      <c r="AC347" s="148"/>
      <c r="AD347" s="148"/>
      <c r="AE347" s="148"/>
      <c r="AF347" s="148"/>
      <c r="AG347" s="148" t="s">
        <v>389</v>
      </c>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55"/>
      <c r="B348" s="156"/>
      <c r="C348" s="197" t="s">
        <v>1973</v>
      </c>
      <c r="D348" s="183"/>
      <c r="E348" s="184">
        <v>0.4</v>
      </c>
      <c r="F348" s="157"/>
      <c r="G348" s="157"/>
      <c r="H348" s="157"/>
      <c r="I348" s="157"/>
      <c r="J348" s="157"/>
      <c r="K348" s="157"/>
      <c r="L348" s="157"/>
      <c r="M348" s="157"/>
      <c r="N348" s="157"/>
      <c r="O348" s="157"/>
      <c r="P348" s="157"/>
      <c r="Q348" s="157"/>
      <c r="R348" s="157"/>
      <c r="S348" s="157"/>
      <c r="T348" s="157"/>
      <c r="U348" s="157"/>
      <c r="V348" s="157"/>
      <c r="W348" s="157"/>
      <c r="X348" s="157"/>
      <c r="Y348" s="148"/>
      <c r="Z348" s="148"/>
      <c r="AA348" s="148"/>
      <c r="AB348" s="148"/>
      <c r="AC348" s="148"/>
      <c r="AD348" s="148"/>
      <c r="AE348" s="148"/>
      <c r="AF348" s="148"/>
      <c r="AG348" s="148" t="s">
        <v>393</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1" x14ac:dyDescent="0.2">
      <c r="A349" s="165">
        <v>81</v>
      </c>
      <c r="B349" s="166" t="s">
        <v>1974</v>
      </c>
      <c r="C349" s="175" t="s">
        <v>1975</v>
      </c>
      <c r="D349" s="167" t="s">
        <v>649</v>
      </c>
      <c r="E349" s="168">
        <v>0.22758999999999999</v>
      </c>
      <c r="F349" s="169">
        <v>169.6</v>
      </c>
      <c r="G349" s="170">
        <f>ROUND(E349*F349,2)</f>
        <v>38.6</v>
      </c>
      <c r="H349" s="169">
        <v>0</v>
      </c>
      <c r="I349" s="170">
        <f>ROUND(E349*H349,2)</f>
        <v>0</v>
      </c>
      <c r="J349" s="169">
        <v>169.6</v>
      </c>
      <c r="K349" s="170">
        <f>ROUND(E349*J349,2)</f>
        <v>38.6</v>
      </c>
      <c r="L349" s="170">
        <v>21</v>
      </c>
      <c r="M349" s="170">
        <f>G349*(1+L349/100)</f>
        <v>46.706000000000003</v>
      </c>
      <c r="N349" s="170">
        <v>0</v>
      </c>
      <c r="O349" s="170">
        <f>ROUND(E349*N349,2)</f>
        <v>0</v>
      </c>
      <c r="P349" s="170">
        <v>0</v>
      </c>
      <c r="Q349" s="170">
        <f>ROUND(E349*P349,2)</f>
        <v>0</v>
      </c>
      <c r="R349" s="170" t="s">
        <v>660</v>
      </c>
      <c r="S349" s="170" t="s">
        <v>387</v>
      </c>
      <c r="T349" s="171" t="s">
        <v>322</v>
      </c>
      <c r="U349" s="157">
        <v>0.49</v>
      </c>
      <c r="V349" s="157">
        <f>ROUND(E349*U349,2)</f>
        <v>0.11</v>
      </c>
      <c r="W349" s="157"/>
      <c r="X349" s="157" t="s">
        <v>650</v>
      </c>
      <c r="Y349" s="148"/>
      <c r="Z349" s="148"/>
      <c r="AA349" s="148"/>
      <c r="AB349" s="148"/>
      <c r="AC349" s="148"/>
      <c r="AD349" s="148"/>
      <c r="AE349" s="148"/>
      <c r="AF349" s="148"/>
      <c r="AG349" s="148" t="s">
        <v>651</v>
      </c>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1" x14ac:dyDescent="0.2">
      <c r="A350" s="155"/>
      <c r="B350" s="156"/>
      <c r="C350" s="270" t="s">
        <v>1976</v>
      </c>
      <c r="D350" s="271"/>
      <c r="E350" s="271"/>
      <c r="F350" s="271"/>
      <c r="G350" s="271"/>
      <c r="H350" s="157"/>
      <c r="I350" s="157"/>
      <c r="J350" s="157"/>
      <c r="K350" s="157"/>
      <c r="L350" s="157"/>
      <c r="M350" s="157"/>
      <c r="N350" s="157"/>
      <c r="O350" s="157"/>
      <c r="P350" s="157"/>
      <c r="Q350" s="157"/>
      <c r="R350" s="157"/>
      <c r="S350" s="157"/>
      <c r="T350" s="157"/>
      <c r="U350" s="157"/>
      <c r="V350" s="157"/>
      <c r="W350" s="157"/>
      <c r="X350" s="157"/>
      <c r="Y350" s="148"/>
      <c r="Z350" s="148"/>
      <c r="AA350" s="148"/>
      <c r="AB350" s="148"/>
      <c r="AC350" s="148"/>
      <c r="AD350" s="148"/>
      <c r="AE350" s="148"/>
      <c r="AF350" s="148"/>
      <c r="AG350" s="148" t="s">
        <v>326</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197" t="s">
        <v>652</v>
      </c>
      <c r="D351" s="183"/>
      <c r="E351" s="184"/>
      <c r="F351" s="157"/>
      <c r="G351" s="157"/>
      <c r="H351" s="157"/>
      <c r="I351" s="157"/>
      <c r="J351" s="157"/>
      <c r="K351" s="157"/>
      <c r="L351" s="157"/>
      <c r="M351" s="157"/>
      <c r="N351" s="157"/>
      <c r="O351" s="157"/>
      <c r="P351" s="157"/>
      <c r="Q351" s="157"/>
      <c r="R351" s="157"/>
      <c r="S351" s="157"/>
      <c r="T351" s="157"/>
      <c r="U351" s="157"/>
      <c r="V351" s="157"/>
      <c r="W351" s="157"/>
      <c r="X351" s="157"/>
      <c r="Y351" s="148"/>
      <c r="Z351" s="148"/>
      <c r="AA351" s="148"/>
      <c r="AB351" s="148"/>
      <c r="AC351" s="148"/>
      <c r="AD351" s="148"/>
      <c r="AE351" s="148"/>
      <c r="AF351" s="148"/>
      <c r="AG351" s="148" t="s">
        <v>393</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197" t="s">
        <v>2156</v>
      </c>
      <c r="D352" s="183"/>
      <c r="E352" s="184"/>
      <c r="F352" s="157"/>
      <c r="G352" s="157"/>
      <c r="H352" s="157"/>
      <c r="I352" s="157"/>
      <c r="J352" s="157"/>
      <c r="K352" s="157"/>
      <c r="L352" s="157"/>
      <c r="M352" s="157"/>
      <c r="N352" s="157"/>
      <c r="O352" s="157"/>
      <c r="P352" s="157"/>
      <c r="Q352" s="157"/>
      <c r="R352" s="157"/>
      <c r="S352" s="157"/>
      <c r="T352" s="157"/>
      <c r="U352" s="157"/>
      <c r="V352" s="157"/>
      <c r="W352" s="157"/>
      <c r="X352" s="157"/>
      <c r="Y352" s="148"/>
      <c r="Z352" s="148"/>
      <c r="AA352" s="148"/>
      <c r="AB352" s="148"/>
      <c r="AC352" s="148"/>
      <c r="AD352" s="148"/>
      <c r="AE352" s="148"/>
      <c r="AF352" s="148"/>
      <c r="AG352" s="148" t="s">
        <v>393</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97" t="s">
        <v>1978</v>
      </c>
      <c r="D353" s="183"/>
      <c r="E353" s="184">
        <v>0.22758999999999999</v>
      </c>
      <c r="F353" s="157"/>
      <c r="G353" s="157"/>
      <c r="H353" s="157"/>
      <c r="I353" s="157"/>
      <c r="J353" s="157"/>
      <c r="K353" s="157"/>
      <c r="L353" s="157"/>
      <c r="M353" s="157"/>
      <c r="N353" s="157"/>
      <c r="O353" s="157"/>
      <c r="P353" s="157"/>
      <c r="Q353" s="157"/>
      <c r="R353" s="157"/>
      <c r="S353" s="157"/>
      <c r="T353" s="157"/>
      <c r="U353" s="157"/>
      <c r="V353" s="157"/>
      <c r="W353" s="157"/>
      <c r="X353" s="157"/>
      <c r="Y353" s="148"/>
      <c r="Z353" s="148"/>
      <c r="AA353" s="148"/>
      <c r="AB353" s="148"/>
      <c r="AC353" s="148"/>
      <c r="AD353" s="148"/>
      <c r="AE353" s="148"/>
      <c r="AF353" s="148"/>
      <c r="AG353" s="148" t="s">
        <v>393</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65">
        <v>82</v>
      </c>
      <c r="B354" s="166" t="s">
        <v>1979</v>
      </c>
      <c r="C354" s="175" t="s">
        <v>1980</v>
      </c>
      <c r="D354" s="167" t="s">
        <v>649</v>
      </c>
      <c r="E354" s="168">
        <v>2.0483199999999999</v>
      </c>
      <c r="F354" s="169">
        <v>12.56</v>
      </c>
      <c r="G354" s="170">
        <f>ROUND(E354*F354,2)</f>
        <v>25.73</v>
      </c>
      <c r="H354" s="169">
        <v>0</v>
      </c>
      <c r="I354" s="170">
        <f>ROUND(E354*H354,2)</f>
        <v>0</v>
      </c>
      <c r="J354" s="169">
        <v>12.56</v>
      </c>
      <c r="K354" s="170">
        <f>ROUND(E354*J354,2)</f>
        <v>25.73</v>
      </c>
      <c r="L354" s="170">
        <v>21</v>
      </c>
      <c r="M354" s="170">
        <f>G354*(1+L354/100)</f>
        <v>31.133299999999998</v>
      </c>
      <c r="N354" s="170">
        <v>0</v>
      </c>
      <c r="O354" s="170">
        <f>ROUND(E354*N354,2)</f>
        <v>0</v>
      </c>
      <c r="P354" s="170">
        <v>0</v>
      </c>
      <c r="Q354" s="170">
        <f>ROUND(E354*P354,2)</f>
        <v>0</v>
      </c>
      <c r="R354" s="170" t="s">
        <v>660</v>
      </c>
      <c r="S354" s="170" t="s">
        <v>387</v>
      </c>
      <c r="T354" s="171" t="s">
        <v>322</v>
      </c>
      <c r="U354" s="157">
        <v>0</v>
      </c>
      <c r="V354" s="157">
        <f>ROUND(E354*U354,2)</f>
        <v>0</v>
      </c>
      <c r="W354" s="157"/>
      <c r="X354" s="157" t="s">
        <v>650</v>
      </c>
      <c r="Y354" s="148"/>
      <c r="Z354" s="148"/>
      <c r="AA354" s="148"/>
      <c r="AB354" s="148"/>
      <c r="AC354" s="148"/>
      <c r="AD354" s="148"/>
      <c r="AE354" s="148"/>
      <c r="AF354" s="148"/>
      <c r="AG354" s="148" t="s">
        <v>651</v>
      </c>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97" t="s">
        <v>652</v>
      </c>
      <c r="D355" s="183"/>
      <c r="E355" s="184"/>
      <c r="F355" s="157"/>
      <c r="G355" s="157"/>
      <c r="H355" s="157"/>
      <c r="I355" s="157"/>
      <c r="J355" s="157"/>
      <c r="K355" s="157"/>
      <c r="L355" s="157"/>
      <c r="M355" s="157"/>
      <c r="N355" s="157"/>
      <c r="O355" s="157"/>
      <c r="P355" s="157"/>
      <c r="Q355" s="157"/>
      <c r="R355" s="157"/>
      <c r="S355" s="157"/>
      <c r="T355" s="157"/>
      <c r="U355" s="157"/>
      <c r="V355" s="157"/>
      <c r="W355" s="157"/>
      <c r="X355" s="157"/>
      <c r="Y355" s="148"/>
      <c r="Z355" s="148"/>
      <c r="AA355" s="148"/>
      <c r="AB355" s="148"/>
      <c r="AC355" s="148"/>
      <c r="AD355" s="148"/>
      <c r="AE355" s="148"/>
      <c r="AF355" s="148"/>
      <c r="AG355" s="148" t="s">
        <v>393</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55"/>
      <c r="B356" s="156"/>
      <c r="C356" s="197" t="s">
        <v>2156</v>
      </c>
      <c r="D356" s="183"/>
      <c r="E356" s="184"/>
      <c r="F356" s="157"/>
      <c r="G356" s="157"/>
      <c r="H356" s="157"/>
      <c r="I356" s="157"/>
      <c r="J356" s="157"/>
      <c r="K356" s="157"/>
      <c r="L356" s="157"/>
      <c r="M356" s="157"/>
      <c r="N356" s="157"/>
      <c r="O356" s="157"/>
      <c r="P356" s="157"/>
      <c r="Q356" s="157"/>
      <c r="R356" s="157"/>
      <c r="S356" s="157"/>
      <c r="T356" s="157"/>
      <c r="U356" s="157"/>
      <c r="V356" s="157"/>
      <c r="W356" s="157"/>
      <c r="X356" s="157"/>
      <c r="Y356" s="148"/>
      <c r="Z356" s="148"/>
      <c r="AA356" s="148"/>
      <c r="AB356" s="148"/>
      <c r="AC356" s="148"/>
      <c r="AD356" s="148"/>
      <c r="AE356" s="148"/>
      <c r="AF356" s="148"/>
      <c r="AG356" s="148" t="s">
        <v>393</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197" t="s">
        <v>1981</v>
      </c>
      <c r="D357" s="183"/>
      <c r="E357" s="184">
        <v>2.0483199999999999</v>
      </c>
      <c r="F357" s="157"/>
      <c r="G357" s="157"/>
      <c r="H357" s="157"/>
      <c r="I357" s="157"/>
      <c r="J357" s="157"/>
      <c r="K357" s="157"/>
      <c r="L357" s="157"/>
      <c r="M357" s="157"/>
      <c r="N357" s="157"/>
      <c r="O357" s="157"/>
      <c r="P357" s="157"/>
      <c r="Q357" s="157"/>
      <c r="R357" s="157"/>
      <c r="S357" s="157"/>
      <c r="T357" s="157"/>
      <c r="U357" s="157"/>
      <c r="V357" s="157"/>
      <c r="W357" s="157"/>
      <c r="X357" s="157"/>
      <c r="Y357" s="148"/>
      <c r="Z357" s="148"/>
      <c r="AA357" s="148"/>
      <c r="AB357" s="148"/>
      <c r="AC357" s="148"/>
      <c r="AD357" s="148"/>
      <c r="AE357" s="148"/>
      <c r="AF357" s="148"/>
      <c r="AG357" s="148" t="s">
        <v>393</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65">
        <v>83</v>
      </c>
      <c r="B358" s="166" t="s">
        <v>658</v>
      </c>
      <c r="C358" s="175" t="s">
        <v>1153</v>
      </c>
      <c r="D358" s="167" t="s">
        <v>649</v>
      </c>
      <c r="E358" s="168">
        <v>0.22758999999999999</v>
      </c>
      <c r="F358" s="169">
        <v>239.99</v>
      </c>
      <c r="G358" s="170">
        <f>ROUND(E358*F358,2)</f>
        <v>54.62</v>
      </c>
      <c r="H358" s="169">
        <v>0</v>
      </c>
      <c r="I358" s="170">
        <f>ROUND(E358*H358,2)</f>
        <v>0</v>
      </c>
      <c r="J358" s="169">
        <v>239.99</v>
      </c>
      <c r="K358" s="170">
        <f>ROUND(E358*J358,2)</f>
        <v>54.62</v>
      </c>
      <c r="L358" s="170">
        <v>21</v>
      </c>
      <c r="M358" s="170">
        <f>G358*(1+L358/100)</f>
        <v>66.090199999999996</v>
      </c>
      <c r="N358" s="170">
        <v>0</v>
      </c>
      <c r="O358" s="170">
        <f>ROUND(E358*N358,2)</f>
        <v>0</v>
      </c>
      <c r="P358" s="170">
        <v>0</v>
      </c>
      <c r="Q358" s="170">
        <f>ROUND(E358*P358,2)</f>
        <v>0</v>
      </c>
      <c r="R358" s="170" t="s">
        <v>660</v>
      </c>
      <c r="S358" s="170" t="s">
        <v>387</v>
      </c>
      <c r="T358" s="171" t="s">
        <v>322</v>
      </c>
      <c r="U358" s="157">
        <v>0</v>
      </c>
      <c r="V358" s="157">
        <f>ROUND(E358*U358,2)</f>
        <v>0</v>
      </c>
      <c r="W358" s="157"/>
      <c r="X358" s="157" t="s">
        <v>650</v>
      </c>
      <c r="Y358" s="148"/>
      <c r="Z358" s="148"/>
      <c r="AA358" s="148"/>
      <c r="AB358" s="148"/>
      <c r="AC358" s="148"/>
      <c r="AD358" s="148"/>
      <c r="AE358" s="148"/>
      <c r="AF358" s="148"/>
      <c r="AG358" s="148" t="s">
        <v>651</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55"/>
      <c r="B359" s="156"/>
      <c r="C359" s="197" t="s">
        <v>652</v>
      </c>
      <c r="D359" s="183"/>
      <c r="E359" s="184"/>
      <c r="F359" s="157"/>
      <c r="G359" s="157"/>
      <c r="H359" s="157"/>
      <c r="I359" s="157"/>
      <c r="J359" s="157"/>
      <c r="K359" s="157"/>
      <c r="L359" s="157"/>
      <c r="M359" s="157"/>
      <c r="N359" s="157"/>
      <c r="O359" s="157"/>
      <c r="P359" s="157"/>
      <c r="Q359" s="157"/>
      <c r="R359" s="157"/>
      <c r="S359" s="157"/>
      <c r="T359" s="157"/>
      <c r="U359" s="157"/>
      <c r="V359" s="157"/>
      <c r="W359" s="157"/>
      <c r="X359" s="157"/>
      <c r="Y359" s="148"/>
      <c r="Z359" s="148"/>
      <c r="AA359" s="148"/>
      <c r="AB359" s="148"/>
      <c r="AC359" s="148"/>
      <c r="AD359" s="148"/>
      <c r="AE359" s="148"/>
      <c r="AF359" s="148"/>
      <c r="AG359" s="148" t="s">
        <v>393</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55"/>
      <c r="B360" s="156"/>
      <c r="C360" s="197" t="s">
        <v>2156</v>
      </c>
      <c r="D360" s="183"/>
      <c r="E360" s="184"/>
      <c r="F360" s="157"/>
      <c r="G360" s="157"/>
      <c r="H360" s="157"/>
      <c r="I360" s="157"/>
      <c r="J360" s="157"/>
      <c r="K360" s="157"/>
      <c r="L360" s="157"/>
      <c r="M360" s="157"/>
      <c r="N360" s="157"/>
      <c r="O360" s="157"/>
      <c r="P360" s="157"/>
      <c r="Q360" s="157"/>
      <c r="R360" s="157"/>
      <c r="S360" s="157"/>
      <c r="T360" s="157"/>
      <c r="U360" s="157"/>
      <c r="V360" s="157"/>
      <c r="W360" s="157"/>
      <c r="X360" s="157"/>
      <c r="Y360" s="148"/>
      <c r="Z360" s="148"/>
      <c r="AA360" s="148"/>
      <c r="AB360" s="148"/>
      <c r="AC360" s="148"/>
      <c r="AD360" s="148"/>
      <c r="AE360" s="148"/>
      <c r="AF360" s="148"/>
      <c r="AG360" s="148" t="s">
        <v>393</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55"/>
      <c r="B361" s="156"/>
      <c r="C361" s="197" t="s">
        <v>1978</v>
      </c>
      <c r="D361" s="183"/>
      <c r="E361" s="184">
        <v>0.22758999999999999</v>
      </c>
      <c r="F361" s="157"/>
      <c r="G361" s="157"/>
      <c r="H361" s="157"/>
      <c r="I361" s="157"/>
      <c r="J361" s="157"/>
      <c r="K361" s="157"/>
      <c r="L361" s="157"/>
      <c r="M361" s="157"/>
      <c r="N361" s="157"/>
      <c r="O361" s="157"/>
      <c r="P361" s="157"/>
      <c r="Q361" s="157"/>
      <c r="R361" s="157"/>
      <c r="S361" s="157"/>
      <c r="T361" s="157"/>
      <c r="U361" s="157"/>
      <c r="V361" s="157"/>
      <c r="W361" s="157"/>
      <c r="X361" s="157"/>
      <c r="Y361" s="148"/>
      <c r="Z361" s="148"/>
      <c r="AA361" s="148"/>
      <c r="AB361" s="148"/>
      <c r="AC361" s="148"/>
      <c r="AD361" s="148"/>
      <c r="AE361" s="148"/>
      <c r="AF361" s="148"/>
      <c r="AG361" s="148" t="s">
        <v>393</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x14ac:dyDescent="0.2">
      <c r="A362" s="159" t="s">
        <v>316</v>
      </c>
      <c r="B362" s="160" t="s">
        <v>238</v>
      </c>
      <c r="C362" s="174" t="s">
        <v>239</v>
      </c>
      <c r="D362" s="161"/>
      <c r="E362" s="162"/>
      <c r="F362" s="163"/>
      <c r="G362" s="163">
        <f>SUMIF(AG363:AG367,"&lt;&gt;NOR",G363:G367)</f>
        <v>66401.86</v>
      </c>
      <c r="H362" s="163"/>
      <c r="I362" s="163">
        <f>SUM(I363:I367)</f>
        <v>0</v>
      </c>
      <c r="J362" s="163"/>
      <c r="K362" s="163">
        <f>SUM(K363:K367)</f>
        <v>66401.86</v>
      </c>
      <c r="L362" s="163"/>
      <c r="M362" s="163">
        <f>SUM(M363:M367)</f>
        <v>80346.250599999999</v>
      </c>
      <c r="N362" s="163"/>
      <c r="O362" s="163">
        <f>SUM(O363:O367)</f>
        <v>0</v>
      </c>
      <c r="P362" s="163"/>
      <c r="Q362" s="163">
        <f>SUM(Q363:Q367)</f>
        <v>0</v>
      </c>
      <c r="R362" s="163"/>
      <c r="S362" s="163"/>
      <c r="T362" s="164"/>
      <c r="U362" s="158"/>
      <c r="V362" s="158">
        <f>SUM(V363:V367)</f>
        <v>0</v>
      </c>
      <c r="W362" s="158"/>
      <c r="X362" s="158"/>
      <c r="AG362" t="s">
        <v>317</v>
      </c>
    </row>
    <row r="363" spans="1:60" outlineLevel="1" x14ac:dyDescent="0.2">
      <c r="A363" s="165">
        <v>84</v>
      </c>
      <c r="B363" s="166" t="s">
        <v>1982</v>
      </c>
      <c r="C363" s="175" t="s">
        <v>1983</v>
      </c>
      <c r="D363" s="167" t="s">
        <v>649</v>
      </c>
      <c r="E363" s="168">
        <v>229.92332999999999</v>
      </c>
      <c r="F363" s="169">
        <v>288.8</v>
      </c>
      <c r="G363" s="170">
        <f>ROUND(E363*F363,2)</f>
        <v>66401.86</v>
      </c>
      <c r="H363" s="169">
        <v>0</v>
      </c>
      <c r="I363" s="170">
        <f>ROUND(E363*H363,2)</f>
        <v>0</v>
      </c>
      <c r="J363" s="169">
        <v>288.8</v>
      </c>
      <c r="K363" s="170">
        <f>ROUND(E363*J363,2)</f>
        <v>66401.86</v>
      </c>
      <c r="L363" s="170">
        <v>21</v>
      </c>
      <c r="M363" s="170">
        <f>G363*(1+L363/100)</f>
        <v>80346.250599999999</v>
      </c>
      <c r="N363" s="170">
        <v>0</v>
      </c>
      <c r="O363" s="170">
        <f>ROUND(E363*N363,2)</f>
        <v>0</v>
      </c>
      <c r="P363" s="170">
        <v>0</v>
      </c>
      <c r="Q363" s="170">
        <f>ROUND(E363*P363,2)</f>
        <v>0</v>
      </c>
      <c r="R363" s="170"/>
      <c r="S363" s="170" t="s">
        <v>387</v>
      </c>
      <c r="T363" s="171" t="s">
        <v>322</v>
      </c>
      <c r="U363" s="157">
        <v>0</v>
      </c>
      <c r="V363" s="157">
        <f>ROUND(E363*U363,2)</f>
        <v>0</v>
      </c>
      <c r="W363" s="157"/>
      <c r="X363" s="157" t="s">
        <v>943</v>
      </c>
      <c r="Y363" s="148"/>
      <c r="Z363" s="148"/>
      <c r="AA363" s="148"/>
      <c r="AB363" s="148"/>
      <c r="AC363" s="148"/>
      <c r="AD363" s="148"/>
      <c r="AE363" s="148"/>
      <c r="AF363" s="148"/>
      <c r="AG363" s="148" t="s">
        <v>1984</v>
      </c>
      <c r="AH363" s="148"/>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97" t="s">
        <v>947</v>
      </c>
      <c r="D364" s="183"/>
      <c r="E364" s="184"/>
      <c r="F364" s="157"/>
      <c r="G364" s="157"/>
      <c r="H364" s="157"/>
      <c r="I364" s="157"/>
      <c r="J364" s="157"/>
      <c r="K364" s="157"/>
      <c r="L364" s="157"/>
      <c r="M364" s="157"/>
      <c r="N364" s="157"/>
      <c r="O364" s="157"/>
      <c r="P364" s="157"/>
      <c r="Q364" s="157"/>
      <c r="R364" s="157"/>
      <c r="S364" s="157"/>
      <c r="T364" s="157"/>
      <c r="U364" s="157"/>
      <c r="V364" s="157"/>
      <c r="W364" s="157"/>
      <c r="X364" s="157"/>
      <c r="Y364" s="148"/>
      <c r="Z364" s="148"/>
      <c r="AA364" s="148"/>
      <c r="AB364" s="148"/>
      <c r="AC364" s="148"/>
      <c r="AD364" s="148"/>
      <c r="AE364" s="148"/>
      <c r="AF364" s="148"/>
      <c r="AG364" s="148" t="s">
        <v>393</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ht="22.5" outlineLevel="1" x14ac:dyDescent="0.2">
      <c r="A365" s="155"/>
      <c r="B365" s="156"/>
      <c r="C365" s="197" t="s">
        <v>2157</v>
      </c>
      <c r="D365" s="183"/>
      <c r="E365" s="184"/>
      <c r="F365" s="157"/>
      <c r="G365" s="157"/>
      <c r="H365" s="157"/>
      <c r="I365" s="157"/>
      <c r="J365" s="157"/>
      <c r="K365" s="157"/>
      <c r="L365" s="157"/>
      <c r="M365" s="157"/>
      <c r="N365" s="157"/>
      <c r="O365" s="157"/>
      <c r="P365" s="157"/>
      <c r="Q365" s="157"/>
      <c r="R365" s="157"/>
      <c r="S365" s="157"/>
      <c r="T365" s="157"/>
      <c r="U365" s="157"/>
      <c r="V365" s="157"/>
      <c r="W365" s="157"/>
      <c r="X365" s="157"/>
      <c r="Y365" s="148"/>
      <c r="Z365" s="148"/>
      <c r="AA365" s="148"/>
      <c r="AB365" s="148"/>
      <c r="AC365" s="148"/>
      <c r="AD365" s="148"/>
      <c r="AE365" s="148"/>
      <c r="AF365" s="148"/>
      <c r="AG365" s="148" t="s">
        <v>393</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97" t="s">
        <v>2158</v>
      </c>
      <c r="D366" s="183"/>
      <c r="E366" s="184"/>
      <c r="F366" s="157"/>
      <c r="G366" s="157"/>
      <c r="H366" s="157"/>
      <c r="I366" s="157"/>
      <c r="J366" s="157"/>
      <c r="K366" s="157"/>
      <c r="L366" s="157"/>
      <c r="M366" s="157"/>
      <c r="N366" s="157"/>
      <c r="O366" s="157"/>
      <c r="P366" s="157"/>
      <c r="Q366" s="157"/>
      <c r="R366" s="157"/>
      <c r="S366" s="157"/>
      <c r="T366" s="157"/>
      <c r="U366" s="157"/>
      <c r="V366" s="157"/>
      <c r="W366" s="157"/>
      <c r="X366" s="157"/>
      <c r="Y366" s="148"/>
      <c r="Z366" s="148"/>
      <c r="AA366" s="148"/>
      <c r="AB366" s="148"/>
      <c r="AC366" s="148"/>
      <c r="AD366" s="148"/>
      <c r="AE366" s="148"/>
      <c r="AF366" s="148"/>
      <c r="AG366" s="148" t="s">
        <v>393</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97" t="s">
        <v>2159</v>
      </c>
      <c r="D367" s="183"/>
      <c r="E367" s="184">
        <v>229.92332999999999</v>
      </c>
      <c r="F367" s="157"/>
      <c r="G367" s="157"/>
      <c r="H367" s="157"/>
      <c r="I367" s="157"/>
      <c r="J367" s="157"/>
      <c r="K367" s="157"/>
      <c r="L367" s="157"/>
      <c r="M367" s="157"/>
      <c r="N367" s="157"/>
      <c r="O367" s="157"/>
      <c r="P367" s="157"/>
      <c r="Q367" s="157"/>
      <c r="R367" s="157"/>
      <c r="S367" s="157"/>
      <c r="T367" s="157"/>
      <c r="U367" s="157"/>
      <c r="V367" s="157"/>
      <c r="W367" s="157"/>
      <c r="X367" s="157"/>
      <c r="Y367" s="148"/>
      <c r="Z367" s="148"/>
      <c r="AA367" s="148"/>
      <c r="AB367" s="148"/>
      <c r="AC367" s="148"/>
      <c r="AD367" s="148"/>
      <c r="AE367" s="148"/>
      <c r="AF367" s="148"/>
      <c r="AG367" s="148" t="s">
        <v>393</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x14ac:dyDescent="0.2">
      <c r="A368" s="159" t="s">
        <v>316</v>
      </c>
      <c r="B368" s="160" t="s">
        <v>242</v>
      </c>
      <c r="C368" s="174" t="s">
        <v>243</v>
      </c>
      <c r="D368" s="161"/>
      <c r="E368" s="162"/>
      <c r="F368" s="163"/>
      <c r="G368" s="163">
        <f>SUMIF(AG369:AG376,"&lt;&gt;NOR",G369:G376)</f>
        <v>2994.17</v>
      </c>
      <c r="H368" s="163"/>
      <c r="I368" s="163">
        <f>SUM(I369:I376)</f>
        <v>1556.1</v>
      </c>
      <c r="J368" s="163"/>
      <c r="K368" s="163">
        <f>SUM(K369:K376)</f>
        <v>1438.0700000000002</v>
      </c>
      <c r="L368" s="163"/>
      <c r="M368" s="163">
        <f>SUM(M369:M376)</f>
        <v>3622.9457000000002</v>
      </c>
      <c r="N368" s="163"/>
      <c r="O368" s="163">
        <f>SUM(O369:O376)</f>
        <v>0.05</v>
      </c>
      <c r="P368" s="163"/>
      <c r="Q368" s="163">
        <f>SUM(Q369:Q376)</f>
        <v>0</v>
      </c>
      <c r="R368" s="163"/>
      <c r="S368" s="163"/>
      <c r="T368" s="164"/>
      <c r="U368" s="158"/>
      <c r="V368" s="158">
        <f>SUM(V369:V376)</f>
        <v>3.4899999999999998</v>
      </c>
      <c r="W368" s="158"/>
      <c r="X368" s="158"/>
      <c r="AG368" t="s">
        <v>317</v>
      </c>
    </row>
    <row r="369" spans="1:60" ht="33.75" outlineLevel="1" x14ac:dyDescent="0.2">
      <c r="A369" s="165">
        <v>85</v>
      </c>
      <c r="B369" s="166" t="s">
        <v>1988</v>
      </c>
      <c r="C369" s="175" t="s">
        <v>1989</v>
      </c>
      <c r="D369" s="167" t="s">
        <v>506</v>
      </c>
      <c r="E369" s="168">
        <v>2</v>
      </c>
      <c r="F369" s="169">
        <v>1462.4</v>
      </c>
      <c r="G369" s="170">
        <f>ROUND(E369*F369,2)</f>
        <v>2924.8</v>
      </c>
      <c r="H369" s="169">
        <v>778.05</v>
      </c>
      <c r="I369" s="170">
        <f>ROUND(E369*H369,2)</f>
        <v>1556.1</v>
      </c>
      <c r="J369" s="169">
        <v>684.35</v>
      </c>
      <c r="K369" s="170">
        <f>ROUND(E369*J369,2)</f>
        <v>1368.7</v>
      </c>
      <c r="L369" s="170">
        <v>21</v>
      </c>
      <c r="M369" s="170">
        <f>G369*(1+L369/100)</f>
        <v>3539.0080000000003</v>
      </c>
      <c r="N369" s="170">
        <v>2.3939999999999999E-2</v>
      </c>
      <c r="O369" s="170">
        <f>ROUND(E369*N369,2)</f>
        <v>0.05</v>
      </c>
      <c r="P369" s="170">
        <v>0</v>
      </c>
      <c r="Q369" s="170">
        <f>ROUND(E369*P369,2)</f>
        <v>0</v>
      </c>
      <c r="R369" s="170" t="s">
        <v>1990</v>
      </c>
      <c r="S369" s="170" t="s">
        <v>387</v>
      </c>
      <c r="T369" s="171" t="s">
        <v>322</v>
      </c>
      <c r="U369" s="157">
        <v>1.6306</v>
      </c>
      <c r="V369" s="157">
        <f>ROUND(E369*U369,2)</f>
        <v>3.26</v>
      </c>
      <c r="W369" s="157"/>
      <c r="X369" s="157" t="s">
        <v>388</v>
      </c>
      <c r="Y369" s="148"/>
      <c r="Z369" s="148"/>
      <c r="AA369" s="148"/>
      <c r="AB369" s="148"/>
      <c r="AC369" s="148"/>
      <c r="AD369" s="148"/>
      <c r="AE369" s="148"/>
      <c r="AF369" s="148"/>
      <c r="AG369" s="148" t="s">
        <v>389</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55"/>
      <c r="B370" s="156"/>
      <c r="C370" s="270" t="s">
        <v>1991</v>
      </c>
      <c r="D370" s="271"/>
      <c r="E370" s="271"/>
      <c r="F370" s="271"/>
      <c r="G370" s="271"/>
      <c r="H370" s="157"/>
      <c r="I370" s="157"/>
      <c r="J370" s="157"/>
      <c r="K370" s="157"/>
      <c r="L370" s="157"/>
      <c r="M370" s="157"/>
      <c r="N370" s="157"/>
      <c r="O370" s="157"/>
      <c r="P370" s="157"/>
      <c r="Q370" s="157"/>
      <c r="R370" s="157"/>
      <c r="S370" s="157"/>
      <c r="T370" s="157"/>
      <c r="U370" s="157"/>
      <c r="V370" s="157"/>
      <c r="W370" s="157"/>
      <c r="X370" s="157"/>
      <c r="Y370" s="148"/>
      <c r="Z370" s="148"/>
      <c r="AA370" s="148"/>
      <c r="AB370" s="148"/>
      <c r="AC370" s="148"/>
      <c r="AD370" s="148"/>
      <c r="AE370" s="148"/>
      <c r="AF370" s="148"/>
      <c r="AG370" s="148" t="s">
        <v>326</v>
      </c>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c r="B371" s="156"/>
      <c r="C371" s="197" t="s">
        <v>2160</v>
      </c>
      <c r="D371" s="183"/>
      <c r="E371" s="184">
        <v>2</v>
      </c>
      <c r="F371" s="157"/>
      <c r="G371" s="157"/>
      <c r="H371" s="157"/>
      <c r="I371" s="157"/>
      <c r="J371" s="157"/>
      <c r="K371" s="157"/>
      <c r="L371" s="157"/>
      <c r="M371" s="157"/>
      <c r="N371" s="157"/>
      <c r="O371" s="157"/>
      <c r="P371" s="157"/>
      <c r="Q371" s="157"/>
      <c r="R371" s="157"/>
      <c r="S371" s="157"/>
      <c r="T371" s="157"/>
      <c r="U371" s="157"/>
      <c r="V371" s="157"/>
      <c r="W371" s="157"/>
      <c r="X371" s="157"/>
      <c r="Y371" s="148"/>
      <c r="Z371" s="148"/>
      <c r="AA371" s="148"/>
      <c r="AB371" s="148"/>
      <c r="AC371" s="148"/>
      <c r="AD371" s="148"/>
      <c r="AE371" s="148"/>
      <c r="AF371" s="148"/>
      <c r="AG371" s="148" t="s">
        <v>393</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65">
        <v>86</v>
      </c>
      <c r="B372" s="166" t="s">
        <v>1993</v>
      </c>
      <c r="C372" s="175" t="s">
        <v>1994</v>
      </c>
      <c r="D372" s="167" t="s">
        <v>649</v>
      </c>
      <c r="E372" s="168">
        <v>4.7879999999999999E-2</v>
      </c>
      <c r="F372" s="169">
        <v>1448.83</v>
      </c>
      <c r="G372" s="170">
        <f>ROUND(E372*F372,2)</f>
        <v>69.37</v>
      </c>
      <c r="H372" s="169">
        <v>0</v>
      </c>
      <c r="I372" s="170">
        <f>ROUND(E372*H372,2)</f>
        <v>0</v>
      </c>
      <c r="J372" s="169">
        <v>1448.83</v>
      </c>
      <c r="K372" s="170">
        <f>ROUND(E372*J372,2)</f>
        <v>69.37</v>
      </c>
      <c r="L372" s="170">
        <v>21</v>
      </c>
      <c r="M372" s="170">
        <f>G372*(1+L372/100)</f>
        <v>83.937700000000007</v>
      </c>
      <c r="N372" s="170">
        <v>0</v>
      </c>
      <c r="O372" s="170">
        <f>ROUND(E372*N372,2)</f>
        <v>0</v>
      </c>
      <c r="P372" s="170">
        <v>0</v>
      </c>
      <c r="Q372" s="170">
        <f>ROUND(E372*P372,2)</f>
        <v>0</v>
      </c>
      <c r="R372" s="170" t="s">
        <v>1990</v>
      </c>
      <c r="S372" s="170" t="s">
        <v>387</v>
      </c>
      <c r="T372" s="171" t="s">
        <v>322</v>
      </c>
      <c r="U372" s="157">
        <v>4.7370000000000001</v>
      </c>
      <c r="V372" s="157">
        <f>ROUND(E372*U372,2)</f>
        <v>0.23</v>
      </c>
      <c r="W372" s="157"/>
      <c r="X372" s="157" t="s">
        <v>943</v>
      </c>
      <c r="Y372" s="148"/>
      <c r="Z372" s="148"/>
      <c r="AA372" s="148"/>
      <c r="AB372" s="148"/>
      <c r="AC372" s="148"/>
      <c r="AD372" s="148"/>
      <c r="AE372" s="148"/>
      <c r="AF372" s="148"/>
      <c r="AG372" s="148" t="s">
        <v>944</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55"/>
      <c r="B373" s="156"/>
      <c r="C373" s="273" t="s">
        <v>1995</v>
      </c>
      <c r="D373" s="274"/>
      <c r="E373" s="274"/>
      <c r="F373" s="274"/>
      <c r="G373" s="274"/>
      <c r="H373" s="157"/>
      <c r="I373" s="157"/>
      <c r="J373" s="157"/>
      <c r="K373" s="157"/>
      <c r="L373" s="157"/>
      <c r="M373" s="157"/>
      <c r="N373" s="157"/>
      <c r="O373" s="157"/>
      <c r="P373" s="157"/>
      <c r="Q373" s="157"/>
      <c r="R373" s="157"/>
      <c r="S373" s="157"/>
      <c r="T373" s="157"/>
      <c r="U373" s="157"/>
      <c r="V373" s="157"/>
      <c r="W373" s="157"/>
      <c r="X373" s="157"/>
      <c r="Y373" s="148"/>
      <c r="Z373" s="148"/>
      <c r="AA373" s="148"/>
      <c r="AB373" s="148"/>
      <c r="AC373" s="148"/>
      <c r="AD373" s="148"/>
      <c r="AE373" s="148"/>
      <c r="AF373" s="148"/>
      <c r="AG373" s="148" t="s">
        <v>391</v>
      </c>
      <c r="AH373" s="148"/>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55"/>
      <c r="B374" s="156"/>
      <c r="C374" s="197" t="s">
        <v>947</v>
      </c>
      <c r="D374" s="183"/>
      <c r="E374" s="184"/>
      <c r="F374" s="157"/>
      <c r="G374" s="157"/>
      <c r="H374" s="157"/>
      <c r="I374" s="157"/>
      <c r="J374" s="157"/>
      <c r="K374" s="157"/>
      <c r="L374" s="157"/>
      <c r="M374" s="157"/>
      <c r="N374" s="157"/>
      <c r="O374" s="157"/>
      <c r="P374" s="157"/>
      <c r="Q374" s="157"/>
      <c r="R374" s="157"/>
      <c r="S374" s="157"/>
      <c r="T374" s="157"/>
      <c r="U374" s="157"/>
      <c r="V374" s="157"/>
      <c r="W374" s="157"/>
      <c r="X374" s="157"/>
      <c r="Y374" s="148"/>
      <c r="Z374" s="148"/>
      <c r="AA374" s="148"/>
      <c r="AB374" s="148"/>
      <c r="AC374" s="148"/>
      <c r="AD374" s="148"/>
      <c r="AE374" s="148"/>
      <c r="AF374" s="148"/>
      <c r="AG374" s="148" t="s">
        <v>393</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1" x14ac:dyDescent="0.2">
      <c r="A375" s="155"/>
      <c r="B375" s="156"/>
      <c r="C375" s="197" t="s">
        <v>2161</v>
      </c>
      <c r="D375" s="183"/>
      <c r="E375" s="184"/>
      <c r="F375" s="157"/>
      <c r="G375" s="157"/>
      <c r="H375" s="157"/>
      <c r="I375" s="157"/>
      <c r="J375" s="157"/>
      <c r="K375" s="157"/>
      <c r="L375" s="157"/>
      <c r="M375" s="157"/>
      <c r="N375" s="157"/>
      <c r="O375" s="157"/>
      <c r="P375" s="157"/>
      <c r="Q375" s="157"/>
      <c r="R375" s="157"/>
      <c r="S375" s="157"/>
      <c r="T375" s="157"/>
      <c r="U375" s="157"/>
      <c r="V375" s="157"/>
      <c r="W375" s="157"/>
      <c r="X375" s="157"/>
      <c r="Y375" s="148"/>
      <c r="Z375" s="148"/>
      <c r="AA375" s="148"/>
      <c r="AB375" s="148"/>
      <c r="AC375" s="148"/>
      <c r="AD375" s="148"/>
      <c r="AE375" s="148"/>
      <c r="AF375" s="148"/>
      <c r="AG375" s="148" t="s">
        <v>393</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97" t="s">
        <v>2162</v>
      </c>
      <c r="D376" s="183"/>
      <c r="E376" s="184">
        <v>4.7879999999999999E-2</v>
      </c>
      <c r="F376" s="157"/>
      <c r="G376" s="157"/>
      <c r="H376" s="157"/>
      <c r="I376" s="157"/>
      <c r="J376" s="157"/>
      <c r="K376" s="157"/>
      <c r="L376" s="157"/>
      <c r="M376" s="157"/>
      <c r="N376" s="157"/>
      <c r="O376" s="157"/>
      <c r="P376" s="157"/>
      <c r="Q376" s="157"/>
      <c r="R376" s="157"/>
      <c r="S376" s="157"/>
      <c r="T376" s="157"/>
      <c r="U376" s="157"/>
      <c r="V376" s="157"/>
      <c r="W376" s="157"/>
      <c r="X376" s="157"/>
      <c r="Y376" s="148"/>
      <c r="Z376" s="148"/>
      <c r="AA376" s="148"/>
      <c r="AB376" s="148"/>
      <c r="AC376" s="148"/>
      <c r="AD376" s="148"/>
      <c r="AE376" s="148"/>
      <c r="AF376" s="148"/>
      <c r="AG376" s="148" t="s">
        <v>393</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x14ac:dyDescent="0.2">
      <c r="A377" s="159" t="s">
        <v>316</v>
      </c>
      <c r="B377" s="160" t="s">
        <v>244</v>
      </c>
      <c r="C377" s="174" t="s">
        <v>245</v>
      </c>
      <c r="D377" s="161"/>
      <c r="E377" s="162"/>
      <c r="F377" s="163"/>
      <c r="G377" s="163">
        <f>SUMIF(AG378:AG398,"&lt;&gt;NOR",G378:G398)</f>
        <v>87857.499999999985</v>
      </c>
      <c r="H377" s="163"/>
      <c r="I377" s="163">
        <f>SUM(I378:I398)</f>
        <v>0</v>
      </c>
      <c r="J377" s="163"/>
      <c r="K377" s="163">
        <f>SUM(K378:K398)</f>
        <v>87857.499999999985</v>
      </c>
      <c r="L377" s="163"/>
      <c r="M377" s="163">
        <f>SUM(M378:M398)</f>
        <v>106307.575</v>
      </c>
      <c r="N377" s="163"/>
      <c r="O377" s="163">
        <f>SUM(O378:O398)</f>
        <v>1.08</v>
      </c>
      <c r="P377" s="163"/>
      <c r="Q377" s="163">
        <f>SUM(Q378:Q398)</f>
        <v>0</v>
      </c>
      <c r="R377" s="163"/>
      <c r="S377" s="163"/>
      <c r="T377" s="164"/>
      <c r="U377" s="158"/>
      <c r="V377" s="158">
        <f>SUM(V378:V398)</f>
        <v>3.59</v>
      </c>
      <c r="W377" s="158"/>
      <c r="X377" s="158"/>
      <c r="AG377" t="s">
        <v>317</v>
      </c>
    </row>
    <row r="378" spans="1:60" ht="22.5" outlineLevel="1" x14ac:dyDescent="0.2">
      <c r="A378" s="165">
        <v>87</v>
      </c>
      <c r="B378" s="166" t="s">
        <v>2009</v>
      </c>
      <c r="C378" s="175" t="s">
        <v>2010</v>
      </c>
      <c r="D378" s="167" t="s">
        <v>1361</v>
      </c>
      <c r="E378" s="168">
        <v>1</v>
      </c>
      <c r="F378" s="169">
        <v>4800</v>
      </c>
      <c r="G378" s="170">
        <f>ROUND(E378*F378,2)</f>
        <v>4800</v>
      </c>
      <c r="H378" s="169">
        <v>0</v>
      </c>
      <c r="I378" s="170">
        <f>ROUND(E378*H378,2)</f>
        <v>0</v>
      </c>
      <c r="J378" s="169">
        <v>4800</v>
      </c>
      <c r="K378" s="170">
        <f>ROUND(E378*J378,2)</f>
        <v>4800</v>
      </c>
      <c r="L378" s="170">
        <v>21</v>
      </c>
      <c r="M378" s="170">
        <f>G378*(1+L378/100)</f>
        <v>5808</v>
      </c>
      <c r="N378" s="170">
        <v>0.13</v>
      </c>
      <c r="O378" s="170">
        <f>ROUND(E378*N378,2)</f>
        <v>0.13</v>
      </c>
      <c r="P378" s="170">
        <v>0</v>
      </c>
      <c r="Q378" s="170">
        <f>ROUND(E378*P378,2)</f>
        <v>0</v>
      </c>
      <c r="R378" s="170"/>
      <c r="S378" s="170" t="s">
        <v>321</v>
      </c>
      <c r="T378" s="171" t="s">
        <v>322</v>
      </c>
      <c r="U378" s="157">
        <v>0</v>
      </c>
      <c r="V378" s="157">
        <f>ROUND(E378*U378,2)</f>
        <v>0</v>
      </c>
      <c r="W378" s="157"/>
      <c r="X378" s="157" t="s">
        <v>388</v>
      </c>
      <c r="Y378" s="148"/>
      <c r="Z378" s="148"/>
      <c r="AA378" s="148"/>
      <c r="AB378" s="148"/>
      <c r="AC378" s="148"/>
      <c r="AD378" s="148"/>
      <c r="AE378" s="148"/>
      <c r="AF378" s="148"/>
      <c r="AG378" s="148" t="s">
        <v>389</v>
      </c>
      <c r="AH378" s="148"/>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55"/>
      <c r="B379" s="156"/>
      <c r="C379" s="197" t="s">
        <v>2011</v>
      </c>
      <c r="D379" s="183"/>
      <c r="E379" s="184">
        <v>1</v>
      </c>
      <c r="F379" s="157"/>
      <c r="G379" s="157"/>
      <c r="H379" s="157"/>
      <c r="I379" s="157"/>
      <c r="J379" s="157"/>
      <c r="K379" s="157"/>
      <c r="L379" s="157"/>
      <c r="M379" s="157"/>
      <c r="N379" s="157"/>
      <c r="O379" s="157"/>
      <c r="P379" s="157"/>
      <c r="Q379" s="157"/>
      <c r="R379" s="157"/>
      <c r="S379" s="157"/>
      <c r="T379" s="157"/>
      <c r="U379" s="157"/>
      <c r="V379" s="157"/>
      <c r="W379" s="157"/>
      <c r="X379" s="157"/>
      <c r="Y379" s="148"/>
      <c r="Z379" s="148"/>
      <c r="AA379" s="148"/>
      <c r="AB379" s="148"/>
      <c r="AC379" s="148"/>
      <c r="AD379" s="148"/>
      <c r="AE379" s="148"/>
      <c r="AF379" s="148"/>
      <c r="AG379" s="148" t="s">
        <v>393</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ht="22.5" outlineLevel="1" x14ac:dyDescent="0.2">
      <c r="A380" s="165">
        <v>88</v>
      </c>
      <c r="B380" s="166" t="s">
        <v>2012</v>
      </c>
      <c r="C380" s="175" t="s">
        <v>2163</v>
      </c>
      <c r="D380" s="167" t="s">
        <v>1361</v>
      </c>
      <c r="E380" s="168">
        <v>1</v>
      </c>
      <c r="F380" s="169">
        <v>4000</v>
      </c>
      <c r="G380" s="170">
        <f>ROUND(E380*F380,2)</f>
        <v>4000</v>
      </c>
      <c r="H380" s="169">
        <v>0</v>
      </c>
      <c r="I380" s="170">
        <f>ROUND(E380*H380,2)</f>
        <v>0</v>
      </c>
      <c r="J380" s="169">
        <v>4000</v>
      </c>
      <c r="K380" s="170">
        <f>ROUND(E380*J380,2)</f>
        <v>4000</v>
      </c>
      <c r="L380" s="170">
        <v>21</v>
      </c>
      <c r="M380" s="170">
        <f>G380*(1+L380/100)</f>
        <v>4840</v>
      </c>
      <c r="N380" s="170">
        <v>0.12</v>
      </c>
      <c r="O380" s="170">
        <f>ROUND(E380*N380,2)</f>
        <v>0.12</v>
      </c>
      <c r="P380" s="170">
        <v>0</v>
      </c>
      <c r="Q380" s="170">
        <f>ROUND(E380*P380,2)</f>
        <v>0</v>
      </c>
      <c r="R380" s="170"/>
      <c r="S380" s="170" t="s">
        <v>321</v>
      </c>
      <c r="T380" s="171" t="s">
        <v>322</v>
      </c>
      <c r="U380" s="157">
        <v>0</v>
      </c>
      <c r="V380" s="157">
        <f>ROUND(E380*U380,2)</f>
        <v>0</v>
      </c>
      <c r="W380" s="157"/>
      <c r="X380" s="157" t="s">
        <v>388</v>
      </c>
      <c r="Y380" s="148"/>
      <c r="Z380" s="148"/>
      <c r="AA380" s="148"/>
      <c r="AB380" s="148"/>
      <c r="AC380" s="148"/>
      <c r="AD380" s="148"/>
      <c r="AE380" s="148"/>
      <c r="AF380" s="148"/>
      <c r="AG380" s="148" t="s">
        <v>389</v>
      </c>
      <c r="AH380" s="148"/>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c r="B381" s="156"/>
      <c r="C381" s="197" t="s">
        <v>2014</v>
      </c>
      <c r="D381" s="183"/>
      <c r="E381" s="184">
        <v>1</v>
      </c>
      <c r="F381" s="157"/>
      <c r="G381" s="157"/>
      <c r="H381" s="157"/>
      <c r="I381" s="157"/>
      <c r="J381" s="157"/>
      <c r="K381" s="157"/>
      <c r="L381" s="157"/>
      <c r="M381" s="157"/>
      <c r="N381" s="157"/>
      <c r="O381" s="157"/>
      <c r="P381" s="157"/>
      <c r="Q381" s="157"/>
      <c r="R381" s="157"/>
      <c r="S381" s="157"/>
      <c r="T381" s="157"/>
      <c r="U381" s="157"/>
      <c r="V381" s="157"/>
      <c r="W381" s="157"/>
      <c r="X381" s="157"/>
      <c r="Y381" s="148"/>
      <c r="Z381" s="148"/>
      <c r="AA381" s="148"/>
      <c r="AB381" s="148"/>
      <c r="AC381" s="148"/>
      <c r="AD381" s="148"/>
      <c r="AE381" s="148"/>
      <c r="AF381" s="148"/>
      <c r="AG381" s="148" t="s">
        <v>393</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ht="22.5" outlineLevel="1" x14ac:dyDescent="0.2">
      <c r="A382" s="165">
        <v>89</v>
      </c>
      <c r="B382" s="166" t="s">
        <v>2015</v>
      </c>
      <c r="C382" s="175" t="s">
        <v>2164</v>
      </c>
      <c r="D382" s="167" t="s">
        <v>1361</v>
      </c>
      <c r="E382" s="168">
        <v>1</v>
      </c>
      <c r="F382" s="169">
        <v>12000</v>
      </c>
      <c r="G382" s="170">
        <f>ROUND(E382*F382,2)</f>
        <v>12000</v>
      </c>
      <c r="H382" s="169">
        <v>0</v>
      </c>
      <c r="I382" s="170">
        <f>ROUND(E382*H382,2)</f>
        <v>0</v>
      </c>
      <c r="J382" s="169">
        <v>12000</v>
      </c>
      <c r="K382" s="170">
        <f>ROUND(E382*J382,2)</f>
        <v>12000</v>
      </c>
      <c r="L382" s="170">
        <v>21</v>
      </c>
      <c r="M382" s="170">
        <f>G382*(1+L382/100)</f>
        <v>14520</v>
      </c>
      <c r="N382" s="170">
        <v>0.19</v>
      </c>
      <c r="O382" s="170">
        <f>ROUND(E382*N382,2)</f>
        <v>0.19</v>
      </c>
      <c r="P382" s="170">
        <v>0</v>
      </c>
      <c r="Q382" s="170">
        <f>ROUND(E382*P382,2)</f>
        <v>0</v>
      </c>
      <c r="R382" s="170"/>
      <c r="S382" s="170" t="s">
        <v>321</v>
      </c>
      <c r="T382" s="171" t="s">
        <v>322</v>
      </c>
      <c r="U382" s="157">
        <v>0</v>
      </c>
      <c r="V382" s="157">
        <f>ROUND(E382*U382,2)</f>
        <v>0</v>
      </c>
      <c r="W382" s="157"/>
      <c r="X382" s="157" t="s">
        <v>388</v>
      </c>
      <c r="Y382" s="148"/>
      <c r="Z382" s="148"/>
      <c r="AA382" s="148"/>
      <c r="AB382" s="148"/>
      <c r="AC382" s="148"/>
      <c r="AD382" s="148"/>
      <c r="AE382" s="148"/>
      <c r="AF382" s="148"/>
      <c r="AG382" s="148" t="s">
        <v>389</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55"/>
      <c r="B383" s="156"/>
      <c r="C383" s="197" t="s">
        <v>2165</v>
      </c>
      <c r="D383" s="183"/>
      <c r="E383" s="184">
        <v>1</v>
      </c>
      <c r="F383" s="157"/>
      <c r="G383" s="157"/>
      <c r="H383" s="157"/>
      <c r="I383" s="157"/>
      <c r="J383" s="157"/>
      <c r="K383" s="157"/>
      <c r="L383" s="157"/>
      <c r="M383" s="157"/>
      <c r="N383" s="157"/>
      <c r="O383" s="157"/>
      <c r="P383" s="157"/>
      <c r="Q383" s="157"/>
      <c r="R383" s="157"/>
      <c r="S383" s="157"/>
      <c r="T383" s="157"/>
      <c r="U383" s="157"/>
      <c r="V383" s="157"/>
      <c r="W383" s="157"/>
      <c r="X383" s="157"/>
      <c r="Y383" s="148"/>
      <c r="Z383" s="148"/>
      <c r="AA383" s="148"/>
      <c r="AB383" s="148"/>
      <c r="AC383" s="148"/>
      <c r="AD383" s="148"/>
      <c r="AE383" s="148"/>
      <c r="AF383" s="148"/>
      <c r="AG383" s="148" t="s">
        <v>393</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ht="22.5" outlineLevel="1" x14ac:dyDescent="0.2">
      <c r="A384" s="165">
        <v>90</v>
      </c>
      <c r="B384" s="166" t="s">
        <v>2018</v>
      </c>
      <c r="C384" s="175" t="s">
        <v>2166</v>
      </c>
      <c r="D384" s="167" t="s">
        <v>1361</v>
      </c>
      <c r="E384" s="168">
        <v>1</v>
      </c>
      <c r="F384" s="169">
        <v>17600</v>
      </c>
      <c r="G384" s="170">
        <f>ROUND(E384*F384,2)</f>
        <v>17600</v>
      </c>
      <c r="H384" s="169">
        <v>0</v>
      </c>
      <c r="I384" s="170">
        <f>ROUND(E384*H384,2)</f>
        <v>0</v>
      </c>
      <c r="J384" s="169">
        <v>17600</v>
      </c>
      <c r="K384" s="170">
        <f>ROUND(E384*J384,2)</f>
        <v>17600</v>
      </c>
      <c r="L384" s="170">
        <v>21</v>
      </c>
      <c r="M384" s="170">
        <f>G384*(1+L384/100)</f>
        <v>21296</v>
      </c>
      <c r="N384" s="170">
        <v>0.09</v>
      </c>
      <c r="O384" s="170">
        <f>ROUND(E384*N384,2)</f>
        <v>0.09</v>
      </c>
      <c r="P384" s="170">
        <v>0</v>
      </c>
      <c r="Q384" s="170">
        <f>ROUND(E384*P384,2)</f>
        <v>0</v>
      </c>
      <c r="R384" s="170"/>
      <c r="S384" s="170" t="s">
        <v>321</v>
      </c>
      <c r="T384" s="171" t="s">
        <v>322</v>
      </c>
      <c r="U384" s="157">
        <v>0</v>
      </c>
      <c r="V384" s="157">
        <f>ROUND(E384*U384,2)</f>
        <v>0</v>
      </c>
      <c r="W384" s="157"/>
      <c r="X384" s="157" t="s">
        <v>388</v>
      </c>
      <c r="Y384" s="148"/>
      <c r="Z384" s="148"/>
      <c r="AA384" s="148"/>
      <c r="AB384" s="148"/>
      <c r="AC384" s="148"/>
      <c r="AD384" s="148"/>
      <c r="AE384" s="148"/>
      <c r="AF384" s="148"/>
      <c r="AG384" s="148" t="s">
        <v>389</v>
      </c>
      <c r="AH384" s="148"/>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55"/>
      <c r="B385" s="156"/>
      <c r="C385" s="197" t="s">
        <v>2020</v>
      </c>
      <c r="D385" s="183"/>
      <c r="E385" s="184">
        <v>1</v>
      </c>
      <c r="F385" s="157"/>
      <c r="G385" s="157"/>
      <c r="H385" s="157"/>
      <c r="I385" s="157"/>
      <c r="J385" s="157"/>
      <c r="K385" s="157"/>
      <c r="L385" s="157"/>
      <c r="M385" s="157"/>
      <c r="N385" s="157"/>
      <c r="O385" s="157"/>
      <c r="P385" s="157"/>
      <c r="Q385" s="157"/>
      <c r="R385" s="157"/>
      <c r="S385" s="157"/>
      <c r="T385" s="157"/>
      <c r="U385" s="157"/>
      <c r="V385" s="157"/>
      <c r="W385" s="157"/>
      <c r="X385" s="157"/>
      <c r="Y385" s="148"/>
      <c r="Z385" s="148"/>
      <c r="AA385" s="148"/>
      <c r="AB385" s="148"/>
      <c r="AC385" s="148"/>
      <c r="AD385" s="148"/>
      <c r="AE385" s="148"/>
      <c r="AF385" s="148"/>
      <c r="AG385" s="148" t="s">
        <v>393</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65">
        <v>91</v>
      </c>
      <c r="B386" s="166" t="s">
        <v>2021</v>
      </c>
      <c r="C386" s="175" t="s">
        <v>2022</v>
      </c>
      <c r="D386" s="167" t="s">
        <v>1361</v>
      </c>
      <c r="E386" s="168">
        <v>1</v>
      </c>
      <c r="F386" s="169">
        <v>1200</v>
      </c>
      <c r="G386" s="170">
        <f>ROUND(E386*F386,2)</f>
        <v>1200</v>
      </c>
      <c r="H386" s="169">
        <v>0</v>
      </c>
      <c r="I386" s="170">
        <f>ROUND(E386*H386,2)</f>
        <v>0</v>
      </c>
      <c r="J386" s="169">
        <v>1200</v>
      </c>
      <c r="K386" s="170">
        <f>ROUND(E386*J386,2)</f>
        <v>1200</v>
      </c>
      <c r="L386" s="170">
        <v>21</v>
      </c>
      <c r="M386" s="170">
        <f>G386*(1+L386/100)</f>
        <v>1452</v>
      </c>
      <c r="N386" s="170">
        <v>0.01</v>
      </c>
      <c r="O386" s="170">
        <f>ROUND(E386*N386,2)</f>
        <v>0.01</v>
      </c>
      <c r="P386" s="170">
        <v>0</v>
      </c>
      <c r="Q386" s="170">
        <f>ROUND(E386*P386,2)</f>
        <v>0</v>
      </c>
      <c r="R386" s="170"/>
      <c r="S386" s="170" t="s">
        <v>321</v>
      </c>
      <c r="T386" s="171" t="s">
        <v>322</v>
      </c>
      <c r="U386" s="157">
        <v>0</v>
      </c>
      <c r="V386" s="157">
        <f>ROUND(E386*U386,2)</f>
        <v>0</v>
      </c>
      <c r="W386" s="157"/>
      <c r="X386" s="157" t="s">
        <v>388</v>
      </c>
      <c r="Y386" s="148"/>
      <c r="Z386" s="148"/>
      <c r="AA386" s="148"/>
      <c r="AB386" s="148"/>
      <c r="AC386" s="148"/>
      <c r="AD386" s="148"/>
      <c r="AE386" s="148"/>
      <c r="AF386" s="148"/>
      <c r="AG386" s="148" t="s">
        <v>389</v>
      </c>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55"/>
      <c r="B387" s="156"/>
      <c r="C387" s="197" t="s">
        <v>2023</v>
      </c>
      <c r="D387" s="183"/>
      <c r="E387" s="184">
        <v>1</v>
      </c>
      <c r="F387" s="157"/>
      <c r="G387" s="157"/>
      <c r="H387" s="157"/>
      <c r="I387" s="157"/>
      <c r="J387" s="157"/>
      <c r="K387" s="157"/>
      <c r="L387" s="157"/>
      <c r="M387" s="157"/>
      <c r="N387" s="157"/>
      <c r="O387" s="157"/>
      <c r="P387" s="157"/>
      <c r="Q387" s="157"/>
      <c r="R387" s="157"/>
      <c r="S387" s="157"/>
      <c r="T387" s="157"/>
      <c r="U387" s="157"/>
      <c r="V387" s="157"/>
      <c r="W387" s="157"/>
      <c r="X387" s="157"/>
      <c r="Y387" s="148"/>
      <c r="Z387" s="148"/>
      <c r="AA387" s="148"/>
      <c r="AB387" s="148"/>
      <c r="AC387" s="148"/>
      <c r="AD387" s="148"/>
      <c r="AE387" s="148"/>
      <c r="AF387" s="148"/>
      <c r="AG387" s="148" t="s">
        <v>393</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65">
        <v>92</v>
      </c>
      <c r="B388" s="166" t="s">
        <v>2024</v>
      </c>
      <c r="C388" s="175" t="s">
        <v>2167</v>
      </c>
      <c r="D388" s="167" t="s">
        <v>1361</v>
      </c>
      <c r="E388" s="168">
        <v>1</v>
      </c>
      <c r="F388" s="169">
        <v>7200</v>
      </c>
      <c r="G388" s="170">
        <f>ROUND(E388*F388,2)</f>
        <v>7200</v>
      </c>
      <c r="H388" s="169">
        <v>0</v>
      </c>
      <c r="I388" s="170">
        <f>ROUND(E388*H388,2)</f>
        <v>0</v>
      </c>
      <c r="J388" s="169">
        <v>7200</v>
      </c>
      <c r="K388" s="170">
        <f>ROUND(E388*J388,2)</f>
        <v>7200</v>
      </c>
      <c r="L388" s="170">
        <v>21</v>
      </c>
      <c r="M388" s="170">
        <f>G388*(1+L388/100)</f>
        <v>8712</v>
      </c>
      <c r="N388" s="170">
        <v>0.04</v>
      </c>
      <c r="O388" s="170">
        <f>ROUND(E388*N388,2)</f>
        <v>0.04</v>
      </c>
      <c r="P388" s="170">
        <v>0</v>
      </c>
      <c r="Q388" s="170">
        <f>ROUND(E388*P388,2)</f>
        <v>0</v>
      </c>
      <c r="R388" s="170"/>
      <c r="S388" s="170" t="s">
        <v>321</v>
      </c>
      <c r="T388" s="171" t="s">
        <v>322</v>
      </c>
      <c r="U388" s="157">
        <v>0</v>
      </c>
      <c r="V388" s="157">
        <f>ROUND(E388*U388,2)</f>
        <v>0</v>
      </c>
      <c r="W388" s="157"/>
      <c r="X388" s="157" t="s">
        <v>388</v>
      </c>
      <c r="Y388" s="148"/>
      <c r="Z388" s="148"/>
      <c r="AA388" s="148"/>
      <c r="AB388" s="148"/>
      <c r="AC388" s="148"/>
      <c r="AD388" s="148"/>
      <c r="AE388" s="148"/>
      <c r="AF388" s="148"/>
      <c r="AG388" s="148" t="s">
        <v>389</v>
      </c>
      <c r="AH388" s="148"/>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55"/>
      <c r="B389" s="156"/>
      <c r="C389" s="197" t="s">
        <v>2026</v>
      </c>
      <c r="D389" s="183"/>
      <c r="E389" s="184">
        <v>1</v>
      </c>
      <c r="F389" s="157"/>
      <c r="G389" s="157"/>
      <c r="H389" s="157"/>
      <c r="I389" s="157"/>
      <c r="J389" s="157"/>
      <c r="K389" s="157"/>
      <c r="L389" s="157"/>
      <c r="M389" s="157"/>
      <c r="N389" s="157"/>
      <c r="O389" s="157"/>
      <c r="P389" s="157"/>
      <c r="Q389" s="157"/>
      <c r="R389" s="157"/>
      <c r="S389" s="157"/>
      <c r="T389" s="157"/>
      <c r="U389" s="157"/>
      <c r="V389" s="157"/>
      <c r="W389" s="157"/>
      <c r="X389" s="157"/>
      <c r="Y389" s="148"/>
      <c r="Z389" s="148"/>
      <c r="AA389" s="148"/>
      <c r="AB389" s="148"/>
      <c r="AC389" s="148"/>
      <c r="AD389" s="148"/>
      <c r="AE389" s="148"/>
      <c r="AF389" s="148"/>
      <c r="AG389" s="148" t="s">
        <v>393</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65">
        <v>93</v>
      </c>
      <c r="B390" s="166" t="s">
        <v>2027</v>
      </c>
      <c r="C390" s="175" t="s">
        <v>2028</v>
      </c>
      <c r="D390" s="167" t="s">
        <v>727</v>
      </c>
      <c r="E390" s="168">
        <v>1</v>
      </c>
      <c r="F390" s="169">
        <v>39999.96</v>
      </c>
      <c r="G390" s="170">
        <f>ROUND(E390*F390,2)</f>
        <v>39999.96</v>
      </c>
      <c r="H390" s="169">
        <v>0</v>
      </c>
      <c r="I390" s="170">
        <f>ROUND(E390*H390,2)</f>
        <v>0</v>
      </c>
      <c r="J390" s="169">
        <v>39999.96</v>
      </c>
      <c r="K390" s="170">
        <f>ROUND(E390*J390,2)</f>
        <v>39999.96</v>
      </c>
      <c r="L390" s="170">
        <v>21</v>
      </c>
      <c r="M390" s="170">
        <f>G390*(1+L390/100)</f>
        <v>48399.9516</v>
      </c>
      <c r="N390" s="170">
        <v>0.5</v>
      </c>
      <c r="O390" s="170">
        <f>ROUND(E390*N390,2)</f>
        <v>0.5</v>
      </c>
      <c r="P390" s="170">
        <v>0</v>
      </c>
      <c r="Q390" s="170">
        <f>ROUND(E390*P390,2)</f>
        <v>0</v>
      </c>
      <c r="R390" s="170"/>
      <c r="S390" s="170" t="s">
        <v>321</v>
      </c>
      <c r="T390" s="171" t="s">
        <v>322</v>
      </c>
      <c r="U390" s="157">
        <v>0</v>
      </c>
      <c r="V390" s="157">
        <f>ROUND(E390*U390,2)</f>
        <v>0</v>
      </c>
      <c r="W390" s="157"/>
      <c r="X390" s="157" t="s">
        <v>388</v>
      </c>
      <c r="Y390" s="148"/>
      <c r="Z390" s="148"/>
      <c r="AA390" s="148"/>
      <c r="AB390" s="148"/>
      <c r="AC390" s="148"/>
      <c r="AD390" s="148"/>
      <c r="AE390" s="148"/>
      <c r="AF390" s="148"/>
      <c r="AG390" s="148" t="s">
        <v>389</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55"/>
      <c r="B391" s="156"/>
      <c r="C391" s="270" t="s">
        <v>2029</v>
      </c>
      <c r="D391" s="271"/>
      <c r="E391" s="271"/>
      <c r="F391" s="271"/>
      <c r="G391" s="271"/>
      <c r="H391" s="157"/>
      <c r="I391" s="157"/>
      <c r="J391" s="157"/>
      <c r="K391" s="157"/>
      <c r="L391" s="157"/>
      <c r="M391" s="157"/>
      <c r="N391" s="157"/>
      <c r="O391" s="157"/>
      <c r="P391" s="157"/>
      <c r="Q391" s="157"/>
      <c r="R391" s="157"/>
      <c r="S391" s="157"/>
      <c r="T391" s="157"/>
      <c r="U391" s="157"/>
      <c r="V391" s="157"/>
      <c r="W391" s="157"/>
      <c r="X391" s="157"/>
      <c r="Y391" s="148"/>
      <c r="Z391" s="148"/>
      <c r="AA391" s="148"/>
      <c r="AB391" s="148"/>
      <c r="AC391" s="148"/>
      <c r="AD391" s="148"/>
      <c r="AE391" s="148"/>
      <c r="AF391" s="148"/>
      <c r="AG391" s="148" t="s">
        <v>326</v>
      </c>
      <c r="AH391" s="148"/>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261" t="s">
        <v>2030</v>
      </c>
      <c r="D392" s="262"/>
      <c r="E392" s="262"/>
      <c r="F392" s="262"/>
      <c r="G392" s="262"/>
      <c r="H392" s="157"/>
      <c r="I392" s="157"/>
      <c r="J392" s="157"/>
      <c r="K392" s="157"/>
      <c r="L392" s="157"/>
      <c r="M392" s="157"/>
      <c r="N392" s="157"/>
      <c r="O392" s="157"/>
      <c r="P392" s="157"/>
      <c r="Q392" s="157"/>
      <c r="R392" s="157"/>
      <c r="S392" s="157"/>
      <c r="T392" s="157"/>
      <c r="U392" s="157"/>
      <c r="V392" s="157"/>
      <c r="W392" s="157"/>
      <c r="X392" s="157"/>
      <c r="Y392" s="148"/>
      <c r="Z392" s="148"/>
      <c r="AA392" s="148"/>
      <c r="AB392" s="148"/>
      <c r="AC392" s="148"/>
      <c r="AD392" s="148"/>
      <c r="AE392" s="148"/>
      <c r="AF392" s="148"/>
      <c r="AG392" s="148" t="s">
        <v>326</v>
      </c>
      <c r="AH392" s="148"/>
      <c r="AI392" s="148"/>
      <c r="AJ392" s="148"/>
      <c r="AK392" s="148"/>
      <c r="AL392" s="148"/>
      <c r="AM392" s="148"/>
      <c r="AN392" s="148"/>
      <c r="AO392" s="148"/>
      <c r="AP392" s="148"/>
      <c r="AQ392" s="148"/>
      <c r="AR392" s="148"/>
      <c r="AS392" s="148"/>
      <c r="AT392" s="148"/>
      <c r="AU392" s="148"/>
      <c r="AV392" s="148"/>
      <c r="AW392" s="148"/>
      <c r="AX392" s="148"/>
      <c r="AY392" s="148"/>
      <c r="AZ392" s="148"/>
      <c r="BA392" s="172" t="str">
        <f>C392</f>
        <v>Břit, čerpací rouru spouštěné studny zhotovit dle dílenské dokumentace a bude dodávkou včetně všech potřebných prvků.</v>
      </c>
      <c r="BB392" s="148"/>
      <c r="BC392" s="148"/>
      <c r="BD392" s="148"/>
      <c r="BE392" s="148"/>
      <c r="BF392" s="148"/>
      <c r="BG392" s="148"/>
      <c r="BH392" s="148"/>
    </row>
    <row r="393" spans="1:60" outlineLevel="1" x14ac:dyDescent="0.2">
      <c r="A393" s="155"/>
      <c r="B393" s="156"/>
      <c r="C393" s="197" t="s">
        <v>2031</v>
      </c>
      <c r="D393" s="183"/>
      <c r="E393" s="184">
        <v>1</v>
      </c>
      <c r="F393" s="157"/>
      <c r="G393" s="157"/>
      <c r="H393" s="157"/>
      <c r="I393" s="157"/>
      <c r="J393" s="157"/>
      <c r="K393" s="157"/>
      <c r="L393" s="157"/>
      <c r="M393" s="157"/>
      <c r="N393" s="157"/>
      <c r="O393" s="157"/>
      <c r="P393" s="157"/>
      <c r="Q393" s="157"/>
      <c r="R393" s="157"/>
      <c r="S393" s="157"/>
      <c r="T393" s="157"/>
      <c r="U393" s="157"/>
      <c r="V393" s="157"/>
      <c r="W393" s="157"/>
      <c r="X393" s="157"/>
      <c r="Y393" s="148"/>
      <c r="Z393" s="148"/>
      <c r="AA393" s="148"/>
      <c r="AB393" s="148"/>
      <c r="AC393" s="148"/>
      <c r="AD393" s="148"/>
      <c r="AE393" s="148"/>
      <c r="AF393" s="148"/>
      <c r="AG393" s="148" t="s">
        <v>393</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65">
        <v>94</v>
      </c>
      <c r="B394" s="166" t="s">
        <v>2037</v>
      </c>
      <c r="C394" s="175" t="s">
        <v>2038</v>
      </c>
      <c r="D394" s="167" t="s">
        <v>649</v>
      </c>
      <c r="E394" s="168">
        <v>1.08</v>
      </c>
      <c r="F394" s="169">
        <v>979.2</v>
      </c>
      <c r="G394" s="170">
        <f>ROUND(E394*F394,2)</f>
        <v>1057.54</v>
      </c>
      <c r="H394" s="169">
        <v>0</v>
      </c>
      <c r="I394" s="170">
        <f>ROUND(E394*H394,2)</f>
        <v>0</v>
      </c>
      <c r="J394" s="169">
        <v>979.2</v>
      </c>
      <c r="K394" s="170">
        <f>ROUND(E394*J394,2)</f>
        <v>1057.54</v>
      </c>
      <c r="L394" s="170">
        <v>21</v>
      </c>
      <c r="M394" s="170">
        <f>G394*(1+L394/100)</f>
        <v>1279.6233999999999</v>
      </c>
      <c r="N394" s="170">
        <v>0</v>
      </c>
      <c r="O394" s="170">
        <f>ROUND(E394*N394,2)</f>
        <v>0</v>
      </c>
      <c r="P394" s="170">
        <v>0</v>
      </c>
      <c r="Q394" s="170">
        <f>ROUND(E394*P394,2)</f>
        <v>0</v>
      </c>
      <c r="R394" s="170" t="s">
        <v>2000</v>
      </c>
      <c r="S394" s="170" t="s">
        <v>387</v>
      </c>
      <c r="T394" s="171" t="s">
        <v>322</v>
      </c>
      <c r="U394" s="157">
        <v>3.327</v>
      </c>
      <c r="V394" s="157">
        <f>ROUND(E394*U394,2)</f>
        <v>3.59</v>
      </c>
      <c r="W394" s="157"/>
      <c r="X394" s="157" t="s">
        <v>943</v>
      </c>
      <c r="Y394" s="148"/>
      <c r="Z394" s="148"/>
      <c r="AA394" s="148"/>
      <c r="AB394" s="148"/>
      <c r="AC394" s="148"/>
      <c r="AD394" s="148"/>
      <c r="AE394" s="148"/>
      <c r="AF394" s="148"/>
      <c r="AG394" s="148" t="s">
        <v>944</v>
      </c>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55"/>
      <c r="B395" s="156"/>
      <c r="C395" s="273" t="s">
        <v>1995</v>
      </c>
      <c r="D395" s="274"/>
      <c r="E395" s="274"/>
      <c r="F395" s="274"/>
      <c r="G395" s="274"/>
      <c r="H395" s="157"/>
      <c r="I395" s="157"/>
      <c r="J395" s="157"/>
      <c r="K395" s="157"/>
      <c r="L395" s="157"/>
      <c r="M395" s="157"/>
      <c r="N395" s="157"/>
      <c r="O395" s="157"/>
      <c r="P395" s="157"/>
      <c r="Q395" s="157"/>
      <c r="R395" s="157"/>
      <c r="S395" s="157"/>
      <c r="T395" s="157"/>
      <c r="U395" s="157"/>
      <c r="V395" s="157"/>
      <c r="W395" s="157"/>
      <c r="X395" s="157"/>
      <c r="Y395" s="148"/>
      <c r="Z395" s="148"/>
      <c r="AA395" s="148"/>
      <c r="AB395" s="148"/>
      <c r="AC395" s="148"/>
      <c r="AD395" s="148"/>
      <c r="AE395" s="148"/>
      <c r="AF395" s="148"/>
      <c r="AG395" s="148" t="s">
        <v>391</v>
      </c>
      <c r="AH395" s="148"/>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55"/>
      <c r="B396" s="156"/>
      <c r="C396" s="197" t="s">
        <v>947</v>
      </c>
      <c r="D396" s="183"/>
      <c r="E396" s="184"/>
      <c r="F396" s="157"/>
      <c r="G396" s="157"/>
      <c r="H396" s="157"/>
      <c r="I396" s="157"/>
      <c r="J396" s="157"/>
      <c r="K396" s="157"/>
      <c r="L396" s="157"/>
      <c r="M396" s="157"/>
      <c r="N396" s="157"/>
      <c r="O396" s="157"/>
      <c r="P396" s="157"/>
      <c r="Q396" s="157"/>
      <c r="R396" s="157"/>
      <c r="S396" s="157"/>
      <c r="T396" s="157"/>
      <c r="U396" s="157"/>
      <c r="V396" s="157"/>
      <c r="W396" s="157"/>
      <c r="X396" s="157"/>
      <c r="Y396" s="148"/>
      <c r="Z396" s="148"/>
      <c r="AA396" s="148"/>
      <c r="AB396" s="148"/>
      <c r="AC396" s="148"/>
      <c r="AD396" s="148"/>
      <c r="AE396" s="148"/>
      <c r="AF396" s="148"/>
      <c r="AG396" s="148" t="s">
        <v>393</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55"/>
      <c r="B397" s="156"/>
      <c r="C397" s="197" t="s">
        <v>2168</v>
      </c>
      <c r="D397" s="183"/>
      <c r="E397" s="184"/>
      <c r="F397" s="157"/>
      <c r="G397" s="157"/>
      <c r="H397" s="157"/>
      <c r="I397" s="157"/>
      <c r="J397" s="157"/>
      <c r="K397" s="157"/>
      <c r="L397" s="157"/>
      <c r="M397" s="157"/>
      <c r="N397" s="157"/>
      <c r="O397" s="157"/>
      <c r="P397" s="157"/>
      <c r="Q397" s="157"/>
      <c r="R397" s="157"/>
      <c r="S397" s="157"/>
      <c r="T397" s="157"/>
      <c r="U397" s="157"/>
      <c r="V397" s="157"/>
      <c r="W397" s="157"/>
      <c r="X397" s="157"/>
      <c r="Y397" s="148"/>
      <c r="Z397" s="148"/>
      <c r="AA397" s="148"/>
      <c r="AB397" s="148"/>
      <c r="AC397" s="148"/>
      <c r="AD397" s="148"/>
      <c r="AE397" s="148"/>
      <c r="AF397" s="148"/>
      <c r="AG397" s="148" t="s">
        <v>393</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55"/>
      <c r="B398" s="156"/>
      <c r="C398" s="197" t="s">
        <v>2169</v>
      </c>
      <c r="D398" s="183"/>
      <c r="E398" s="184">
        <v>1.08</v>
      </c>
      <c r="F398" s="157"/>
      <c r="G398" s="157"/>
      <c r="H398" s="157"/>
      <c r="I398" s="157"/>
      <c r="J398" s="157"/>
      <c r="K398" s="157"/>
      <c r="L398" s="157"/>
      <c r="M398" s="157"/>
      <c r="N398" s="157"/>
      <c r="O398" s="157"/>
      <c r="P398" s="157"/>
      <c r="Q398" s="157"/>
      <c r="R398" s="157"/>
      <c r="S398" s="157"/>
      <c r="T398" s="157"/>
      <c r="U398" s="157"/>
      <c r="V398" s="157"/>
      <c r="W398" s="157"/>
      <c r="X398" s="157"/>
      <c r="Y398" s="148"/>
      <c r="Z398" s="148"/>
      <c r="AA398" s="148"/>
      <c r="AB398" s="148"/>
      <c r="AC398" s="148"/>
      <c r="AD398" s="148"/>
      <c r="AE398" s="148"/>
      <c r="AF398" s="148"/>
      <c r="AG398" s="148" t="s">
        <v>393</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x14ac:dyDescent="0.2">
      <c r="A399" s="159" t="s">
        <v>316</v>
      </c>
      <c r="B399" s="160" t="s">
        <v>246</v>
      </c>
      <c r="C399" s="174" t="s">
        <v>247</v>
      </c>
      <c r="D399" s="161"/>
      <c r="E399" s="162"/>
      <c r="F399" s="163"/>
      <c r="G399" s="163">
        <f>SUMIF(AG400:AG412,"&lt;&gt;NOR",G400:G412)</f>
        <v>21579.72</v>
      </c>
      <c r="H399" s="163"/>
      <c r="I399" s="163">
        <f>SUM(I400:I412)</f>
        <v>8331.4</v>
      </c>
      <c r="J399" s="163"/>
      <c r="K399" s="163">
        <f>SUM(K400:K412)</f>
        <v>13248.32</v>
      </c>
      <c r="L399" s="163"/>
      <c r="M399" s="163">
        <f>SUM(M400:M412)</f>
        <v>26111.461200000002</v>
      </c>
      <c r="N399" s="163"/>
      <c r="O399" s="163">
        <f>SUM(O400:O412)</f>
        <v>0.1</v>
      </c>
      <c r="P399" s="163"/>
      <c r="Q399" s="163">
        <f>SUM(Q400:Q412)</f>
        <v>0</v>
      </c>
      <c r="R399" s="163"/>
      <c r="S399" s="163"/>
      <c r="T399" s="164"/>
      <c r="U399" s="158"/>
      <c r="V399" s="158">
        <f>SUM(V400:V412)</f>
        <v>36.64</v>
      </c>
      <c r="W399" s="158"/>
      <c r="X399" s="158"/>
      <c r="AG399" t="s">
        <v>317</v>
      </c>
    </row>
    <row r="400" spans="1:60" ht="22.5" outlineLevel="1" x14ac:dyDescent="0.2">
      <c r="A400" s="165">
        <v>95</v>
      </c>
      <c r="B400" s="166" t="s">
        <v>2041</v>
      </c>
      <c r="C400" s="175" t="s">
        <v>2042</v>
      </c>
      <c r="D400" s="167" t="s">
        <v>506</v>
      </c>
      <c r="E400" s="168">
        <v>116.02</v>
      </c>
      <c r="F400" s="169">
        <v>186</v>
      </c>
      <c r="G400" s="170">
        <f>ROUND(E400*F400,2)</f>
        <v>21579.72</v>
      </c>
      <c r="H400" s="169">
        <v>71.81</v>
      </c>
      <c r="I400" s="170">
        <f>ROUND(E400*H400,2)</f>
        <v>8331.4</v>
      </c>
      <c r="J400" s="169">
        <v>114.19</v>
      </c>
      <c r="K400" s="170">
        <f>ROUND(E400*J400,2)</f>
        <v>13248.32</v>
      </c>
      <c r="L400" s="170">
        <v>21</v>
      </c>
      <c r="M400" s="170">
        <f>G400*(1+L400/100)</f>
        <v>26111.461200000002</v>
      </c>
      <c r="N400" s="170">
        <v>8.9999999999999998E-4</v>
      </c>
      <c r="O400" s="170">
        <f>ROUND(E400*N400,2)</f>
        <v>0.1</v>
      </c>
      <c r="P400" s="170">
        <v>0</v>
      </c>
      <c r="Q400" s="170">
        <f>ROUND(E400*P400,2)</f>
        <v>0</v>
      </c>
      <c r="R400" s="170" t="s">
        <v>1499</v>
      </c>
      <c r="S400" s="170" t="s">
        <v>387</v>
      </c>
      <c r="T400" s="171" t="s">
        <v>322</v>
      </c>
      <c r="U400" s="157">
        <v>0.31580000000000003</v>
      </c>
      <c r="V400" s="157">
        <f>ROUND(E400*U400,2)</f>
        <v>36.64</v>
      </c>
      <c r="W400" s="157"/>
      <c r="X400" s="157" t="s">
        <v>388</v>
      </c>
      <c r="Y400" s="148"/>
      <c r="Z400" s="148"/>
      <c r="AA400" s="148"/>
      <c r="AB400" s="148"/>
      <c r="AC400" s="148"/>
      <c r="AD400" s="148"/>
      <c r="AE400" s="148"/>
      <c r="AF400" s="148"/>
      <c r="AG400" s="148" t="s">
        <v>389</v>
      </c>
      <c r="AH400" s="148"/>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c r="B401" s="156"/>
      <c r="C401" s="273" t="s">
        <v>1500</v>
      </c>
      <c r="D401" s="274"/>
      <c r="E401" s="274"/>
      <c r="F401" s="274"/>
      <c r="G401" s="274"/>
      <c r="H401" s="157"/>
      <c r="I401" s="157"/>
      <c r="J401" s="157"/>
      <c r="K401" s="157"/>
      <c r="L401" s="157"/>
      <c r="M401" s="157"/>
      <c r="N401" s="157"/>
      <c r="O401" s="157"/>
      <c r="P401" s="157"/>
      <c r="Q401" s="157"/>
      <c r="R401" s="157"/>
      <c r="S401" s="157"/>
      <c r="T401" s="157"/>
      <c r="U401" s="157"/>
      <c r="V401" s="157"/>
      <c r="W401" s="157"/>
      <c r="X401" s="157"/>
      <c r="Y401" s="148"/>
      <c r="Z401" s="148"/>
      <c r="AA401" s="148"/>
      <c r="AB401" s="148"/>
      <c r="AC401" s="148"/>
      <c r="AD401" s="148"/>
      <c r="AE401" s="148"/>
      <c r="AF401" s="148"/>
      <c r="AG401" s="148" t="s">
        <v>391</v>
      </c>
      <c r="AH401" s="148"/>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55"/>
      <c r="B402" s="156"/>
      <c r="C402" s="261" t="s">
        <v>2043</v>
      </c>
      <c r="D402" s="262"/>
      <c r="E402" s="262"/>
      <c r="F402" s="262"/>
      <c r="G402" s="262"/>
      <c r="H402" s="157"/>
      <c r="I402" s="157"/>
      <c r="J402" s="157"/>
      <c r="K402" s="157"/>
      <c r="L402" s="157"/>
      <c r="M402" s="157"/>
      <c r="N402" s="157"/>
      <c r="O402" s="157"/>
      <c r="P402" s="157"/>
      <c r="Q402" s="157"/>
      <c r="R402" s="157"/>
      <c r="S402" s="157"/>
      <c r="T402" s="157"/>
      <c r="U402" s="157"/>
      <c r="V402" s="157"/>
      <c r="W402" s="157"/>
      <c r="X402" s="157"/>
      <c r="Y402" s="148"/>
      <c r="Z402" s="148"/>
      <c r="AA402" s="148"/>
      <c r="AB402" s="148"/>
      <c r="AC402" s="148"/>
      <c r="AD402" s="148"/>
      <c r="AE402" s="148"/>
      <c r="AF402" s="148"/>
      <c r="AG402" s="148" t="s">
        <v>326</v>
      </c>
      <c r="AH402" s="148"/>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197" t="s">
        <v>2044</v>
      </c>
      <c r="D403" s="183"/>
      <c r="E403" s="184"/>
      <c r="F403" s="157"/>
      <c r="G403" s="157"/>
      <c r="H403" s="157"/>
      <c r="I403" s="157"/>
      <c r="J403" s="157"/>
      <c r="K403" s="157"/>
      <c r="L403" s="157"/>
      <c r="M403" s="157"/>
      <c r="N403" s="157"/>
      <c r="O403" s="157"/>
      <c r="P403" s="157"/>
      <c r="Q403" s="157"/>
      <c r="R403" s="157"/>
      <c r="S403" s="157"/>
      <c r="T403" s="157"/>
      <c r="U403" s="157"/>
      <c r="V403" s="157"/>
      <c r="W403" s="157"/>
      <c r="X403" s="157"/>
      <c r="Y403" s="148"/>
      <c r="Z403" s="148"/>
      <c r="AA403" s="148"/>
      <c r="AB403" s="148"/>
      <c r="AC403" s="148"/>
      <c r="AD403" s="148"/>
      <c r="AE403" s="148"/>
      <c r="AF403" s="148"/>
      <c r="AG403" s="148" t="s">
        <v>393</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55"/>
      <c r="B404" s="156"/>
      <c r="C404" s="197" t="s">
        <v>2170</v>
      </c>
      <c r="D404" s="183"/>
      <c r="E404" s="184">
        <v>14.73</v>
      </c>
      <c r="F404" s="157"/>
      <c r="G404" s="157"/>
      <c r="H404" s="157"/>
      <c r="I404" s="157"/>
      <c r="J404" s="157"/>
      <c r="K404" s="157"/>
      <c r="L404" s="157"/>
      <c r="M404" s="157"/>
      <c r="N404" s="157"/>
      <c r="O404" s="157"/>
      <c r="P404" s="157"/>
      <c r="Q404" s="157"/>
      <c r="R404" s="157"/>
      <c r="S404" s="157"/>
      <c r="T404" s="157"/>
      <c r="U404" s="157"/>
      <c r="V404" s="157"/>
      <c r="W404" s="157"/>
      <c r="X404" s="157"/>
      <c r="Y404" s="148"/>
      <c r="Z404" s="148"/>
      <c r="AA404" s="148"/>
      <c r="AB404" s="148"/>
      <c r="AC404" s="148"/>
      <c r="AD404" s="148"/>
      <c r="AE404" s="148"/>
      <c r="AF404" s="148"/>
      <c r="AG404" s="148" t="s">
        <v>393</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55"/>
      <c r="B405" s="156"/>
      <c r="C405" s="197" t="s">
        <v>2171</v>
      </c>
      <c r="D405" s="183"/>
      <c r="E405" s="184">
        <v>47.1</v>
      </c>
      <c r="F405" s="157"/>
      <c r="G405" s="157"/>
      <c r="H405" s="157"/>
      <c r="I405" s="157"/>
      <c r="J405" s="157"/>
      <c r="K405" s="157"/>
      <c r="L405" s="157"/>
      <c r="M405" s="157"/>
      <c r="N405" s="157"/>
      <c r="O405" s="157"/>
      <c r="P405" s="157"/>
      <c r="Q405" s="157"/>
      <c r="R405" s="157"/>
      <c r="S405" s="157"/>
      <c r="T405" s="157"/>
      <c r="U405" s="157"/>
      <c r="V405" s="157"/>
      <c r="W405" s="157"/>
      <c r="X405" s="157"/>
      <c r="Y405" s="148"/>
      <c r="Z405" s="148"/>
      <c r="AA405" s="148"/>
      <c r="AB405" s="148"/>
      <c r="AC405" s="148"/>
      <c r="AD405" s="148"/>
      <c r="AE405" s="148"/>
      <c r="AF405" s="148"/>
      <c r="AG405" s="148" t="s">
        <v>393</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55"/>
      <c r="B406" s="156"/>
      <c r="C406" s="197" t="s">
        <v>2047</v>
      </c>
      <c r="D406" s="183"/>
      <c r="E406" s="184">
        <v>15.63</v>
      </c>
      <c r="F406" s="157"/>
      <c r="G406" s="157"/>
      <c r="H406" s="157"/>
      <c r="I406" s="157"/>
      <c r="J406" s="157"/>
      <c r="K406" s="157"/>
      <c r="L406" s="157"/>
      <c r="M406" s="157"/>
      <c r="N406" s="157"/>
      <c r="O406" s="157"/>
      <c r="P406" s="157"/>
      <c r="Q406" s="157"/>
      <c r="R406" s="157"/>
      <c r="S406" s="157"/>
      <c r="T406" s="157"/>
      <c r="U406" s="157"/>
      <c r="V406" s="157"/>
      <c r="W406" s="157"/>
      <c r="X406" s="157"/>
      <c r="Y406" s="148"/>
      <c r="Z406" s="148"/>
      <c r="AA406" s="148"/>
      <c r="AB406" s="148"/>
      <c r="AC406" s="148"/>
      <c r="AD406" s="148"/>
      <c r="AE406" s="148"/>
      <c r="AF406" s="148"/>
      <c r="AG406" s="148" t="s">
        <v>393</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55"/>
      <c r="B407" s="156"/>
      <c r="C407" s="197" t="s">
        <v>1773</v>
      </c>
      <c r="D407" s="183"/>
      <c r="E407" s="184"/>
      <c r="F407" s="157"/>
      <c r="G407" s="157"/>
      <c r="H407" s="157"/>
      <c r="I407" s="157"/>
      <c r="J407" s="157"/>
      <c r="K407" s="157"/>
      <c r="L407" s="157"/>
      <c r="M407" s="157"/>
      <c r="N407" s="157"/>
      <c r="O407" s="157"/>
      <c r="P407" s="157"/>
      <c r="Q407" s="157"/>
      <c r="R407" s="157"/>
      <c r="S407" s="157"/>
      <c r="T407" s="157"/>
      <c r="U407" s="157"/>
      <c r="V407" s="157"/>
      <c r="W407" s="157"/>
      <c r="X407" s="157"/>
      <c r="Y407" s="148"/>
      <c r="Z407" s="148"/>
      <c r="AA407" s="148"/>
      <c r="AB407" s="148"/>
      <c r="AC407" s="148"/>
      <c r="AD407" s="148"/>
      <c r="AE407" s="148"/>
      <c r="AF407" s="148"/>
      <c r="AG407" s="148" t="s">
        <v>393</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55"/>
      <c r="B408" s="156"/>
      <c r="C408" s="197" t="s">
        <v>2172</v>
      </c>
      <c r="D408" s="183"/>
      <c r="E408" s="184">
        <v>11.62</v>
      </c>
      <c r="F408" s="157"/>
      <c r="G408" s="157"/>
      <c r="H408" s="157"/>
      <c r="I408" s="157"/>
      <c r="J408" s="157"/>
      <c r="K408" s="157"/>
      <c r="L408" s="157"/>
      <c r="M408" s="157"/>
      <c r="N408" s="157"/>
      <c r="O408" s="157"/>
      <c r="P408" s="157"/>
      <c r="Q408" s="157"/>
      <c r="R408" s="157"/>
      <c r="S408" s="157"/>
      <c r="T408" s="157"/>
      <c r="U408" s="157"/>
      <c r="V408" s="157"/>
      <c r="W408" s="157"/>
      <c r="X408" s="157"/>
      <c r="Y408" s="148"/>
      <c r="Z408" s="148"/>
      <c r="AA408" s="148"/>
      <c r="AB408" s="148"/>
      <c r="AC408" s="148"/>
      <c r="AD408" s="148"/>
      <c r="AE408" s="148"/>
      <c r="AF408" s="148"/>
      <c r="AG408" s="148" t="s">
        <v>393</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55"/>
      <c r="B409" s="156"/>
      <c r="C409" s="197" t="s">
        <v>2173</v>
      </c>
      <c r="D409" s="183"/>
      <c r="E409" s="184">
        <v>20.64</v>
      </c>
      <c r="F409" s="157"/>
      <c r="G409" s="157"/>
      <c r="H409" s="157"/>
      <c r="I409" s="157"/>
      <c r="J409" s="157"/>
      <c r="K409" s="157"/>
      <c r="L409" s="157"/>
      <c r="M409" s="157"/>
      <c r="N409" s="157"/>
      <c r="O409" s="157"/>
      <c r="P409" s="157"/>
      <c r="Q409" s="157"/>
      <c r="R409" s="157"/>
      <c r="S409" s="157"/>
      <c r="T409" s="157"/>
      <c r="U409" s="157"/>
      <c r="V409" s="157"/>
      <c r="W409" s="157"/>
      <c r="X409" s="157"/>
      <c r="Y409" s="148"/>
      <c r="Z409" s="148"/>
      <c r="AA409" s="148"/>
      <c r="AB409" s="148"/>
      <c r="AC409" s="148"/>
      <c r="AD409" s="148"/>
      <c r="AE409" s="148"/>
      <c r="AF409" s="148"/>
      <c r="AG409" s="148" t="s">
        <v>393</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55"/>
      <c r="B410" s="156"/>
      <c r="C410" s="197" t="s">
        <v>2174</v>
      </c>
      <c r="D410" s="183"/>
      <c r="E410" s="184">
        <v>5.6</v>
      </c>
      <c r="F410" s="157"/>
      <c r="G410" s="157"/>
      <c r="H410" s="157"/>
      <c r="I410" s="157"/>
      <c r="J410" s="157"/>
      <c r="K410" s="157"/>
      <c r="L410" s="157"/>
      <c r="M410" s="157"/>
      <c r="N410" s="157"/>
      <c r="O410" s="157"/>
      <c r="P410" s="157"/>
      <c r="Q410" s="157"/>
      <c r="R410" s="157"/>
      <c r="S410" s="157"/>
      <c r="T410" s="157"/>
      <c r="U410" s="157"/>
      <c r="V410" s="157"/>
      <c r="W410" s="157"/>
      <c r="X410" s="157"/>
      <c r="Y410" s="148"/>
      <c r="Z410" s="148"/>
      <c r="AA410" s="148"/>
      <c r="AB410" s="148"/>
      <c r="AC410" s="148"/>
      <c r="AD410" s="148"/>
      <c r="AE410" s="148"/>
      <c r="AF410" s="148"/>
      <c r="AG410" s="148" t="s">
        <v>393</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1" x14ac:dyDescent="0.2">
      <c r="A411" s="155"/>
      <c r="B411" s="156"/>
      <c r="C411" s="197" t="s">
        <v>2175</v>
      </c>
      <c r="D411" s="183"/>
      <c r="E411" s="184">
        <v>0.7</v>
      </c>
      <c r="F411" s="157"/>
      <c r="G411" s="157"/>
      <c r="H411" s="157"/>
      <c r="I411" s="157"/>
      <c r="J411" s="157"/>
      <c r="K411" s="157"/>
      <c r="L411" s="157"/>
      <c r="M411" s="157"/>
      <c r="N411" s="157"/>
      <c r="O411" s="157"/>
      <c r="P411" s="157"/>
      <c r="Q411" s="157"/>
      <c r="R411" s="157"/>
      <c r="S411" s="157"/>
      <c r="T411" s="157"/>
      <c r="U411" s="157"/>
      <c r="V411" s="157"/>
      <c r="W411" s="157"/>
      <c r="X411" s="157"/>
      <c r="Y411" s="148"/>
      <c r="Z411" s="148"/>
      <c r="AA411" s="148"/>
      <c r="AB411" s="148"/>
      <c r="AC411" s="148"/>
      <c r="AD411" s="148"/>
      <c r="AE411" s="148"/>
      <c r="AF411" s="148"/>
      <c r="AG411" s="148" t="s">
        <v>393</v>
      </c>
      <c r="AH411" s="148">
        <v>0</v>
      </c>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1" x14ac:dyDescent="0.2">
      <c r="A412" s="155"/>
      <c r="B412" s="156"/>
      <c r="C412" s="198" t="s">
        <v>599</v>
      </c>
      <c r="D412" s="185"/>
      <c r="E412" s="186">
        <v>116.02</v>
      </c>
      <c r="F412" s="157"/>
      <c r="G412" s="157"/>
      <c r="H412" s="157"/>
      <c r="I412" s="157"/>
      <c r="J412" s="157"/>
      <c r="K412" s="157"/>
      <c r="L412" s="157"/>
      <c r="M412" s="157"/>
      <c r="N412" s="157"/>
      <c r="O412" s="157"/>
      <c r="P412" s="157"/>
      <c r="Q412" s="157"/>
      <c r="R412" s="157"/>
      <c r="S412" s="157"/>
      <c r="T412" s="157"/>
      <c r="U412" s="157"/>
      <c r="V412" s="157"/>
      <c r="W412" s="157"/>
      <c r="X412" s="157"/>
      <c r="Y412" s="148"/>
      <c r="Z412" s="148"/>
      <c r="AA412" s="148"/>
      <c r="AB412" s="148"/>
      <c r="AC412" s="148"/>
      <c r="AD412" s="148"/>
      <c r="AE412" s="148"/>
      <c r="AF412" s="148"/>
      <c r="AG412" s="148" t="s">
        <v>393</v>
      </c>
      <c r="AH412" s="148">
        <v>1</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x14ac:dyDescent="0.2">
      <c r="A413" s="159" t="s">
        <v>316</v>
      </c>
      <c r="B413" s="160" t="s">
        <v>283</v>
      </c>
      <c r="C413" s="174" t="s">
        <v>284</v>
      </c>
      <c r="D413" s="161"/>
      <c r="E413" s="162"/>
      <c r="F413" s="163"/>
      <c r="G413" s="163">
        <f>SUMIF(AG414:AG433,"&lt;&gt;NOR",G414:G433)</f>
        <v>6202.88</v>
      </c>
      <c r="H413" s="163"/>
      <c r="I413" s="163">
        <f>SUM(I414:I433)</f>
        <v>2188.5100000000002</v>
      </c>
      <c r="J413" s="163"/>
      <c r="K413" s="163">
        <f>SUM(K414:K433)</f>
        <v>4014.3700000000003</v>
      </c>
      <c r="L413" s="163"/>
      <c r="M413" s="163">
        <f>SUM(M414:M433)</f>
        <v>7505.4848000000002</v>
      </c>
      <c r="N413" s="163"/>
      <c r="O413" s="163">
        <f>SUM(O414:O433)</f>
        <v>1.22</v>
      </c>
      <c r="P413" s="163"/>
      <c r="Q413" s="163">
        <f>SUM(Q414:Q433)</f>
        <v>0</v>
      </c>
      <c r="R413" s="163"/>
      <c r="S413" s="163"/>
      <c r="T413" s="164"/>
      <c r="U413" s="158"/>
      <c r="V413" s="158">
        <f>SUM(V414:V433)</f>
        <v>14.06</v>
      </c>
      <c r="W413" s="158"/>
      <c r="X413" s="158"/>
      <c r="AG413" t="s">
        <v>317</v>
      </c>
    </row>
    <row r="414" spans="1:60" outlineLevel="1" x14ac:dyDescent="0.2">
      <c r="A414" s="165">
        <v>96</v>
      </c>
      <c r="B414" s="166" t="s">
        <v>2052</v>
      </c>
      <c r="C414" s="175" t="s">
        <v>2053</v>
      </c>
      <c r="D414" s="167" t="s">
        <v>420</v>
      </c>
      <c r="E414" s="168">
        <v>14</v>
      </c>
      <c r="F414" s="169">
        <v>160</v>
      </c>
      <c r="G414" s="170">
        <f>ROUND(E414*F414,2)</f>
        <v>2240</v>
      </c>
      <c r="H414" s="169">
        <v>118.4</v>
      </c>
      <c r="I414" s="170">
        <f>ROUND(E414*H414,2)</f>
        <v>1657.6</v>
      </c>
      <c r="J414" s="169">
        <v>41.6</v>
      </c>
      <c r="K414" s="170">
        <f>ROUND(E414*J414,2)</f>
        <v>582.4</v>
      </c>
      <c r="L414" s="170">
        <v>21</v>
      </c>
      <c r="M414" s="170">
        <f>G414*(1+L414/100)</f>
        <v>2710.4</v>
      </c>
      <c r="N414" s="170">
        <v>2.1199999999999999E-3</v>
      </c>
      <c r="O414" s="170">
        <f>ROUND(E414*N414,2)</f>
        <v>0.03</v>
      </c>
      <c r="P414" s="170">
        <v>0</v>
      </c>
      <c r="Q414" s="170">
        <f>ROUND(E414*P414,2)</f>
        <v>0</v>
      </c>
      <c r="R414" s="170"/>
      <c r="S414" s="170" t="s">
        <v>387</v>
      </c>
      <c r="T414" s="171" t="s">
        <v>322</v>
      </c>
      <c r="U414" s="157">
        <v>0.125</v>
      </c>
      <c r="V414" s="157">
        <f>ROUND(E414*U414,2)</f>
        <v>1.75</v>
      </c>
      <c r="W414" s="157"/>
      <c r="X414" s="157" t="s">
        <v>388</v>
      </c>
      <c r="Y414" s="148"/>
      <c r="Z414" s="148"/>
      <c r="AA414" s="148"/>
      <c r="AB414" s="148"/>
      <c r="AC414" s="148"/>
      <c r="AD414" s="148"/>
      <c r="AE414" s="148"/>
      <c r="AF414" s="148"/>
      <c r="AG414" s="148" t="s">
        <v>389</v>
      </c>
      <c r="AH414" s="148"/>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55"/>
      <c r="B415" s="156"/>
      <c r="C415" s="270" t="s">
        <v>2054</v>
      </c>
      <c r="D415" s="271"/>
      <c r="E415" s="271"/>
      <c r="F415" s="271"/>
      <c r="G415" s="271"/>
      <c r="H415" s="157"/>
      <c r="I415" s="157"/>
      <c r="J415" s="157"/>
      <c r="K415" s="157"/>
      <c r="L415" s="157"/>
      <c r="M415" s="157"/>
      <c r="N415" s="157"/>
      <c r="O415" s="157"/>
      <c r="P415" s="157"/>
      <c r="Q415" s="157"/>
      <c r="R415" s="157"/>
      <c r="S415" s="157"/>
      <c r="T415" s="157"/>
      <c r="U415" s="157"/>
      <c r="V415" s="157"/>
      <c r="W415" s="157"/>
      <c r="X415" s="157"/>
      <c r="Y415" s="148"/>
      <c r="Z415" s="148"/>
      <c r="AA415" s="148"/>
      <c r="AB415" s="148"/>
      <c r="AC415" s="148"/>
      <c r="AD415" s="148"/>
      <c r="AE415" s="148"/>
      <c r="AF415" s="148"/>
      <c r="AG415" s="148" t="s">
        <v>326</v>
      </c>
      <c r="AH415" s="148"/>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55"/>
      <c r="B416" s="156"/>
      <c r="C416" s="197" t="s">
        <v>2055</v>
      </c>
      <c r="D416" s="183"/>
      <c r="E416" s="184">
        <v>6</v>
      </c>
      <c r="F416" s="157"/>
      <c r="G416" s="157"/>
      <c r="H416" s="157"/>
      <c r="I416" s="157"/>
      <c r="J416" s="157"/>
      <c r="K416" s="157"/>
      <c r="L416" s="157"/>
      <c r="M416" s="157"/>
      <c r="N416" s="157"/>
      <c r="O416" s="157"/>
      <c r="P416" s="157"/>
      <c r="Q416" s="157"/>
      <c r="R416" s="157"/>
      <c r="S416" s="157"/>
      <c r="T416" s="157"/>
      <c r="U416" s="157"/>
      <c r="V416" s="157"/>
      <c r="W416" s="157"/>
      <c r="X416" s="157"/>
      <c r="Y416" s="148"/>
      <c r="Z416" s="148"/>
      <c r="AA416" s="148"/>
      <c r="AB416" s="148"/>
      <c r="AC416" s="148"/>
      <c r="AD416" s="148"/>
      <c r="AE416" s="148"/>
      <c r="AF416" s="148"/>
      <c r="AG416" s="148" t="s">
        <v>393</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1" x14ac:dyDescent="0.2">
      <c r="A417" s="155"/>
      <c r="B417" s="156"/>
      <c r="C417" s="197" t="s">
        <v>2176</v>
      </c>
      <c r="D417" s="183"/>
      <c r="E417" s="184">
        <v>8</v>
      </c>
      <c r="F417" s="157"/>
      <c r="G417" s="157"/>
      <c r="H417" s="157"/>
      <c r="I417" s="157"/>
      <c r="J417" s="157"/>
      <c r="K417" s="157"/>
      <c r="L417" s="157"/>
      <c r="M417" s="157"/>
      <c r="N417" s="157"/>
      <c r="O417" s="157"/>
      <c r="P417" s="157"/>
      <c r="Q417" s="157"/>
      <c r="R417" s="157"/>
      <c r="S417" s="157"/>
      <c r="T417" s="157"/>
      <c r="U417" s="157"/>
      <c r="V417" s="157"/>
      <c r="W417" s="157"/>
      <c r="X417" s="157"/>
      <c r="Y417" s="148"/>
      <c r="Z417" s="148"/>
      <c r="AA417" s="148"/>
      <c r="AB417" s="148"/>
      <c r="AC417" s="148"/>
      <c r="AD417" s="148"/>
      <c r="AE417" s="148"/>
      <c r="AF417" s="148"/>
      <c r="AG417" s="148" t="s">
        <v>393</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65">
        <v>97</v>
      </c>
      <c r="B418" s="166" t="s">
        <v>2057</v>
      </c>
      <c r="C418" s="175" t="s">
        <v>2058</v>
      </c>
      <c r="D418" s="167" t="s">
        <v>420</v>
      </c>
      <c r="E418" s="168">
        <v>9</v>
      </c>
      <c r="F418" s="169">
        <v>264.39999999999998</v>
      </c>
      <c r="G418" s="170">
        <f>ROUND(E418*F418,2)</f>
        <v>2379.6</v>
      </c>
      <c r="H418" s="169">
        <v>0</v>
      </c>
      <c r="I418" s="170">
        <f>ROUND(E418*H418,2)</f>
        <v>0</v>
      </c>
      <c r="J418" s="169">
        <v>264.39999999999998</v>
      </c>
      <c r="K418" s="170">
        <f>ROUND(E418*J418,2)</f>
        <v>2379.6</v>
      </c>
      <c r="L418" s="170">
        <v>21</v>
      </c>
      <c r="M418" s="170">
        <f>G418*(1+L418/100)</f>
        <v>2879.3159999999998</v>
      </c>
      <c r="N418" s="170">
        <v>0</v>
      </c>
      <c r="O418" s="170">
        <f>ROUND(E418*N418,2)</f>
        <v>0</v>
      </c>
      <c r="P418" s="170">
        <v>0</v>
      </c>
      <c r="Q418" s="170">
        <f>ROUND(E418*P418,2)</f>
        <v>0</v>
      </c>
      <c r="R418" s="170"/>
      <c r="S418" s="170" t="s">
        <v>387</v>
      </c>
      <c r="T418" s="171" t="s">
        <v>322</v>
      </c>
      <c r="U418" s="157">
        <v>0.98924000000000001</v>
      </c>
      <c r="V418" s="157">
        <f>ROUND(E418*U418,2)</f>
        <v>8.9</v>
      </c>
      <c r="W418" s="157"/>
      <c r="X418" s="157" t="s">
        <v>388</v>
      </c>
      <c r="Y418" s="148"/>
      <c r="Z418" s="148"/>
      <c r="AA418" s="148"/>
      <c r="AB418" s="148"/>
      <c r="AC418" s="148"/>
      <c r="AD418" s="148"/>
      <c r="AE418" s="148"/>
      <c r="AF418" s="148"/>
      <c r="AG418" s="148" t="s">
        <v>389</v>
      </c>
      <c r="AH418" s="148"/>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1" x14ac:dyDescent="0.2">
      <c r="A419" s="155"/>
      <c r="B419" s="156"/>
      <c r="C419" s="197" t="s">
        <v>2177</v>
      </c>
      <c r="D419" s="183"/>
      <c r="E419" s="184">
        <v>2</v>
      </c>
      <c r="F419" s="157"/>
      <c r="G419" s="157"/>
      <c r="H419" s="157"/>
      <c r="I419" s="157"/>
      <c r="J419" s="157"/>
      <c r="K419" s="157"/>
      <c r="L419" s="157"/>
      <c r="M419" s="157"/>
      <c r="N419" s="157"/>
      <c r="O419" s="157"/>
      <c r="P419" s="157"/>
      <c r="Q419" s="157"/>
      <c r="R419" s="157"/>
      <c r="S419" s="157"/>
      <c r="T419" s="157"/>
      <c r="U419" s="157"/>
      <c r="V419" s="157"/>
      <c r="W419" s="157"/>
      <c r="X419" s="157"/>
      <c r="Y419" s="148"/>
      <c r="Z419" s="148"/>
      <c r="AA419" s="148"/>
      <c r="AB419" s="148"/>
      <c r="AC419" s="148"/>
      <c r="AD419" s="148"/>
      <c r="AE419" s="148"/>
      <c r="AF419" s="148"/>
      <c r="AG419" s="148" t="s">
        <v>393</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55"/>
      <c r="B420" s="156"/>
      <c r="C420" s="197" t="s">
        <v>2178</v>
      </c>
      <c r="D420" s="183"/>
      <c r="E420" s="184">
        <v>7</v>
      </c>
      <c r="F420" s="157"/>
      <c r="G420" s="157"/>
      <c r="H420" s="157"/>
      <c r="I420" s="157"/>
      <c r="J420" s="157"/>
      <c r="K420" s="157"/>
      <c r="L420" s="157"/>
      <c r="M420" s="157"/>
      <c r="N420" s="157"/>
      <c r="O420" s="157"/>
      <c r="P420" s="157"/>
      <c r="Q420" s="157"/>
      <c r="R420" s="157"/>
      <c r="S420" s="157"/>
      <c r="T420" s="157"/>
      <c r="U420" s="157"/>
      <c r="V420" s="157"/>
      <c r="W420" s="157"/>
      <c r="X420" s="157"/>
      <c r="Y420" s="148"/>
      <c r="Z420" s="148"/>
      <c r="AA420" s="148"/>
      <c r="AB420" s="148"/>
      <c r="AC420" s="148"/>
      <c r="AD420" s="148"/>
      <c r="AE420" s="148"/>
      <c r="AF420" s="148"/>
      <c r="AG420" s="148" t="s">
        <v>393</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1" x14ac:dyDescent="0.2">
      <c r="A421" s="165">
        <v>98</v>
      </c>
      <c r="B421" s="166" t="s">
        <v>2061</v>
      </c>
      <c r="C421" s="175" t="s">
        <v>2062</v>
      </c>
      <c r="D421" s="167" t="s">
        <v>420</v>
      </c>
      <c r="E421" s="168">
        <v>9</v>
      </c>
      <c r="F421" s="169">
        <v>84.8</v>
      </c>
      <c r="G421" s="170">
        <f>ROUND(E421*F421,2)</f>
        <v>763.2</v>
      </c>
      <c r="H421" s="169">
        <v>54.85</v>
      </c>
      <c r="I421" s="170">
        <f>ROUND(E421*H421,2)</f>
        <v>493.65</v>
      </c>
      <c r="J421" s="169">
        <v>29.95</v>
      </c>
      <c r="K421" s="170">
        <f>ROUND(E421*J421,2)</f>
        <v>269.55</v>
      </c>
      <c r="L421" s="170">
        <v>21</v>
      </c>
      <c r="M421" s="170">
        <f>G421*(1+L421/100)</f>
        <v>923.47199999999998</v>
      </c>
      <c r="N421" s="170">
        <v>0.13242999999999999</v>
      </c>
      <c r="O421" s="170">
        <f>ROUND(E421*N421,2)</f>
        <v>1.19</v>
      </c>
      <c r="P421" s="170">
        <v>0</v>
      </c>
      <c r="Q421" s="170">
        <f>ROUND(E421*P421,2)</f>
        <v>0</v>
      </c>
      <c r="R421" s="170"/>
      <c r="S421" s="170" t="s">
        <v>387</v>
      </c>
      <c r="T421" s="171" t="s">
        <v>322</v>
      </c>
      <c r="U421" s="157">
        <v>7.2999999999999995E-2</v>
      </c>
      <c r="V421" s="157">
        <f>ROUND(E421*U421,2)</f>
        <v>0.66</v>
      </c>
      <c r="W421" s="157"/>
      <c r="X421" s="157" t="s">
        <v>388</v>
      </c>
      <c r="Y421" s="148"/>
      <c r="Z421" s="148"/>
      <c r="AA421" s="148"/>
      <c r="AB421" s="148"/>
      <c r="AC421" s="148"/>
      <c r="AD421" s="148"/>
      <c r="AE421" s="148"/>
      <c r="AF421" s="148"/>
      <c r="AG421" s="148" t="s">
        <v>389</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55"/>
      <c r="B422" s="156"/>
      <c r="C422" s="270" t="s">
        <v>2063</v>
      </c>
      <c r="D422" s="271"/>
      <c r="E422" s="271"/>
      <c r="F422" s="271"/>
      <c r="G422" s="271"/>
      <c r="H422" s="157"/>
      <c r="I422" s="157"/>
      <c r="J422" s="157"/>
      <c r="K422" s="157"/>
      <c r="L422" s="157"/>
      <c r="M422" s="157"/>
      <c r="N422" s="157"/>
      <c r="O422" s="157"/>
      <c r="P422" s="157"/>
      <c r="Q422" s="157"/>
      <c r="R422" s="157"/>
      <c r="S422" s="157"/>
      <c r="T422" s="157"/>
      <c r="U422" s="157"/>
      <c r="V422" s="157"/>
      <c r="W422" s="157"/>
      <c r="X422" s="157"/>
      <c r="Y422" s="148"/>
      <c r="Z422" s="148"/>
      <c r="AA422" s="148"/>
      <c r="AB422" s="148"/>
      <c r="AC422" s="148"/>
      <c r="AD422" s="148"/>
      <c r="AE422" s="148"/>
      <c r="AF422" s="148"/>
      <c r="AG422" s="148" t="s">
        <v>326</v>
      </c>
      <c r="AH422" s="148"/>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55"/>
      <c r="B423" s="156"/>
      <c r="C423" s="197" t="s">
        <v>2177</v>
      </c>
      <c r="D423" s="183"/>
      <c r="E423" s="184">
        <v>2</v>
      </c>
      <c r="F423" s="157"/>
      <c r="G423" s="157"/>
      <c r="H423" s="157"/>
      <c r="I423" s="157"/>
      <c r="J423" s="157"/>
      <c r="K423" s="157"/>
      <c r="L423" s="157"/>
      <c r="M423" s="157"/>
      <c r="N423" s="157"/>
      <c r="O423" s="157"/>
      <c r="P423" s="157"/>
      <c r="Q423" s="157"/>
      <c r="R423" s="157"/>
      <c r="S423" s="157"/>
      <c r="T423" s="157"/>
      <c r="U423" s="157"/>
      <c r="V423" s="157"/>
      <c r="W423" s="157"/>
      <c r="X423" s="157"/>
      <c r="Y423" s="148"/>
      <c r="Z423" s="148"/>
      <c r="AA423" s="148"/>
      <c r="AB423" s="148"/>
      <c r="AC423" s="148"/>
      <c r="AD423" s="148"/>
      <c r="AE423" s="148"/>
      <c r="AF423" s="148"/>
      <c r="AG423" s="148" t="s">
        <v>393</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55"/>
      <c r="B424" s="156"/>
      <c r="C424" s="197" t="s">
        <v>2178</v>
      </c>
      <c r="D424" s="183"/>
      <c r="E424" s="184">
        <v>7</v>
      </c>
      <c r="F424" s="157"/>
      <c r="G424" s="157"/>
      <c r="H424" s="157"/>
      <c r="I424" s="157"/>
      <c r="J424" s="157"/>
      <c r="K424" s="157"/>
      <c r="L424" s="157"/>
      <c r="M424" s="157"/>
      <c r="N424" s="157"/>
      <c r="O424" s="157"/>
      <c r="P424" s="157"/>
      <c r="Q424" s="157"/>
      <c r="R424" s="157"/>
      <c r="S424" s="157"/>
      <c r="T424" s="157"/>
      <c r="U424" s="157"/>
      <c r="V424" s="157"/>
      <c r="W424" s="157"/>
      <c r="X424" s="157"/>
      <c r="Y424" s="148"/>
      <c r="Z424" s="148"/>
      <c r="AA424" s="148"/>
      <c r="AB424" s="148"/>
      <c r="AC424" s="148"/>
      <c r="AD424" s="148"/>
      <c r="AE424" s="148"/>
      <c r="AF424" s="148"/>
      <c r="AG424" s="148" t="s">
        <v>393</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1" x14ac:dyDescent="0.2">
      <c r="A425" s="165">
        <v>99</v>
      </c>
      <c r="B425" s="166" t="s">
        <v>2064</v>
      </c>
      <c r="C425" s="175" t="s">
        <v>2065</v>
      </c>
      <c r="D425" s="167" t="s">
        <v>420</v>
      </c>
      <c r="E425" s="168">
        <v>9</v>
      </c>
      <c r="F425" s="169">
        <v>12.08</v>
      </c>
      <c r="G425" s="170">
        <f>ROUND(E425*F425,2)</f>
        <v>108.72</v>
      </c>
      <c r="H425" s="169">
        <v>4.1399999999999997</v>
      </c>
      <c r="I425" s="170">
        <f>ROUND(E425*H425,2)</f>
        <v>37.26</v>
      </c>
      <c r="J425" s="169">
        <v>7.94</v>
      </c>
      <c r="K425" s="170">
        <f>ROUND(E425*J425,2)</f>
        <v>71.459999999999994</v>
      </c>
      <c r="L425" s="170">
        <v>21</v>
      </c>
      <c r="M425" s="170">
        <f>G425*(1+L425/100)</f>
        <v>131.55119999999999</v>
      </c>
      <c r="N425" s="170">
        <v>6.0000000000000002E-5</v>
      </c>
      <c r="O425" s="170">
        <f>ROUND(E425*N425,2)</f>
        <v>0</v>
      </c>
      <c r="P425" s="170">
        <v>0</v>
      </c>
      <c r="Q425" s="170">
        <f>ROUND(E425*P425,2)</f>
        <v>0</v>
      </c>
      <c r="R425" s="170"/>
      <c r="S425" s="170" t="s">
        <v>387</v>
      </c>
      <c r="T425" s="171" t="s">
        <v>322</v>
      </c>
      <c r="U425" s="157">
        <v>2.5999999999999999E-2</v>
      </c>
      <c r="V425" s="157">
        <f>ROUND(E425*U425,2)</f>
        <v>0.23</v>
      </c>
      <c r="W425" s="157"/>
      <c r="X425" s="157" t="s">
        <v>388</v>
      </c>
      <c r="Y425" s="148"/>
      <c r="Z425" s="148"/>
      <c r="AA425" s="148"/>
      <c r="AB425" s="148"/>
      <c r="AC425" s="148"/>
      <c r="AD425" s="148"/>
      <c r="AE425" s="148"/>
      <c r="AF425" s="148"/>
      <c r="AG425" s="148" t="s">
        <v>389</v>
      </c>
      <c r="AH425" s="148"/>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55"/>
      <c r="B426" s="156"/>
      <c r="C426" s="197" t="s">
        <v>2177</v>
      </c>
      <c r="D426" s="183"/>
      <c r="E426" s="184">
        <v>2</v>
      </c>
      <c r="F426" s="157"/>
      <c r="G426" s="157"/>
      <c r="H426" s="157"/>
      <c r="I426" s="157"/>
      <c r="J426" s="157"/>
      <c r="K426" s="157"/>
      <c r="L426" s="157"/>
      <c r="M426" s="157"/>
      <c r="N426" s="157"/>
      <c r="O426" s="157"/>
      <c r="P426" s="157"/>
      <c r="Q426" s="157"/>
      <c r="R426" s="157"/>
      <c r="S426" s="157"/>
      <c r="T426" s="157"/>
      <c r="U426" s="157"/>
      <c r="V426" s="157"/>
      <c r="W426" s="157"/>
      <c r="X426" s="157"/>
      <c r="Y426" s="148"/>
      <c r="Z426" s="148"/>
      <c r="AA426" s="148"/>
      <c r="AB426" s="148"/>
      <c r="AC426" s="148"/>
      <c r="AD426" s="148"/>
      <c r="AE426" s="148"/>
      <c r="AF426" s="148"/>
      <c r="AG426" s="148" t="s">
        <v>393</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1" x14ac:dyDescent="0.2">
      <c r="A427" s="155"/>
      <c r="B427" s="156"/>
      <c r="C427" s="197" t="s">
        <v>2178</v>
      </c>
      <c r="D427" s="183"/>
      <c r="E427" s="184">
        <v>7</v>
      </c>
      <c r="F427" s="157"/>
      <c r="G427" s="157"/>
      <c r="H427" s="157"/>
      <c r="I427" s="157"/>
      <c r="J427" s="157"/>
      <c r="K427" s="157"/>
      <c r="L427" s="157"/>
      <c r="M427" s="157"/>
      <c r="N427" s="157"/>
      <c r="O427" s="157"/>
      <c r="P427" s="157"/>
      <c r="Q427" s="157"/>
      <c r="R427" s="157"/>
      <c r="S427" s="157"/>
      <c r="T427" s="157"/>
      <c r="U427" s="157"/>
      <c r="V427" s="157"/>
      <c r="W427" s="157"/>
      <c r="X427" s="157"/>
      <c r="Y427" s="148"/>
      <c r="Z427" s="148"/>
      <c r="AA427" s="148"/>
      <c r="AB427" s="148"/>
      <c r="AC427" s="148"/>
      <c r="AD427" s="148"/>
      <c r="AE427" s="148"/>
      <c r="AF427" s="148"/>
      <c r="AG427" s="148" t="s">
        <v>393</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65">
        <v>100</v>
      </c>
      <c r="B428" s="166" t="s">
        <v>2066</v>
      </c>
      <c r="C428" s="175" t="s">
        <v>2067</v>
      </c>
      <c r="D428" s="167" t="s">
        <v>420</v>
      </c>
      <c r="E428" s="168">
        <v>9</v>
      </c>
      <c r="F428" s="169">
        <v>45.04</v>
      </c>
      <c r="G428" s="170">
        <f>ROUND(E428*F428,2)</f>
        <v>405.36</v>
      </c>
      <c r="H428" s="169">
        <v>0</v>
      </c>
      <c r="I428" s="170">
        <f>ROUND(E428*H428,2)</f>
        <v>0</v>
      </c>
      <c r="J428" s="169">
        <v>45.04</v>
      </c>
      <c r="K428" s="170">
        <f>ROUND(E428*J428,2)</f>
        <v>405.36</v>
      </c>
      <c r="L428" s="170">
        <v>21</v>
      </c>
      <c r="M428" s="170">
        <f>G428*(1+L428/100)</f>
        <v>490.48559999999998</v>
      </c>
      <c r="N428" s="170">
        <v>0</v>
      </c>
      <c r="O428" s="170">
        <f>ROUND(E428*N428,2)</f>
        <v>0</v>
      </c>
      <c r="P428" s="170">
        <v>0</v>
      </c>
      <c r="Q428" s="170">
        <f>ROUND(E428*P428,2)</f>
        <v>0</v>
      </c>
      <c r="R428" s="170"/>
      <c r="S428" s="170" t="s">
        <v>387</v>
      </c>
      <c r="T428" s="171" t="s">
        <v>322</v>
      </c>
      <c r="U428" s="157">
        <v>0.15110000000000001</v>
      </c>
      <c r="V428" s="157">
        <f>ROUND(E428*U428,2)</f>
        <v>1.36</v>
      </c>
      <c r="W428" s="157"/>
      <c r="X428" s="157" t="s">
        <v>388</v>
      </c>
      <c r="Y428" s="148"/>
      <c r="Z428" s="148"/>
      <c r="AA428" s="148"/>
      <c r="AB428" s="148"/>
      <c r="AC428" s="148"/>
      <c r="AD428" s="148"/>
      <c r="AE428" s="148"/>
      <c r="AF428" s="148"/>
      <c r="AG428" s="148" t="s">
        <v>389</v>
      </c>
      <c r="AH428" s="148"/>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1" x14ac:dyDescent="0.2">
      <c r="A429" s="155"/>
      <c r="B429" s="156"/>
      <c r="C429" s="197" t="s">
        <v>2177</v>
      </c>
      <c r="D429" s="183"/>
      <c r="E429" s="184">
        <v>2</v>
      </c>
      <c r="F429" s="157"/>
      <c r="G429" s="157"/>
      <c r="H429" s="157"/>
      <c r="I429" s="157"/>
      <c r="J429" s="157"/>
      <c r="K429" s="157"/>
      <c r="L429" s="157"/>
      <c r="M429" s="157"/>
      <c r="N429" s="157"/>
      <c r="O429" s="157"/>
      <c r="P429" s="157"/>
      <c r="Q429" s="157"/>
      <c r="R429" s="157"/>
      <c r="S429" s="157"/>
      <c r="T429" s="157"/>
      <c r="U429" s="157"/>
      <c r="V429" s="157"/>
      <c r="W429" s="157"/>
      <c r="X429" s="157"/>
      <c r="Y429" s="148"/>
      <c r="Z429" s="148"/>
      <c r="AA429" s="148"/>
      <c r="AB429" s="148"/>
      <c r="AC429" s="148"/>
      <c r="AD429" s="148"/>
      <c r="AE429" s="148"/>
      <c r="AF429" s="148"/>
      <c r="AG429" s="148" t="s">
        <v>393</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1" x14ac:dyDescent="0.2">
      <c r="A430" s="155"/>
      <c r="B430" s="156"/>
      <c r="C430" s="197" t="s">
        <v>2178</v>
      </c>
      <c r="D430" s="183"/>
      <c r="E430" s="184">
        <v>7</v>
      </c>
      <c r="F430" s="157"/>
      <c r="G430" s="157"/>
      <c r="H430" s="157"/>
      <c r="I430" s="157"/>
      <c r="J430" s="157"/>
      <c r="K430" s="157"/>
      <c r="L430" s="157"/>
      <c r="M430" s="157"/>
      <c r="N430" s="157"/>
      <c r="O430" s="157"/>
      <c r="P430" s="157"/>
      <c r="Q430" s="157"/>
      <c r="R430" s="157"/>
      <c r="S430" s="157"/>
      <c r="T430" s="157"/>
      <c r="U430" s="157"/>
      <c r="V430" s="157"/>
      <c r="W430" s="157"/>
      <c r="X430" s="157"/>
      <c r="Y430" s="148"/>
      <c r="Z430" s="148"/>
      <c r="AA430" s="148"/>
      <c r="AB430" s="148"/>
      <c r="AC430" s="148"/>
      <c r="AD430" s="148"/>
      <c r="AE430" s="148"/>
      <c r="AF430" s="148"/>
      <c r="AG430" s="148" t="s">
        <v>393</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1" x14ac:dyDescent="0.2">
      <c r="A431" s="165">
        <v>101</v>
      </c>
      <c r="B431" s="166" t="s">
        <v>2068</v>
      </c>
      <c r="C431" s="175" t="s">
        <v>2069</v>
      </c>
      <c r="D431" s="167" t="s">
        <v>506</v>
      </c>
      <c r="E431" s="168">
        <v>9</v>
      </c>
      <c r="F431" s="169">
        <v>34</v>
      </c>
      <c r="G431" s="170">
        <f>ROUND(E431*F431,2)</f>
        <v>306</v>
      </c>
      <c r="H431" s="169">
        <v>0</v>
      </c>
      <c r="I431" s="170">
        <f>ROUND(E431*H431,2)</f>
        <v>0</v>
      </c>
      <c r="J431" s="169">
        <v>34</v>
      </c>
      <c r="K431" s="170">
        <f>ROUND(E431*J431,2)</f>
        <v>306</v>
      </c>
      <c r="L431" s="170">
        <v>21</v>
      </c>
      <c r="M431" s="170">
        <f>G431*(1+L431/100)</f>
        <v>370.26</v>
      </c>
      <c r="N431" s="170">
        <v>0</v>
      </c>
      <c r="O431" s="170">
        <f>ROUND(E431*N431,2)</f>
        <v>0</v>
      </c>
      <c r="P431" s="170">
        <v>0</v>
      </c>
      <c r="Q431" s="170">
        <f>ROUND(E431*P431,2)</f>
        <v>0</v>
      </c>
      <c r="R431" s="170"/>
      <c r="S431" s="170" t="s">
        <v>387</v>
      </c>
      <c r="T431" s="171" t="s">
        <v>322</v>
      </c>
      <c r="U431" s="157">
        <v>0.129</v>
      </c>
      <c r="V431" s="157">
        <f>ROUND(E431*U431,2)</f>
        <v>1.1599999999999999</v>
      </c>
      <c r="W431" s="157"/>
      <c r="X431" s="157" t="s">
        <v>388</v>
      </c>
      <c r="Y431" s="148"/>
      <c r="Z431" s="148"/>
      <c r="AA431" s="148"/>
      <c r="AB431" s="148"/>
      <c r="AC431" s="148"/>
      <c r="AD431" s="148"/>
      <c r="AE431" s="148"/>
      <c r="AF431" s="148"/>
      <c r="AG431" s="148" t="s">
        <v>389</v>
      </c>
      <c r="AH431" s="148"/>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1" x14ac:dyDescent="0.2">
      <c r="A432" s="155"/>
      <c r="B432" s="156"/>
      <c r="C432" s="197" t="s">
        <v>2179</v>
      </c>
      <c r="D432" s="183"/>
      <c r="E432" s="184">
        <v>2</v>
      </c>
      <c r="F432" s="157"/>
      <c r="G432" s="157"/>
      <c r="H432" s="157"/>
      <c r="I432" s="157"/>
      <c r="J432" s="157"/>
      <c r="K432" s="157"/>
      <c r="L432" s="157"/>
      <c r="M432" s="157"/>
      <c r="N432" s="157"/>
      <c r="O432" s="157"/>
      <c r="P432" s="157"/>
      <c r="Q432" s="157"/>
      <c r="R432" s="157"/>
      <c r="S432" s="157"/>
      <c r="T432" s="157"/>
      <c r="U432" s="157"/>
      <c r="V432" s="157"/>
      <c r="W432" s="157"/>
      <c r="X432" s="157"/>
      <c r="Y432" s="148"/>
      <c r="Z432" s="148"/>
      <c r="AA432" s="148"/>
      <c r="AB432" s="148"/>
      <c r="AC432" s="148"/>
      <c r="AD432" s="148"/>
      <c r="AE432" s="148"/>
      <c r="AF432" s="148"/>
      <c r="AG432" s="148" t="s">
        <v>393</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1" x14ac:dyDescent="0.2">
      <c r="A433" s="155"/>
      <c r="B433" s="156"/>
      <c r="C433" s="197" t="s">
        <v>2180</v>
      </c>
      <c r="D433" s="183"/>
      <c r="E433" s="184">
        <v>7</v>
      </c>
      <c r="F433" s="157"/>
      <c r="G433" s="157"/>
      <c r="H433" s="157"/>
      <c r="I433" s="157"/>
      <c r="J433" s="157"/>
      <c r="K433" s="157"/>
      <c r="L433" s="157"/>
      <c r="M433" s="157"/>
      <c r="N433" s="157"/>
      <c r="O433" s="157"/>
      <c r="P433" s="157"/>
      <c r="Q433" s="157"/>
      <c r="R433" s="157"/>
      <c r="S433" s="157"/>
      <c r="T433" s="157"/>
      <c r="U433" s="157"/>
      <c r="V433" s="157"/>
      <c r="W433" s="157"/>
      <c r="X433" s="157"/>
      <c r="Y433" s="148"/>
      <c r="Z433" s="148"/>
      <c r="AA433" s="148"/>
      <c r="AB433" s="148"/>
      <c r="AC433" s="148"/>
      <c r="AD433" s="148"/>
      <c r="AE433" s="148"/>
      <c r="AF433" s="148"/>
      <c r="AG433" s="148" t="s">
        <v>393</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x14ac:dyDescent="0.2">
      <c r="A434" s="3"/>
      <c r="B434" s="4"/>
      <c r="C434" s="176"/>
      <c r="D434" s="6"/>
      <c r="E434" s="3"/>
      <c r="F434" s="3"/>
      <c r="G434" s="3"/>
      <c r="H434" s="3"/>
      <c r="I434" s="3"/>
      <c r="J434" s="3"/>
      <c r="K434" s="3"/>
      <c r="L434" s="3"/>
      <c r="M434" s="3"/>
      <c r="N434" s="3"/>
      <c r="O434" s="3"/>
      <c r="P434" s="3"/>
      <c r="Q434" s="3"/>
      <c r="R434" s="3"/>
      <c r="S434" s="3"/>
      <c r="T434" s="3"/>
      <c r="U434" s="3"/>
      <c r="V434" s="3"/>
      <c r="W434" s="3"/>
      <c r="X434" s="3"/>
      <c r="AE434">
        <v>15</v>
      </c>
      <c r="AF434">
        <v>21</v>
      </c>
      <c r="AG434" t="s">
        <v>303</v>
      </c>
    </row>
    <row r="435" spans="1:60" x14ac:dyDescent="0.2">
      <c r="A435" s="151"/>
      <c r="B435" s="152" t="s">
        <v>29</v>
      </c>
      <c r="C435" s="177"/>
      <c r="D435" s="153"/>
      <c r="E435" s="154"/>
      <c r="F435" s="154"/>
      <c r="G435" s="173">
        <f>G8+G120+G132+G157+G216+G264+G269+G281+G285+G298+G311+G320+G326+G334+G362+G368+G377+G399+G413</f>
        <v>898839.99999999977</v>
      </c>
      <c r="H435" s="3"/>
      <c r="I435" s="3"/>
      <c r="J435" s="3"/>
      <c r="K435" s="3"/>
      <c r="L435" s="3"/>
      <c r="M435" s="3"/>
      <c r="N435" s="3"/>
      <c r="O435" s="3"/>
      <c r="P435" s="3"/>
      <c r="Q435" s="3"/>
      <c r="R435" s="3"/>
      <c r="S435" s="3"/>
      <c r="T435" s="3"/>
      <c r="U435" s="3"/>
      <c r="V435" s="3"/>
      <c r="W435" s="3"/>
      <c r="X435" s="3"/>
      <c r="AE435">
        <f>SUMIF(L7:L433,AE434,G7:G433)</f>
        <v>0</v>
      </c>
      <c r="AF435">
        <f>SUMIF(L7:L433,AF434,G7:G433)</f>
        <v>898839.99999999965</v>
      </c>
      <c r="AG435" t="s">
        <v>378</v>
      </c>
    </row>
    <row r="436" spans="1:60" x14ac:dyDescent="0.2">
      <c r="A436" s="272" t="s">
        <v>957</v>
      </c>
      <c r="B436" s="272"/>
      <c r="C436" s="176"/>
      <c r="D436" s="6"/>
      <c r="E436" s="3"/>
      <c r="F436" s="3"/>
      <c r="G436" s="3"/>
      <c r="H436" s="3"/>
      <c r="I436" s="3"/>
      <c r="J436" s="3"/>
      <c r="K436" s="3"/>
      <c r="L436" s="3"/>
      <c r="M436" s="3"/>
      <c r="N436" s="3"/>
      <c r="O436" s="3"/>
      <c r="P436" s="3"/>
      <c r="Q436" s="3"/>
      <c r="R436" s="3"/>
      <c r="S436" s="3"/>
      <c r="T436" s="3"/>
      <c r="U436" s="3"/>
      <c r="V436" s="3"/>
      <c r="W436" s="3"/>
      <c r="X436" s="3"/>
    </row>
    <row r="437" spans="1:60" x14ac:dyDescent="0.2">
      <c r="A437" s="3"/>
      <c r="B437" s="4" t="s">
        <v>2072</v>
      </c>
      <c r="C437" s="176" t="s">
        <v>2073</v>
      </c>
      <c r="D437" s="6"/>
      <c r="E437" s="3"/>
      <c r="F437" s="3"/>
      <c r="G437" s="3"/>
      <c r="H437" s="3"/>
      <c r="I437" s="3"/>
      <c r="J437" s="3"/>
      <c r="K437" s="3"/>
      <c r="L437" s="3"/>
      <c r="M437" s="3"/>
      <c r="N437" s="3"/>
      <c r="O437" s="3"/>
      <c r="P437" s="3"/>
      <c r="Q437" s="3"/>
      <c r="R437" s="3"/>
      <c r="S437" s="3"/>
      <c r="T437" s="3"/>
      <c r="U437" s="3"/>
      <c r="V437" s="3"/>
      <c r="W437" s="3"/>
      <c r="X437" s="3"/>
      <c r="AG437" t="s">
        <v>960</v>
      </c>
    </row>
    <row r="438" spans="1:60" x14ac:dyDescent="0.2">
      <c r="A438" s="3"/>
      <c r="B438" s="4" t="s">
        <v>961</v>
      </c>
      <c r="C438" s="176" t="s">
        <v>2074</v>
      </c>
      <c r="D438" s="6"/>
      <c r="E438" s="3"/>
      <c r="F438" s="3"/>
      <c r="G438" s="3"/>
      <c r="H438" s="3"/>
      <c r="I438" s="3"/>
      <c r="J438" s="3"/>
      <c r="K438" s="3"/>
      <c r="L438" s="3"/>
      <c r="M438" s="3"/>
      <c r="N438" s="3"/>
      <c r="O438" s="3"/>
      <c r="P438" s="3"/>
      <c r="Q438" s="3"/>
      <c r="R438" s="3"/>
      <c r="S438" s="3"/>
      <c r="T438" s="3"/>
      <c r="U438" s="3"/>
      <c r="V438" s="3"/>
      <c r="W438" s="3"/>
      <c r="X438" s="3"/>
      <c r="AG438" t="s">
        <v>963</v>
      </c>
    </row>
    <row r="439" spans="1:60" x14ac:dyDescent="0.2">
      <c r="A439" s="3"/>
      <c r="B439" s="4"/>
      <c r="C439" s="176" t="s">
        <v>405</v>
      </c>
      <c r="D439" s="6"/>
      <c r="E439" s="3"/>
      <c r="F439" s="3"/>
      <c r="G439" s="3"/>
      <c r="H439" s="3"/>
      <c r="I439" s="3"/>
      <c r="J439" s="3"/>
      <c r="K439" s="3"/>
      <c r="L439" s="3"/>
      <c r="M439" s="3"/>
      <c r="N439" s="3"/>
      <c r="O439" s="3"/>
      <c r="P439" s="3"/>
      <c r="Q439" s="3"/>
      <c r="R439" s="3"/>
      <c r="S439" s="3"/>
      <c r="T439" s="3"/>
      <c r="U439" s="3"/>
      <c r="V439" s="3"/>
      <c r="W439" s="3"/>
      <c r="X439" s="3"/>
      <c r="AG439" t="s">
        <v>964</v>
      </c>
    </row>
    <row r="440" spans="1:60" x14ac:dyDescent="0.2">
      <c r="A440" s="3"/>
      <c r="B440" s="4"/>
      <c r="C440" s="176"/>
      <c r="D440" s="6"/>
      <c r="E440" s="3"/>
      <c r="F440" s="3"/>
      <c r="G440" s="3"/>
      <c r="H440" s="3"/>
      <c r="I440" s="3"/>
      <c r="J440" s="3"/>
      <c r="K440" s="3"/>
      <c r="L440" s="3"/>
      <c r="M440" s="3"/>
      <c r="N440" s="3"/>
      <c r="O440" s="3"/>
      <c r="P440" s="3"/>
      <c r="Q440" s="3"/>
      <c r="R440" s="3"/>
      <c r="S440" s="3"/>
      <c r="T440" s="3"/>
      <c r="U440" s="3"/>
      <c r="V440" s="3"/>
      <c r="W440" s="3"/>
      <c r="X440" s="3"/>
    </row>
    <row r="441" spans="1:60" x14ac:dyDescent="0.2">
      <c r="C441" s="178"/>
      <c r="D441" s="10"/>
      <c r="AG441" t="s">
        <v>379</v>
      </c>
    </row>
    <row r="442" spans="1:60" x14ac:dyDescent="0.2">
      <c r="D442" s="10"/>
    </row>
    <row r="443" spans="1:60" x14ac:dyDescent="0.2">
      <c r="D443" s="10"/>
    </row>
    <row r="444" spans="1:60" x14ac:dyDescent="0.2">
      <c r="D444" s="10"/>
    </row>
    <row r="445" spans="1:60" x14ac:dyDescent="0.2">
      <c r="D445" s="10"/>
    </row>
    <row r="446" spans="1:60" x14ac:dyDescent="0.2">
      <c r="D446" s="10"/>
    </row>
    <row r="447" spans="1:60" x14ac:dyDescent="0.2">
      <c r="D447" s="10"/>
    </row>
    <row r="448" spans="1:60"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chouXqF9cKnLIxtcjXto48CuFH1WnCM1pqOlx/UwuBzD9UVgq06kB8FfmmT2E8OAxPLPWxGfh0YygPYvfLoLg==" saltValue="y913EZZYLYfEHYvOdvnS4g==" spinCount="100000" sheet="1"/>
  <mergeCells count="95">
    <mergeCell ref="C422:G422"/>
    <mergeCell ref="C391:G391"/>
    <mergeCell ref="C392:G392"/>
    <mergeCell ref="C395:G395"/>
    <mergeCell ref="C401:G401"/>
    <mergeCell ref="C402:G402"/>
    <mergeCell ref="C415:G415"/>
    <mergeCell ref="C373:G373"/>
    <mergeCell ref="C301:G301"/>
    <mergeCell ref="C306:G306"/>
    <mergeCell ref="C307:G307"/>
    <mergeCell ref="C313:G313"/>
    <mergeCell ref="C322:G322"/>
    <mergeCell ref="C328:G328"/>
    <mergeCell ref="C332:G332"/>
    <mergeCell ref="C344:G344"/>
    <mergeCell ref="C345:G345"/>
    <mergeCell ref="C350:G350"/>
    <mergeCell ref="C370:G370"/>
    <mergeCell ref="C300:G300"/>
    <mergeCell ref="C249:G249"/>
    <mergeCell ref="C262:G262"/>
    <mergeCell ref="C266:G266"/>
    <mergeCell ref="C271:G271"/>
    <mergeCell ref="C274:G274"/>
    <mergeCell ref="C277:G277"/>
    <mergeCell ref="C283:G283"/>
    <mergeCell ref="C287:G287"/>
    <mergeCell ref="C288:G288"/>
    <mergeCell ref="C292:G292"/>
    <mergeCell ref="C296:G296"/>
    <mergeCell ref="C248:G248"/>
    <mergeCell ref="C187:G187"/>
    <mergeCell ref="C188:G188"/>
    <mergeCell ref="C189:G189"/>
    <mergeCell ref="C196:G196"/>
    <mergeCell ref="C197:G197"/>
    <mergeCell ref="C198:G198"/>
    <mergeCell ref="C205:G205"/>
    <mergeCell ref="C218:G218"/>
    <mergeCell ref="C225:G225"/>
    <mergeCell ref="C235:G235"/>
    <mergeCell ref="C245:G245"/>
    <mergeCell ref="C183:G183"/>
    <mergeCell ref="C135:G135"/>
    <mergeCell ref="C142:G142"/>
    <mergeCell ref="C143:G143"/>
    <mergeCell ref="C152:G152"/>
    <mergeCell ref="C159:G159"/>
    <mergeCell ref="C162:G162"/>
    <mergeCell ref="C163:G163"/>
    <mergeCell ref="C166:G166"/>
    <mergeCell ref="C170:G170"/>
    <mergeCell ref="C174:G174"/>
    <mergeCell ref="C178:G178"/>
    <mergeCell ref="C81:G81"/>
    <mergeCell ref="C86:G86"/>
    <mergeCell ref="C134:G134"/>
    <mergeCell ref="C92:G92"/>
    <mergeCell ref="C95:G95"/>
    <mergeCell ref="C97:G97"/>
    <mergeCell ref="C99:G99"/>
    <mergeCell ref="C101:G101"/>
    <mergeCell ref="C108:G108"/>
    <mergeCell ref="C109:G109"/>
    <mergeCell ref="C127:G127"/>
    <mergeCell ref="C128:G128"/>
    <mergeCell ref="C129:G129"/>
    <mergeCell ref="C130:G130"/>
    <mergeCell ref="C65:G65"/>
    <mergeCell ref="C68:G68"/>
    <mergeCell ref="C71:G71"/>
    <mergeCell ref="C74:G74"/>
    <mergeCell ref="C77:G77"/>
    <mergeCell ref="A1:G1"/>
    <mergeCell ref="C2:G2"/>
    <mergeCell ref="C3:G3"/>
    <mergeCell ref="C4:G4"/>
    <mergeCell ref="C25:G25"/>
    <mergeCell ref="A436:B436"/>
    <mergeCell ref="C10:G10"/>
    <mergeCell ref="C13:G13"/>
    <mergeCell ref="C16:G16"/>
    <mergeCell ref="C19:G19"/>
    <mergeCell ref="C20:G20"/>
    <mergeCell ref="C47:G47"/>
    <mergeCell ref="C30:G30"/>
    <mergeCell ref="C33:G33"/>
    <mergeCell ref="C37:G37"/>
    <mergeCell ref="C44:G44"/>
    <mergeCell ref="C89:G89"/>
    <mergeCell ref="C51:G51"/>
    <mergeCell ref="C54:G54"/>
    <mergeCell ref="C59:G59"/>
    <mergeCell ref="C62:G6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70</v>
      </c>
      <c r="C3" s="264" t="s">
        <v>71</v>
      </c>
      <c r="D3" s="265"/>
      <c r="E3" s="265"/>
      <c r="F3" s="265"/>
      <c r="G3" s="266"/>
      <c r="AC3" s="122" t="s">
        <v>382</v>
      </c>
      <c r="AG3" t="s">
        <v>293</v>
      </c>
    </row>
    <row r="4" spans="1:60" ht="24.95" customHeight="1" x14ac:dyDescent="0.2">
      <c r="A4" s="141" t="s">
        <v>9</v>
      </c>
      <c r="B4" s="142" t="s">
        <v>76</v>
      </c>
      <c r="C4" s="267" t="s">
        <v>77</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204</v>
      </c>
      <c r="C8" s="174" t="s">
        <v>205</v>
      </c>
      <c r="D8" s="161"/>
      <c r="E8" s="162"/>
      <c r="F8" s="163"/>
      <c r="G8" s="163">
        <f>SUMIF(AG9:AG101,"&lt;&gt;NOR",G9:G101)</f>
        <v>157412.36000000002</v>
      </c>
      <c r="H8" s="163"/>
      <c r="I8" s="163">
        <f>SUM(I9:I101)</f>
        <v>672.79</v>
      </c>
      <c r="J8" s="163"/>
      <c r="K8" s="163">
        <f>SUM(K9:K101)</f>
        <v>156739.57</v>
      </c>
      <c r="L8" s="163"/>
      <c r="M8" s="163">
        <f>SUM(M9:M101)</f>
        <v>190468.95559999999</v>
      </c>
      <c r="N8" s="163"/>
      <c r="O8" s="163">
        <f>SUM(O9:O101)</f>
        <v>0.05</v>
      </c>
      <c r="P8" s="163"/>
      <c r="Q8" s="163">
        <f>SUM(Q9:Q101)</f>
        <v>0</v>
      </c>
      <c r="R8" s="163"/>
      <c r="S8" s="163"/>
      <c r="T8" s="164"/>
      <c r="U8" s="158"/>
      <c r="V8" s="158">
        <f>SUM(V9:V101)</f>
        <v>327.82000000000005</v>
      </c>
      <c r="W8" s="158"/>
      <c r="X8" s="158"/>
      <c r="AG8" t="s">
        <v>317</v>
      </c>
    </row>
    <row r="9" spans="1:60" ht="22.5" outlineLevel="1" x14ac:dyDescent="0.2">
      <c r="A9" s="165">
        <v>1</v>
      </c>
      <c r="B9" s="166" t="s">
        <v>383</v>
      </c>
      <c r="C9" s="175" t="s">
        <v>384</v>
      </c>
      <c r="D9" s="167" t="s">
        <v>385</v>
      </c>
      <c r="E9" s="168">
        <v>360</v>
      </c>
      <c r="F9" s="169">
        <v>78.8</v>
      </c>
      <c r="G9" s="170">
        <f>ROUND(E9*F9,2)</f>
        <v>28368</v>
      </c>
      <c r="H9" s="169">
        <v>0</v>
      </c>
      <c r="I9" s="170">
        <f>ROUND(E9*H9,2)</f>
        <v>0</v>
      </c>
      <c r="J9" s="169">
        <v>78.8</v>
      </c>
      <c r="K9" s="170">
        <f>ROUND(E9*J9,2)</f>
        <v>28368</v>
      </c>
      <c r="L9" s="170">
        <v>21</v>
      </c>
      <c r="M9" s="170">
        <f>G9*(1+L9/100)</f>
        <v>34325.279999999999</v>
      </c>
      <c r="N9" s="170">
        <v>0</v>
      </c>
      <c r="O9" s="170">
        <f>ROUND(E9*N9,2)</f>
        <v>0</v>
      </c>
      <c r="P9" s="170">
        <v>0</v>
      </c>
      <c r="Q9" s="170">
        <f>ROUND(E9*P9,2)</f>
        <v>0</v>
      </c>
      <c r="R9" s="170" t="s">
        <v>386</v>
      </c>
      <c r="S9" s="170" t="s">
        <v>387</v>
      </c>
      <c r="T9" s="171" t="s">
        <v>322</v>
      </c>
      <c r="U9" s="157">
        <v>0.20300000000000001</v>
      </c>
      <c r="V9" s="157">
        <f>ROUND(E9*U9,2)</f>
        <v>73.08</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55"/>
      <c r="B10" s="156"/>
      <c r="C10" s="273" t="s">
        <v>965</v>
      </c>
      <c r="D10" s="274"/>
      <c r="E10" s="274"/>
      <c r="F10" s="274"/>
      <c r="G10" s="274"/>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391</v>
      </c>
      <c r="AH10" s="148"/>
      <c r="AI10" s="148"/>
      <c r="AJ10" s="148"/>
      <c r="AK10" s="148"/>
      <c r="AL10" s="148"/>
      <c r="AM10" s="148"/>
      <c r="AN10" s="148"/>
      <c r="AO10" s="148"/>
      <c r="AP10" s="148"/>
      <c r="AQ10" s="148"/>
      <c r="AR10" s="148"/>
      <c r="AS10" s="148"/>
      <c r="AT10" s="148"/>
      <c r="AU10" s="148"/>
      <c r="AV10" s="148"/>
      <c r="AW10" s="148"/>
      <c r="AX10" s="148"/>
      <c r="AY10" s="148"/>
      <c r="AZ10" s="148"/>
      <c r="BA10" s="172" t="str">
        <f>C10</f>
        <v>na vzdálenost (výšku) od hladiny vody v jímce po výšku roviny proložené osou nejvyššího bodu výtlačného potrubí, odpadní potrubí v délce do 20 m,</v>
      </c>
      <c r="BB10" s="148"/>
      <c r="BC10" s="148"/>
      <c r="BD10" s="148"/>
      <c r="BE10" s="148"/>
      <c r="BF10" s="148"/>
      <c r="BG10" s="148"/>
      <c r="BH10" s="148"/>
    </row>
    <row r="11" spans="1:60" outlineLevel="1" x14ac:dyDescent="0.2">
      <c r="A11" s="155"/>
      <c r="B11" s="156"/>
      <c r="C11" s="261" t="s">
        <v>1695</v>
      </c>
      <c r="D11" s="262"/>
      <c r="E11" s="262"/>
      <c r="F11" s="262"/>
      <c r="G11" s="262"/>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326</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97" t="s">
        <v>1696</v>
      </c>
      <c r="D12" s="183"/>
      <c r="E12" s="184"/>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393</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7" t="s">
        <v>1697</v>
      </c>
      <c r="D13" s="183"/>
      <c r="E13" s="184"/>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393</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97" t="s">
        <v>1698</v>
      </c>
      <c r="D14" s="183"/>
      <c r="E14" s="184">
        <v>360</v>
      </c>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393</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65">
        <v>2</v>
      </c>
      <c r="B15" s="166" t="s">
        <v>412</v>
      </c>
      <c r="C15" s="175" t="s">
        <v>413</v>
      </c>
      <c r="D15" s="167" t="s">
        <v>414</v>
      </c>
      <c r="E15" s="168">
        <v>30</v>
      </c>
      <c r="F15" s="169">
        <v>39.840000000000003</v>
      </c>
      <c r="G15" s="170">
        <f>ROUND(E15*F15,2)</f>
        <v>1195.2</v>
      </c>
      <c r="H15" s="169">
        <v>0</v>
      </c>
      <c r="I15" s="170">
        <f>ROUND(E15*H15,2)</f>
        <v>0</v>
      </c>
      <c r="J15" s="169">
        <v>39.840000000000003</v>
      </c>
      <c r="K15" s="170">
        <f>ROUND(E15*J15,2)</f>
        <v>1195.2</v>
      </c>
      <c r="L15" s="170">
        <v>21</v>
      </c>
      <c r="M15" s="170">
        <f>G15*(1+L15/100)</f>
        <v>1446.192</v>
      </c>
      <c r="N15" s="170">
        <v>0</v>
      </c>
      <c r="O15" s="170">
        <f>ROUND(E15*N15,2)</f>
        <v>0</v>
      </c>
      <c r="P15" s="170">
        <v>0</v>
      </c>
      <c r="Q15" s="170">
        <f>ROUND(E15*P15,2)</f>
        <v>0</v>
      </c>
      <c r="R15" s="170" t="s">
        <v>386</v>
      </c>
      <c r="S15" s="170" t="s">
        <v>387</v>
      </c>
      <c r="T15" s="171" t="s">
        <v>322</v>
      </c>
      <c r="U15" s="157">
        <v>0</v>
      </c>
      <c r="V15" s="157">
        <f>ROUND(E15*U15,2)</f>
        <v>0</v>
      </c>
      <c r="W15" s="157"/>
      <c r="X15" s="157" t="s">
        <v>388</v>
      </c>
      <c r="Y15" s="148"/>
      <c r="Z15" s="148"/>
      <c r="AA15" s="148"/>
      <c r="AB15" s="148"/>
      <c r="AC15" s="148"/>
      <c r="AD15" s="148"/>
      <c r="AE15" s="148"/>
      <c r="AF15" s="148"/>
      <c r="AG15" s="148" t="s">
        <v>389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55"/>
      <c r="B16" s="156"/>
      <c r="C16" s="273" t="s">
        <v>975</v>
      </c>
      <c r="D16" s="274"/>
      <c r="E16" s="274"/>
      <c r="F16" s="274"/>
      <c r="G16" s="274"/>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391</v>
      </c>
      <c r="AH16" s="148"/>
      <c r="AI16" s="148"/>
      <c r="AJ16" s="148"/>
      <c r="AK16" s="148"/>
      <c r="AL16" s="148"/>
      <c r="AM16" s="148"/>
      <c r="AN16" s="148"/>
      <c r="AO16" s="148"/>
      <c r="AP16" s="148"/>
      <c r="AQ16" s="148"/>
      <c r="AR16" s="148"/>
      <c r="AS16" s="148"/>
      <c r="AT16" s="148"/>
      <c r="AU16" s="148"/>
      <c r="AV16" s="148"/>
      <c r="AW16" s="148"/>
      <c r="AX16" s="148"/>
      <c r="AY16" s="148"/>
      <c r="AZ16" s="148"/>
      <c r="BA16" s="172" t="str">
        <f>C16</f>
        <v>na vzdálenost (výšku) od hladiny vody v jímce po výšku roviny proložené osou nejvyššího bodu výtlačného potrubí, včetně sacího a výtlačného potrubí, příp. odpadní žlaby a lešení pod čerpadlo a pod potrubí nebo pod odpadní žlaby,</v>
      </c>
      <c r="BB16" s="148"/>
      <c r="BC16" s="148"/>
      <c r="BD16" s="148"/>
      <c r="BE16" s="148"/>
      <c r="BF16" s="148"/>
      <c r="BG16" s="148"/>
      <c r="BH16" s="148"/>
    </row>
    <row r="17" spans="1:60" outlineLevel="1" x14ac:dyDescent="0.2">
      <c r="A17" s="155"/>
      <c r="B17" s="156"/>
      <c r="C17" s="197" t="s">
        <v>1696</v>
      </c>
      <c r="D17" s="183"/>
      <c r="E17" s="184"/>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393</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97" t="s">
        <v>1697</v>
      </c>
      <c r="D18" s="183"/>
      <c r="E18" s="184"/>
      <c r="F18" s="157"/>
      <c r="G18" s="157"/>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393</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97" t="s">
        <v>1699</v>
      </c>
      <c r="D19" s="183"/>
      <c r="E19" s="184">
        <v>30</v>
      </c>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393</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5">
        <v>3</v>
      </c>
      <c r="B20" s="166" t="s">
        <v>1515</v>
      </c>
      <c r="C20" s="175" t="s">
        <v>1516</v>
      </c>
      <c r="D20" s="167" t="s">
        <v>443</v>
      </c>
      <c r="E20" s="168">
        <v>7</v>
      </c>
      <c r="F20" s="169">
        <v>57.36</v>
      </c>
      <c r="G20" s="170">
        <f>ROUND(E20*F20,2)</f>
        <v>401.52</v>
      </c>
      <c r="H20" s="169">
        <v>0</v>
      </c>
      <c r="I20" s="170">
        <f>ROUND(E20*H20,2)</f>
        <v>0</v>
      </c>
      <c r="J20" s="169">
        <v>57.36</v>
      </c>
      <c r="K20" s="170">
        <f>ROUND(E20*J20,2)</f>
        <v>401.52</v>
      </c>
      <c r="L20" s="170">
        <v>21</v>
      </c>
      <c r="M20" s="170">
        <f>G20*(1+L20/100)</f>
        <v>485.83919999999995</v>
      </c>
      <c r="N20" s="170">
        <v>0</v>
      </c>
      <c r="O20" s="170">
        <f>ROUND(E20*N20,2)</f>
        <v>0</v>
      </c>
      <c r="P20" s="170">
        <v>0</v>
      </c>
      <c r="Q20" s="170">
        <f>ROUND(E20*P20,2)</f>
        <v>0</v>
      </c>
      <c r="R20" s="170" t="s">
        <v>386</v>
      </c>
      <c r="S20" s="170" t="s">
        <v>387</v>
      </c>
      <c r="T20" s="171" t="s">
        <v>322</v>
      </c>
      <c r="U20" s="157">
        <v>9.2999999999999999E-2</v>
      </c>
      <c r="V20" s="157">
        <f>ROUND(E20*U20,2)</f>
        <v>0.65</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273" t="s">
        <v>984</v>
      </c>
      <c r="D21" s="274"/>
      <c r="E21" s="274"/>
      <c r="F21" s="274"/>
      <c r="G21" s="274"/>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391</v>
      </c>
      <c r="AH21" s="148"/>
      <c r="AI21" s="148"/>
      <c r="AJ21" s="148"/>
      <c r="AK21" s="148"/>
      <c r="AL21" s="148"/>
      <c r="AM21" s="148"/>
      <c r="AN21" s="148"/>
      <c r="AO21" s="148"/>
      <c r="AP21" s="148"/>
      <c r="AQ21" s="148"/>
      <c r="AR21" s="148"/>
      <c r="AS21" s="148"/>
      <c r="AT21" s="148"/>
      <c r="AU21" s="148"/>
      <c r="AV21" s="148"/>
      <c r="AW21" s="148"/>
      <c r="AX21" s="148"/>
      <c r="AY21" s="148"/>
      <c r="AZ21" s="148"/>
      <c r="BA21" s="172" t="str">
        <f>C21</f>
        <v>nebo lesní půdy, s vodorovným přemístěním na hromady v místě upotřebení nebo na dočasné či trvalé skládky se složením</v>
      </c>
      <c r="BB21" s="148"/>
      <c r="BC21" s="148"/>
      <c r="BD21" s="148"/>
      <c r="BE21" s="148"/>
      <c r="BF21" s="148"/>
      <c r="BG21" s="148"/>
      <c r="BH21" s="148"/>
    </row>
    <row r="22" spans="1:60" outlineLevel="1" x14ac:dyDescent="0.2">
      <c r="A22" s="155"/>
      <c r="B22" s="156"/>
      <c r="C22" s="197" t="s">
        <v>2181</v>
      </c>
      <c r="D22" s="183"/>
      <c r="E22" s="184">
        <v>7</v>
      </c>
      <c r="F22" s="157"/>
      <c r="G22" s="157"/>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393</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65">
        <v>4</v>
      </c>
      <c r="B23" s="166" t="s">
        <v>1701</v>
      </c>
      <c r="C23" s="175" t="s">
        <v>1702</v>
      </c>
      <c r="D23" s="167" t="s">
        <v>443</v>
      </c>
      <c r="E23" s="168">
        <v>3.4382299999999999</v>
      </c>
      <c r="F23" s="169">
        <v>322</v>
      </c>
      <c r="G23" s="170">
        <f>ROUND(E23*F23,2)</f>
        <v>1107.1099999999999</v>
      </c>
      <c r="H23" s="169">
        <v>0</v>
      </c>
      <c r="I23" s="170">
        <f>ROUND(E23*H23,2)</f>
        <v>0</v>
      </c>
      <c r="J23" s="169">
        <v>322</v>
      </c>
      <c r="K23" s="170">
        <f>ROUND(E23*J23,2)</f>
        <v>1107.1099999999999</v>
      </c>
      <c r="L23" s="170">
        <v>21</v>
      </c>
      <c r="M23" s="170">
        <f>G23*(1+L23/100)</f>
        <v>1339.6030999999998</v>
      </c>
      <c r="N23" s="170">
        <v>0</v>
      </c>
      <c r="O23" s="170">
        <f>ROUND(E23*N23,2)</f>
        <v>0</v>
      </c>
      <c r="P23" s="170">
        <v>0</v>
      </c>
      <c r="Q23" s="170">
        <f>ROUND(E23*P23,2)</f>
        <v>0</v>
      </c>
      <c r="R23" s="170" t="s">
        <v>386</v>
      </c>
      <c r="S23" s="170" t="s">
        <v>387</v>
      </c>
      <c r="T23" s="171" t="s">
        <v>322</v>
      </c>
      <c r="U23" s="157">
        <v>1.022</v>
      </c>
      <c r="V23" s="157">
        <f>ROUND(E23*U23,2)</f>
        <v>3.51</v>
      </c>
      <c r="W23" s="157"/>
      <c r="X23" s="157" t="s">
        <v>388</v>
      </c>
      <c r="Y23" s="148"/>
      <c r="Z23" s="148"/>
      <c r="AA23" s="148"/>
      <c r="AB23" s="148"/>
      <c r="AC23" s="148"/>
      <c r="AD23" s="148"/>
      <c r="AE23" s="148"/>
      <c r="AF23" s="148"/>
      <c r="AG23" s="148" t="s">
        <v>389</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1" x14ac:dyDescent="0.2">
      <c r="A24" s="155"/>
      <c r="B24" s="156"/>
      <c r="C24" s="273" t="s">
        <v>1703</v>
      </c>
      <c r="D24" s="274"/>
      <c r="E24" s="274"/>
      <c r="F24" s="274"/>
      <c r="G24" s="274"/>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391</v>
      </c>
      <c r="AH24" s="148"/>
      <c r="AI24" s="148"/>
      <c r="AJ24" s="148"/>
      <c r="AK24" s="148"/>
      <c r="AL24" s="148"/>
      <c r="AM24" s="148"/>
      <c r="AN24" s="148"/>
      <c r="AO24" s="148"/>
      <c r="AP24" s="148"/>
      <c r="AQ24" s="148"/>
      <c r="AR24" s="148"/>
      <c r="AS24" s="148"/>
      <c r="AT24" s="148"/>
      <c r="AU24" s="148"/>
      <c r="AV24" s="148"/>
      <c r="AW24" s="148"/>
      <c r="AX24" s="148"/>
      <c r="AY24" s="148"/>
      <c r="AZ24" s="148"/>
      <c r="BA24" s="172" t="str">
        <f>C24</f>
        <v>s urovnáním dna do předepsaného profilu a spádu, s případně nutným přemístěním výkopku ve výkopišti a dále buď s přemístěním výkopku na přilehlém terénu na vzdálenost do 3 m od kraje jámy nebo s naložením na dopravní prostředek</v>
      </c>
      <c r="BB24" s="148"/>
      <c r="BC24" s="148"/>
      <c r="BD24" s="148"/>
      <c r="BE24" s="148"/>
      <c r="BF24" s="148"/>
      <c r="BG24" s="148"/>
      <c r="BH24" s="148"/>
    </row>
    <row r="25" spans="1:60" outlineLevel="1" x14ac:dyDescent="0.2">
      <c r="A25" s="155"/>
      <c r="B25" s="156"/>
      <c r="C25" s="197" t="s">
        <v>456</v>
      </c>
      <c r="D25" s="183"/>
      <c r="E25" s="184"/>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393</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97" t="s">
        <v>2182</v>
      </c>
      <c r="D26" s="183"/>
      <c r="E26" s="184">
        <v>3.4382299999999999</v>
      </c>
      <c r="F26" s="157"/>
      <c r="G26" s="15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393</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65">
        <v>5</v>
      </c>
      <c r="B27" s="166" t="s">
        <v>1705</v>
      </c>
      <c r="C27" s="175" t="s">
        <v>1706</v>
      </c>
      <c r="D27" s="167" t="s">
        <v>443</v>
      </c>
      <c r="E27" s="168">
        <v>35.855780000000003</v>
      </c>
      <c r="F27" s="169">
        <v>717.6</v>
      </c>
      <c r="G27" s="170">
        <f>ROUND(E27*F27,2)</f>
        <v>25730.11</v>
      </c>
      <c r="H27" s="169">
        <v>0</v>
      </c>
      <c r="I27" s="170">
        <f>ROUND(E27*H27,2)</f>
        <v>0</v>
      </c>
      <c r="J27" s="169">
        <v>717.6</v>
      </c>
      <c r="K27" s="170">
        <f>ROUND(E27*J27,2)</f>
        <v>25730.11</v>
      </c>
      <c r="L27" s="170">
        <v>21</v>
      </c>
      <c r="M27" s="170">
        <f>G27*(1+L27/100)</f>
        <v>31133.433099999998</v>
      </c>
      <c r="N27" s="170">
        <v>0</v>
      </c>
      <c r="O27" s="170">
        <f>ROUND(E27*N27,2)</f>
        <v>0</v>
      </c>
      <c r="P27" s="170">
        <v>0</v>
      </c>
      <c r="Q27" s="170">
        <f>ROUND(E27*P27,2)</f>
        <v>0</v>
      </c>
      <c r="R27" s="170" t="s">
        <v>386</v>
      </c>
      <c r="S27" s="170" t="s">
        <v>387</v>
      </c>
      <c r="T27" s="171" t="s">
        <v>322</v>
      </c>
      <c r="U27" s="157">
        <v>2.2490000000000001</v>
      </c>
      <c r="V27" s="157">
        <f>ROUND(E27*U27,2)</f>
        <v>80.64</v>
      </c>
      <c r="W27" s="157"/>
      <c r="X27" s="157" t="s">
        <v>388</v>
      </c>
      <c r="Y27" s="148"/>
      <c r="Z27" s="148"/>
      <c r="AA27" s="148"/>
      <c r="AB27" s="148"/>
      <c r="AC27" s="148"/>
      <c r="AD27" s="148"/>
      <c r="AE27" s="148"/>
      <c r="AF27" s="148"/>
      <c r="AG27" s="148" t="s">
        <v>389</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55"/>
      <c r="B28" s="156"/>
      <c r="C28" s="273" t="s">
        <v>1703</v>
      </c>
      <c r="D28" s="274"/>
      <c r="E28" s="274"/>
      <c r="F28" s="274"/>
      <c r="G28" s="274"/>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391</v>
      </c>
      <c r="AH28" s="148"/>
      <c r="AI28" s="148"/>
      <c r="AJ28" s="148"/>
      <c r="AK28" s="148"/>
      <c r="AL28" s="148"/>
      <c r="AM28" s="148"/>
      <c r="AN28" s="148"/>
      <c r="AO28" s="148"/>
      <c r="AP28" s="148"/>
      <c r="AQ28" s="148"/>
      <c r="AR28" s="148"/>
      <c r="AS28" s="148"/>
      <c r="AT28" s="148"/>
      <c r="AU28" s="148"/>
      <c r="AV28" s="148"/>
      <c r="AW28" s="148"/>
      <c r="AX28" s="148"/>
      <c r="AY28" s="148"/>
      <c r="AZ28" s="148"/>
      <c r="BA28" s="172" t="str">
        <f>C28</f>
        <v>s urovnáním dna do předepsaného profilu a spádu, s případně nutným přemístěním výkopku ve výkopišti a dále buď s přemístěním výkopku na přilehlém terénu na vzdálenost do 3 m od kraje jámy nebo s naložením na dopravní prostředek</v>
      </c>
      <c r="BB28" s="148"/>
      <c r="BC28" s="148"/>
      <c r="BD28" s="148"/>
      <c r="BE28" s="148"/>
      <c r="BF28" s="148"/>
      <c r="BG28" s="148"/>
      <c r="BH28" s="148"/>
    </row>
    <row r="29" spans="1:60" outlineLevel="1" x14ac:dyDescent="0.2">
      <c r="A29" s="155"/>
      <c r="B29" s="156"/>
      <c r="C29" s="194" t="s">
        <v>392</v>
      </c>
      <c r="D29" s="179"/>
      <c r="E29" s="180"/>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393</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95" t="s">
        <v>2183</v>
      </c>
      <c r="D30" s="179"/>
      <c r="E30" s="180">
        <v>49.1175</v>
      </c>
      <c r="F30" s="157"/>
      <c r="G30" s="157"/>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393</v>
      </c>
      <c r="AH30" s="148">
        <v>2</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96" t="s">
        <v>403</v>
      </c>
      <c r="D31" s="181"/>
      <c r="E31" s="182">
        <v>49.1175</v>
      </c>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393</v>
      </c>
      <c r="AH31" s="148">
        <v>3</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94" t="s">
        <v>404</v>
      </c>
      <c r="D32" s="179"/>
      <c r="E32" s="180"/>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393</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97" t="s">
        <v>2184</v>
      </c>
      <c r="D33" s="183"/>
      <c r="E33" s="184">
        <v>35.855780000000003</v>
      </c>
      <c r="F33" s="157"/>
      <c r="G33" s="157"/>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393</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65">
        <v>6</v>
      </c>
      <c r="B34" s="166" t="s">
        <v>1709</v>
      </c>
      <c r="C34" s="175" t="s">
        <v>1710</v>
      </c>
      <c r="D34" s="167" t="s">
        <v>443</v>
      </c>
      <c r="E34" s="168">
        <v>7.8882700000000003</v>
      </c>
      <c r="F34" s="169">
        <v>44.08</v>
      </c>
      <c r="G34" s="170">
        <f>ROUND(E34*F34,2)</f>
        <v>347.71</v>
      </c>
      <c r="H34" s="169">
        <v>0</v>
      </c>
      <c r="I34" s="170">
        <f>ROUND(E34*H34,2)</f>
        <v>0</v>
      </c>
      <c r="J34" s="169">
        <v>44.08</v>
      </c>
      <c r="K34" s="170">
        <f>ROUND(E34*J34,2)</f>
        <v>347.71</v>
      </c>
      <c r="L34" s="170">
        <v>21</v>
      </c>
      <c r="M34" s="170">
        <f>G34*(1+L34/100)</f>
        <v>420.72909999999996</v>
      </c>
      <c r="N34" s="170">
        <v>0</v>
      </c>
      <c r="O34" s="170">
        <f>ROUND(E34*N34,2)</f>
        <v>0</v>
      </c>
      <c r="P34" s="170">
        <v>0</v>
      </c>
      <c r="Q34" s="170">
        <f>ROUND(E34*P34,2)</f>
        <v>0</v>
      </c>
      <c r="R34" s="170" t="s">
        <v>386</v>
      </c>
      <c r="S34" s="170" t="s">
        <v>387</v>
      </c>
      <c r="T34" s="171" t="s">
        <v>322</v>
      </c>
      <c r="U34" s="157">
        <v>0.107</v>
      </c>
      <c r="V34" s="157">
        <f>ROUND(E34*U34,2)</f>
        <v>0.84</v>
      </c>
      <c r="W34" s="157"/>
      <c r="X34" s="157" t="s">
        <v>388</v>
      </c>
      <c r="Y34" s="148"/>
      <c r="Z34" s="148"/>
      <c r="AA34" s="148"/>
      <c r="AB34" s="148"/>
      <c r="AC34" s="148"/>
      <c r="AD34" s="148"/>
      <c r="AE34" s="148"/>
      <c r="AF34" s="148"/>
      <c r="AG34" s="148" t="s">
        <v>389</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22.5" outlineLevel="1" x14ac:dyDescent="0.2">
      <c r="A35" s="155"/>
      <c r="B35" s="156"/>
      <c r="C35" s="273" t="s">
        <v>1703</v>
      </c>
      <c r="D35" s="274"/>
      <c r="E35" s="274"/>
      <c r="F35" s="274"/>
      <c r="G35" s="274"/>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391</v>
      </c>
      <c r="AH35" s="148"/>
      <c r="AI35" s="148"/>
      <c r="AJ35" s="148"/>
      <c r="AK35" s="148"/>
      <c r="AL35" s="148"/>
      <c r="AM35" s="148"/>
      <c r="AN35" s="148"/>
      <c r="AO35" s="148"/>
      <c r="AP35" s="148"/>
      <c r="AQ35" s="148"/>
      <c r="AR35" s="148"/>
      <c r="AS35" s="148"/>
      <c r="AT35" s="148"/>
      <c r="AU35" s="148"/>
      <c r="AV35" s="148"/>
      <c r="AW35" s="148"/>
      <c r="AX35" s="148"/>
      <c r="AY35" s="148"/>
      <c r="AZ35" s="148"/>
      <c r="BA35" s="172" t="str">
        <f>C35</f>
        <v>s urovnáním dna do předepsaného profilu a spádu, s případně nutným přemístěním výkopku ve výkopišti a dále buď s přemístěním výkopku na přilehlém terénu na vzdálenost do 3 m od kraje jámy nebo s naložením na dopravní prostředek</v>
      </c>
      <c r="BB35" s="148"/>
      <c r="BC35" s="148"/>
      <c r="BD35" s="148"/>
      <c r="BE35" s="148"/>
      <c r="BF35" s="148"/>
      <c r="BG35" s="148"/>
      <c r="BH35" s="148"/>
    </row>
    <row r="36" spans="1:60" outlineLevel="1" x14ac:dyDescent="0.2">
      <c r="A36" s="155"/>
      <c r="B36" s="156"/>
      <c r="C36" s="197" t="s">
        <v>2185</v>
      </c>
      <c r="D36" s="183"/>
      <c r="E36" s="184">
        <v>7.8882700000000003</v>
      </c>
      <c r="F36" s="157"/>
      <c r="G36" s="157"/>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393</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65">
        <v>7</v>
      </c>
      <c r="B37" s="166" t="s">
        <v>1712</v>
      </c>
      <c r="C37" s="175" t="s">
        <v>1713</v>
      </c>
      <c r="D37" s="167" t="s">
        <v>443</v>
      </c>
      <c r="E37" s="168">
        <v>9.8879999999999999</v>
      </c>
      <c r="F37" s="169">
        <v>950.4</v>
      </c>
      <c r="G37" s="170">
        <f>ROUND(E37*F37,2)</f>
        <v>9397.56</v>
      </c>
      <c r="H37" s="169">
        <v>0</v>
      </c>
      <c r="I37" s="170">
        <f>ROUND(E37*H37,2)</f>
        <v>0</v>
      </c>
      <c r="J37" s="169">
        <v>950.4</v>
      </c>
      <c r="K37" s="170">
        <f>ROUND(E37*J37,2)</f>
        <v>9397.56</v>
      </c>
      <c r="L37" s="170">
        <v>21</v>
      </c>
      <c r="M37" s="170">
        <f>G37*(1+L37/100)</f>
        <v>11371.0476</v>
      </c>
      <c r="N37" s="170">
        <v>0</v>
      </c>
      <c r="O37" s="170">
        <f>ROUND(E37*N37,2)</f>
        <v>0</v>
      </c>
      <c r="P37" s="170">
        <v>0</v>
      </c>
      <c r="Q37" s="170">
        <f>ROUND(E37*P37,2)</f>
        <v>0</v>
      </c>
      <c r="R37" s="170" t="s">
        <v>386</v>
      </c>
      <c r="S37" s="170" t="s">
        <v>387</v>
      </c>
      <c r="T37" s="171" t="s">
        <v>322</v>
      </c>
      <c r="U37" s="157">
        <v>2.9649999999999999</v>
      </c>
      <c r="V37" s="157">
        <f>ROUND(E37*U37,2)</f>
        <v>29.32</v>
      </c>
      <c r="W37" s="157"/>
      <c r="X37" s="157" t="s">
        <v>388</v>
      </c>
      <c r="Y37" s="148"/>
      <c r="Z37" s="148"/>
      <c r="AA37" s="148"/>
      <c r="AB37" s="148"/>
      <c r="AC37" s="148"/>
      <c r="AD37" s="148"/>
      <c r="AE37" s="148"/>
      <c r="AF37" s="148"/>
      <c r="AG37" s="148" t="s">
        <v>389</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1" x14ac:dyDescent="0.2">
      <c r="A38" s="155"/>
      <c r="B38" s="156"/>
      <c r="C38" s="273" t="s">
        <v>1703</v>
      </c>
      <c r="D38" s="274"/>
      <c r="E38" s="274"/>
      <c r="F38" s="274"/>
      <c r="G38" s="274"/>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391</v>
      </c>
      <c r="AH38" s="148"/>
      <c r="AI38" s="148"/>
      <c r="AJ38" s="148"/>
      <c r="AK38" s="148"/>
      <c r="AL38" s="148"/>
      <c r="AM38" s="148"/>
      <c r="AN38" s="148"/>
      <c r="AO38" s="148"/>
      <c r="AP38" s="148"/>
      <c r="AQ38" s="148"/>
      <c r="AR38" s="148"/>
      <c r="AS38" s="148"/>
      <c r="AT38" s="148"/>
      <c r="AU38" s="148"/>
      <c r="AV38" s="148"/>
      <c r="AW38" s="148"/>
      <c r="AX38" s="148"/>
      <c r="AY38" s="148"/>
      <c r="AZ38" s="148"/>
      <c r="BA38" s="172" t="str">
        <f>C38</f>
        <v>s urovnáním dna do předepsaného profilu a spádu, s případně nutným přemístěním výkopku ve výkopišti a dále buď s přemístěním výkopku na přilehlém terénu na vzdálenost do 3 m od kraje jámy nebo s naložením na dopravní prostředek</v>
      </c>
      <c r="BB38" s="148"/>
      <c r="BC38" s="148"/>
      <c r="BD38" s="148"/>
      <c r="BE38" s="148"/>
      <c r="BF38" s="148"/>
      <c r="BG38" s="148"/>
      <c r="BH38" s="148"/>
    </row>
    <row r="39" spans="1:60" outlineLevel="1" x14ac:dyDescent="0.2">
      <c r="A39" s="155"/>
      <c r="B39" s="156"/>
      <c r="C39" s="197" t="s">
        <v>456</v>
      </c>
      <c r="D39" s="183"/>
      <c r="E39" s="184"/>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393</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97" t="s">
        <v>2186</v>
      </c>
      <c r="D40" s="183"/>
      <c r="E40" s="184">
        <v>9.8879999999999999</v>
      </c>
      <c r="F40" s="157"/>
      <c r="G40" s="157"/>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393</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65">
        <v>8</v>
      </c>
      <c r="B41" s="166" t="s">
        <v>1715</v>
      </c>
      <c r="C41" s="175" t="s">
        <v>1716</v>
      </c>
      <c r="D41" s="167" t="s">
        <v>443</v>
      </c>
      <c r="E41" s="168">
        <v>1.35</v>
      </c>
      <c r="F41" s="169">
        <v>163.6</v>
      </c>
      <c r="G41" s="170">
        <f>ROUND(E41*F41,2)</f>
        <v>220.86</v>
      </c>
      <c r="H41" s="169">
        <v>0</v>
      </c>
      <c r="I41" s="170">
        <f>ROUND(E41*H41,2)</f>
        <v>0</v>
      </c>
      <c r="J41" s="169">
        <v>163.6</v>
      </c>
      <c r="K41" s="170">
        <f>ROUND(E41*J41,2)</f>
        <v>220.86</v>
      </c>
      <c r="L41" s="170">
        <v>21</v>
      </c>
      <c r="M41" s="170">
        <f>G41*(1+L41/100)</f>
        <v>267.24060000000003</v>
      </c>
      <c r="N41" s="170">
        <v>0</v>
      </c>
      <c r="O41" s="170">
        <f>ROUND(E41*N41,2)</f>
        <v>0</v>
      </c>
      <c r="P41" s="170">
        <v>0</v>
      </c>
      <c r="Q41" s="170">
        <f>ROUND(E41*P41,2)</f>
        <v>0</v>
      </c>
      <c r="R41" s="170" t="s">
        <v>386</v>
      </c>
      <c r="S41" s="170" t="s">
        <v>387</v>
      </c>
      <c r="T41" s="171" t="s">
        <v>322</v>
      </c>
      <c r="U41" s="157">
        <v>0.2</v>
      </c>
      <c r="V41" s="157">
        <f>ROUND(E41*U41,2)</f>
        <v>0.27</v>
      </c>
      <c r="W41" s="157"/>
      <c r="X41" s="157" t="s">
        <v>388</v>
      </c>
      <c r="Y41" s="148"/>
      <c r="Z41" s="148"/>
      <c r="AA41" s="148"/>
      <c r="AB41" s="148"/>
      <c r="AC41" s="148"/>
      <c r="AD41" s="148"/>
      <c r="AE41" s="148"/>
      <c r="AF41" s="148"/>
      <c r="AG41" s="148" t="s">
        <v>389</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ht="33.75" outlineLevel="1" x14ac:dyDescent="0.2">
      <c r="A42" s="155"/>
      <c r="B42" s="156"/>
      <c r="C42" s="273" t="s">
        <v>455</v>
      </c>
      <c r="D42" s="274"/>
      <c r="E42" s="274"/>
      <c r="F42" s="274"/>
      <c r="G42" s="274"/>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391</v>
      </c>
      <c r="AH42" s="148"/>
      <c r="AI42" s="148"/>
      <c r="AJ42" s="148"/>
      <c r="AK42" s="148"/>
      <c r="AL42" s="148"/>
      <c r="AM42" s="148"/>
      <c r="AN42" s="148"/>
      <c r="AO42" s="148"/>
      <c r="AP42" s="148"/>
      <c r="AQ42" s="148"/>
      <c r="AR42" s="148"/>
      <c r="AS42" s="148"/>
      <c r="AT42" s="148"/>
      <c r="AU42" s="148"/>
      <c r="AV42" s="148"/>
      <c r="AW42" s="148"/>
      <c r="AX42" s="148"/>
      <c r="AY42" s="148"/>
      <c r="AZ42" s="148"/>
      <c r="BA42" s="172" t="str">
        <f>C42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2" s="148"/>
      <c r="BC42" s="148"/>
      <c r="BD42" s="148"/>
      <c r="BE42" s="148"/>
      <c r="BF42" s="148"/>
      <c r="BG42" s="148"/>
      <c r="BH42" s="148"/>
    </row>
    <row r="43" spans="1:60" outlineLevel="1" x14ac:dyDescent="0.2">
      <c r="A43" s="155"/>
      <c r="B43" s="156"/>
      <c r="C43" s="197" t="s">
        <v>2085</v>
      </c>
      <c r="D43" s="183"/>
      <c r="E43" s="184">
        <v>1.35</v>
      </c>
      <c r="F43" s="157"/>
      <c r="G43" s="157"/>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393</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65">
        <v>9</v>
      </c>
      <c r="B44" s="166" t="s">
        <v>1718</v>
      </c>
      <c r="C44" s="175" t="s">
        <v>1719</v>
      </c>
      <c r="D44" s="167" t="s">
        <v>443</v>
      </c>
      <c r="E44" s="168">
        <v>36.310960000000001</v>
      </c>
      <c r="F44" s="169">
        <v>486.4</v>
      </c>
      <c r="G44" s="170">
        <f>ROUND(E44*F44,2)</f>
        <v>17661.650000000001</v>
      </c>
      <c r="H44" s="169">
        <v>0</v>
      </c>
      <c r="I44" s="170">
        <f>ROUND(E44*H44,2)</f>
        <v>0</v>
      </c>
      <c r="J44" s="169">
        <v>486.4</v>
      </c>
      <c r="K44" s="170">
        <f>ROUND(E44*J44,2)</f>
        <v>17661.650000000001</v>
      </c>
      <c r="L44" s="170">
        <v>21</v>
      </c>
      <c r="M44" s="170">
        <f>G44*(1+L44/100)</f>
        <v>21370.5965</v>
      </c>
      <c r="N44" s="170">
        <v>0</v>
      </c>
      <c r="O44" s="170">
        <f>ROUND(E44*N44,2)</f>
        <v>0</v>
      </c>
      <c r="P44" s="170">
        <v>0</v>
      </c>
      <c r="Q44" s="170">
        <f>ROUND(E44*P44,2)</f>
        <v>0</v>
      </c>
      <c r="R44" s="170" t="s">
        <v>386</v>
      </c>
      <c r="S44" s="170" t="s">
        <v>387</v>
      </c>
      <c r="T44" s="171" t="s">
        <v>322</v>
      </c>
      <c r="U44" s="157">
        <v>1.3480000000000001</v>
      </c>
      <c r="V44" s="157">
        <f>ROUND(E44*U44,2)</f>
        <v>48.95</v>
      </c>
      <c r="W44" s="157"/>
      <c r="X44" s="157" t="s">
        <v>388</v>
      </c>
      <c r="Y44" s="148"/>
      <c r="Z44" s="148"/>
      <c r="AA44" s="148"/>
      <c r="AB44" s="148"/>
      <c r="AC44" s="148"/>
      <c r="AD44" s="148"/>
      <c r="AE44" s="148"/>
      <c r="AF44" s="148"/>
      <c r="AG44" s="148" t="s">
        <v>1091</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1" x14ac:dyDescent="0.2">
      <c r="A45" s="155"/>
      <c r="B45" s="156"/>
      <c r="C45" s="273" t="s">
        <v>1720</v>
      </c>
      <c r="D45" s="274"/>
      <c r="E45" s="274"/>
      <c r="F45" s="274"/>
      <c r="G45" s="274"/>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391</v>
      </c>
      <c r="AH45" s="148"/>
      <c r="AI45" s="148"/>
      <c r="AJ45" s="148"/>
      <c r="AK45" s="148"/>
      <c r="AL45" s="148"/>
      <c r="AM45" s="148"/>
      <c r="AN45" s="148"/>
      <c r="AO45" s="148"/>
      <c r="AP45" s="148"/>
      <c r="AQ45" s="148"/>
      <c r="AR45" s="148"/>
      <c r="AS45" s="148"/>
      <c r="AT45" s="148"/>
      <c r="AU45" s="148"/>
      <c r="AV45" s="148"/>
      <c r="AW45" s="148"/>
      <c r="AX45" s="148"/>
      <c r="AY45" s="148"/>
      <c r="AZ45" s="148"/>
      <c r="BA45" s="172" t="str">
        <f>C45</f>
        <v>a spouštění pláště studny pro jakýkoliv tvar studny, se svislým přemístěním výkopku na terén a s vodorovným přemístěním výkopku do 20 m od kraje výkopu,</v>
      </c>
      <c r="BB45" s="148"/>
      <c r="BC45" s="148"/>
      <c r="BD45" s="148"/>
      <c r="BE45" s="148"/>
      <c r="BF45" s="148"/>
      <c r="BG45" s="148"/>
      <c r="BH45" s="148"/>
    </row>
    <row r="46" spans="1:60" outlineLevel="1" x14ac:dyDescent="0.2">
      <c r="A46" s="155"/>
      <c r="B46" s="156"/>
      <c r="C46" s="197" t="s">
        <v>2187</v>
      </c>
      <c r="D46" s="183"/>
      <c r="E46" s="184">
        <v>36.310960000000001</v>
      </c>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393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65">
        <v>10</v>
      </c>
      <c r="B47" s="166" t="s">
        <v>519</v>
      </c>
      <c r="C47" s="175" t="s">
        <v>520</v>
      </c>
      <c r="D47" s="167" t="s">
        <v>506</v>
      </c>
      <c r="E47" s="168">
        <v>48.38</v>
      </c>
      <c r="F47" s="169">
        <v>73.760000000000005</v>
      </c>
      <c r="G47" s="170">
        <f>ROUND(E47*F47,2)</f>
        <v>3568.51</v>
      </c>
      <c r="H47" s="169">
        <v>12</v>
      </c>
      <c r="I47" s="170">
        <f>ROUND(E47*H47,2)</f>
        <v>580.55999999999995</v>
      </c>
      <c r="J47" s="169">
        <v>61.76</v>
      </c>
      <c r="K47" s="170">
        <f>ROUND(E47*J47,2)</f>
        <v>2987.95</v>
      </c>
      <c r="L47" s="170">
        <v>21</v>
      </c>
      <c r="M47" s="170">
        <f>G47*(1+L47/100)</f>
        <v>4317.8971000000001</v>
      </c>
      <c r="N47" s="170">
        <v>6.9999999999999999E-4</v>
      </c>
      <c r="O47" s="170">
        <f>ROUND(E47*N47,2)</f>
        <v>0.03</v>
      </c>
      <c r="P47" s="170">
        <v>0</v>
      </c>
      <c r="Q47" s="170">
        <f>ROUND(E47*P47,2)</f>
        <v>0</v>
      </c>
      <c r="R47" s="170" t="s">
        <v>386</v>
      </c>
      <c r="S47" s="170" t="s">
        <v>387</v>
      </c>
      <c r="T47" s="171" t="s">
        <v>322</v>
      </c>
      <c r="U47" s="157">
        <v>0.156</v>
      </c>
      <c r="V47" s="157">
        <f>ROUND(E47*U47,2)</f>
        <v>7.55</v>
      </c>
      <c r="W47" s="157"/>
      <c r="X47" s="157" t="s">
        <v>388</v>
      </c>
      <c r="Y47" s="148"/>
      <c r="Z47" s="148"/>
      <c r="AA47" s="148"/>
      <c r="AB47" s="148"/>
      <c r="AC47" s="148"/>
      <c r="AD47" s="148"/>
      <c r="AE47" s="148"/>
      <c r="AF47" s="148"/>
      <c r="AG47" s="148" t="s">
        <v>389</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97" t="s">
        <v>2188</v>
      </c>
      <c r="D48" s="183"/>
      <c r="E48" s="184">
        <v>48.38</v>
      </c>
      <c r="F48" s="157"/>
      <c r="G48" s="157"/>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393</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65">
        <v>11</v>
      </c>
      <c r="B49" s="166" t="s">
        <v>1549</v>
      </c>
      <c r="C49" s="175" t="s">
        <v>1550</v>
      </c>
      <c r="D49" s="167" t="s">
        <v>506</v>
      </c>
      <c r="E49" s="168">
        <v>48.38</v>
      </c>
      <c r="F49" s="169">
        <v>28</v>
      </c>
      <c r="G49" s="170">
        <f>ROUND(E49*F49,2)</f>
        <v>1354.64</v>
      </c>
      <c r="H49" s="169">
        <v>0</v>
      </c>
      <c r="I49" s="170">
        <f>ROUND(E49*H49,2)</f>
        <v>0</v>
      </c>
      <c r="J49" s="169">
        <v>28</v>
      </c>
      <c r="K49" s="170">
        <f>ROUND(E49*J49,2)</f>
        <v>1354.64</v>
      </c>
      <c r="L49" s="170">
        <v>21</v>
      </c>
      <c r="M49" s="170">
        <f>G49*(1+L49/100)</f>
        <v>1639.1144000000002</v>
      </c>
      <c r="N49" s="170">
        <v>0</v>
      </c>
      <c r="O49" s="170">
        <f>ROUND(E49*N49,2)</f>
        <v>0</v>
      </c>
      <c r="P49" s="170">
        <v>0</v>
      </c>
      <c r="Q49" s="170">
        <f>ROUND(E49*P49,2)</f>
        <v>0</v>
      </c>
      <c r="R49" s="170" t="s">
        <v>386</v>
      </c>
      <c r="S49" s="170" t="s">
        <v>387</v>
      </c>
      <c r="T49" s="171" t="s">
        <v>322</v>
      </c>
      <c r="U49" s="157">
        <v>9.5000000000000001E-2</v>
      </c>
      <c r="V49" s="157">
        <f>ROUND(E49*U49,2)</f>
        <v>4.5999999999999996</v>
      </c>
      <c r="W49" s="157"/>
      <c r="X49" s="157" t="s">
        <v>388</v>
      </c>
      <c r="Y49" s="148"/>
      <c r="Z49" s="148"/>
      <c r="AA49" s="148"/>
      <c r="AB49" s="148"/>
      <c r="AC49" s="148"/>
      <c r="AD49" s="148"/>
      <c r="AE49" s="148"/>
      <c r="AF49" s="148"/>
      <c r="AG49" s="148" t="s">
        <v>389</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273" t="s">
        <v>538</v>
      </c>
      <c r="D50" s="274"/>
      <c r="E50" s="274"/>
      <c r="F50" s="274"/>
      <c r="G50" s="274"/>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391</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97" t="s">
        <v>2188</v>
      </c>
      <c r="D51" s="183"/>
      <c r="E51" s="184">
        <v>48.38</v>
      </c>
      <c r="F51" s="157"/>
      <c r="G51" s="157"/>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393</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65">
        <v>12</v>
      </c>
      <c r="B52" s="166" t="s">
        <v>1731</v>
      </c>
      <c r="C52" s="175" t="s">
        <v>1732</v>
      </c>
      <c r="D52" s="167" t="s">
        <v>443</v>
      </c>
      <c r="E52" s="168">
        <v>49.1175</v>
      </c>
      <c r="F52" s="169">
        <v>46.88</v>
      </c>
      <c r="G52" s="170">
        <f>ROUND(E52*F52,2)</f>
        <v>2302.63</v>
      </c>
      <c r="H52" s="169">
        <v>1.78</v>
      </c>
      <c r="I52" s="170">
        <f>ROUND(E52*H52,2)</f>
        <v>87.43</v>
      </c>
      <c r="J52" s="169">
        <v>45.1</v>
      </c>
      <c r="K52" s="170">
        <f>ROUND(E52*J52,2)</f>
        <v>2215.1999999999998</v>
      </c>
      <c r="L52" s="170">
        <v>21</v>
      </c>
      <c r="M52" s="170">
        <f>G52*(1+L52/100)</f>
        <v>2786.1822999999999</v>
      </c>
      <c r="N52" s="170">
        <v>4.6000000000000001E-4</v>
      </c>
      <c r="O52" s="170">
        <f>ROUND(E52*N52,2)</f>
        <v>0.02</v>
      </c>
      <c r="P52" s="170">
        <v>0</v>
      </c>
      <c r="Q52" s="170">
        <f>ROUND(E52*P52,2)</f>
        <v>0</v>
      </c>
      <c r="R52" s="170" t="s">
        <v>386</v>
      </c>
      <c r="S52" s="170" t="s">
        <v>387</v>
      </c>
      <c r="T52" s="171" t="s">
        <v>322</v>
      </c>
      <c r="U52" s="157">
        <v>0.126</v>
      </c>
      <c r="V52" s="157">
        <f>ROUND(E52*U52,2)</f>
        <v>6.19</v>
      </c>
      <c r="W52" s="157"/>
      <c r="X52" s="157" t="s">
        <v>388</v>
      </c>
      <c r="Y52" s="148"/>
      <c r="Z52" s="148"/>
      <c r="AA52" s="148"/>
      <c r="AB52" s="148"/>
      <c r="AC52" s="148"/>
      <c r="AD52" s="148"/>
      <c r="AE52" s="148"/>
      <c r="AF52" s="148"/>
      <c r="AG52" s="148" t="s">
        <v>389</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273" t="s">
        <v>1733</v>
      </c>
      <c r="D53" s="274"/>
      <c r="E53" s="274"/>
      <c r="F53" s="274"/>
      <c r="G53" s="274"/>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391</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97" t="s">
        <v>2189</v>
      </c>
      <c r="D54" s="183"/>
      <c r="E54" s="184">
        <v>49.1175</v>
      </c>
      <c r="F54" s="157"/>
      <c r="G54" s="157"/>
      <c r="H54" s="157"/>
      <c r="I54" s="157"/>
      <c r="J54" s="157"/>
      <c r="K54" s="157"/>
      <c r="L54" s="157"/>
      <c r="M54" s="157"/>
      <c r="N54" s="157"/>
      <c r="O54" s="157"/>
      <c r="P54" s="157"/>
      <c r="Q54" s="157"/>
      <c r="R54" s="157"/>
      <c r="S54" s="157"/>
      <c r="T54" s="157"/>
      <c r="U54" s="157"/>
      <c r="V54" s="157"/>
      <c r="W54" s="157"/>
      <c r="X54" s="157"/>
      <c r="Y54" s="148"/>
      <c r="Z54" s="148"/>
      <c r="AA54" s="148"/>
      <c r="AB54" s="148"/>
      <c r="AC54" s="148"/>
      <c r="AD54" s="148"/>
      <c r="AE54" s="148"/>
      <c r="AF54" s="148"/>
      <c r="AG54" s="148" t="s">
        <v>393</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65">
        <v>13</v>
      </c>
      <c r="B55" s="166" t="s">
        <v>1735</v>
      </c>
      <c r="C55" s="175" t="s">
        <v>1736</v>
      </c>
      <c r="D55" s="167" t="s">
        <v>443</v>
      </c>
      <c r="E55" s="168">
        <v>49.1175</v>
      </c>
      <c r="F55" s="169">
        <v>11.2</v>
      </c>
      <c r="G55" s="170">
        <f>ROUND(E55*F55,2)</f>
        <v>550.12</v>
      </c>
      <c r="H55" s="169">
        <v>0</v>
      </c>
      <c r="I55" s="170">
        <f>ROUND(E55*H55,2)</f>
        <v>0</v>
      </c>
      <c r="J55" s="169">
        <v>11.2</v>
      </c>
      <c r="K55" s="170">
        <f>ROUND(E55*J55,2)</f>
        <v>550.12</v>
      </c>
      <c r="L55" s="170">
        <v>21</v>
      </c>
      <c r="M55" s="170">
        <f>G55*(1+L55/100)</f>
        <v>665.64519999999993</v>
      </c>
      <c r="N55" s="170">
        <v>0</v>
      </c>
      <c r="O55" s="170">
        <f>ROUND(E55*N55,2)</f>
        <v>0</v>
      </c>
      <c r="P55" s="170">
        <v>0</v>
      </c>
      <c r="Q55" s="170">
        <f>ROUND(E55*P55,2)</f>
        <v>0</v>
      </c>
      <c r="R55" s="170" t="s">
        <v>386</v>
      </c>
      <c r="S55" s="170" t="s">
        <v>387</v>
      </c>
      <c r="T55" s="171" t="s">
        <v>322</v>
      </c>
      <c r="U55" s="157">
        <v>3.7999999999999999E-2</v>
      </c>
      <c r="V55" s="157">
        <f>ROUND(E55*U55,2)</f>
        <v>1.87</v>
      </c>
      <c r="W55" s="157"/>
      <c r="X55" s="157" t="s">
        <v>388</v>
      </c>
      <c r="Y55" s="148"/>
      <c r="Z55" s="148"/>
      <c r="AA55" s="148"/>
      <c r="AB55" s="148"/>
      <c r="AC55" s="148"/>
      <c r="AD55" s="148"/>
      <c r="AE55" s="148"/>
      <c r="AF55" s="148"/>
      <c r="AG55" s="148" t="s">
        <v>389</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273" t="s">
        <v>1737</v>
      </c>
      <c r="D56" s="274"/>
      <c r="E56" s="274"/>
      <c r="F56" s="274"/>
      <c r="G56" s="274"/>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391</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97" t="s">
        <v>2190</v>
      </c>
      <c r="D57" s="183"/>
      <c r="E57" s="184">
        <v>49.1175</v>
      </c>
      <c r="F57" s="157"/>
      <c r="G57" s="157"/>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393</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65">
        <v>14</v>
      </c>
      <c r="B58" s="166" t="s">
        <v>554</v>
      </c>
      <c r="C58" s="175" t="s">
        <v>555</v>
      </c>
      <c r="D58" s="167" t="s">
        <v>443</v>
      </c>
      <c r="E58" s="168">
        <v>49.1175</v>
      </c>
      <c r="F58" s="169">
        <v>152</v>
      </c>
      <c r="G58" s="170">
        <f>ROUND(E58*F58,2)</f>
        <v>7465.86</v>
      </c>
      <c r="H58" s="169">
        <v>0</v>
      </c>
      <c r="I58" s="170">
        <f>ROUND(E58*H58,2)</f>
        <v>0</v>
      </c>
      <c r="J58" s="169">
        <v>152</v>
      </c>
      <c r="K58" s="170">
        <f>ROUND(E58*J58,2)</f>
        <v>7465.86</v>
      </c>
      <c r="L58" s="170">
        <v>21</v>
      </c>
      <c r="M58" s="170">
        <f>G58*(1+L58/100)</f>
        <v>9033.6905999999999</v>
      </c>
      <c r="N58" s="170">
        <v>0</v>
      </c>
      <c r="O58" s="170">
        <f>ROUND(E58*N58,2)</f>
        <v>0</v>
      </c>
      <c r="P58" s="170">
        <v>0</v>
      </c>
      <c r="Q58" s="170">
        <f>ROUND(E58*P58,2)</f>
        <v>0</v>
      </c>
      <c r="R58" s="170" t="s">
        <v>386</v>
      </c>
      <c r="S58" s="170" t="s">
        <v>387</v>
      </c>
      <c r="T58" s="171" t="s">
        <v>322</v>
      </c>
      <c r="U58" s="157">
        <v>0.51900000000000002</v>
      </c>
      <c r="V58" s="157">
        <f>ROUND(E58*U58,2)</f>
        <v>25.49</v>
      </c>
      <c r="W58" s="157"/>
      <c r="X58" s="157" t="s">
        <v>388</v>
      </c>
      <c r="Y58" s="148"/>
      <c r="Z58" s="148"/>
      <c r="AA58" s="148"/>
      <c r="AB58" s="148"/>
      <c r="AC58" s="148"/>
      <c r="AD58" s="148"/>
      <c r="AE58" s="148"/>
      <c r="AF58" s="148"/>
      <c r="AG58" s="148" t="s">
        <v>389</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273" t="s">
        <v>541</v>
      </c>
      <c r="D59" s="274"/>
      <c r="E59" s="274"/>
      <c r="F59" s="274"/>
      <c r="G59" s="274"/>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391</v>
      </c>
      <c r="AH59" s="148"/>
      <c r="AI59" s="148"/>
      <c r="AJ59" s="148"/>
      <c r="AK59" s="148"/>
      <c r="AL59" s="148"/>
      <c r="AM59" s="148"/>
      <c r="AN59" s="148"/>
      <c r="AO59" s="148"/>
      <c r="AP59" s="148"/>
      <c r="AQ59" s="148"/>
      <c r="AR59" s="148"/>
      <c r="AS59" s="148"/>
      <c r="AT59" s="148"/>
      <c r="AU59" s="148"/>
      <c r="AV59" s="148"/>
      <c r="AW59" s="148"/>
      <c r="AX59" s="148"/>
      <c r="AY59" s="148"/>
      <c r="AZ59" s="148"/>
      <c r="BA59" s="172" t="str">
        <f>C59</f>
        <v>bez naložení do dopravní nádoby, ale s vyprázdněním dopravní nádoby na hromadu nebo na dopravní prostředek,</v>
      </c>
      <c r="BB59" s="148"/>
      <c r="BC59" s="148"/>
      <c r="BD59" s="148"/>
      <c r="BE59" s="148"/>
      <c r="BF59" s="148"/>
      <c r="BG59" s="148"/>
      <c r="BH59" s="148"/>
    </row>
    <row r="60" spans="1:60" outlineLevel="1" x14ac:dyDescent="0.2">
      <c r="A60" s="155"/>
      <c r="B60" s="156"/>
      <c r="C60" s="197" t="s">
        <v>2191</v>
      </c>
      <c r="D60" s="183"/>
      <c r="E60" s="184">
        <v>49.1175</v>
      </c>
      <c r="F60" s="157"/>
      <c r="G60" s="157"/>
      <c r="H60" s="157"/>
      <c r="I60" s="157"/>
      <c r="J60" s="157"/>
      <c r="K60" s="157"/>
      <c r="L60" s="157"/>
      <c r="M60" s="157"/>
      <c r="N60" s="157"/>
      <c r="O60" s="157"/>
      <c r="P60" s="157"/>
      <c r="Q60" s="157"/>
      <c r="R60" s="157"/>
      <c r="S60" s="157"/>
      <c r="T60" s="157"/>
      <c r="U60" s="157"/>
      <c r="V60" s="157"/>
      <c r="W60" s="157"/>
      <c r="X60" s="157"/>
      <c r="Y60" s="148"/>
      <c r="Z60" s="148"/>
      <c r="AA60" s="148"/>
      <c r="AB60" s="148"/>
      <c r="AC60" s="148"/>
      <c r="AD60" s="148"/>
      <c r="AE60" s="148"/>
      <c r="AF60" s="148"/>
      <c r="AG60" s="148" t="s">
        <v>393</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65">
        <v>15</v>
      </c>
      <c r="B61" s="166" t="s">
        <v>1738</v>
      </c>
      <c r="C61" s="175" t="s">
        <v>1739</v>
      </c>
      <c r="D61" s="167" t="s">
        <v>443</v>
      </c>
      <c r="E61" s="168">
        <v>36.310960000000001</v>
      </c>
      <c r="F61" s="169">
        <v>269.60000000000002</v>
      </c>
      <c r="G61" s="170">
        <f>ROUND(E61*F61,2)</f>
        <v>9789.43</v>
      </c>
      <c r="H61" s="169">
        <v>0</v>
      </c>
      <c r="I61" s="170">
        <f>ROUND(E61*H61,2)</f>
        <v>0</v>
      </c>
      <c r="J61" s="169">
        <v>269.60000000000002</v>
      </c>
      <c r="K61" s="170">
        <f>ROUND(E61*J61,2)</f>
        <v>9789.43</v>
      </c>
      <c r="L61" s="170">
        <v>21</v>
      </c>
      <c r="M61" s="170">
        <f>G61*(1+L61/100)</f>
        <v>11845.210300000001</v>
      </c>
      <c r="N61" s="170">
        <v>0</v>
      </c>
      <c r="O61" s="170">
        <f>ROUND(E61*N61,2)</f>
        <v>0</v>
      </c>
      <c r="P61" s="170">
        <v>0</v>
      </c>
      <c r="Q61" s="170">
        <f>ROUND(E61*P61,2)</f>
        <v>0</v>
      </c>
      <c r="R61" s="170" t="s">
        <v>386</v>
      </c>
      <c r="S61" s="170" t="s">
        <v>387</v>
      </c>
      <c r="T61" s="171" t="s">
        <v>322</v>
      </c>
      <c r="U61" s="157">
        <v>0.626</v>
      </c>
      <c r="V61" s="157">
        <f>ROUND(E61*U61,2)</f>
        <v>22.73</v>
      </c>
      <c r="W61" s="157"/>
      <c r="X61" s="157" t="s">
        <v>388</v>
      </c>
      <c r="Y61" s="148"/>
      <c r="Z61" s="148"/>
      <c r="AA61" s="148"/>
      <c r="AB61" s="148"/>
      <c r="AC61" s="148"/>
      <c r="AD61" s="148"/>
      <c r="AE61" s="148"/>
      <c r="AF61" s="148"/>
      <c r="AG61" s="148" t="s">
        <v>389</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273" t="s">
        <v>541</v>
      </c>
      <c r="D62" s="274"/>
      <c r="E62" s="274"/>
      <c r="F62" s="274"/>
      <c r="G62" s="274"/>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391</v>
      </c>
      <c r="AH62" s="148"/>
      <c r="AI62" s="148"/>
      <c r="AJ62" s="148"/>
      <c r="AK62" s="148"/>
      <c r="AL62" s="148"/>
      <c r="AM62" s="148"/>
      <c r="AN62" s="148"/>
      <c r="AO62" s="148"/>
      <c r="AP62" s="148"/>
      <c r="AQ62" s="148"/>
      <c r="AR62" s="148"/>
      <c r="AS62" s="148"/>
      <c r="AT62" s="148"/>
      <c r="AU62" s="148"/>
      <c r="AV62" s="148"/>
      <c r="AW62" s="148"/>
      <c r="AX62" s="148"/>
      <c r="AY62" s="148"/>
      <c r="AZ62" s="148"/>
      <c r="BA62" s="172" t="str">
        <f>C62</f>
        <v>bez naložení do dopravní nádoby, ale s vyprázdněním dopravní nádoby na hromadu nebo na dopravní prostředek,</v>
      </c>
      <c r="BB62" s="148"/>
      <c r="BC62" s="148"/>
      <c r="BD62" s="148"/>
      <c r="BE62" s="148"/>
      <c r="BF62" s="148"/>
      <c r="BG62" s="148"/>
      <c r="BH62" s="148"/>
    </row>
    <row r="63" spans="1:60" outlineLevel="1" x14ac:dyDescent="0.2">
      <c r="A63" s="155"/>
      <c r="B63" s="156"/>
      <c r="C63" s="197" t="s">
        <v>2192</v>
      </c>
      <c r="D63" s="183"/>
      <c r="E63" s="184">
        <v>36.310960000000001</v>
      </c>
      <c r="F63" s="157"/>
      <c r="G63" s="157"/>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393</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65">
        <v>16</v>
      </c>
      <c r="B64" s="166" t="s">
        <v>567</v>
      </c>
      <c r="C64" s="175" t="s">
        <v>568</v>
      </c>
      <c r="D64" s="167" t="s">
        <v>443</v>
      </c>
      <c r="E64" s="168">
        <v>43.140999999999998</v>
      </c>
      <c r="F64" s="169">
        <v>76.88</v>
      </c>
      <c r="G64" s="170">
        <f>ROUND(E64*F64,2)</f>
        <v>3316.68</v>
      </c>
      <c r="H64" s="169">
        <v>0</v>
      </c>
      <c r="I64" s="170">
        <f>ROUND(E64*H64,2)</f>
        <v>0</v>
      </c>
      <c r="J64" s="169">
        <v>76.88</v>
      </c>
      <c r="K64" s="170">
        <f>ROUND(E64*J64,2)</f>
        <v>3316.68</v>
      </c>
      <c r="L64" s="170">
        <v>21</v>
      </c>
      <c r="M64" s="170">
        <f>G64*(1+L64/100)</f>
        <v>4013.1827999999996</v>
      </c>
      <c r="N64" s="170">
        <v>0</v>
      </c>
      <c r="O64" s="170">
        <f>ROUND(E64*N64,2)</f>
        <v>0</v>
      </c>
      <c r="P64" s="170">
        <v>0</v>
      </c>
      <c r="Q64" s="170">
        <f>ROUND(E64*P64,2)</f>
        <v>0</v>
      </c>
      <c r="R64" s="170" t="s">
        <v>386</v>
      </c>
      <c r="S64" s="170" t="s">
        <v>387</v>
      </c>
      <c r="T64" s="171" t="s">
        <v>322</v>
      </c>
      <c r="U64" s="157">
        <v>1.0999999999999999E-2</v>
      </c>
      <c r="V64" s="157">
        <f>ROUND(E64*U64,2)</f>
        <v>0.47</v>
      </c>
      <c r="W64" s="157"/>
      <c r="X64" s="157" t="s">
        <v>388</v>
      </c>
      <c r="Y64" s="148"/>
      <c r="Z64" s="148"/>
      <c r="AA64" s="148"/>
      <c r="AB64" s="148"/>
      <c r="AC64" s="148"/>
      <c r="AD64" s="148"/>
      <c r="AE64" s="148"/>
      <c r="AF64" s="148"/>
      <c r="AG64" s="148" t="s">
        <v>389</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273" t="s">
        <v>569</v>
      </c>
      <c r="D65" s="274"/>
      <c r="E65" s="274"/>
      <c r="F65" s="274"/>
      <c r="G65" s="274"/>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391</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197" t="s">
        <v>2193</v>
      </c>
      <c r="D66" s="183"/>
      <c r="E66" s="184">
        <v>43.140999999999998</v>
      </c>
      <c r="F66" s="157"/>
      <c r="G66" s="157"/>
      <c r="H66" s="157"/>
      <c r="I66" s="157"/>
      <c r="J66" s="157"/>
      <c r="K66" s="157"/>
      <c r="L66" s="157"/>
      <c r="M66" s="157"/>
      <c r="N66" s="157"/>
      <c r="O66" s="157"/>
      <c r="P66" s="157"/>
      <c r="Q66" s="157"/>
      <c r="R66" s="157"/>
      <c r="S66" s="157"/>
      <c r="T66" s="157"/>
      <c r="U66" s="157"/>
      <c r="V66" s="157"/>
      <c r="W66" s="157"/>
      <c r="X66" s="157"/>
      <c r="Y66" s="148"/>
      <c r="Z66" s="148"/>
      <c r="AA66" s="148"/>
      <c r="AB66" s="148"/>
      <c r="AC66" s="148"/>
      <c r="AD66" s="148"/>
      <c r="AE66" s="148"/>
      <c r="AF66" s="148"/>
      <c r="AG66" s="148" t="s">
        <v>393</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22.5" outlineLevel="1" x14ac:dyDescent="0.2">
      <c r="A67" s="165">
        <v>17</v>
      </c>
      <c r="B67" s="166" t="s">
        <v>572</v>
      </c>
      <c r="C67" s="175" t="s">
        <v>573</v>
      </c>
      <c r="D67" s="167" t="s">
        <v>443</v>
      </c>
      <c r="E67" s="168">
        <v>72.20796</v>
      </c>
      <c r="F67" s="169">
        <v>211.2</v>
      </c>
      <c r="G67" s="170">
        <f>ROUND(E67*F67,2)</f>
        <v>15250.32</v>
      </c>
      <c r="H67" s="169">
        <v>0</v>
      </c>
      <c r="I67" s="170">
        <f>ROUND(E67*H67,2)</f>
        <v>0</v>
      </c>
      <c r="J67" s="169">
        <v>211.2</v>
      </c>
      <c r="K67" s="170">
        <f>ROUND(E67*J67,2)</f>
        <v>15250.32</v>
      </c>
      <c r="L67" s="170">
        <v>21</v>
      </c>
      <c r="M67" s="170">
        <f>G67*(1+L67/100)</f>
        <v>18452.887199999997</v>
      </c>
      <c r="N67" s="170">
        <v>0</v>
      </c>
      <c r="O67" s="170">
        <f>ROUND(E67*N67,2)</f>
        <v>0</v>
      </c>
      <c r="P67" s="170">
        <v>0</v>
      </c>
      <c r="Q67" s="170">
        <f>ROUND(E67*P67,2)</f>
        <v>0</v>
      </c>
      <c r="R67" s="170" t="s">
        <v>386</v>
      </c>
      <c r="S67" s="170" t="s">
        <v>387</v>
      </c>
      <c r="T67" s="171" t="s">
        <v>322</v>
      </c>
      <c r="U67" s="157">
        <v>1.0999999999999999E-2</v>
      </c>
      <c r="V67" s="157">
        <f>ROUND(E67*U67,2)</f>
        <v>0.79</v>
      </c>
      <c r="W67" s="157"/>
      <c r="X67" s="157" t="s">
        <v>388</v>
      </c>
      <c r="Y67" s="148"/>
      <c r="Z67" s="148"/>
      <c r="AA67" s="148"/>
      <c r="AB67" s="148"/>
      <c r="AC67" s="148"/>
      <c r="AD67" s="148"/>
      <c r="AE67" s="148"/>
      <c r="AF67" s="148"/>
      <c r="AG67" s="148" t="s">
        <v>389</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273" t="s">
        <v>569</v>
      </c>
      <c r="D68" s="274"/>
      <c r="E68" s="274"/>
      <c r="F68" s="274"/>
      <c r="G68" s="274"/>
      <c r="H68" s="157"/>
      <c r="I68" s="157"/>
      <c r="J68" s="157"/>
      <c r="K68" s="157"/>
      <c r="L68" s="157"/>
      <c r="M68" s="157"/>
      <c r="N68" s="157"/>
      <c r="O68" s="157"/>
      <c r="P68" s="157"/>
      <c r="Q68" s="157"/>
      <c r="R68" s="157"/>
      <c r="S68" s="157"/>
      <c r="T68" s="157"/>
      <c r="U68" s="157"/>
      <c r="V68" s="157"/>
      <c r="W68" s="157"/>
      <c r="X68" s="157"/>
      <c r="Y68" s="148"/>
      <c r="Z68" s="148"/>
      <c r="AA68" s="148"/>
      <c r="AB68" s="148"/>
      <c r="AC68" s="148"/>
      <c r="AD68" s="148"/>
      <c r="AE68" s="148"/>
      <c r="AF68" s="148"/>
      <c r="AG68" s="148" t="s">
        <v>391</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97" t="s">
        <v>2194</v>
      </c>
      <c r="D69" s="183"/>
      <c r="E69" s="184">
        <v>65.20796</v>
      </c>
      <c r="F69" s="157"/>
      <c r="G69" s="15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393</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97" t="s">
        <v>2195</v>
      </c>
      <c r="D70" s="183"/>
      <c r="E70" s="184">
        <v>7</v>
      </c>
      <c r="F70" s="157"/>
      <c r="G70" s="157"/>
      <c r="H70" s="157"/>
      <c r="I70" s="157"/>
      <c r="J70" s="157"/>
      <c r="K70" s="157"/>
      <c r="L70" s="157"/>
      <c r="M70" s="157"/>
      <c r="N70" s="157"/>
      <c r="O70" s="157"/>
      <c r="P70" s="157"/>
      <c r="Q70" s="157"/>
      <c r="R70" s="157"/>
      <c r="S70" s="157"/>
      <c r="T70" s="157"/>
      <c r="U70" s="157"/>
      <c r="V70" s="157"/>
      <c r="W70" s="157"/>
      <c r="X70" s="157"/>
      <c r="Y70" s="148"/>
      <c r="Z70" s="148"/>
      <c r="AA70" s="148"/>
      <c r="AB70" s="148"/>
      <c r="AC70" s="148"/>
      <c r="AD70" s="148"/>
      <c r="AE70" s="148"/>
      <c r="AF70" s="148"/>
      <c r="AG70" s="148" t="s">
        <v>393</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ht="33.75" outlineLevel="1" x14ac:dyDescent="0.2">
      <c r="A71" s="165">
        <v>18</v>
      </c>
      <c r="B71" s="166" t="s">
        <v>575</v>
      </c>
      <c r="C71" s="175" t="s">
        <v>576</v>
      </c>
      <c r="D71" s="167" t="s">
        <v>443</v>
      </c>
      <c r="E71" s="168">
        <v>361.03980000000001</v>
      </c>
      <c r="F71" s="169">
        <v>16.64</v>
      </c>
      <c r="G71" s="170">
        <f>ROUND(E71*F71,2)</f>
        <v>6007.7</v>
      </c>
      <c r="H71" s="169">
        <v>0</v>
      </c>
      <c r="I71" s="170">
        <f>ROUND(E71*H71,2)</f>
        <v>0</v>
      </c>
      <c r="J71" s="169">
        <v>16.64</v>
      </c>
      <c r="K71" s="170">
        <f>ROUND(E71*J71,2)</f>
        <v>6007.7</v>
      </c>
      <c r="L71" s="170">
        <v>21</v>
      </c>
      <c r="M71" s="170">
        <f>G71*(1+L71/100)</f>
        <v>7269.317</v>
      </c>
      <c r="N71" s="170">
        <v>0</v>
      </c>
      <c r="O71" s="170">
        <f>ROUND(E71*N71,2)</f>
        <v>0</v>
      </c>
      <c r="P71" s="170">
        <v>0</v>
      </c>
      <c r="Q71" s="170">
        <f>ROUND(E71*P71,2)</f>
        <v>0</v>
      </c>
      <c r="R71" s="170" t="s">
        <v>386</v>
      </c>
      <c r="S71" s="170" t="s">
        <v>387</v>
      </c>
      <c r="T71" s="171" t="s">
        <v>322</v>
      </c>
      <c r="U71" s="157">
        <v>0</v>
      </c>
      <c r="V71" s="157">
        <f>ROUND(E71*U71,2)</f>
        <v>0</v>
      </c>
      <c r="W71" s="157"/>
      <c r="X71" s="157" t="s">
        <v>388</v>
      </c>
      <c r="Y71" s="148"/>
      <c r="Z71" s="148"/>
      <c r="AA71" s="148"/>
      <c r="AB71" s="148"/>
      <c r="AC71" s="148"/>
      <c r="AD71" s="148"/>
      <c r="AE71" s="148"/>
      <c r="AF71" s="148"/>
      <c r="AG71" s="148" t="s">
        <v>389</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273" t="s">
        <v>569</v>
      </c>
      <c r="D72" s="274"/>
      <c r="E72" s="274"/>
      <c r="F72" s="274"/>
      <c r="G72" s="274"/>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391</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97" t="s">
        <v>2095</v>
      </c>
      <c r="D73" s="183"/>
      <c r="E73" s="184"/>
      <c r="F73" s="157"/>
      <c r="G73" s="157"/>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393</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97" t="s">
        <v>2196</v>
      </c>
      <c r="D74" s="183"/>
      <c r="E74" s="184">
        <v>326.03980000000001</v>
      </c>
      <c r="F74" s="157"/>
      <c r="G74" s="157"/>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393</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97" t="s">
        <v>2197</v>
      </c>
      <c r="D75" s="183"/>
      <c r="E75" s="184">
        <v>35</v>
      </c>
      <c r="F75" s="157"/>
      <c r="G75" s="157"/>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393</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ht="22.5" outlineLevel="1" x14ac:dyDescent="0.2">
      <c r="A76" s="165">
        <v>19</v>
      </c>
      <c r="B76" s="166" t="s">
        <v>1760</v>
      </c>
      <c r="C76" s="175" t="s">
        <v>1761</v>
      </c>
      <c r="D76" s="167" t="s">
        <v>443</v>
      </c>
      <c r="E76" s="168">
        <v>21.570499999999999</v>
      </c>
      <c r="F76" s="169">
        <v>196</v>
      </c>
      <c r="G76" s="170">
        <f>ROUND(E76*F76,2)</f>
        <v>4227.82</v>
      </c>
      <c r="H76" s="169">
        <v>0</v>
      </c>
      <c r="I76" s="170">
        <f>ROUND(E76*H76,2)</f>
        <v>0</v>
      </c>
      <c r="J76" s="169">
        <v>196</v>
      </c>
      <c r="K76" s="170">
        <f>ROUND(E76*J76,2)</f>
        <v>4227.82</v>
      </c>
      <c r="L76" s="170">
        <v>21</v>
      </c>
      <c r="M76" s="170">
        <f>G76*(1+L76/100)</f>
        <v>5115.6621999999998</v>
      </c>
      <c r="N76" s="170">
        <v>0</v>
      </c>
      <c r="O76" s="170">
        <f>ROUND(E76*N76,2)</f>
        <v>0</v>
      </c>
      <c r="P76" s="170">
        <v>0</v>
      </c>
      <c r="Q76" s="170">
        <f>ROUND(E76*P76,2)</f>
        <v>0</v>
      </c>
      <c r="R76" s="170" t="s">
        <v>386</v>
      </c>
      <c r="S76" s="170" t="s">
        <v>387</v>
      </c>
      <c r="T76" s="171" t="s">
        <v>322</v>
      </c>
      <c r="U76" s="157">
        <v>0.65200000000000002</v>
      </c>
      <c r="V76" s="157">
        <f>ROUND(E76*U76,2)</f>
        <v>14.06</v>
      </c>
      <c r="W76" s="157"/>
      <c r="X76" s="157" t="s">
        <v>388</v>
      </c>
      <c r="Y76" s="148"/>
      <c r="Z76" s="148"/>
      <c r="AA76" s="148"/>
      <c r="AB76" s="148"/>
      <c r="AC76" s="148"/>
      <c r="AD76" s="148"/>
      <c r="AE76" s="148"/>
      <c r="AF76" s="148"/>
      <c r="AG76" s="148" t="s">
        <v>389</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97" t="s">
        <v>2198</v>
      </c>
      <c r="D77" s="183"/>
      <c r="E77" s="184">
        <v>21.570499999999999</v>
      </c>
      <c r="F77" s="157"/>
      <c r="G77" s="157"/>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393</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ht="22.5" outlineLevel="1" x14ac:dyDescent="0.2">
      <c r="A78" s="165">
        <v>20</v>
      </c>
      <c r="B78" s="166" t="s">
        <v>581</v>
      </c>
      <c r="C78" s="175" t="s">
        <v>582</v>
      </c>
      <c r="D78" s="167" t="s">
        <v>443</v>
      </c>
      <c r="E78" s="168">
        <v>21.570499999999999</v>
      </c>
      <c r="F78" s="169">
        <v>12.72</v>
      </c>
      <c r="G78" s="170">
        <f>ROUND(E78*F78,2)</f>
        <v>274.38</v>
      </c>
      <c r="H78" s="169">
        <v>0</v>
      </c>
      <c r="I78" s="170">
        <f>ROUND(E78*H78,2)</f>
        <v>0</v>
      </c>
      <c r="J78" s="169">
        <v>12.72</v>
      </c>
      <c r="K78" s="170">
        <f>ROUND(E78*J78,2)</f>
        <v>274.38</v>
      </c>
      <c r="L78" s="170">
        <v>21</v>
      </c>
      <c r="M78" s="170">
        <f>G78*(1+L78/100)</f>
        <v>331.99979999999999</v>
      </c>
      <c r="N78" s="170">
        <v>0</v>
      </c>
      <c r="O78" s="170">
        <f>ROUND(E78*N78,2)</f>
        <v>0</v>
      </c>
      <c r="P78" s="170">
        <v>0</v>
      </c>
      <c r="Q78" s="170">
        <f>ROUND(E78*P78,2)</f>
        <v>0</v>
      </c>
      <c r="R78" s="170" t="s">
        <v>386</v>
      </c>
      <c r="S78" s="170" t="s">
        <v>387</v>
      </c>
      <c r="T78" s="171" t="s">
        <v>322</v>
      </c>
      <c r="U78" s="157">
        <v>8.9999999999999993E-3</v>
      </c>
      <c r="V78" s="157">
        <f>ROUND(E78*U78,2)</f>
        <v>0.19</v>
      </c>
      <c r="W78" s="157"/>
      <c r="X78" s="157" t="s">
        <v>388</v>
      </c>
      <c r="Y78" s="148"/>
      <c r="Z78" s="148"/>
      <c r="AA78" s="148"/>
      <c r="AB78" s="148"/>
      <c r="AC78" s="148"/>
      <c r="AD78" s="148"/>
      <c r="AE78" s="148"/>
      <c r="AF78" s="148"/>
      <c r="AG78" s="148" t="s">
        <v>389</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97" t="s">
        <v>2199</v>
      </c>
      <c r="D79" s="183"/>
      <c r="E79" s="184">
        <v>21.570499999999999</v>
      </c>
      <c r="F79" s="157"/>
      <c r="G79" s="157"/>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393</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ht="22.5" outlineLevel="1" x14ac:dyDescent="0.2">
      <c r="A80" s="165">
        <v>21</v>
      </c>
      <c r="B80" s="166" t="s">
        <v>1089</v>
      </c>
      <c r="C80" s="175" t="s">
        <v>1090</v>
      </c>
      <c r="D80" s="167" t="s">
        <v>443</v>
      </c>
      <c r="E80" s="168">
        <v>21.570499999999999</v>
      </c>
      <c r="F80" s="169">
        <v>93.2</v>
      </c>
      <c r="G80" s="170">
        <f>ROUND(E80*F80,2)</f>
        <v>2010.37</v>
      </c>
      <c r="H80" s="169">
        <v>0</v>
      </c>
      <c r="I80" s="170">
        <f>ROUND(E80*H80,2)</f>
        <v>0</v>
      </c>
      <c r="J80" s="169">
        <v>93.2</v>
      </c>
      <c r="K80" s="170">
        <f>ROUND(E80*J80,2)</f>
        <v>2010.37</v>
      </c>
      <c r="L80" s="170">
        <v>21</v>
      </c>
      <c r="M80" s="170">
        <f>G80*(1+L80/100)</f>
        <v>2432.5476999999996</v>
      </c>
      <c r="N80" s="170">
        <v>0</v>
      </c>
      <c r="O80" s="170">
        <f>ROUND(E80*N80,2)</f>
        <v>0</v>
      </c>
      <c r="P80" s="170">
        <v>0</v>
      </c>
      <c r="Q80" s="170">
        <f>ROUND(E80*P80,2)</f>
        <v>0</v>
      </c>
      <c r="R80" s="170" t="s">
        <v>386</v>
      </c>
      <c r="S80" s="170" t="s">
        <v>387</v>
      </c>
      <c r="T80" s="171" t="s">
        <v>322</v>
      </c>
      <c r="U80" s="157">
        <v>0.20200000000000001</v>
      </c>
      <c r="V80" s="157">
        <f>ROUND(E80*U80,2)</f>
        <v>4.3600000000000003</v>
      </c>
      <c r="W80" s="157"/>
      <c r="X80" s="157" t="s">
        <v>388</v>
      </c>
      <c r="Y80" s="148"/>
      <c r="Z80" s="148"/>
      <c r="AA80" s="148"/>
      <c r="AB80" s="148"/>
      <c r="AC80" s="148"/>
      <c r="AD80" s="148"/>
      <c r="AE80" s="148"/>
      <c r="AF80" s="148"/>
      <c r="AG80" s="148" t="s">
        <v>389</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273" t="s">
        <v>587</v>
      </c>
      <c r="D81" s="274"/>
      <c r="E81" s="274"/>
      <c r="F81" s="274"/>
      <c r="G81" s="274"/>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391</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261" t="s">
        <v>1092</v>
      </c>
      <c r="D82" s="262"/>
      <c r="E82" s="262"/>
      <c r="F82" s="262"/>
      <c r="G82" s="262"/>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326</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97" t="s">
        <v>2200</v>
      </c>
      <c r="D83" s="183"/>
      <c r="E83" s="184">
        <v>86.778459999999995</v>
      </c>
      <c r="F83" s="157"/>
      <c r="G83" s="157"/>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393</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97" t="s">
        <v>590</v>
      </c>
      <c r="D84" s="183"/>
      <c r="E84" s="184"/>
      <c r="F84" s="157"/>
      <c r="G84" s="157"/>
      <c r="H84" s="157"/>
      <c r="I84" s="157"/>
      <c r="J84" s="157"/>
      <c r="K84" s="157"/>
      <c r="L84" s="157"/>
      <c r="M84" s="157"/>
      <c r="N84" s="157"/>
      <c r="O84" s="157"/>
      <c r="P84" s="157"/>
      <c r="Q84" s="157"/>
      <c r="R84" s="157"/>
      <c r="S84" s="157"/>
      <c r="T84" s="157"/>
      <c r="U84" s="157"/>
      <c r="V84" s="157"/>
      <c r="W84" s="157"/>
      <c r="X84" s="157"/>
      <c r="Y84" s="148"/>
      <c r="Z84" s="148"/>
      <c r="AA84" s="148"/>
      <c r="AB84" s="148"/>
      <c r="AC84" s="148"/>
      <c r="AD84" s="148"/>
      <c r="AE84" s="148"/>
      <c r="AF84" s="148"/>
      <c r="AG84" s="148" t="s">
        <v>393</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97" t="s">
        <v>2104</v>
      </c>
      <c r="D85" s="183"/>
      <c r="E85" s="184">
        <v>-2.4975000000000001</v>
      </c>
      <c r="F85" s="157"/>
      <c r="G85" s="157"/>
      <c r="H85" s="157"/>
      <c r="I85" s="157"/>
      <c r="J85" s="157"/>
      <c r="K85" s="157"/>
      <c r="L85" s="157"/>
      <c r="M85" s="157"/>
      <c r="N85" s="157"/>
      <c r="O85" s="157"/>
      <c r="P85" s="157"/>
      <c r="Q85" s="157"/>
      <c r="R85" s="157"/>
      <c r="S85" s="157"/>
      <c r="T85" s="157"/>
      <c r="U85" s="157"/>
      <c r="V85" s="157"/>
      <c r="W85" s="157"/>
      <c r="X85" s="157"/>
      <c r="Y85" s="148"/>
      <c r="Z85" s="148"/>
      <c r="AA85" s="148"/>
      <c r="AB85" s="148"/>
      <c r="AC85" s="148"/>
      <c r="AD85" s="148"/>
      <c r="AE85" s="148"/>
      <c r="AF85" s="148"/>
      <c r="AG85" s="148" t="s">
        <v>393</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97" t="s">
        <v>2105</v>
      </c>
      <c r="D86" s="183"/>
      <c r="E86" s="184">
        <v>-0.94499999999999995</v>
      </c>
      <c r="F86" s="157"/>
      <c r="G86" s="157"/>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393</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97" t="s">
        <v>2106</v>
      </c>
      <c r="D87" s="183"/>
      <c r="E87" s="184">
        <v>-1.3975</v>
      </c>
      <c r="F87" s="157"/>
      <c r="G87" s="157"/>
      <c r="H87" s="157"/>
      <c r="I87" s="157"/>
      <c r="J87" s="157"/>
      <c r="K87" s="157"/>
      <c r="L87" s="157"/>
      <c r="M87" s="157"/>
      <c r="N87" s="157"/>
      <c r="O87" s="157"/>
      <c r="P87" s="157"/>
      <c r="Q87" s="157"/>
      <c r="R87" s="157"/>
      <c r="S87" s="157"/>
      <c r="T87" s="157"/>
      <c r="U87" s="157"/>
      <c r="V87" s="157"/>
      <c r="W87" s="157"/>
      <c r="X87" s="157"/>
      <c r="Y87" s="148"/>
      <c r="Z87" s="148"/>
      <c r="AA87" s="148"/>
      <c r="AB87" s="148"/>
      <c r="AC87" s="148"/>
      <c r="AD87" s="148"/>
      <c r="AE87" s="148"/>
      <c r="AF87" s="148"/>
      <c r="AG87" s="148" t="s">
        <v>393</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97" t="s">
        <v>2201</v>
      </c>
      <c r="D88" s="183"/>
      <c r="E88" s="184">
        <v>-24.056999999999999</v>
      </c>
      <c r="F88" s="157"/>
      <c r="G88" s="157"/>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393</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97" t="s">
        <v>2202</v>
      </c>
      <c r="D89" s="183"/>
      <c r="E89" s="184">
        <v>-36.310960000000001</v>
      </c>
      <c r="F89" s="157"/>
      <c r="G89" s="157"/>
      <c r="H89" s="157"/>
      <c r="I89" s="157"/>
      <c r="J89" s="157"/>
      <c r="K89" s="157"/>
      <c r="L89" s="157"/>
      <c r="M89" s="157"/>
      <c r="N89" s="157"/>
      <c r="O89" s="157"/>
      <c r="P89" s="157"/>
      <c r="Q89" s="157"/>
      <c r="R89" s="157"/>
      <c r="S89" s="157"/>
      <c r="T89" s="157"/>
      <c r="U89" s="157"/>
      <c r="V89" s="157"/>
      <c r="W89" s="157"/>
      <c r="X89" s="157"/>
      <c r="Y89" s="148"/>
      <c r="Z89" s="148"/>
      <c r="AA89" s="148"/>
      <c r="AB89" s="148"/>
      <c r="AC89" s="148"/>
      <c r="AD89" s="148"/>
      <c r="AE89" s="148"/>
      <c r="AF89" s="148"/>
      <c r="AG89" s="148" t="s">
        <v>393</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198" t="s">
        <v>599</v>
      </c>
      <c r="D90" s="185"/>
      <c r="E90" s="186">
        <v>21.570499999999999</v>
      </c>
      <c r="F90" s="157"/>
      <c r="G90" s="157"/>
      <c r="H90" s="157"/>
      <c r="I90" s="157"/>
      <c r="J90" s="157"/>
      <c r="K90" s="157"/>
      <c r="L90" s="157"/>
      <c r="M90" s="157"/>
      <c r="N90" s="157"/>
      <c r="O90" s="157"/>
      <c r="P90" s="157"/>
      <c r="Q90" s="157"/>
      <c r="R90" s="157"/>
      <c r="S90" s="157"/>
      <c r="T90" s="157"/>
      <c r="U90" s="157"/>
      <c r="V90" s="157"/>
      <c r="W90" s="157"/>
      <c r="X90" s="157"/>
      <c r="Y90" s="148"/>
      <c r="Z90" s="148"/>
      <c r="AA90" s="148"/>
      <c r="AB90" s="148"/>
      <c r="AC90" s="148"/>
      <c r="AD90" s="148"/>
      <c r="AE90" s="148"/>
      <c r="AF90" s="148"/>
      <c r="AG90" s="148" t="s">
        <v>393</v>
      </c>
      <c r="AH90" s="148">
        <v>1</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65">
        <v>22</v>
      </c>
      <c r="B91" s="166" t="s">
        <v>2203</v>
      </c>
      <c r="C91" s="175" t="s">
        <v>2204</v>
      </c>
      <c r="D91" s="167" t="s">
        <v>727</v>
      </c>
      <c r="E91" s="168">
        <v>5</v>
      </c>
      <c r="F91" s="169">
        <v>6.32</v>
      </c>
      <c r="G91" s="170">
        <f>ROUND(E91*F91,2)</f>
        <v>31.6</v>
      </c>
      <c r="H91" s="169">
        <v>0</v>
      </c>
      <c r="I91" s="170">
        <f>ROUND(E91*H91,2)</f>
        <v>0</v>
      </c>
      <c r="J91" s="169">
        <v>6.32</v>
      </c>
      <c r="K91" s="170">
        <f>ROUND(E91*J91,2)</f>
        <v>31.6</v>
      </c>
      <c r="L91" s="170">
        <v>21</v>
      </c>
      <c r="M91" s="170">
        <f>G91*(1+L91/100)</f>
        <v>38.235999999999997</v>
      </c>
      <c r="N91" s="170">
        <v>0</v>
      </c>
      <c r="O91" s="170">
        <f>ROUND(E91*N91,2)</f>
        <v>0</v>
      </c>
      <c r="P91" s="170">
        <v>0</v>
      </c>
      <c r="Q91" s="170">
        <f>ROUND(E91*P91,2)</f>
        <v>0</v>
      </c>
      <c r="R91" s="170" t="s">
        <v>1117</v>
      </c>
      <c r="S91" s="170" t="s">
        <v>387</v>
      </c>
      <c r="T91" s="171" t="s">
        <v>322</v>
      </c>
      <c r="U91" s="157">
        <v>2.4E-2</v>
      </c>
      <c r="V91" s="157">
        <f>ROUND(E91*U91,2)</f>
        <v>0.12</v>
      </c>
      <c r="W91" s="157"/>
      <c r="X91" s="157" t="s">
        <v>388</v>
      </c>
      <c r="Y91" s="148"/>
      <c r="Z91" s="148"/>
      <c r="AA91" s="148"/>
      <c r="AB91" s="148"/>
      <c r="AC91" s="148"/>
      <c r="AD91" s="148"/>
      <c r="AE91" s="148"/>
      <c r="AF91" s="148"/>
      <c r="AG91" s="148" t="s">
        <v>389</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ht="22.5" outlineLevel="1" x14ac:dyDescent="0.2">
      <c r="A92" s="155"/>
      <c r="B92" s="156"/>
      <c r="C92" s="273" t="s">
        <v>2205</v>
      </c>
      <c r="D92" s="274"/>
      <c r="E92" s="274"/>
      <c r="F92" s="274"/>
      <c r="G92" s="274"/>
      <c r="H92" s="157"/>
      <c r="I92" s="157"/>
      <c r="J92" s="157"/>
      <c r="K92" s="157"/>
      <c r="L92" s="157"/>
      <c r="M92" s="157"/>
      <c r="N92" s="157"/>
      <c r="O92" s="157"/>
      <c r="P92" s="157"/>
      <c r="Q92" s="157"/>
      <c r="R92" s="157"/>
      <c r="S92" s="157"/>
      <c r="T92" s="157"/>
      <c r="U92" s="157"/>
      <c r="V92" s="157"/>
      <c r="W92" s="157"/>
      <c r="X92" s="157"/>
      <c r="Y92" s="148"/>
      <c r="Z92" s="148"/>
      <c r="AA92" s="148"/>
      <c r="AB92" s="148"/>
      <c r="AC92" s="148"/>
      <c r="AD92" s="148"/>
      <c r="AE92" s="148"/>
      <c r="AF92" s="148"/>
      <c r="AG92" s="148" t="s">
        <v>391</v>
      </c>
      <c r="AH92" s="148"/>
      <c r="AI92" s="148"/>
      <c r="AJ92" s="148"/>
      <c r="AK92" s="148"/>
      <c r="AL92" s="148"/>
      <c r="AM92" s="148"/>
      <c r="AN92" s="148"/>
      <c r="AO92" s="148"/>
      <c r="AP92" s="148"/>
      <c r="AQ92" s="148"/>
      <c r="AR92" s="148"/>
      <c r="AS92" s="148"/>
      <c r="AT92" s="148"/>
      <c r="AU92" s="148"/>
      <c r="AV92" s="148"/>
      <c r="AW92" s="148"/>
      <c r="AX92" s="148"/>
      <c r="AY92" s="148"/>
      <c r="AZ92" s="148"/>
      <c r="BA92" s="172" t="str">
        <f>C92</f>
        <v>pro vysazování rostlin v hornině 1 až 4 bez výměny půdy, s případným naložením přebytečných výkopků na dopravní prostředek, s odvozem na vzdálenost do 20 km a se složením,</v>
      </c>
      <c r="BB92" s="148"/>
      <c r="BC92" s="148"/>
      <c r="BD92" s="148"/>
      <c r="BE92" s="148"/>
      <c r="BF92" s="148"/>
      <c r="BG92" s="148"/>
      <c r="BH92" s="148"/>
    </row>
    <row r="93" spans="1:60" outlineLevel="1" x14ac:dyDescent="0.2">
      <c r="A93" s="155"/>
      <c r="B93" s="156"/>
      <c r="C93" s="197" t="s">
        <v>2206</v>
      </c>
      <c r="D93" s="183"/>
      <c r="E93" s="184">
        <v>5</v>
      </c>
      <c r="F93" s="157"/>
      <c r="G93" s="157"/>
      <c r="H93" s="157"/>
      <c r="I93" s="157"/>
      <c r="J93" s="157"/>
      <c r="K93" s="157"/>
      <c r="L93" s="157"/>
      <c r="M93" s="157"/>
      <c r="N93" s="157"/>
      <c r="O93" s="157"/>
      <c r="P93" s="157"/>
      <c r="Q93" s="157"/>
      <c r="R93" s="157"/>
      <c r="S93" s="157"/>
      <c r="T93" s="157"/>
      <c r="U93" s="157"/>
      <c r="V93" s="157"/>
      <c r="W93" s="157"/>
      <c r="X93" s="157"/>
      <c r="Y93" s="148"/>
      <c r="Z93" s="148"/>
      <c r="AA93" s="148"/>
      <c r="AB93" s="148"/>
      <c r="AC93" s="148"/>
      <c r="AD93" s="148"/>
      <c r="AE93" s="148"/>
      <c r="AF93" s="148"/>
      <c r="AG93" s="148" t="s">
        <v>393</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65">
        <v>23</v>
      </c>
      <c r="B94" s="166" t="s">
        <v>2207</v>
      </c>
      <c r="C94" s="175" t="s">
        <v>2208</v>
      </c>
      <c r="D94" s="167" t="s">
        <v>727</v>
      </c>
      <c r="E94" s="168">
        <v>5</v>
      </c>
      <c r="F94" s="169">
        <v>131.6</v>
      </c>
      <c r="G94" s="170">
        <f>ROUND(E94*F94,2)</f>
        <v>658</v>
      </c>
      <c r="H94" s="169">
        <v>0.96</v>
      </c>
      <c r="I94" s="170">
        <f>ROUND(E94*H94,2)</f>
        <v>4.8</v>
      </c>
      <c r="J94" s="169">
        <v>130.63999999999999</v>
      </c>
      <c r="K94" s="170">
        <f>ROUND(E94*J94,2)</f>
        <v>653.20000000000005</v>
      </c>
      <c r="L94" s="170">
        <v>21</v>
      </c>
      <c r="M94" s="170">
        <f>G94*(1+L94/100)</f>
        <v>796.18</v>
      </c>
      <c r="N94" s="170">
        <v>0</v>
      </c>
      <c r="O94" s="170">
        <f>ROUND(E94*N94,2)</f>
        <v>0</v>
      </c>
      <c r="P94" s="170">
        <v>0</v>
      </c>
      <c r="Q94" s="170">
        <f>ROUND(E94*P94,2)</f>
        <v>0</v>
      </c>
      <c r="R94" s="170" t="s">
        <v>1117</v>
      </c>
      <c r="S94" s="170" t="s">
        <v>387</v>
      </c>
      <c r="T94" s="171" t="s">
        <v>322</v>
      </c>
      <c r="U94" s="157">
        <v>0.42699999999999999</v>
      </c>
      <c r="V94" s="157">
        <f>ROUND(E94*U94,2)</f>
        <v>2.14</v>
      </c>
      <c r="W94" s="157"/>
      <c r="X94" s="157" t="s">
        <v>388</v>
      </c>
      <c r="Y94" s="148"/>
      <c r="Z94" s="148"/>
      <c r="AA94" s="148"/>
      <c r="AB94" s="148"/>
      <c r="AC94" s="148"/>
      <c r="AD94" s="148"/>
      <c r="AE94" s="148"/>
      <c r="AF94" s="148"/>
      <c r="AG94" s="148" t="s">
        <v>389</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273" t="s">
        <v>2209</v>
      </c>
      <c r="D95" s="274"/>
      <c r="E95" s="274"/>
      <c r="F95" s="274"/>
      <c r="G95" s="274"/>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391</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97" t="s">
        <v>2210</v>
      </c>
      <c r="D96" s="183"/>
      <c r="E96" s="184">
        <v>2</v>
      </c>
      <c r="F96" s="157"/>
      <c r="G96" s="157"/>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393</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97" t="s">
        <v>2211</v>
      </c>
      <c r="D97" s="183"/>
      <c r="E97" s="184">
        <v>1</v>
      </c>
      <c r="F97" s="157"/>
      <c r="G97" s="157"/>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393</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97" t="s">
        <v>2212</v>
      </c>
      <c r="D98" s="183"/>
      <c r="E98" s="184">
        <v>1</v>
      </c>
      <c r="F98" s="157"/>
      <c r="G98" s="157"/>
      <c r="H98" s="157"/>
      <c r="I98" s="157"/>
      <c r="J98" s="157"/>
      <c r="K98" s="157"/>
      <c r="L98" s="157"/>
      <c r="M98" s="157"/>
      <c r="N98" s="157"/>
      <c r="O98" s="157"/>
      <c r="P98" s="157"/>
      <c r="Q98" s="157"/>
      <c r="R98" s="157"/>
      <c r="S98" s="157"/>
      <c r="T98" s="157"/>
      <c r="U98" s="157"/>
      <c r="V98" s="157"/>
      <c r="W98" s="157"/>
      <c r="X98" s="157"/>
      <c r="Y98" s="148"/>
      <c r="Z98" s="148"/>
      <c r="AA98" s="148"/>
      <c r="AB98" s="148"/>
      <c r="AC98" s="148"/>
      <c r="AD98" s="148"/>
      <c r="AE98" s="148"/>
      <c r="AF98" s="148"/>
      <c r="AG98" s="148" t="s">
        <v>393</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97" t="s">
        <v>2213</v>
      </c>
      <c r="D99" s="183"/>
      <c r="E99" s="184">
        <v>1</v>
      </c>
      <c r="F99" s="157"/>
      <c r="G99" s="157"/>
      <c r="H99" s="157"/>
      <c r="I99" s="157"/>
      <c r="J99" s="157"/>
      <c r="K99" s="157"/>
      <c r="L99" s="157"/>
      <c r="M99" s="157"/>
      <c r="N99" s="157"/>
      <c r="O99" s="157"/>
      <c r="P99" s="157"/>
      <c r="Q99" s="157"/>
      <c r="R99" s="157"/>
      <c r="S99" s="157"/>
      <c r="T99" s="157"/>
      <c r="U99" s="157"/>
      <c r="V99" s="157"/>
      <c r="W99" s="157"/>
      <c r="X99" s="157"/>
      <c r="Y99" s="148"/>
      <c r="Z99" s="148"/>
      <c r="AA99" s="148"/>
      <c r="AB99" s="148"/>
      <c r="AC99" s="148"/>
      <c r="AD99" s="148"/>
      <c r="AE99" s="148"/>
      <c r="AF99" s="148"/>
      <c r="AG99" s="148" t="s">
        <v>393</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65">
        <v>24</v>
      </c>
      <c r="B100" s="166" t="s">
        <v>620</v>
      </c>
      <c r="C100" s="175" t="s">
        <v>1127</v>
      </c>
      <c r="D100" s="167" t="s">
        <v>443</v>
      </c>
      <c r="E100" s="168">
        <v>72.20796</v>
      </c>
      <c r="F100" s="169">
        <v>224</v>
      </c>
      <c r="G100" s="170">
        <f>ROUND(E100*F100,2)</f>
        <v>16174.58</v>
      </c>
      <c r="H100" s="169">
        <v>0</v>
      </c>
      <c r="I100" s="170">
        <f>ROUND(E100*H100,2)</f>
        <v>0</v>
      </c>
      <c r="J100" s="169">
        <v>224</v>
      </c>
      <c r="K100" s="170">
        <f>ROUND(E100*J100,2)</f>
        <v>16174.58</v>
      </c>
      <c r="L100" s="170">
        <v>21</v>
      </c>
      <c r="M100" s="170">
        <f>G100*(1+L100/100)</f>
        <v>19571.2418</v>
      </c>
      <c r="N100" s="170">
        <v>0</v>
      </c>
      <c r="O100" s="170">
        <f>ROUND(E100*N100,2)</f>
        <v>0</v>
      </c>
      <c r="P100" s="170">
        <v>0</v>
      </c>
      <c r="Q100" s="170">
        <f>ROUND(E100*P100,2)</f>
        <v>0</v>
      </c>
      <c r="R100" s="170" t="s">
        <v>386</v>
      </c>
      <c r="S100" s="170" t="s">
        <v>387</v>
      </c>
      <c r="T100" s="171" t="s">
        <v>322</v>
      </c>
      <c r="U100" s="157">
        <v>0</v>
      </c>
      <c r="V100" s="157">
        <f>ROUND(E100*U100,2)</f>
        <v>0</v>
      </c>
      <c r="W100" s="157"/>
      <c r="X100" s="157" t="s">
        <v>388</v>
      </c>
      <c r="Y100" s="148"/>
      <c r="Z100" s="148"/>
      <c r="AA100" s="148"/>
      <c r="AB100" s="148"/>
      <c r="AC100" s="148"/>
      <c r="AD100" s="148"/>
      <c r="AE100" s="148"/>
      <c r="AF100" s="148"/>
      <c r="AG100" s="148" t="s">
        <v>389</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97" t="s">
        <v>2214</v>
      </c>
      <c r="D101" s="183"/>
      <c r="E101" s="184">
        <v>72.20796</v>
      </c>
      <c r="F101" s="157"/>
      <c r="G101" s="157"/>
      <c r="H101" s="157"/>
      <c r="I101" s="157"/>
      <c r="J101" s="157"/>
      <c r="K101" s="157"/>
      <c r="L101" s="157"/>
      <c r="M101" s="157"/>
      <c r="N101" s="157"/>
      <c r="O101" s="157"/>
      <c r="P101" s="157"/>
      <c r="Q101" s="157"/>
      <c r="R101" s="157"/>
      <c r="S101" s="157"/>
      <c r="T101" s="157"/>
      <c r="U101" s="157"/>
      <c r="V101" s="157"/>
      <c r="W101" s="157"/>
      <c r="X101" s="157"/>
      <c r="Y101" s="148"/>
      <c r="Z101" s="148"/>
      <c r="AA101" s="148"/>
      <c r="AB101" s="148"/>
      <c r="AC101" s="148"/>
      <c r="AD101" s="148"/>
      <c r="AE101" s="148"/>
      <c r="AF101" s="148"/>
      <c r="AG101" s="148" t="s">
        <v>393</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x14ac:dyDescent="0.2">
      <c r="A102" s="159" t="s">
        <v>316</v>
      </c>
      <c r="B102" s="160" t="s">
        <v>210</v>
      </c>
      <c r="C102" s="174" t="s">
        <v>211</v>
      </c>
      <c r="D102" s="161"/>
      <c r="E102" s="162"/>
      <c r="F102" s="163"/>
      <c r="G102" s="163">
        <f>SUMIF(AG103:AG113,"&lt;&gt;NOR",G103:G113)</f>
        <v>52782.43</v>
      </c>
      <c r="H102" s="163"/>
      <c r="I102" s="163">
        <f>SUM(I103:I113)</f>
        <v>3589.27</v>
      </c>
      <c r="J102" s="163"/>
      <c r="K102" s="163">
        <f>SUM(K103:K113)</f>
        <v>49193.17</v>
      </c>
      <c r="L102" s="163"/>
      <c r="M102" s="163">
        <f>SUM(M103:M113)</f>
        <v>63866.740299999998</v>
      </c>
      <c r="N102" s="163"/>
      <c r="O102" s="163">
        <f>SUM(O103:O113)</f>
        <v>8.3699999999999992</v>
      </c>
      <c r="P102" s="163"/>
      <c r="Q102" s="163">
        <f>SUM(Q103:Q113)</f>
        <v>0</v>
      </c>
      <c r="R102" s="163"/>
      <c r="S102" s="163"/>
      <c r="T102" s="164"/>
      <c r="U102" s="158"/>
      <c r="V102" s="158">
        <f>SUM(V103:V113)</f>
        <v>150.27000000000001</v>
      </c>
      <c r="W102" s="158"/>
      <c r="X102" s="158"/>
      <c r="AG102" t="s">
        <v>317</v>
      </c>
    </row>
    <row r="103" spans="1:60" outlineLevel="1" x14ac:dyDescent="0.2">
      <c r="A103" s="165">
        <v>25</v>
      </c>
      <c r="B103" s="166" t="s">
        <v>1771</v>
      </c>
      <c r="C103" s="175" t="s">
        <v>1772</v>
      </c>
      <c r="D103" s="167" t="s">
        <v>443</v>
      </c>
      <c r="E103" s="168">
        <v>2.4975000000000001</v>
      </c>
      <c r="F103" s="169">
        <v>762.4</v>
      </c>
      <c r="G103" s="170">
        <f>ROUND(E103*F103,2)</f>
        <v>1904.09</v>
      </c>
      <c r="H103" s="169">
        <v>403.81</v>
      </c>
      <c r="I103" s="170">
        <f>ROUND(E103*H103,2)</f>
        <v>1008.52</v>
      </c>
      <c r="J103" s="169">
        <v>358.59</v>
      </c>
      <c r="K103" s="170">
        <f>ROUND(E103*J103,2)</f>
        <v>895.58</v>
      </c>
      <c r="L103" s="170">
        <v>21</v>
      </c>
      <c r="M103" s="170">
        <f>G103*(1+L103/100)</f>
        <v>2303.9488999999999</v>
      </c>
      <c r="N103" s="170">
        <v>1.93971</v>
      </c>
      <c r="O103" s="170">
        <f>ROUND(E103*N103,2)</f>
        <v>4.84</v>
      </c>
      <c r="P103" s="170">
        <v>0</v>
      </c>
      <c r="Q103" s="170">
        <f>ROUND(E103*P103,2)</f>
        <v>0</v>
      </c>
      <c r="R103" s="170" t="s">
        <v>676</v>
      </c>
      <c r="S103" s="170" t="s">
        <v>387</v>
      </c>
      <c r="T103" s="171" t="s">
        <v>322</v>
      </c>
      <c r="U103" s="157">
        <v>0.96499999999999997</v>
      </c>
      <c r="V103" s="157">
        <f>ROUND(E103*U103,2)</f>
        <v>2.41</v>
      </c>
      <c r="W103" s="157"/>
      <c r="X103" s="157" t="s">
        <v>388</v>
      </c>
      <c r="Y103" s="148"/>
      <c r="Z103" s="148"/>
      <c r="AA103" s="148"/>
      <c r="AB103" s="148"/>
      <c r="AC103" s="148"/>
      <c r="AD103" s="148"/>
      <c r="AE103" s="148"/>
      <c r="AF103" s="148"/>
      <c r="AG103" s="148" t="s">
        <v>389</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97" t="s">
        <v>1773</v>
      </c>
      <c r="D104" s="183"/>
      <c r="E104" s="184"/>
      <c r="F104" s="157"/>
      <c r="G104" s="157"/>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393</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97" t="s">
        <v>2110</v>
      </c>
      <c r="D105" s="183"/>
      <c r="E105" s="184">
        <v>2.4975000000000001</v>
      </c>
      <c r="F105" s="157"/>
      <c r="G105" s="157"/>
      <c r="H105" s="157"/>
      <c r="I105" s="157"/>
      <c r="J105" s="157"/>
      <c r="K105" s="157"/>
      <c r="L105" s="157"/>
      <c r="M105" s="157"/>
      <c r="N105" s="157"/>
      <c r="O105" s="157"/>
      <c r="P105" s="157"/>
      <c r="Q105" s="157"/>
      <c r="R105" s="157"/>
      <c r="S105" s="157"/>
      <c r="T105" s="157"/>
      <c r="U105" s="157"/>
      <c r="V105" s="157"/>
      <c r="W105" s="157"/>
      <c r="X105" s="157"/>
      <c r="Y105" s="148"/>
      <c r="Z105" s="148"/>
      <c r="AA105" s="148"/>
      <c r="AB105" s="148"/>
      <c r="AC105" s="148"/>
      <c r="AD105" s="148"/>
      <c r="AE105" s="148"/>
      <c r="AF105" s="148"/>
      <c r="AG105" s="148" t="s">
        <v>393</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65">
        <v>26</v>
      </c>
      <c r="B106" s="166" t="s">
        <v>1775</v>
      </c>
      <c r="C106" s="175" t="s">
        <v>1776</v>
      </c>
      <c r="D106" s="167" t="s">
        <v>443</v>
      </c>
      <c r="E106" s="168">
        <v>1.3972500000000001</v>
      </c>
      <c r="F106" s="169">
        <v>2060</v>
      </c>
      <c r="G106" s="170">
        <f>ROUND(E106*F106,2)</f>
        <v>2878.34</v>
      </c>
      <c r="H106" s="169">
        <v>1847.02</v>
      </c>
      <c r="I106" s="170">
        <f>ROUND(E106*H106,2)</f>
        <v>2580.75</v>
      </c>
      <c r="J106" s="169">
        <v>212.98</v>
      </c>
      <c r="K106" s="170">
        <f>ROUND(E106*J106,2)</f>
        <v>297.58999999999997</v>
      </c>
      <c r="L106" s="170">
        <v>21</v>
      </c>
      <c r="M106" s="170">
        <f>G106*(1+L106/100)</f>
        <v>3482.7914000000001</v>
      </c>
      <c r="N106" s="170">
        <v>2.5249999999999999</v>
      </c>
      <c r="O106" s="170">
        <f>ROUND(E106*N106,2)</f>
        <v>3.53</v>
      </c>
      <c r="P106" s="170">
        <v>0</v>
      </c>
      <c r="Q106" s="170">
        <f>ROUND(E106*P106,2)</f>
        <v>0</v>
      </c>
      <c r="R106" s="170" t="s">
        <v>1195</v>
      </c>
      <c r="S106" s="170" t="s">
        <v>387</v>
      </c>
      <c r="T106" s="171" t="s">
        <v>322</v>
      </c>
      <c r="U106" s="157">
        <v>0.47699999999999998</v>
      </c>
      <c r="V106" s="157">
        <f>ROUND(E106*U106,2)</f>
        <v>0.67</v>
      </c>
      <c r="W106" s="157"/>
      <c r="X106" s="157" t="s">
        <v>388</v>
      </c>
      <c r="Y106" s="148"/>
      <c r="Z106" s="148"/>
      <c r="AA106" s="148"/>
      <c r="AB106" s="148"/>
      <c r="AC106" s="148"/>
      <c r="AD106" s="148"/>
      <c r="AE106" s="148"/>
      <c r="AF106" s="148"/>
      <c r="AG106" s="148" t="s">
        <v>389</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ht="22.5" outlineLevel="1" x14ac:dyDescent="0.2">
      <c r="A107" s="155"/>
      <c r="B107" s="156"/>
      <c r="C107" s="197" t="s">
        <v>2111</v>
      </c>
      <c r="D107" s="183"/>
      <c r="E107" s="184">
        <v>1.3972500000000001</v>
      </c>
      <c r="F107" s="157"/>
      <c r="G107" s="157"/>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393</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65">
        <v>27</v>
      </c>
      <c r="B108" s="166" t="s">
        <v>711</v>
      </c>
      <c r="C108" s="175" t="s">
        <v>712</v>
      </c>
      <c r="D108" s="167" t="s">
        <v>420</v>
      </c>
      <c r="E108" s="168">
        <v>24</v>
      </c>
      <c r="F108" s="169">
        <v>2000</v>
      </c>
      <c r="G108" s="170">
        <f>ROUND(E108*F108,2)</f>
        <v>48000</v>
      </c>
      <c r="H108" s="169">
        <v>0</v>
      </c>
      <c r="I108" s="170">
        <f>ROUND(E108*H108,2)</f>
        <v>0</v>
      </c>
      <c r="J108" s="169">
        <v>2000</v>
      </c>
      <c r="K108" s="170">
        <f>ROUND(E108*J108,2)</f>
        <v>48000</v>
      </c>
      <c r="L108" s="170">
        <v>21</v>
      </c>
      <c r="M108" s="170">
        <f>G108*(1+L108/100)</f>
        <v>58080</v>
      </c>
      <c r="N108" s="170">
        <v>0</v>
      </c>
      <c r="O108" s="170">
        <f>ROUND(E108*N108,2)</f>
        <v>0</v>
      </c>
      <c r="P108" s="170">
        <v>0</v>
      </c>
      <c r="Q108" s="170">
        <f>ROUND(E108*P108,2)</f>
        <v>0</v>
      </c>
      <c r="R108" s="170"/>
      <c r="S108" s="170" t="s">
        <v>321</v>
      </c>
      <c r="T108" s="171" t="s">
        <v>322</v>
      </c>
      <c r="U108" s="157">
        <v>6.133</v>
      </c>
      <c r="V108" s="157">
        <f>ROUND(E108*U108,2)</f>
        <v>147.19</v>
      </c>
      <c r="W108" s="157"/>
      <c r="X108" s="157" t="s">
        <v>388</v>
      </c>
      <c r="Y108" s="148"/>
      <c r="Z108" s="148"/>
      <c r="AA108" s="148"/>
      <c r="AB108" s="148"/>
      <c r="AC108" s="148"/>
      <c r="AD108" s="148"/>
      <c r="AE108" s="148"/>
      <c r="AF108" s="148"/>
      <c r="AG108" s="148" t="s">
        <v>389</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270" t="s">
        <v>713</v>
      </c>
      <c r="D109" s="271"/>
      <c r="E109" s="271"/>
      <c r="F109" s="271"/>
      <c r="G109" s="271"/>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326</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261" t="s">
        <v>714</v>
      </c>
      <c r="D110" s="262"/>
      <c r="E110" s="262"/>
      <c r="F110" s="262"/>
      <c r="G110" s="262"/>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326</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261" t="s">
        <v>715</v>
      </c>
      <c r="D111" s="262"/>
      <c r="E111" s="262"/>
      <c r="F111" s="262"/>
      <c r="G111" s="262"/>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326</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261" t="s">
        <v>716</v>
      </c>
      <c r="D112" s="262"/>
      <c r="E112" s="262"/>
      <c r="F112" s="262"/>
      <c r="G112" s="262"/>
      <c r="H112" s="157"/>
      <c r="I112" s="157"/>
      <c r="J112" s="157"/>
      <c r="K112" s="157"/>
      <c r="L112" s="157"/>
      <c r="M112" s="157"/>
      <c r="N112" s="157"/>
      <c r="O112" s="157"/>
      <c r="P112" s="157"/>
      <c r="Q112" s="157"/>
      <c r="R112" s="157"/>
      <c r="S112" s="157"/>
      <c r="T112" s="157"/>
      <c r="U112" s="157"/>
      <c r="V112" s="157"/>
      <c r="W112" s="157"/>
      <c r="X112" s="157"/>
      <c r="Y112" s="148"/>
      <c r="Z112" s="148"/>
      <c r="AA112" s="148"/>
      <c r="AB112" s="148"/>
      <c r="AC112" s="148"/>
      <c r="AD112" s="148"/>
      <c r="AE112" s="148"/>
      <c r="AF112" s="148"/>
      <c r="AG112" s="148" t="s">
        <v>326</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97" t="s">
        <v>2215</v>
      </c>
      <c r="D113" s="183"/>
      <c r="E113" s="184">
        <v>24</v>
      </c>
      <c r="F113" s="157"/>
      <c r="G113" s="15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393</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x14ac:dyDescent="0.2">
      <c r="A114" s="159" t="s">
        <v>316</v>
      </c>
      <c r="B114" s="160" t="s">
        <v>212</v>
      </c>
      <c r="C114" s="174" t="s">
        <v>213</v>
      </c>
      <c r="D114" s="161"/>
      <c r="E114" s="162"/>
      <c r="F114" s="163"/>
      <c r="G114" s="163">
        <f>SUMIF(AG115:AG138,"&lt;&gt;NOR",G115:G138)</f>
        <v>125032.39</v>
      </c>
      <c r="H114" s="163"/>
      <c r="I114" s="163">
        <f>SUM(I115:I138)</f>
        <v>70357.109999999986</v>
      </c>
      <c r="J114" s="163"/>
      <c r="K114" s="163">
        <f>SUM(K115:K138)</f>
        <v>54675.3</v>
      </c>
      <c r="L114" s="163"/>
      <c r="M114" s="163">
        <f>SUM(M115:M138)</f>
        <v>151289.19189999998</v>
      </c>
      <c r="N114" s="163"/>
      <c r="O114" s="163">
        <f>SUM(O115:O138)</f>
        <v>61.15</v>
      </c>
      <c r="P114" s="163"/>
      <c r="Q114" s="163">
        <f>SUM(Q115:Q138)</f>
        <v>0</v>
      </c>
      <c r="R114" s="163"/>
      <c r="S114" s="163"/>
      <c r="T114" s="164"/>
      <c r="U114" s="158"/>
      <c r="V114" s="158">
        <f>SUM(V115:V138)</f>
        <v>65.41</v>
      </c>
      <c r="W114" s="158"/>
      <c r="X114" s="158"/>
      <c r="AG114" t="s">
        <v>317</v>
      </c>
    </row>
    <row r="115" spans="1:60" ht="22.5" outlineLevel="1" x14ac:dyDescent="0.2">
      <c r="A115" s="165">
        <v>28</v>
      </c>
      <c r="B115" s="166" t="s">
        <v>1787</v>
      </c>
      <c r="C115" s="175" t="s">
        <v>1788</v>
      </c>
      <c r="D115" s="167" t="s">
        <v>443</v>
      </c>
      <c r="E115" s="168">
        <v>18.150220000000001</v>
      </c>
      <c r="F115" s="169">
        <v>2788</v>
      </c>
      <c r="G115" s="170">
        <f>ROUND(E115*F115,2)</f>
        <v>50602.81</v>
      </c>
      <c r="H115" s="169">
        <v>1923.42</v>
      </c>
      <c r="I115" s="170">
        <f>ROUND(E115*H115,2)</f>
        <v>34910.5</v>
      </c>
      <c r="J115" s="169">
        <v>864.58</v>
      </c>
      <c r="K115" s="170">
        <f>ROUND(E115*J115,2)</f>
        <v>15692.32</v>
      </c>
      <c r="L115" s="170">
        <v>21</v>
      </c>
      <c r="M115" s="170">
        <f>G115*(1+L115/100)</f>
        <v>61229.400099999999</v>
      </c>
      <c r="N115" s="170">
        <v>2.53078</v>
      </c>
      <c r="O115" s="170">
        <f>ROUND(E115*N115,2)</f>
        <v>45.93</v>
      </c>
      <c r="P115" s="170">
        <v>0</v>
      </c>
      <c r="Q115" s="170">
        <f>ROUND(E115*P115,2)</f>
        <v>0</v>
      </c>
      <c r="R115" s="170" t="s">
        <v>1789</v>
      </c>
      <c r="S115" s="170" t="s">
        <v>387</v>
      </c>
      <c r="T115" s="171" t="s">
        <v>322</v>
      </c>
      <c r="U115" s="157">
        <v>2.2810000000000001</v>
      </c>
      <c r="V115" s="157">
        <f>ROUND(E115*U115,2)</f>
        <v>41.4</v>
      </c>
      <c r="W115" s="157"/>
      <c r="X115" s="157" t="s">
        <v>388</v>
      </c>
      <c r="Y115" s="148"/>
      <c r="Z115" s="148"/>
      <c r="AA115" s="148"/>
      <c r="AB115" s="148"/>
      <c r="AC115" s="148"/>
      <c r="AD115" s="148"/>
      <c r="AE115" s="148"/>
      <c r="AF115" s="148"/>
      <c r="AG115" s="148" t="s">
        <v>1216</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ht="22.5" outlineLevel="1" x14ac:dyDescent="0.2">
      <c r="A116" s="155"/>
      <c r="B116" s="156"/>
      <c r="C116" s="273" t="s">
        <v>1790</v>
      </c>
      <c r="D116" s="274"/>
      <c r="E116" s="274"/>
      <c r="F116" s="274"/>
      <c r="G116" s="274"/>
      <c r="H116" s="157"/>
      <c r="I116" s="157"/>
      <c r="J116" s="157"/>
      <c r="K116" s="157"/>
      <c r="L116" s="157"/>
      <c r="M116" s="157"/>
      <c r="N116" s="157"/>
      <c r="O116" s="157"/>
      <c r="P116" s="157"/>
      <c r="Q116" s="157"/>
      <c r="R116" s="157"/>
      <c r="S116" s="157"/>
      <c r="T116" s="157"/>
      <c r="U116" s="157"/>
      <c r="V116" s="157"/>
      <c r="W116" s="157"/>
      <c r="X116" s="157"/>
      <c r="Y116" s="148"/>
      <c r="Z116" s="148"/>
      <c r="AA116" s="148"/>
      <c r="AB116" s="148"/>
      <c r="AC116" s="148"/>
      <c r="AD116" s="148"/>
      <c r="AE116" s="148"/>
      <c r="AF116" s="148"/>
      <c r="AG116" s="148" t="s">
        <v>391</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72" t="str">
        <f>C116</f>
        <v>kopané nebo spouštěné jakéhokoliv tvaru, velikosti a tloušťky stěn studny, příplatek za každých dalších i započatých 10 m hloubky přes 10 m</v>
      </c>
      <c r="BB116" s="148"/>
      <c r="BC116" s="148"/>
      <c r="BD116" s="148"/>
      <c r="BE116" s="148"/>
      <c r="BF116" s="148"/>
      <c r="BG116" s="148"/>
      <c r="BH116" s="148"/>
    </row>
    <row r="117" spans="1:60" outlineLevel="1" x14ac:dyDescent="0.2">
      <c r="A117" s="155"/>
      <c r="B117" s="156"/>
      <c r="C117" s="261" t="s">
        <v>1791</v>
      </c>
      <c r="D117" s="262"/>
      <c r="E117" s="262"/>
      <c r="F117" s="262"/>
      <c r="G117" s="262"/>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326</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97" t="s">
        <v>2216</v>
      </c>
      <c r="D118" s="183"/>
      <c r="E118" s="184">
        <v>15.222720000000001</v>
      </c>
      <c r="F118" s="157"/>
      <c r="G118" s="157"/>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393</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97" t="s">
        <v>2217</v>
      </c>
      <c r="D119" s="183"/>
      <c r="E119" s="184">
        <v>2.9275000000000002</v>
      </c>
      <c r="F119" s="157"/>
      <c r="G119" s="157"/>
      <c r="H119" s="157"/>
      <c r="I119" s="157"/>
      <c r="J119" s="157"/>
      <c r="K119" s="157"/>
      <c r="L119" s="157"/>
      <c r="M119" s="157"/>
      <c r="N119" s="157"/>
      <c r="O119" s="157"/>
      <c r="P119" s="157"/>
      <c r="Q119" s="157"/>
      <c r="R119" s="157"/>
      <c r="S119" s="157"/>
      <c r="T119" s="157"/>
      <c r="U119" s="157"/>
      <c r="V119" s="157"/>
      <c r="W119" s="157"/>
      <c r="X119" s="157"/>
      <c r="Y119" s="148"/>
      <c r="Z119" s="148"/>
      <c r="AA119" s="148"/>
      <c r="AB119" s="148"/>
      <c r="AC119" s="148"/>
      <c r="AD119" s="148"/>
      <c r="AE119" s="148"/>
      <c r="AF119" s="148"/>
      <c r="AG119" s="148" t="s">
        <v>393</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65">
        <v>29</v>
      </c>
      <c r="B120" s="166" t="s">
        <v>1794</v>
      </c>
      <c r="C120" s="175" t="s">
        <v>1795</v>
      </c>
      <c r="D120" s="167" t="s">
        <v>506</v>
      </c>
      <c r="E120" s="168">
        <v>31.713999999999999</v>
      </c>
      <c r="F120" s="169">
        <v>1200</v>
      </c>
      <c r="G120" s="170">
        <f>ROUND(E120*F120,2)</f>
        <v>38056.800000000003</v>
      </c>
      <c r="H120" s="169">
        <v>218.34</v>
      </c>
      <c r="I120" s="170">
        <f>ROUND(E120*H120,2)</f>
        <v>6924.43</v>
      </c>
      <c r="J120" s="169">
        <v>981.66</v>
      </c>
      <c r="K120" s="170">
        <f>ROUND(E120*J120,2)</f>
        <v>31132.37</v>
      </c>
      <c r="L120" s="170">
        <v>21</v>
      </c>
      <c r="M120" s="170">
        <f>G120*(1+L120/100)</f>
        <v>46048.728000000003</v>
      </c>
      <c r="N120" s="170">
        <v>5.033E-2</v>
      </c>
      <c r="O120" s="170">
        <f>ROUND(E120*N120,2)</f>
        <v>1.6</v>
      </c>
      <c r="P120" s="170">
        <v>0</v>
      </c>
      <c r="Q120" s="170">
        <f>ROUND(E120*P120,2)</f>
        <v>0</v>
      </c>
      <c r="R120" s="170"/>
      <c r="S120" s="170" t="s">
        <v>387</v>
      </c>
      <c r="T120" s="171" t="s">
        <v>322</v>
      </c>
      <c r="U120" s="157">
        <v>0</v>
      </c>
      <c r="V120" s="157">
        <f>ROUND(E120*U120,2)</f>
        <v>0</v>
      </c>
      <c r="W120" s="157"/>
      <c r="X120" s="157" t="s">
        <v>388</v>
      </c>
      <c r="Y120" s="148"/>
      <c r="Z120" s="148"/>
      <c r="AA120" s="148"/>
      <c r="AB120" s="148"/>
      <c r="AC120" s="148"/>
      <c r="AD120" s="148"/>
      <c r="AE120" s="148"/>
      <c r="AF120" s="148"/>
      <c r="AG120" s="148" t="s">
        <v>1091</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97" t="s">
        <v>1796</v>
      </c>
      <c r="D121" s="183"/>
      <c r="E121" s="184"/>
      <c r="F121" s="157"/>
      <c r="G121" s="157"/>
      <c r="H121" s="157"/>
      <c r="I121" s="157"/>
      <c r="J121" s="157"/>
      <c r="K121" s="157"/>
      <c r="L121" s="157"/>
      <c r="M121" s="157"/>
      <c r="N121" s="157"/>
      <c r="O121" s="157"/>
      <c r="P121" s="157"/>
      <c r="Q121" s="157"/>
      <c r="R121" s="157"/>
      <c r="S121" s="157"/>
      <c r="T121" s="157"/>
      <c r="U121" s="157"/>
      <c r="V121" s="157"/>
      <c r="W121" s="157"/>
      <c r="X121" s="157"/>
      <c r="Y121" s="148"/>
      <c r="Z121" s="148"/>
      <c r="AA121" s="148"/>
      <c r="AB121" s="148"/>
      <c r="AC121" s="148"/>
      <c r="AD121" s="148"/>
      <c r="AE121" s="148"/>
      <c r="AF121" s="148"/>
      <c r="AG121" s="148" t="s">
        <v>393</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97" t="s">
        <v>2218</v>
      </c>
      <c r="D122" s="183"/>
      <c r="E122" s="184">
        <v>31.713999999999999</v>
      </c>
      <c r="F122" s="157"/>
      <c r="G122" s="157"/>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393</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65">
        <v>30</v>
      </c>
      <c r="B123" s="166" t="s">
        <v>1798</v>
      </c>
      <c r="C123" s="175" t="s">
        <v>1799</v>
      </c>
      <c r="D123" s="167" t="s">
        <v>649</v>
      </c>
      <c r="E123" s="168">
        <v>0.98601000000000005</v>
      </c>
      <c r="F123" s="169">
        <v>25991.96</v>
      </c>
      <c r="G123" s="170">
        <f>ROUND(E123*F123,2)</f>
        <v>25628.33</v>
      </c>
      <c r="H123" s="169">
        <v>22458.97</v>
      </c>
      <c r="I123" s="170">
        <f>ROUND(E123*H123,2)</f>
        <v>22144.77</v>
      </c>
      <c r="J123" s="169">
        <v>3532.99</v>
      </c>
      <c r="K123" s="170">
        <f>ROUND(E123*J123,2)</f>
        <v>3483.56</v>
      </c>
      <c r="L123" s="170">
        <v>21</v>
      </c>
      <c r="M123" s="170">
        <f>G123*(1+L123/100)</f>
        <v>31010.279300000002</v>
      </c>
      <c r="N123" s="170">
        <v>1.02</v>
      </c>
      <c r="O123" s="170">
        <f>ROUND(E123*N123,2)</f>
        <v>1.01</v>
      </c>
      <c r="P123" s="170">
        <v>0</v>
      </c>
      <c r="Q123" s="170">
        <f>ROUND(E123*P123,2)</f>
        <v>0</v>
      </c>
      <c r="R123" s="170"/>
      <c r="S123" s="170" t="s">
        <v>387</v>
      </c>
      <c r="T123" s="171" t="s">
        <v>322</v>
      </c>
      <c r="U123" s="157">
        <v>11.66</v>
      </c>
      <c r="V123" s="157">
        <f>ROUND(E123*U123,2)</f>
        <v>11.5</v>
      </c>
      <c r="W123" s="157"/>
      <c r="X123" s="157" t="s">
        <v>388</v>
      </c>
      <c r="Y123" s="148"/>
      <c r="Z123" s="148"/>
      <c r="AA123" s="148"/>
      <c r="AB123" s="148"/>
      <c r="AC123" s="148"/>
      <c r="AD123" s="148"/>
      <c r="AE123" s="148"/>
      <c r="AF123" s="148"/>
      <c r="AG123" s="148" t="s">
        <v>389</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270" t="s">
        <v>1800</v>
      </c>
      <c r="D124" s="271"/>
      <c r="E124" s="271"/>
      <c r="F124" s="271"/>
      <c r="G124" s="271"/>
      <c r="H124" s="157"/>
      <c r="I124" s="157"/>
      <c r="J124" s="157"/>
      <c r="K124" s="157"/>
      <c r="L124" s="157"/>
      <c r="M124" s="157"/>
      <c r="N124" s="157"/>
      <c r="O124" s="157"/>
      <c r="P124" s="157"/>
      <c r="Q124" s="157"/>
      <c r="R124" s="157"/>
      <c r="S124" s="157"/>
      <c r="T124" s="157"/>
      <c r="U124" s="157"/>
      <c r="V124" s="157"/>
      <c r="W124" s="157"/>
      <c r="X124" s="157"/>
      <c r="Y124" s="148"/>
      <c r="Z124" s="148"/>
      <c r="AA124" s="148"/>
      <c r="AB124" s="148"/>
      <c r="AC124" s="148"/>
      <c r="AD124" s="148"/>
      <c r="AE124" s="148"/>
      <c r="AF124" s="148"/>
      <c r="AG124" s="148" t="s">
        <v>326</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261" t="s">
        <v>1801</v>
      </c>
      <c r="D125" s="262"/>
      <c r="E125" s="262"/>
      <c r="F125" s="262"/>
      <c r="G125" s="262"/>
      <c r="H125" s="157"/>
      <c r="I125" s="157"/>
      <c r="J125" s="157"/>
      <c r="K125" s="157"/>
      <c r="L125" s="157"/>
      <c r="M125" s="157"/>
      <c r="N125" s="157"/>
      <c r="O125" s="157"/>
      <c r="P125" s="157"/>
      <c r="Q125" s="157"/>
      <c r="R125" s="157"/>
      <c r="S125" s="157"/>
      <c r="T125" s="157"/>
      <c r="U125" s="157"/>
      <c r="V125" s="157"/>
      <c r="W125" s="157"/>
      <c r="X125" s="157"/>
      <c r="Y125" s="148"/>
      <c r="Z125" s="148"/>
      <c r="AA125" s="148"/>
      <c r="AB125" s="148"/>
      <c r="AC125" s="148"/>
      <c r="AD125" s="148"/>
      <c r="AE125" s="148"/>
      <c r="AF125" s="148"/>
      <c r="AG125" s="148" t="s">
        <v>326</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72" t="str">
        <f>C125</f>
        <v>Včetně bodového svařování výztuže nahrazující vázání drátem a technologické manipulace s materiálem do vzdálenosti 10 m.</v>
      </c>
      <c r="BB125" s="148"/>
      <c r="BC125" s="148"/>
      <c r="BD125" s="148"/>
      <c r="BE125" s="148"/>
      <c r="BF125" s="148"/>
      <c r="BG125" s="148"/>
      <c r="BH125" s="148"/>
    </row>
    <row r="126" spans="1:60" outlineLevel="1" x14ac:dyDescent="0.2">
      <c r="A126" s="155"/>
      <c r="B126" s="156"/>
      <c r="C126" s="194" t="s">
        <v>392</v>
      </c>
      <c r="D126" s="179"/>
      <c r="E126" s="180"/>
      <c r="F126" s="157"/>
      <c r="G126" s="157"/>
      <c r="H126" s="157"/>
      <c r="I126" s="157"/>
      <c r="J126" s="157"/>
      <c r="K126" s="157"/>
      <c r="L126" s="157"/>
      <c r="M126" s="157"/>
      <c r="N126" s="157"/>
      <c r="O126" s="157"/>
      <c r="P126" s="157"/>
      <c r="Q126" s="157"/>
      <c r="R126" s="157"/>
      <c r="S126" s="157"/>
      <c r="T126" s="157"/>
      <c r="U126" s="157"/>
      <c r="V126" s="157"/>
      <c r="W126" s="157"/>
      <c r="X126" s="157"/>
      <c r="Y126" s="148"/>
      <c r="Z126" s="148"/>
      <c r="AA126" s="148"/>
      <c r="AB126" s="148"/>
      <c r="AC126" s="148"/>
      <c r="AD126" s="148"/>
      <c r="AE126" s="148"/>
      <c r="AF126" s="148"/>
      <c r="AG126" s="148" t="s">
        <v>393</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95" t="s">
        <v>2219</v>
      </c>
      <c r="D127" s="179"/>
      <c r="E127" s="180">
        <v>15.222720000000001</v>
      </c>
      <c r="F127" s="157"/>
      <c r="G127" s="157"/>
      <c r="H127" s="157"/>
      <c r="I127" s="157"/>
      <c r="J127" s="157"/>
      <c r="K127" s="157"/>
      <c r="L127" s="157"/>
      <c r="M127" s="157"/>
      <c r="N127" s="157"/>
      <c r="O127" s="157"/>
      <c r="P127" s="157"/>
      <c r="Q127" s="157"/>
      <c r="R127" s="157"/>
      <c r="S127" s="157"/>
      <c r="T127" s="157"/>
      <c r="U127" s="157"/>
      <c r="V127" s="157"/>
      <c r="W127" s="157"/>
      <c r="X127" s="157"/>
      <c r="Y127" s="148"/>
      <c r="Z127" s="148"/>
      <c r="AA127" s="148"/>
      <c r="AB127" s="148"/>
      <c r="AC127" s="148"/>
      <c r="AD127" s="148"/>
      <c r="AE127" s="148"/>
      <c r="AF127" s="148"/>
      <c r="AG127" s="148" t="s">
        <v>393</v>
      </c>
      <c r="AH127" s="148">
        <v>2</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95" t="s">
        <v>2220</v>
      </c>
      <c r="D128" s="179"/>
      <c r="E128" s="180">
        <v>2.9275000000000002</v>
      </c>
      <c r="F128" s="157"/>
      <c r="G128" s="157"/>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393</v>
      </c>
      <c r="AH128" s="148">
        <v>2</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95" t="s">
        <v>2221</v>
      </c>
      <c r="D129" s="179"/>
      <c r="E129" s="180">
        <v>1.57</v>
      </c>
      <c r="F129" s="157"/>
      <c r="G129" s="157"/>
      <c r="H129" s="157"/>
      <c r="I129" s="157"/>
      <c r="J129" s="157"/>
      <c r="K129" s="157"/>
      <c r="L129" s="157"/>
      <c r="M129" s="157"/>
      <c r="N129" s="157"/>
      <c r="O129" s="157"/>
      <c r="P129" s="157"/>
      <c r="Q129" s="157"/>
      <c r="R129" s="157"/>
      <c r="S129" s="157"/>
      <c r="T129" s="157"/>
      <c r="U129" s="157"/>
      <c r="V129" s="157"/>
      <c r="W129" s="157"/>
      <c r="X129" s="157"/>
      <c r="Y129" s="148"/>
      <c r="Z129" s="148"/>
      <c r="AA129" s="148"/>
      <c r="AB129" s="148"/>
      <c r="AC129" s="148"/>
      <c r="AD129" s="148"/>
      <c r="AE129" s="148"/>
      <c r="AF129" s="148"/>
      <c r="AG129" s="148" t="s">
        <v>393</v>
      </c>
      <c r="AH129" s="148">
        <v>2</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96" t="s">
        <v>403</v>
      </c>
      <c r="D130" s="181"/>
      <c r="E130" s="182">
        <v>19.720220000000001</v>
      </c>
      <c r="F130" s="157"/>
      <c r="G130" s="157"/>
      <c r="H130" s="157"/>
      <c r="I130" s="157"/>
      <c r="J130" s="157"/>
      <c r="K130" s="157"/>
      <c r="L130" s="157"/>
      <c r="M130" s="157"/>
      <c r="N130" s="157"/>
      <c r="O130" s="157"/>
      <c r="P130" s="157"/>
      <c r="Q130" s="157"/>
      <c r="R130" s="157"/>
      <c r="S130" s="157"/>
      <c r="T130" s="157"/>
      <c r="U130" s="157"/>
      <c r="V130" s="157"/>
      <c r="W130" s="157"/>
      <c r="X130" s="157"/>
      <c r="Y130" s="148"/>
      <c r="Z130" s="148"/>
      <c r="AA130" s="148"/>
      <c r="AB130" s="148"/>
      <c r="AC130" s="148"/>
      <c r="AD130" s="148"/>
      <c r="AE130" s="148"/>
      <c r="AF130" s="148"/>
      <c r="AG130" s="148" t="s">
        <v>393</v>
      </c>
      <c r="AH130" s="148">
        <v>3</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94" t="s">
        <v>404</v>
      </c>
      <c r="D131" s="179"/>
      <c r="E131" s="180"/>
      <c r="F131" s="157"/>
      <c r="G131" s="157"/>
      <c r="H131" s="157"/>
      <c r="I131" s="157"/>
      <c r="J131" s="157"/>
      <c r="K131" s="157"/>
      <c r="L131" s="157"/>
      <c r="M131" s="157"/>
      <c r="N131" s="157"/>
      <c r="O131" s="157"/>
      <c r="P131" s="157"/>
      <c r="Q131" s="157"/>
      <c r="R131" s="157"/>
      <c r="S131" s="157"/>
      <c r="T131" s="157"/>
      <c r="U131" s="157"/>
      <c r="V131" s="157"/>
      <c r="W131" s="157"/>
      <c r="X131" s="157"/>
      <c r="Y131" s="148"/>
      <c r="Z131" s="148"/>
      <c r="AA131" s="148"/>
      <c r="AB131" s="148"/>
      <c r="AC131" s="148"/>
      <c r="AD131" s="148"/>
      <c r="AE131" s="148"/>
      <c r="AF131" s="148"/>
      <c r="AG131" s="148" t="s">
        <v>393</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97" t="s">
        <v>2222</v>
      </c>
      <c r="D132" s="183"/>
      <c r="E132" s="184">
        <v>0.98601000000000005</v>
      </c>
      <c r="F132" s="157"/>
      <c r="G132" s="157"/>
      <c r="H132" s="157"/>
      <c r="I132" s="157"/>
      <c r="J132" s="157"/>
      <c r="K132" s="157"/>
      <c r="L132" s="157"/>
      <c r="M132" s="157"/>
      <c r="N132" s="157"/>
      <c r="O132" s="157"/>
      <c r="P132" s="157"/>
      <c r="Q132" s="157"/>
      <c r="R132" s="157"/>
      <c r="S132" s="157"/>
      <c r="T132" s="157"/>
      <c r="U132" s="157"/>
      <c r="V132" s="157"/>
      <c r="W132" s="157"/>
      <c r="X132" s="157"/>
      <c r="Y132" s="148"/>
      <c r="Z132" s="148"/>
      <c r="AA132" s="148"/>
      <c r="AB132" s="148"/>
      <c r="AC132" s="148"/>
      <c r="AD132" s="148"/>
      <c r="AE132" s="148"/>
      <c r="AF132" s="148"/>
      <c r="AG132" s="148" t="s">
        <v>393</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65">
        <v>31</v>
      </c>
      <c r="B133" s="166" t="s">
        <v>1806</v>
      </c>
      <c r="C133" s="175" t="s">
        <v>1807</v>
      </c>
      <c r="D133" s="167" t="s">
        <v>443</v>
      </c>
      <c r="E133" s="168">
        <v>1.57</v>
      </c>
      <c r="F133" s="169">
        <v>2712</v>
      </c>
      <c r="G133" s="170">
        <f>ROUND(E133*F133,2)</f>
        <v>4257.84</v>
      </c>
      <c r="H133" s="169">
        <v>2142.79</v>
      </c>
      <c r="I133" s="170">
        <f>ROUND(E133*H133,2)</f>
        <v>3364.18</v>
      </c>
      <c r="J133" s="169">
        <v>569.21</v>
      </c>
      <c r="K133" s="170">
        <f>ROUND(E133*J133,2)</f>
        <v>893.66</v>
      </c>
      <c r="L133" s="170">
        <v>21</v>
      </c>
      <c r="M133" s="170">
        <f>G133*(1+L133/100)</f>
        <v>5151.9863999999998</v>
      </c>
      <c r="N133" s="170">
        <v>2.5249999999999999</v>
      </c>
      <c r="O133" s="170">
        <f>ROUND(E133*N133,2)</f>
        <v>3.96</v>
      </c>
      <c r="P133" s="170">
        <v>0</v>
      </c>
      <c r="Q133" s="170">
        <f>ROUND(E133*P133,2)</f>
        <v>0</v>
      </c>
      <c r="R133" s="170"/>
      <c r="S133" s="170" t="s">
        <v>387</v>
      </c>
      <c r="T133" s="171" t="s">
        <v>322</v>
      </c>
      <c r="U133" s="157">
        <v>1.7</v>
      </c>
      <c r="V133" s="157">
        <f>ROUND(E133*U133,2)</f>
        <v>2.67</v>
      </c>
      <c r="W133" s="157"/>
      <c r="X133" s="157" t="s">
        <v>388</v>
      </c>
      <c r="Y133" s="148"/>
      <c r="Z133" s="148"/>
      <c r="AA133" s="148"/>
      <c r="AB133" s="148"/>
      <c r="AC133" s="148"/>
      <c r="AD133" s="148"/>
      <c r="AE133" s="148"/>
      <c r="AF133" s="148"/>
      <c r="AG133" s="148" t="s">
        <v>1216</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270" t="s">
        <v>1791</v>
      </c>
      <c r="D134" s="271"/>
      <c r="E134" s="271"/>
      <c r="F134" s="271"/>
      <c r="G134" s="271"/>
      <c r="H134" s="157"/>
      <c r="I134" s="157"/>
      <c r="J134" s="157"/>
      <c r="K134" s="157"/>
      <c r="L134" s="157"/>
      <c r="M134" s="157"/>
      <c r="N134" s="157"/>
      <c r="O134" s="157"/>
      <c r="P134" s="157"/>
      <c r="Q134" s="157"/>
      <c r="R134" s="157"/>
      <c r="S134" s="157"/>
      <c r="T134" s="157"/>
      <c r="U134" s="157"/>
      <c r="V134" s="157"/>
      <c r="W134" s="157"/>
      <c r="X134" s="157"/>
      <c r="Y134" s="148"/>
      <c r="Z134" s="148"/>
      <c r="AA134" s="148"/>
      <c r="AB134" s="148"/>
      <c r="AC134" s="148"/>
      <c r="AD134" s="148"/>
      <c r="AE134" s="148"/>
      <c r="AF134" s="148"/>
      <c r="AG134" s="148" t="s">
        <v>326</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197" t="s">
        <v>2223</v>
      </c>
      <c r="D135" s="183"/>
      <c r="E135" s="184">
        <v>1.57</v>
      </c>
      <c r="F135" s="157"/>
      <c r="G135" s="157"/>
      <c r="H135" s="157"/>
      <c r="I135" s="157"/>
      <c r="J135" s="157"/>
      <c r="K135" s="157"/>
      <c r="L135" s="157"/>
      <c r="M135" s="157"/>
      <c r="N135" s="157"/>
      <c r="O135" s="157"/>
      <c r="P135" s="157"/>
      <c r="Q135" s="157"/>
      <c r="R135" s="157"/>
      <c r="S135" s="157"/>
      <c r="T135" s="157"/>
      <c r="U135" s="157"/>
      <c r="V135" s="157"/>
      <c r="W135" s="157"/>
      <c r="X135" s="157"/>
      <c r="Y135" s="148"/>
      <c r="Z135" s="148"/>
      <c r="AA135" s="148"/>
      <c r="AB135" s="148"/>
      <c r="AC135" s="148"/>
      <c r="AD135" s="148"/>
      <c r="AE135" s="148"/>
      <c r="AF135" s="148"/>
      <c r="AG135" s="148" t="s">
        <v>393</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65">
        <v>32</v>
      </c>
      <c r="B136" s="166" t="s">
        <v>1809</v>
      </c>
      <c r="C136" s="175" t="s">
        <v>1810</v>
      </c>
      <c r="D136" s="167" t="s">
        <v>443</v>
      </c>
      <c r="E136" s="168">
        <v>4.3174999999999999</v>
      </c>
      <c r="F136" s="169">
        <v>1502.4</v>
      </c>
      <c r="G136" s="170">
        <f>ROUND(E136*F136,2)</f>
        <v>6486.61</v>
      </c>
      <c r="H136" s="169">
        <v>697.91</v>
      </c>
      <c r="I136" s="170">
        <f>ROUND(E136*H136,2)</f>
        <v>3013.23</v>
      </c>
      <c r="J136" s="169">
        <v>804.49</v>
      </c>
      <c r="K136" s="170">
        <f>ROUND(E136*J136,2)</f>
        <v>3473.39</v>
      </c>
      <c r="L136" s="170">
        <v>21</v>
      </c>
      <c r="M136" s="170">
        <f>G136*(1+L136/100)</f>
        <v>7848.7980999999991</v>
      </c>
      <c r="N136" s="170">
        <v>2.004</v>
      </c>
      <c r="O136" s="170">
        <f>ROUND(E136*N136,2)</f>
        <v>8.65</v>
      </c>
      <c r="P136" s="170">
        <v>0</v>
      </c>
      <c r="Q136" s="170">
        <f>ROUND(E136*P136,2)</f>
        <v>0</v>
      </c>
      <c r="R136" s="170"/>
      <c r="S136" s="170" t="s">
        <v>387</v>
      </c>
      <c r="T136" s="171" t="s">
        <v>322</v>
      </c>
      <c r="U136" s="157">
        <v>2.2799999999999998</v>
      </c>
      <c r="V136" s="157">
        <f>ROUND(E136*U136,2)</f>
        <v>9.84</v>
      </c>
      <c r="W136" s="157"/>
      <c r="X136" s="157" t="s">
        <v>388</v>
      </c>
      <c r="Y136" s="148"/>
      <c r="Z136" s="148"/>
      <c r="AA136" s="148"/>
      <c r="AB136" s="148"/>
      <c r="AC136" s="148"/>
      <c r="AD136" s="148"/>
      <c r="AE136" s="148"/>
      <c r="AF136" s="148"/>
      <c r="AG136" s="148" t="s">
        <v>1091</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97" t="s">
        <v>2224</v>
      </c>
      <c r="D137" s="183"/>
      <c r="E137" s="184">
        <v>2.55125</v>
      </c>
      <c r="F137" s="157"/>
      <c r="G137" s="157"/>
      <c r="H137" s="157"/>
      <c r="I137" s="157"/>
      <c r="J137" s="157"/>
      <c r="K137" s="157"/>
      <c r="L137" s="157"/>
      <c r="M137" s="157"/>
      <c r="N137" s="157"/>
      <c r="O137" s="157"/>
      <c r="P137" s="157"/>
      <c r="Q137" s="157"/>
      <c r="R137" s="157"/>
      <c r="S137" s="157"/>
      <c r="T137" s="157"/>
      <c r="U137" s="157"/>
      <c r="V137" s="157"/>
      <c r="W137" s="157"/>
      <c r="X137" s="157"/>
      <c r="Y137" s="148"/>
      <c r="Z137" s="148"/>
      <c r="AA137" s="148"/>
      <c r="AB137" s="148"/>
      <c r="AC137" s="148"/>
      <c r="AD137" s="148"/>
      <c r="AE137" s="148"/>
      <c r="AF137" s="148"/>
      <c r="AG137" s="148" t="s">
        <v>393</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97" t="s">
        <v>2225</v>
      </c>
      <c r="D138" s="183"/>
      <c r="E138" s="184">
        <v>1.7662500000000001</v>
      </c>
      <c r="F138" s="157"/>
      <c r="G138" s="157"/>
      <c r="H138" s="157"/>
      <c r="I138" s="157"/>
      <c r="J138" s="157"/>
      <c r="K138" s="157"/>
      <c r="L138" s="157"/>
      <c r="M138" s="157"/>
      <c r="N138" s="157"/>
      <c r="O138" s="157"/>
      <c r="P138" s="157"/>
      <c r="Q138" s="157"/>
      <c r="R138" s="157"/>
      <c r="S138" s="157"/>
      <c r="T138" s="157"/>
      <c r="U138" s="157"/>
      <c r="V138" s="157"/>
      <c r="W138" s="157"/>
      <c r="X138" s="157"/>
      <c r="Y138" s="148"/>
      <c r="Z138" s="148"/>
      <c r="AA138" s="148"/>
      <c r="AB138" s="148"/>
      <c r="AC138" s="148"/>
      <c r="AD138" s="148"/>
      <c r="AE138" s="148"/>
      <c r="AF138" s="148"/>
      <c r="AG138" s="148" t="s">
        <v>393</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x14ac:dyDescent="0.2">
      <c r="A139" s="159" t="s">
        <v>316</v>
      </c>
      <c r="B139" s="160" t="s">
        <v>214</v>
      </c>
      <c r="C139" s="174" t="s">
        <v>215</v>
      </c>
      <c r="D139" s="161"/>
      <c r="E139" s="162"/>
      <c r="F139" s="163"/>
      <c r="G139" s="163">
        <f>SUMIF(AG140:AG197,"&lt;&gt;NOR",G140:G197)</f>
        <v>101290.03</v>
      </c>
      <c r="H139" s="163"/>
      <c r="I139" s="163">
        <f>SUM(I140:I197)</f>
        <v>53829.82</v>
      </c>
      <c r="J139" s="163"/>
      <c r="K139" s="163">
        <f>SUM(K140:K197)</f>
        <v>47460.2</v>
      </c>
      <c r="L139" s="163"/>
      <c r="M139" s="163">
        <f>SUM(M140:M197)</f>
        <v>122560.93630000002</v>
      </c>
      <c r="N139" s="163"/>
      <c r="O139" s="163">
        <f>SUM(O140:O197)</f>
        <v>32.520000000000003</v>
      </c>
      <c r="P139" s="163"/>
      <c r="Q139" s="163">
        <f>SUM(Q140:Q197)</f>
        <v>0</v>
      </c>
      <c r="R139" s="163"/>
      <c r="S139" s="163"/>
      <c r="T139" s="164"/>
      <c r="U139" s="158"/>
      <c r="V139" s="158">
        <f>SUM(V140:V197)</f>
        <v>122.80000000000001</v>
      </c>
      <c r="W139" s="158"/>
      <c r="X139" s="158"/>
      <c r="AG139" t="s">
        <v>317</v>
      </c>
    </row>
    <row r="140" spans="1:60" outlineLevel="1" x14ac:dyDescent="0.2">
      <c r="A140" s="165">
        <v>33</v>
      </c>
      <c r="B140" s="166" t="s">
        <v>1813</v>
      </c>
      <c r="C140" s="175" t="s">
        <v>1814</v>
      </c>
      <c r="D140" s="167" t="s">
        <v>506</v>
      </c>
      <c r="E140" s="168">
        <v>9.9450000000000003</v>
      </c>
      <c r="F140" s="169">
        <v>107.6</v>
      </c>
      <c r="G140" s="170">
        <f>ROUND(E140*F140,2)</f>
        <v>1070.08</v>
      </c>
      <c r="H140" s="169">
        <v>0</v>
      </c>
      <c r="I140" s="170">
        <f>ROUND(E140*H140,2)</f>
        <v>0</v>
      </c>
      <c r="J140" s="169">
        <v>107.6</v>
      </c>
      <c r="K140" s="170">
        <f>ROUND(E140*J140,2)</f>
        <v>1070.08</v>
      </c>
      <c r="L140" s="170">
        <v>21</v>
      </c>
      <c r="M140" s="170">
        <f>G140*(1+L140/100)</f>
        <v>1294.7967999999998</v>
      </c>
      <c r="N140" s="170">
        <v>0</v>
      </c>
      <c r="O140" s="170">
        <f>ROUND(E140*N140,2)</f>
        <v>0</v>
      </c>
      <c r="P140" s="170">
        <v>0</v>
      </c>
      <c r="Q140" s="170">
        <f>ROUND(E140*P140,2)</f>
        <v>0</v>
      </c>
      <c r="R140" s="170" t="s">
        <v>1195</v>
      </c>
      <c r="S140" s="170" t="s">
        <v>387</v>
      </c>
      <c r="T140" s="171" t="s">
        <v>322</v>
      </c>
      <c r="U140" s="157">
        <v>0.29099999999999998</v>
      </c>
      <c r="V140" s="157">
        <f>ROUND(E140*U140,2)</f>
        <v>2.89</v>
      </c>
      <c r="W140" s="157"/>
      <c r="X140" s="157" t="s">
        <v>388</v>
      </c>
      <c r="Y140" s="148"/>
      <c r="Z140" s="148"/>
      <c r="AA140" s="148"/>
      <c r="AB140" s="148"/>
      <c r="AC140" s="148"/>
      <c r="AD140" s="148"/>
      <c r="AE140" s="148"/>
      <c r="AF140" s="148"/>
      <c r="AG140" s="148" t="s">
        <v>389</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273" t="s">
        <v>1815</v>
      </c>
      <c r="D141" s="274"/>
      <c r="E141" s="274"/>
      <c r="F141" s="274"/>
      <c r="G141" s="274"/>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391</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97" t="s">
        <v>2118</v>
      </c>
      <c r="D142" s="183"/>
      <c r="E142" s="184">
        <v>9.9450000000000003</v>
      </c>
      <c r="F142" s="157"/>
      <c r="G142" s="157"/>
      <c r="H142" s="157"/>
      <c r="I142" s="157"/>
      <c r="J142" s="157"/>
      <c r="K142" s="157"/>
      <c r="L142" s="157"/>
      <c r="M142" s="157"/>
      <c r="N142" s="157"/>
      <c r="O142" s="157"/>
      <c r="P142" s="157"/>
      <c r="Q142" s="157"/>
      <c r="R142" s="157"/>
      <c r="S142" s="157"/>
      <c r="T142" s="157"/>
      <c r="U142" s="157"/>
      <c r="V142" s="157"/>
      <c r="W142" s="157"/>
      <c r="X142" s="157"/>
      <c r="Y142" s="148"/>
      <c r="Z142" s="148"/>
      <c r="AA142" s="148"/>
      <c r="AB142" s="148"/>
      <c r="AC142" s="148"/>
      <c r="AD142" s="148"/>
      <c r="AE142" s="148"/>
      <c r="AF142" s="148"/>
      <c r="AG142" s="148" t="s">
        <v>393</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65">
        <v>34</v>
      </c>
      <c r="B143" s="166" t="s">
        <v>1817</v>
      </c>
      <c r="C143" s="175" t="s">
        <v>1818</v>
      </c>
      <c r="D143" s="167" t="s">
        <v>443</v>
      </c>
      <c r="E143" s="168">
        <v>2.6324999999999998</v>
      </c>
      <c r="F143" s="169">
        <v>4204</v>
      </c>
      <c r="G143" s="170">
        <f>ROUND(E143*F143,2)</f>
        <v>11067.03</v>
      </c>
      <c r="H143" s="169">
        <v>2893.56</v>
      </c>
      <c r="I143" s="170">
        <f>ROUND(E143*H143,2)</f>
        <v>7617.3</v>
      </c>
      <c r="J143" s="169">
        <v>1310.44</v>
      </c>
      <c r="K143" s="170">
        <f>ROUND(E143*J143,2)</f>
        <v>3449.73</v>
      </c>
      <c r="L143" s="170">
        <v>21</v>
      </c>
      <c r="M143" s="170">
        <f>G143*(1+L143/100)</f>
        <v>13391.106300000001</v>
      </c>
      <c r="N143" s="170">
        <v>2.03661</v>
      </c>
      <c r="O143" s="170">
        <f>ROUND(E143*N143,2)</f>
        <v>5.36</v>
      </c>
      <c r="P143" s="170">
        <v>0</v>
      </c>
      <c r="Q143" s="170">
        <f>ROUND(E143*P143,2)</f>
        <v>0</v>
      </c>
      <c r="R143" s="170" t="s">
        <v>1195</v>
      </c>
      <c r="S143" s="170" t="s">
        <v>387</v>
      </c>
      <c r="T143" s="171" t="s">
        <v>322</v>
      </c>
      <c r="U143" s="157">
        <v>3.8239999999999998</v>
      </c>
      <c r="V143" s="157">
        <f>ROUND(E143*U143,2)</f>
        <v>10.07</v>
      </c>
      <c r="W143" s="157"/>
      <c r="X143" s="157" t="s">
        <v>388</v>
      </c>
      <c r="Y143" s="148"/>
      <c r="Z143" s="148"/>
      <c r="AA143" s="148"/>
      <c r="AB143" s="148"/>
      <c r="AC143" s="148"/>
      <c r="AD143" s="148"/>
      <c r="AE143" s="148"/>
      <c r="AF143" s="148"/>
      <c r="AG143" s="148" t="s">
        <v>389</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273" t="s">
        <v>1819</v>
      </c>
      <c r="D144" s="274"/>
      <c r="E144" s="274"/>
      <c r="F144" s="274"/>
      <c r="G144" s="274"/>
      <c r="H144" s="157"/>
      <c r="I144" s="157"/>
      <c r="J144" s="157"/>
      <c r="K144" s="157"/>
      <c r="L144" s="157"/>
      <c r="M144" s="157"/>
      <c r="N144" s="157"/>
      <c r="O144" s="157"/>
      <c r="P144" s="157"/>
      <c r="Q144" s="157"/>
      <c r="R144" s="157"/>
      <c r="S144" s="157"/>
      <c r="T144" s="157"/>
      <c r="U144" s="157"/>
      <c r="V144" s="157"/>
      <c r="W144" s="157"/>
      <c r="X144" s="157"/>
      <c r="Y144" s="148"/>
      <c r="Z144" s="148"/>
      <c r="AA144" s="148"/>
      <c r="AB144" s="148"/>
      <c r="AC144" s="148"/>
      <c r="AD144" s="148"/>
      <c r="AE144" s="148"/>
      <c r="AF144" s="148"/>
      <c r="AG144" s="148" t="s">
        <v>391</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261" t="s">
        <v>1820</v>
      </c>
      <c r="D145" s="262"/>
      <c r="E145" s="262"/>
      <c r="F145" s="262"/>
      <c r="G145" s="262"/>
      <c r="H145" s="157"/>
      <c r="I145" s="157"/>
      <c r="J145" s="157"/>
      <c r="K145" s="157"/>
      <c r="L145" s="157"/>
      <c r="M145" s="157"/>
      <c r="N145" s="157"/>
      <c r="O145" s="157"/>
      <c r="P145" s="157"/>
      <c r="Q145" s="157"/>
      <c r="R145" s="157"/>
      <c r="S145" s="157"/>
      <c r="T145" s="157"/>
      <c r="U145" s="157"/>
      <c r="V145" s="157"/>
      <c r="W145" s="157"/>
      <c r="X145" s="157"/>
      <c r="Y145" s="148"/>
      <c r="Z145" s="148"/>
      <c r="AA145" s="148"/>
      <c r="AB145" s="148"/>
      <c r="AC145" s="148"/>
      <c r="AD145" s="148"/>
      <c r="AE145" s="148"/>
      <c r="AF145" s="148"/>
      <c r="AG145" s="148" t="s">
        <v>326</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197" t="s">
        <v>2119</v>
      </c>
      <c r="D146" s="183"/>
      <c r="E146" s="184">
        <v>2.6324999999999998</v>
      </c>
      <c r="F146" s="157"/>
      <c r="G146" s="157"/>
      <c r="H146" s="157"/>
      <c r="I146" s="157"/>
      <c r="J146" s="157"/>
      <c r="K146" s="157"/>
      <c r="L146" s="157"/>
      <c r="M146" s="157"/>
      <c r="N146" s="157"/>
      <c r="O146" s="157"/>
      <c r="P146" s="157"/>
      <c r="Q146" s="157"/>
      <c r="R146" s="157"/>
      <c r="S146" s="157"/>
      <c r="T146" s="157"/>
      <c r="U146" s="157"/>
      <c r="V146" s="157"/>
      <c r="W146" s="157"/>
      <c r="X146" s="157"/>
      <c r="Y146" s="148"/>
      <c r="Z146" s="148"/>
      <c r="AA146" s="148"/>
      <c r="AB146" s="148"/>
      <c r="AC146" s="148"/>
      <c r="AD146" s="148"/>
      <c r="AE146" s="148"/>
      <c r="AF146" s="148"/>
      <c r="AG146" s="148" t="s">
        <v>393</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65">
        <v>35</v>
      </c>
      <c r="B147" s="166" t="s">
        <v>1822</v>
      </c>
      <c r="C147" s="175" t="s">
        <v>1823</v>
      </c>
      <c r="D147" s="167" t="s">
        <v>443</v>
      </c>
      <c r="E147" s="168">
        <v>0.13500000000000001</v>
      </c>
      <c r="F147" s="169">
        <v>2488</v>
      </c>
      <c r="G147" s="170">
        <f>ROUND(E147*F147,2)</f>
        <v>335.88</v>
      </c>
      <c r="H147" s="169">
        <v>2125.4499999999998</v>
      </c>
      <c r="I147" s="170">
        <f>ROUND(E147*H147,2)</f>
        <v>286.94</v>
      </c>
      <c r="J147" s="169">
        <v>362.55</v>
      </c>
      <c r="K147" s="170">
        <f>ROUND(E147*J147,2)</f>
        <v>48.94</v>
      </c>
      <c r="L147" s="170">
        <v>21</v>
      </c>
      <c r="M147" s="170">
        <f>G147*(1+L147/100)</f>
        <v>406.41479999999996</v>
      </c>
      <c r="N147" s="170">
        <v>2.5276700000000001</v>
      </c>
      <c r="O147" s="170">
        <f>ROUND(E147*N147,2)</f>
        <v>0.34</v>
      </c>
      <c r="P147" s="170">
        <v>0</v>
      </c>
      <c r="Q147" s="170">
        <f>ROUND(E147*P147,2)</f>
        <v>0</v>
      </c>
      <c r="R147" s="170" t="s">
        <v>1195</v>
      </c>
      <c r="S147" s="170" t="s">
        <v>387</v>
      </c>
      <c r="T147" s="171" t="s">
        <v>322</v>
      </c>
      <c r="U147" s="157">
        <v>0.97699999999999998</v>
      </c>
      <c r="V147" s="157">
        <f>ROUND(E147*U147,2)</f>
        <v>0.13</v>
      </c>
      <c r="W147" s="157"/>
      <c r="X147" s="157" t="s">
        <v>388</v>
      </c>
      <c r="Y147" s="148"/>
      <c r="Z147" s="148"/>
      <c r="AA147" s="148"/>
      <c r="AB147" s="148"/>
      <c r="AC147" s="148"/>
      <c r="AD147" s="148"/>
      <c r="AE147" s="148"/>
      <c r="AF147" s="148"/>
      <c r="AG147" s="148" t="s">
        <v>389</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ht="22.5" outlineLevel="1" x14ac:dyDescent="0.2">
      <c r="A148" s="155"/>
      <c r="B148" s="156"/>
      <c r="C148" s="273" t="s">
        <v>1824</v>
      </c>
      <c r="D148" s="274"/>
      <c r="E148" s="274"/>
      <c r="F148" s="274"/>
      <c r="G148" s="274"/>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391</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72" t="str">
        <f>C148</f>
        <v>nosných, výplňových, obkladových, půdních, štítových, poprsních apod., s pomocným lešením o výšce podlahy do 1900 mm a pro zatížení 1,5 kPa,</v>
      </c>
      <c r="BB148" s="148"/>
      <c r="BC148" s="148"/>
      <c r="BD148" s="148"/>
      <c r="BE148" s="148"/>
      <c r="BF148" s="148"/>
      <c r="BG148" s="148"/>
      <c r="BH148" s="148"/>
    </row>
    <row r="149" spans="1:60" outlineLevel="1" x14ac:dyDescent="0.2">
      <c r="A149" s="155"/>
      <c r="B149" s="156"/>
      <c r="C149" s="197" t="s">
        <v>1773</v>
      </c>
      <c r="D149" s="183"/>
      <c r="E149" s="184"/>
      <c r="F149" s="157"/>
      <c r="G149" s="157"/>
      <c r="H149" s="157"/>
      <c r="I149" s="157"/>
      <c r="J149" s="157"/>
      <c r="K149" s="157"/>
      <c r="L149" s="157"/>
      <c r="M149" s="157"/>
      <c r="N149" s="157"/>
      <c r="O149" s="157"/>
      <c r="P149" s="157"/>
      <c r="Q149" s="157"/>
      <c r="R149" s="157"/>
      <c r="S149" s="157"/>
      <c r="T149" s="157"/>
      <c r="U149" s="157"/>
      <c r="V149" s="157"/>
      <c r="W149" s="157"/>
      <c r="X149" s="157"/>
      <c r="Y149" s="148"/>
      <c r="Z149" s="148"/>
      <c r="AA149" s="148"/>
      <c r="AB149" s="148"/>
      <c r="AC149" s="148"/>
      <c r="AD149" s="148"/>
      <c r="AE149" s="148"/>
      <c r="AF149" s="148"/>
      <c r="AG149" s="148" t="s">
        <v>393</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97" t="s">
        <v>2120</v>
      </c>
      <c r="D150" s="183"/>
      <c r="E150" s="184">
        <v>0.13500000000000001</v>
      </c>
      <c r="F150" s="157"/>
      <c r="G150" s="157"/>
      <c r="H150" s="157"/>
      <c r="I150" s="157"/>
      <c r="J150" s="157"/>
      <c r="K150" s="157"/>
      <c r="L150" s="157"/>
      <c r="M150" s="157"/>
      <c r="N150" s="157"/>
      <c r="O150" s="157"/>
      <c r="P150" s="157"/>
      <c r="Q150" s="157"/>
      <c r="R150" s="157"/>
      <c r="S150" s="157"/>
      <c r="T150" s="157"/>
      <c r="U150" s="157"/>
      <c r="V150" s="157"/>
      <c r="W150" s="157"/>
      <c r="X150" s="157"/>
      <c r="Y150" s="148"/>
      <c r="Z150" s="148"/>
      <c r="AA150" s="148"/>
      <c r="AB150" s="148"/>
      <c r="AC150" s="148"/>
      <c r="AD150" s="148"/>
      <c r="AE150" s="148"/>
      <c r="AF150" s="148"/>
      <c r="AG150" s="148" t="s">
        <v>393</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65">
        <v>36</v>
      </c>
      <c r="B151" s="166" t="s">
        <v>1827</v>
      </c>
      <c r="C151" s="175" t="s">
        <v>1828</v>
      </c>
      <c r="D151" s="167" t="s">
        <v>506</v>
      </c>
      <c r="E151" s="168">
        <v>1.8</v>
      </c>
      <c r="F151" s="169">
        <v>461.6</v>
      </c>
      <c r="G151" s="170">
        <f>ROUND(E151*F151,2)</f>
        <v>830.88</v>
      </c>
      <c r="H151" s="169">
        <v>145.61000000000001</v>
      </c>
      <c r="I151" s="170">
        <f>ROUND(E151*H151,2)</f>
        <v>262.10000000000002</v>
      </c>
      <c r="J151" s="169">
        <v>315.99</v>
      </c>
      <c r="K151" s="170">
        <f>ROUND(E151*J151,2)</f>
        <v>568.78</v>
      </c>
      <c r="L151" s="170">
        <v>21</v>
      </c>
      <c r="M151" s="170">
        <f>G151*(1+L151/100)</f>
        <v>1005.3647999999999</v>
      </c>
      <c r="N151" s="170">
        <v>3.5249999999999997E-2</v>
      </c>
      <c r="O151" s="170">
        <f>ROUND(E151*N151,2)</f>
        <v>0.06</v>
      </c>
      <c r="P151" s="170">
        <v>0</v>
      </c>
      <c r="Q151" s="170">
        <f>ROUND(E151*P151,2)</f>
        <v>0</v>
      </c>
      <c r="R151" s="170" t="s">
        <v>1195</v>
      </c>
      <c r="S151" s="170" t="s">
        <v>387</v>
      </c>
      <c r="T151" s="171" t="s">
        <v>322</v>
      </c>
      <c r="U151" s="157">
        <v>0.74</v>
      </c>
      <c r="V151" s="157">
        <f>ROUND(E151*U151,2)</f>
        <v>1.33</v>
      </c>
      <c r="W151" s="157"/>
      <c r="X151" s="157" t="s">
        <v>388</v>
      </c>
      <c r="Y151" s="148"/>
      <c r="Z151" s="148"/>
      <c r="AA151" s="148"/>
      <c r="AB151" s="148"/>
      <c r="AC151" s="148"/>
      <c r="AD151" s="148"/>
      <c r="AE151" s="148"/>
      <c r="AF151" s="148"/>
      <c r="AG151" s="148" t="s">
        <v>389</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ht="22.5" outlineLevel="1" x14ac:dyDescent="0.2">
      <c r="A152" s="155"/>
      <c r="B152" s="156"/>
      <c r="C152" s="273" t="s">
        <v>1829</v>
      </c>
      <c r="D152" s="274"/>
      <c r="E152" s="274"/>
      <c r="F152" s="274"/>
      <c r="G152" s="274"/>
      <c r="H152" s="157"/>
      <c r="I152" s="157"/>
      <c r="J152" s="157"/>
      <c r="K152" s="157"/>
      <c r="L152" s="157"/>
      <c r="M152" s="157"/>
      <c r="N152" s="157"/>
      <c r="O152" s="157"/>
      <c r="P152" s="157"/>
      <c r="Q152" s="157"/>
      <c r="R152" s="157"/>
      <c r="S152" s="157"/>
      <c r="T152" s="157"/>
      <c r="U152" s="157"/>
      <c r="V152" s="157"/>
      <c r="W152" s="157"/>
      <c r="X152" s="157"/>
      <c r="Y152" s="148"/>
      <c r="Z152" s="148"/>
      <c r="AA152" s="148"/>
      <c r="AB152" s="148"/>
      <c r="AC152" s="148"/>
      <c r="AD152" s="148"/>
      <c r="AE152" s="148"/>
      <c r="AF152" s="148"/>
      <c r="AG152" s="148" t="s">
        <v>391</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72" t="str">
        <f>C152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52" s="148"/>
      <c r="BC152" s="148"/>
      <c r="BD152" s="148"/>
      <c r="BE152" s="148"/>
      <c r="BF152" s="148"/>
      <c r="BG152" s="148"/>
      <c r="BH152" s="148"/>
    </row>
    <row r="153" spans="1:60" outlineLevel="1" x14ac:dyDescent="0.2">
      <c r="A153" s="155"/>
      <c r="B153" s="156"/>
      <c r="C153" s="197" t="s">
        <v>1773</v>
      </c>
      <c r="D153" s="183"/>
      <c r="E153" s="184"/>
      <c r="F153" s="157"/>
      <c r="G153" s="157"/>
      <c r="H153" s="157"/>
      <c r="I153" s="157"/>
      <c r="J153" s="157"/>
      <c r="K153" s="157"/>
      <c r="L153" s="157"/>
      <c r="M153" s="157"/>
      <c r="N153" s="157"/>
      <c r="O153" s="157"/>
      <c r="P153" s="157"/>
      <c r="Q153" s="157"/>
      <c r="R153" s="157"/>
      <c r="S153" s="157"/>
      <c r="T153" s="157"/>
      <c r="U153" s="157"/>
      <c r="V153" s="157"/>
      <c r="W153" s="157"/>
      <c r="X153" s="157"/>
      <c r="Y153" s="148"/>
      <c r="Z153" s="148"/>
      <c r="AA153" s="148"/>
      <c r="AB153" s="148"/>
      <c r="AC153" s="148"/>
      <c r="AD153" s="148"/>
      <c r="AE153" s="148"/>
      <c r="AF153" s="148"/>
      <c r="AG153" s="148" t="s">
        <v>393</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97" t="s">
        <v>2121</v>
      </c>
      <c r="D154" s="183"/>
      <c r="E154" s="184">
        <v>1.8</v>
      </c>
      <c r="F154" s="157"/>
      <c r="G154" s="157"/>
      <c r="H154" s="157"/>
      <c r="I154" s="157"/>
      <c r="J154" s="157"/>
      <c r="K154" s="157"/>
      <c r="L154" s="157"/>
      <c r="M154" s="157"/>
      <c r="N154" s="157"/>
      <c r="O154" s="157"/>
      <c r="P154" s="157"/>
      <c r="Q154" s="157"/>
      <c r="R154" s="157"/>
      <c r="S154" s="157"/>
      <c r="T154" s="157"/>
      <c r="U154" s="157"/>
      <c r="V154" s="157"/>
      <c r="W154" s="157"/>
      <c r="X154" s="157"/>
      <c r="Y154" s="148"/>
      <c r="Z154" s="148"/>
      <c r="AA154" s="148"/>
      <c r="AB154" s="148"/>
      <c r="AC154" s="148"/>
      <c r="AD154" s="148"/>
      <c r="AE154" s="148"/>
      <c r="AF154" s="148"/>
      <c r="AG154" s="148" t="s">
        <v>393</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65">
        <v>37</v>
      </c>
      <c r="B155" s="166" t="s">
        <v>1832</v>
      </c>
      <c r="C155" s="175" t="s">
        <v>1833</v>
      </c>
      <c r="D155" s="167" t="s">
        <v>506</v>
      </c>
      <c r="E155" s="168">
        <v>1.8</v>
      </c>
      <c r="F155" s="169">
        <v>172.8</v>
      </c>
      <c r="G155" s="170">
        <f>ROUND(E155*F155,2)</f>
        <v>311.04000000000002</v>
      </c>
      <c r="H155" s="169">
        <v>0</v>
      </c>
      <c r="I155" s="170">
        <f>ROUND(E155*H155,2)</f>
        <v>0</v>
      </c>
      <c r="J155" s="169">
        <v>172.8</v>
      </c>
      <c r="K155" s="170">
        <f>ROUND(E155*J155,2)</f>
        <v>311.04000000000002</v>
      </c>
      <c r="L155" s="170">
        <v>21</v>
      </c>
      <c r="M155" s="170">
        <f>G155*(1+L155/100)</f>
        <v>376.35840000000002</v>
      </c>
      <c r="N155" s="170">
        <v>0</v>
      </c>
      <c r="O155" s="170">
        <f>ROUND(E155*N155,2)</f>
        <v>0</v>
      </c>
      <c r="P155" s="170">
        <v>0</v>
      </c>
      <c r="Q155" s="170">
        <f>ROUND(E155*P155,2)</f>
        <v>0</v>
      </c>
      <c r="R155" s="170" t="s">
        <v>1195</v>
      </c>
      <c r="S155" s="170" t="s">
        <v>387</v>
      </c>
      <c r="T155" s="171" t="s">
        <v>322</v>
      </c>
      <c r="U155" s="157">
        <v>0.35</v>
      </c>
      <c r="V155" s="157">
        <f>ROUND(E155*U155,2)</f>
        <v>0.63</v>
      </c>
      <c r="W155" s="157"/>
      <c r="X155" s="157" t="s">
        <v>388</v>
      </c>
      <c r="Y155" s="148"/>
      <c r="Z155" s="148"/>
      <c r="AA155" s="148"/>
      <c r="AB155" s="148"/>
      <c r="AC155" s="148"/>
      <c r="AD155" s="148"/>
      <c r="AE155" s="148"/>
      <c r="AF155" s="148"/>
      <c r="AG155" s="148" t="s">
        <v>389</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ht="22.5" outlineLevel="1" x14ac:dyDescent="0.2">
      <c r="A156" s="155"/>
      <c r="B156" s="156"/>
      <c r="C156" s="273" t="s">
        <v>1829</v>
      </c>
      <c r="D156" s="274"/>
      <c r="E156" s="274"/>
      <c r="F156" s="274"/>
      <c r="G156" s="274"/>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391</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72" t="str">
        <f>C156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56" s="148"/>
      <c r="BC156" s="148"/>
      <c r="BD156" s="148"/>
      <c r="BE156" s="148"/>
      <c r="BF156" s="148"/>
      <c r="BG156" s="148"/>
      <c r="BH156" s="148"/>
    </row>
    <row r="157" spans="1:60" outlineLevel="1" x14ac:dyDescent="0.2">
      <c r="A157" s="155"/>
      <c r="B157" s="156"/>
      <c r="C157" s="197" t="s">
        <v>1773</v>
      </c>
      <c r="D157" s="183"/>
      <c r="E157" s="184"/>
      <c r="F157" s="157"/>
      <c r="G157" s="157"/>
      <c r="H157" s="157"/>
      <c r="I157" s="157"/>
      <c r="J157" s="157"/>
      <c r="K157" s="157"/>
      <c r="L157" s="157"/>
      <c r="M157" s="157"/>
      <c r="N157" s="157"/>
      <c r="O157" s="157"/>
      <c r="P157" s="157"/>
      <c r="Q157" s="157"/>
      <c r="R157" s="157"/>
      <c r="S157" s="157"/>
      <c r="T157" s="157"/>
      <c r="U157" s="157"/>
      <c r="V157" s="157"/>
      <c r="W157" s="157"/>
      <c r="X157" s="157"/>
      <c r="Y157" s="148"/>
      <c r="Z157" s="148"/>
      <c r="AA157" s="148"/>
      <c r="AB157" s="148"/>
      <c r="AC157" s="148"/>
      <c r="AD157" s="148"/>
      <c r="AE157" s="148"/>
      <c r="AF157" s="148"/>
      <c r="AG157" s="148" t="s">
        <v>393</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97" t="s">
        <v>2121</v>
      </c>
      <c r="D158" s="183"/>
      <c r="E158" s="184">
        <v>1.8</v>
      </c>
      <c r="F158" s="157"/>
      <c r="G158" s="157"/>
      <c r="H158" s="157"/>
      <c r="I158" s="157"/>
      <c r="J158" s="157"/>
      <c r="K158" s="157"/>
      <c r="L158" s="157"/>
      <c r="M158" s="157"/>
      <c r="N158" s="157"/>
      <c r="O158" s="157"/>
      <c r="P158" s="157"/>
      <c r="Q158" s="157"/>
      <c r="R158" s="157"/>
      <c r="S158" s="157"/>
      <c r="T158" s="157"/>
      <c r="U158" s="157"/>
      <c r="V158" s="157"/>
      <c r="W158" s="157"/>
      <c r="X158" s="157"/>
      <c r="Y158" s="148"/>
      <c r="Z158" s="148"/>
      <c r="AA158" s="148"/>
      <c r="AB158" s="148"/>
      <c r="AC158" s="148"/>
      <c r="AD158" s="148"/>
      <c r="AE158" s="148"/>
      <c r="AF158" s="148"/>
      <c r="AG158" s="148" t="s">
        <v>393</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ht="22.5" outlineLevel="1" x14ac:dyDescent="0.2">
      <c r="A159" s="165">
        <v>38</v>
      </c>
      <c r="B159" s="166" t="s">
        <v>1841</v>
      </c>
      <c r="C159" s="175" t="s">
        <v>1842</v>
      </c>
      <c r="D159" s="167" t="s">
        <v>443</v>
      </c>
      <c r="E159" s="168">
        <v>1.0680000000000001</v>
      </c>
      <c r="F159" s="169">
        <v>2984</v>
      </c>
      <c r="G159" s="170">
        <f>ROUND(E159*F159,2)</f>
        <v>3186.91</v>
      </c>
      <c r="H159" s="169">
        <v>2085.34</v>
      </c>
      <c r="I159" s="170">
        <f>ROUND(E159*H159,2)</f>
        <v>2227.14</v>
      </c>
      <c r="J159" s="169">
        <v>898.66</v>
      </c>
      <c r="K159" s="170">
        <f>ROUND(E159*J159,2)</f>
        <v>959.77</v>
      </c>
      <c r="L159" s="170">
        <v>21</v>
      </c>
      <c r="M159" s="170">
        <f>G159*(1+L159/100)</f>
        <v>3856.1610999999998</v>
      </c>
      <c r="N159" s="170">
        <v>2.6125600000000002</v>
      </c>
      <c r="O159" s="170">
        <f>ROUND(E159*N159,2)</f>
        <v>2.79</v>
      </c>
      <c r="P159" s="170">
        <v>0</v>
      </c>
      <c r="Q159" s="170">
        <f>ROUND(E159*P159,2)</f>
        <v>0</v>
      </c>
      <c r="R159" s="170" t="s">
        <v>1176</v>
      </c>
      <c r="S159" s="170" t="s">
        <v>387</v>
      </c>
      <c r="T159" s="171" t="s">
        <v>322</v>
      </c>
      <c r="U159" s="157">
        <v>3.0670000000000002</v>
      </c>
      <c r="V159" s="157">
        <f>ROUND(E159*U159,2)</f>
        <v>3.28</v>
      </c>
      <c r="W159" s="157"/>
      <c r="X159" s="157" t="s">
        <v>388</v>
      </c>
      <c r="Y159" s="148"/>
      <c r="Z159" s="148"/>
      <c r="AA159" s="148"/>
      <c r="AB159" s="148"/>
      <c r="AC159" s="148"/>
      <c r="AD159" s="148"/>
      <c r="AE159" s="148"/>
      <c r="AF159" s="148"/>
      <c r="AG159" s="148" t="s">
        <v>389</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ht="22.5" outlineLevel="1" x14ac:dyDescent="0.2">
      <c r="A160" s="155"/>
      <c r="B160" s="156"/>
      <c r="C160" s="273" t="s">
        <v>1177</v>
      </c>
      <c r="D160" s="274"/>
      <c r="E160" s="274"/>
      <c r="F160" s="274"/>
      <c r="G160" s="274"/>
      <c r="H160" s="157"/>
      <c r="I160" s="157"/>
      <c r="J160" s="157"/>
      <c r="K160" s="157"/>
      <c r="L160" s="157"/>
      <c r="M160" s="157"/>
      <c r="N160" s="157"/>
      <c r="O160" s="157"/>
      <c r="P160" s="157"/>
      <c r="Q160" s="157"/>
      <c r="R160" s="157"/>
      <c r="S160" s="157"/>
      <c r="T160" s="157"/>
      <c r="U160" s="157"/>
      <c r="V160" s="157"/>
      <c r="W160" s="157"/>
      <c r="X160" s="157"/>
      <c r="Y160" s="148"/>
      <c r="Z160" s="148"/>
      <c r="AA160" s="148"/>
      <c r="AB160" s="148"/>
      <c r="AC160" s="148"/>
      <c r="AD160" s="148"/>
      <c r="AE160" s="148"/>
      <c r="AF160" s="148"/>
      <c r="AG160" s="148" t="s">
        <v>391</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72" t="str">
        <f>C160</f>
        <v>čistíren odpadních vod (mimo budovy), nádrží, vodojemů, žlabů nebo kanálů, včetně pomocného pracovního lešení o výšce podlahy do 1900 mm a pro zatížení do 1,5 kPa,</v>
      </c>
      <c r="BB160" s="148"/>
      <c r="BC160" s="148"/>
      <c r="BD160" s="148"/>
      <c r="BE160" s="148"/>
      <c r="BF160" s="148"/>
      <c r="BG160" s="148"/>
      <c r="BH160" s="148"/>
    </row>
    <row r="161" spans="1:60" outlineLevel="1" x14ac:dyDescent="0.2">
      <c r="A161" s="155"/>
      <c r="B161" s="156"/>
      <c r="C161" s="197" t="s">
        <v>1773</v>
      </c>
      <c r="D161" s="183"/>
      <c r="E161" s="184"/>
      <c r="F161" s="157"/>
      <c r="G161" s="157"/>
      <c r="H161" s="157"/>
      <c r="I161" s="157"/>
      <c r="J161" s="157"/>
      <c r="K161" s="157"/>
      <c r="L161" s="157"/>
      <c r="M161" s="157"/>
      <c r="N161" s="157"/>
      <c r="O161" s="157"/>
      <c r="P161" s="157"/>
      <c r="Q161" s="157"/>
      <c r="R161" s="157"/>
      <c r="S161" s="157"/>
      <c r="T161" s="157"/>
      <c r="U161" s="157"/>
      <c r="V161" s="157"/>
      <c r="W161" s="157"/>
      <c r="X161" s="157"/>
      <c r="Y161" s="148"/>
      <c r="Z161" s="148"/>
      <c r="AA161" s="148"/>
      <c r="AB161" s="148"/>
      <c r="AC161" s="148"/>
      <c r="AD161" s="148"/>
      <c r="AE161" s="148"/>
      <c r="AF161" s="148"/>
      <c r="AG161" s="148" t="s">
        <v>393</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97" t="s">
        <v>2122</v>
      </c>
      <c r="D162" s="183"/>
      <c r="E162" s="184">
        <v>1.05</v>
      </c>
      <c r="F162" s="157"/>
      <c r="G162" s="157"/>
      <c r="H162" s="157"/>
      <c r="I162" s="157"/>
      <c r="J162" s="157"/>
      <c r="K162" s="157"/>
      <c r="L162" s="157"/>
      <c r="M162" s="157"/>
      <c r="N162" s="157"/>
      <c r="O162" s="157"/>
      <c r="P162" s="157"/>
      <c r="Q162" s="157"/>
      <c r="R162" s="157"/>
      <c r="S162" s="157"/>
      <c r="T162" s="157"/>
      <c r="U162" s="157"/>
      <c r="V162" s="157"/>
      <c r="W162" s="157"/>
      <c r="X162" s="157"/>
      <c r="Y162" s="148"/>
      <c r="Z162" s="148"/>
      <c r="AA162" s="148"/>
      <c r="AB162" s="148"/>
      <c r="AC162" s="148"/>
      <c r="AD162" s="148"/>
      <c r="AE162" s="148"/>
      <c r="AF162" s="148"/>
      <c r="AG162" s="148" t="s">
        <v>393</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97" t="s">
        <v>2123</v>
      </c>
      <c r="D163" s="183"/>
      <c r="E163" s="184">
        <v>1.7999999999999999E-2</v>
      </c>
      <c r="F163" s="157"/>
      <c r="G163" s="157"/>
      <c r="H163" s="157"/>
      <c r="I163" s="157"/>
      <c r="J163" s="157"/>
      <c r="K163" s="157"/>
      <c r="L163" s="157"/>
      <c r="M163" s="157"/>
      <c r="N163" s="157"/>
      <c r="O163" s="157"/>
      <c r="P163" s="157"/>
      <c r="Q163" s="157"/>
      <c r="R163" s="157"/>
      <c r="S163" s="157"/>
      <c r="T163" s="157"/>
      <c r="U163" s="157"/>
      <c r="V163" s="157"/>
      <c r="W163" s="157"/>
      <c r="X163" s="157"/>
      <c r="Y163" s="148"/>
      <c r="Z163" s="148"/>
      <c r="AA163" s="148"/>
      <c r="AB163" s="148"/>
      <c r="AC163" s="148"/>
      <c r="AD163" s="148"/>
      <c r="AE163" s="148"/>
      <c r="AF163" s="148"/>
      <c r="AG163" s="148" t="s">
        <v>393</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ht="22.5" outlineLevel="1" x14ac:dyDescent="0.2">
      <c r="A164" s="165">
        <v>39</v>
      </c>
      <c r="B164" s="166" t="s">
        <v>1174</v>
      </c>
      <c r="C164" s="175" t="s">
        <v>1175</v>
      </c>
      <c r="D164" s="167" t="s">
        <v>443</v>
      </c>
      <c r="E164" s="168">
        <v>5.6974999999999998</v>
      </c>
      <c r="F164" s="169">
        <v>2860</v>
      </c>
      <c r="G164" s="170">
        <f>ROUND(E164*F164,2)</f>
        <v>16294.85</v>
      </c>
      <c r="H164" s="169">
        <v>2267.33</v>
      </c>
      <c r="I164" s="170">
        <f>ROUND(E164*H164,2)</f>
        <v>12918.11</v>
      </c>
      <c r="J164" s="169">
        <v>592.66999999999996</v>
      </c>
      <c r="K164" s="170">
        <f>ROUND(E164*J164,2)</f>
        <v>3376.74</v>
      </c>
      <c r="L164" s="170">
        <v>21</v>
      </c>
      <c r="M164" s="170">
        <f>G164*(1+L164/100)</f>
        <v>19716.768499999998</v>
      </c>
      <c r="N164" s="170">
        <v>2.59138</v>
      </c>
      <c r="O164" s="170">
        <f>ROUND(E164*N164,2)</f>
        <v>14.76</v>
      </c>
      <c r="P164" s="170">
        <v>0</v>
      </c>
      <c r="Q164" s="170">
        <f>ROUND(E164*P164,2)</f>
        <v>0</v>
      </c>
      <c r="R164" s="170" t="s">
        <v>1176</v>
      </c>
      <c r="S164" s="170" t="s">
        <v>387</v>
      </c>
      <c r="T164" s="171" t="s">
        <v>322</v>
      </c>
      <c r="U164" s="157">
        <v>2.0470000000000002</v>
      </c>
      <c r="V164" s="157">
        <f>ROUND(E164*U164,2)</f>
        <v>11.66</v>
      </c>
      <c r="W164" s="157"/>
      <c r="X164" s="157" t="s">
        <v>388</v>
      </c>
      <c r="Y164" s="148"/>
      <c r="Z164" s="148"/>
      <c r="AA164" s="148"/>
      <c r="AB164" s="148"/>
      <c r="AC164" s="148"/>
      <c r="AD164" s="148"/>
      <c r="AE164" s="148"/>
      <c r="AF164" s="148"/>
      <c r="AG164" s="148" t="s">
        <v>389</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ht="22.5" outlineLevel="1" x14ac:dyDescent="0.2">
      <c r="A165" s="155"/>
      <c r="B165" s="156"/>
      <c r="C165" s="273" t="s">
        <v>1177</v>
      </c>
      <c r="D165" s="274"/>
      <c r="E165" s="274"/>
      <c r="F165" s="274"/>
      <c r="G165" s="274"/>
      <c r="H165" s="157"/>
      <c r="I165" s="157"/>
      <c r="J165" s="157"/>
      <c r="K165" s="157"/>
      <c r="L165" s="157"/>
      <c r="M165" s="157"/>
      <c r="N165" s="157"/>
      <c r="O165" s="157"/>
      <c r="P165" s="157"/>
      <c r="Q165" s="157"/>
      <c r="R165" s="157"/>
      <c r="S165" s="157"/>
      <c r="T165" s="157"/>
      <c r="U165" s="157"/>
      <c r="V165" s="157"/>
      <c r="W165" s="157"/>
      <c r="X165" s="157"/>
      <c r="Y165" s="148"/>
      <c r="Z165" s="148"/>
      <c r="AA165" s="148"/>
      <c r="AB165" s="148"/>
      <c r="AC165" s="148"/>
      <c r="AD165" s="148"/>
      <c r="AE165" s="148"/>
      <c r="AF165" s="148"/>
      <c r="AG165" s="148" t="s">
        <v>391</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72" t="str">
        <f>C165</f>
        <v>čistíren odpadních vod (mimo budovy), nádrží, vodojemů, žlabů nebo kanálů, včetně pomocného pracovního lešení o výšce podlahy do 1900 mm a pro zatížení do 1,5 kPa,</v>
      </c>
      <c r="BB165" s="148"/>
      <c r="BC165" s="148"/>
      <c r="BD165" s="148"/>
      <c r="BE165" s="148"/>
      <c r="BF165" s="148"/>
      <c r="BG165" s="148"/>
      <c r="BH165" s="148"/>
    </row>
    <row r="166" spans="1:60" outlineLevel="1" x14ac:dyDescent="0.2">
      <c r="A166" s="155"/>
      <c r="B166" s="156"/>
      <c r="C166" s="197" t="s">
        <v>1773</v>
      </c>
      <c r="D166" s="183"/>
      <c r="E166" s="184"/>
      <c r="F166" s="157"/>
      <c r="G166" s="157"/>
      <c r="H166" s="157"/>
      <c r="I166" s="157"/>
      <c r="J166" s="157"/>
      <c r="K166" s="157"/>
      <c r="L166" s="157"/>
      <c r="M166" s="157"/>
      <c r="N166" s="157"/>
      <c r="O166" s="157"/>
      <c r="P166" s="157"/>
      <c r="Q166" s="157"/>
      <c r="R166" s="157"/>
      <c r="S166" s="157"/>
      <c r="T166" s="157"/>
      <c r="U166" s="157"/>
      <c r="V166" s="157"/>
      <c r="W166" s="157"/>
      <c r="X166" s="157"/>
      <c r="Y166" s="148"/>
      <c r="Z166" s="148"/>
      <c r="AA166" s="148"/>
      <c r="AB166" s="148"/>
      <c r="AC166" s="148"/>
      <c r="AD166" s="148"/>
      <c r="AE166" s="148"/>
      <c r="AF166" s="148"/>
      <c r="AG166" s="148" t="s">
        <v>393</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97" t="s">
        <v>2124</v>
      </c>
      <c r="D167" s="183"/>
      <c r="E167" s="184">
        <v>5.6974999999999998</v>
      </c>
      <c r="F167" s="157"/>
      <c r="G167" s="157"/>
      <c r="H167" s="157"/>
      <c r="I167" s="157"/>
      <c r="J167" s="157"/>
      <c r="K167" s="157"/>
      <c r="L167" s="157"/>
      <c r="M167" s="157"/>
      <c r="N167" s="157"/>
      <c r="O167" s="157"/>
      <c r="P167" s="157"/>
      <c r="Q167" s="157"/>
      <c r="R167" s="157"/>
      <c r="S167" s="157"/>
      <c r="T167" s="157"/>
      <c r="U167" s="157"/>
      <c r="V167" s="157"/>
      <c r="W167" s="157"/>
      <c r="X167" s="157"/>
      <c r="Y167" s="148"/>
      <c r="Z167" s="148"/>
      <c r="AA167" s="148"/>
      <c r="AB167" s="148"/>
      <c r="AC167" s="148"/>
      <c r="AD167" s="148"/>
      <c r="AE167" s="148"/>
      <c r="AF167" s="148"/>
      <c r="AG167" s="148" t="s">
        <v>393</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ht="22.5" outlineLevel="1" x14ac:dyDescent="0.2">
      <c r="A168" s="165">
        <v>40</v>
      </c>
      <c r="B168" s="166" t="s">
        <v>1181</v>
      </c>
      <c r="C168" s="175" t="s">
        <v>1182</v>
      </c>
      <c r="D168" s="167" t="s">
        <v>506</v>
      </c>
      <c r="E168" s="168">
        <v>48.96</v>
      </c>
      <c r="F168" s="169">
        <v>633.6</v>
      </c>
      <c r="G168" s="170">
        <f>ROUND(E168*F168,2)</f>
        <v>31021.06</v>
      </c>
      <c r="H168" s="169">
        <v>217.71</v>
      </c>
      <c r="I168" s="170">
        <f>ROUND(E168*H168,2)</f>
        <v>10659.08</v>
      </c>
      <c r="J168" s="169">
        <v>415.89</v>
      </c>
      <c r="K168" s="170">
        <f>ROUND(E168*J168,2)</f>
        <v>20361.97</v>
      </c>
      <c r="L168" s="170">
        <v>21</v>
      </c>
      <c r="M168" s="170">
        <f>G168*(1+L168/100)</f>
        <v>37535.482600000003</v>
      </c>
      <c r="N168" s="170">
        <v>6.0310000000000002E-2</v>
      </c>
      <c r="O168" s="170">
        <f>ROUND(E168*N168,2)</f>
        <v>2.95</v>
      </c>
      <c r="P168" s="170">
        <v>0</v>
      </c>
      <c r="Q168" s="170">
        <f>ROUND(E168*P168,2)</f>
        <v>0</v>
      </c>
      <c r="R168" s="170" t="s">
        <v>1176</v>
      </c>
      <c r="S168" s="170" t="s">
        <v>387</v>
      </c>
      <c r="T168" s="171" t="s">
        <v>322</v>
      </c>
      <c r="U168" s="157">
        <v>1.0449999999999999</v>
      </c>
      <c r="V168" s="157">
        <f>ROUND(E168*U168,2)</f>
        <v>51.16</v>
      </c>
      <c r="W168" s="157"/>
      <c r="X168" s="157" t="s">
        <v>388</v>
      </c>
      <c r="Y168" s="148"/>
      <c r="Z168" s="148"/>
      <c r="AA168" s="148"/>
      <c r="AB168" s="148"/>
      <c r="AC168" s="148"/>
      <c r="AD168" s="148"/>
      <c r="AE168" s="148"/>
      <c r="AF168" s="148"/>
      <c r="AG168" s="148" t="s">
        <v>389</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55"/>
      <c r="B169" s="156"/>
      <c r="C169" s="273" t="s">
        <v>1183</v>
      </c>
      <c r="D169" s="274"/>
      <c r="E169" s="274"/>
      <c r="F169" s="274"/>
      <c r="G169" s="274"/>
      <c r="H169" s="157"/>
      <c r="I169" s="157"/>
      <c r="J169" s="157"/>
      <c r="K169" s="157"/>
      <c r="L169" s="157"/>
      <c r="M169" s="157"/>
      <c r="N169" s="157"/>
      <c r="O169" s="157"/>
      <c r="P169" s="157"/>
      <c r="Q169" s="157"/>
      <c r="R169" s="157"/>
      <c r="S169" s="157"/>
      <c r="T169" s="157"/>
      <c r="U169" s="157"/>
      <c r="V169" s="157"/>
      <c r="W169" s="157"/>
      <c r="X169" s="157"/>
      <c r="Y169" s="148"/>
      <c r="Z169" s="148"/>
      <c r="AA169" s="148"/>
      <c r="AB169" s="148"/>
      <c r="AC169" s="148"/>
      <c r="AD169" s="148"/>
      <c r="AE169" s="148"/>
      <c r="AF169" s="148"/>
      <c r="AG169" s="148" t="s">
        <v>391</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275" t="s">
        <v>1184</v>
      </c>
      <c r="D170" s="276"/>
      <c r="E170" s="276"/>
      <c r="F170" s="276"/>
      <c r="G170" s="276"/>
      <c r="H170" s="157"/>
      <c r="I170" s="157"/>
      <c r="J170" s="157"/>
      <c r="K170" s="157"/>
      <c r="L170" s="157"/>
      <c r="M170" s="157"/>
      <c r="N170" s="157"/>
      <c r="O170" s="157"/>
      <c r="P170" s="157"/>
      <c r="Q170" s="157"/>
      <c r="R170" s="157"/>
      <c r="S170" s="157"/>
      <c r="T170" s="157"/>
      <c r="U170" s="157"/>
      <c r="V170" s="157"/>
      <c r="W170" s="157"/>
      <c r="X170" s="157"/>
      <c r="Y170" s="148"/>
      <c r="Z170" s="148"/>
      <c r="AA170" s="148"/>
      <c r="AB170" s="148"/>
      <c r="AC170" s="148"/>
      <c r="AD170" s="148"/>
      <c r="AE170" s="148"/>
      <c r="AF170" s="148"/>
      <c r="AG170" s="148" t="s">
        <v>391</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275" t="s">
        <v>1185</v>
      </c>
      <c r="D171" s="276"/>
      <c r="E171" s="276"/>
      <c r="F171" s="276"/>
      <c r="G171" s="276"/>
      <c r="H171" s="157"/>
      <c r="I171" s="157"/>
      <c r="J171" s="157"/>
      <c r="K171" s="157"/>
      <c r="L171" s="157"/>
      <c r="M171" s="157"/>
      <c r="N171" s="157"/>
      <c r="O171" s="157"/>
      <c r="P171" s="157"/>
      <c r="Q171" s="157"/>
      <c r="R171" s="157"/>
      <c r="S171" s="157"/>
      <c r="T171" s="157"/>
      <c r="U171" s="157"/>
      <c r="V171" s="157"/>
      <c r="W171" s="157"/>
      <c r="X171" s="157"/>
      <c r="Y171" s="148"/>
      <c r="Z171" s="148"/>
      <c r="AA171" s="148"/>
      <c r="AB171" s="148"/>
      <c r="AC171" s="148"/>
      <c r="AD171" s="148"/>
      <c r="AE171" s="148"/>
      <c r="AF171" s="148"/>
      <c r="AG171" s="148" t="s">
        <v>391</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97" t="s">
        <v>1773</v>
      </c>
      <c r="D172" s="183"/>
      <c r="E172" s="184"/>
      <c r="F172" s="157"/>
      <c r="G172" s="157"/>
      <c r="H172" s="157"/>
      <c r="I172" s="157"/>
      <c r="J172" s="157"/>
      <c r="K172" s="157"/>
      <c r="L172" s="157"/>
      <c r="M172" s="157"/>
      <c r="N172" s="157"/>
      <c r="O172" s="157"/>
      <c r="P172" s="157"/>
      <c r="Q172" s="157"/>
      <c r="R172" s="157"/>
      <c r="S172" s="157"/>
      <c r="T172" s="157"/>
      <c r="U172" s="157"/>
      <c r="V172" s="157"/>
      <c r="W172" s="157"/>
      <c r="X172" s="157"/>
      <c r="Y172" s="148"/>
      <c r="Z172" s="148"/>
      <c r="AA172" s="148"/>
      <c r="AB172" s="148"/>
      <c r="AC172" s="148"/>
      <c r="AD172" s="148"/>
      <c r="AE172" s="148"/>
      <c r="AF172" s="148"/>
      <c r="AG172" s="148" t="s">
        <v>393</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97" t="s">
        <v>2125</v>
      </c>
      <c r="D173" s="183"/>
      <c r="E173" s="184">
        <v>0.48</v>
      </c>
      <c r="F173" s="157"/>
      <c r="G173" s="157"/>
      <c r="H173" s="157"/>
      <c r="I173" s="157"/>
      <c r="J173" s="157"/>
      <c r="K173" s="157"/>
      <c r="L173" s="157"/>
      <c r="M173" s="157"/>
      <c r="N173" s="157"/>
      <c r="O173" s="157"/>
      <c r="P173" s="157"/>
      <c r="Q173" s="157"/>
      <c r="R173" s="157"/>
      <c r="S173" s="157"/>
      <c r="T173" s="157"/>
      <c r="U173" s="157"/>
      <c r="V173" s="157"/>
      <c r="W173" s="157"/>
      <c r="X173" s="157"/>
      <c r="Y173" s="148"/>
      <c r="Z173" s="148"/>
      <c r="AA173" s="148"/>
      <c r="AB173" s="148"/>
      <c r="AC173" s="148"/>
      <c r="AD173" s="148"/>
      <c r="AE173" s="148"/>
      <c r="AF173" s="148"/>
      <c r="AG173" s="148" t="s">
        <v>393</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97" t="s">
        <v>2126</v>
      </c>
      <c r="D174" s="183"/>
      <c r="E174" s="184">
        <v>2.9</v>
      </c>
      <c r="F174" s="157"/>
      <c r="G174" s="157"/>
      <c r="H174" s="157"/>
      <c r="I174" s="157"/>
      <c r="J174" s="157"/>
      <c r="K174" s="157"/>
      <c r="L174" s="157"/>
      <c r="M174" s="157"/>
      <c r="N174" s="157"/>
      <c r="O174" s="157"/>
      <c r="P174" s="157"/>
      <c r="Q174" s="157"/>
      <c r="R174" s="157"/>
      <c r="S174" s="157"/>
      <c r="T174" s="157"/>
      <c r="U174" s="157"/>
      <c r="V174" s="157"/>
      <c r="W174" s="157"/>
      <c r="X174" s="157"/>
      <c r="Y174" s="148"/>
      <c r="Z174" s="148"/>
      <c r="AA174" s="148"/>
      <c r="AB174" s="148"/>
      <c r="AC174" s="148"/>
      <c r="AD174" s="148"/>
      <c r="AE174" s="148"/>
      <c r="AF174" s="148"/>
      <c r="AG174" s="148" t="s">
        <v>393</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97" t="s">
        <v>2127</v>
      </c>
      <c r="D175" s="183"/>
      <c r="E175" s="184">
        <v>45.58</v>
      </c>
      <c r="F175" s="157"/>
      <c r="G175" s="157"/>
      <c r="H175" s="157"/>
      <c r="I175" s="157"/>
      <c r="J175" s="157"/>
      <c r="K175" s="157"/>
      <c r="L175" s="157"/>
      <c r="M175" s="157"/>
      <c r="N175" s="157"/>
      <c r="O175" s="157"/>
      <c r="P175" s="157"/>
      <c r="Q175" s="157"/>
      <c r="R175" s="157"/>
      <c r="S175" s="157"/>
      <c r="T175" s="157"/>
      <c r="U175" s="157"/>
      <c r="V175" s="157"/>
      <c r="W175" s="157"/>
      <c r="X175" s="157"/>
      <c r="Y175" s="148"/>
      <c r="Z175" s="148"/>
      <c r="AA175" s="148"/>
      <c r="AB175" s="148"/>
      <c r="AC175" s="148"/>
      <c r="AD175" s="148"/>
      <c r="AE175" s="148"/>
      <c r="AF175" s="148"/>
      <c r="AG175" s="148" t="s">
        <v>393</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98" t="s">
        <v>599</v>
      </c>
      <c r="D176" s="185"/>
      <c r="E176" s="186">
        <v>48.96</v>
      </c>
      <c r="F176" s="157"/>
      <c r="G176" s="157"/>
      <c r="H176" s="157"/>
      <c r="I176" s="157"/>
      <c r="J176" s="157"/>
      <c r="K176" s="157"/>
      <c r="L176" s="157"/>
      <c r="M176" s="157"/>
      <c r="N176" s="157"/>
      <c r="O176" s="157"/>
      <c r="P176" s="157"/>
      <c r="Q176" s="157"/>
      <c r="R176" s="157"/>
      <c r="S176" s="157"/>
      <c r="T176" s="157"/>
      <c r="U176" s="157"/>
      <c r="V176" s="157"/>
      <c r="W176" s="157"/>
      <c r="X176" s="157"/>
      <c r="Y176" s="148"/>
      <c r="Z176" s="148"/>
      <c r="AA176" s="148"/>
      <c r="AB176" s="148"/>
      <c r="AC176" s="148"/>
      <c r="AD176" s="148"/>
      <c r="AE176" s="148"/>
      <c r="AF176" s="148"/>
      <c r="AG176" s="148" t="s">
        <v>393</v>
      </c>
      <c r="AH176" s="148">
        <v>1</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ht="22.5" outlineLevel="1" x14ac:dyDescent="0.2">
      <c r="A177" s="165">
        <v>41</v>
      </c>
      <c r="B177" s="166" t="s">
        <v>1849</v>
      </c>
      <c r="C177" s="175" t="s">
        <v>1850</v>
      </c>
      <c r="D177" s="167" t="s">
        <v>506</v>
      </c>
      <c r="E177" s="168">
        <v>48.96</v>
      </c>
      <c r="F177" s="169">
        <v>186.4</v>
      </c>
      <c r="G177" s="170">
        <f>ROUND(E177*F177,2)</f>
        <v>9126.14</v>
      </c>
      <c r="H177" s="169">
        <v>0</v>
      </c>
      <c r="I177" s="170">
        <f>ROUND(E177*H177,2)</f>
        <v>0</v>
      </c>
      <c r="J177" s="169">
        <v>186.4</v>
      </c>
      <c r="K177" s="170">
        <f>ROUND(E177*J177,2)</f>
        <v>9126.14</v>
      </c>
      <c r="L177" s="170">
        <v>21</v>
      </c>
      <c r="M177" s="170">
        <f>G177*(1+L177/100)</f>
        <v>11042.6294</v>
      </c>
      <c r="N177" s="170">
        <v>0</v>
      </c>
      <c r="O177" s="170">
        <f>ROUND(E177*N177,2)</f>
        <v>0</v>
      </c>
      <c r="P177" s="170">
        <v>0</v>
      </c>
      <c r="Q177" s="170">
        <f>ROUND(E177*P177,2)</f>
        <v>0</v>
      </c>
      <c r="R177" s="170" t="s">
        <v>1176</v>
      </c>
      <c r="S177" s="170" t="s">
        <v>387</v>
      </c>
      <c r="T177" s="171" t="s">
        <v>322</v>
      </c>
      <c r="U177" s="157">
        <v>0.39500000000000002</v>
      </c>
      <c r="V177" s="157">
        <f>ROUND(E177*U177,2)</f>
        <v>19.34</v>
      </c>
      <c r="W177" s="157"/>
      <c r="X177" s="157" t="s">
        <v>388</v>
      </c>
      <c r="Y177" s="148"/>
      <c r="Z177" s="148"/>
      <c r="AA177" s="148"/>
      <c r="AB177" s="148"/>
      <c r="AC177" s="148"/>
      <c r="AD177" s="148"/>
      <c r="AE177" s="148"/>
      <c r="AF177" s="148"/>
      <c r="AG177" s="148" t="s">
        <v>389</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273" t="s">
        <v>1183</v>
      </c>
      <c r="D178" s="274"/>
      <c r="E178" s="274"/>
      <c r="F178" s="274"/>
      <c r="G178" s="274"/>
      <c r="H178" s="157"/>
      <c r="I178" s="157"/>
      <c r="J178" s="157"/>
      <c r="K178" s="157"/>
      <c r="L178" s="157"/>
      <c r="M178" s="157"/>
      <c r="N178" s="157"/>
      <c r="O178" s="157"/>
      <c r="P178" s="157"/>
      <c r="Q178" s="157"/>
      <c r="R178" s="157"/>
      <c r="S178" s="157"/>
      <c r="T178" s="157"/>
      <c r="U178" s="157"/>
      <c r="V178" s="157"/>
      <c r="W178" s="157"/>
      <c r="X178" s="157"/>
      <c r="Y178" s="148"/>
      <c r="Z178" s="148"/>
      <c r="AA178" s="148"/>
      <c r="AB178" s="148"/>
      <c r="AC178" s="148"/>
      <c r="AD178" s="148"/>
      <c r="AE178" s="148"/>
      <c r="AF178" s="148"/>
      <c r="AG178" s="148" t="s">
        <v>391</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275" t="s">
        <v>1184</v>
      </c>
      <c r="D179" s="276"/>
      <c r="E179" s="276"/>
      <c r="F179" s="276"/>
      <c r="G179" s="276"/>
      <c r="H179" s="157"/>
      <c r="I179" s="157"/>
      <c r="J179" s="157"/>
      <c r="K179" s="157"/>
      <c r="L179" s="157"/>
      <c r="M179" s="157"/>
      <c r="N179" s="157"/>
      <c r="O179" s="157"/>
      <c r="P179" s="157"/>
      <c r="Q179" s="157"/>
      <c r="R179" s="157"/>
      <c r="S179" s="157"/>
      <c r="T179" s="157"/>
      <c r="U179" s="157"/>
      <c r="V179" s="157"/>
      <c r="W179" s="157"/>
      <c r="X179" s="157"/>
      <c r="Y179" s="148"/>
      <c r="Z179" s="148"/>
      <c r="AA179" s="148"/>
      <c r="AB179" s="148"/>
      <c r="AC179" s="148"/>
      <c r="AD179" s="148"/>
      <c r="AE179" s="148"/>
      <c r="AF179" s="148"/>
      <c r="AG179" s="148" t="s">
        <v>391</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275" t="s">
        <v>1185</v>
      </c>
      <c r="D180" s="276"/>
      <c r="E180" s="276"/>
      <c r="F180" s="276"/>
      <c r="G180" s="276"/>
      <c r="H180" s="157"/>
      <c r="I180" s="157"/>
      <c r="J180" s="157"/>
      <c r="K180" s="157"/>
      <c r="L180" s="157"/>
      <c r="M180" s="157"/>
      <c r="N180" s="157"/>
      <c r="O180" s="157"/>
      <c r="P180" s="157"/>
      <c r="Q180" s="157"/>
      <c r="R180" s="157"/>
      <c r="S180" s="157"/>
      <c r="T180" s="157"/>
      <c r="U180" s="157"/>
      <c r="V180" s="157"/>
      <c r="W180" s="157"/>
      <c r="X180" s="157"/>
      <c r="Y180" s="148"/>
      <c r="Z180" s="148"/>
      <c r="AA180" s="148"/>
      <c r="AB180" s="148"/>
      <c r="AC180" s="148"/>
      <c r="AD180" s="148"/>
      <c r="AE180" s="148"/>
      <c r="AF180" s="148"/>
      <c r="AG180" s="148" t="s">
        <v>391</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97" t="s">
        <v>1773</v>
      </c>
      <c r="D181" s="183"/>
      <c r="E181" s="184"/>
      <c r="F181" s="157"/>
      <c r="G181" s="157"/>
      <c r="H181" s="157"/>
      <c r="I181" s="157"/>
      <c r="J181" s="157"/>
      <c r="K181" s="157"/>
      <c r="L181" s="157"/>
      <c r="M181" s="157"/>
      <c r="N181" s="157"/>
      <c r="O181" s="157"/>
      <c r="P181" s="157"/>
      <c r="Q181" s="157"/>
      <c r="R181" s="157"/>
      <c r="S181" s="157"/>
      <c r="T181" s="157"/>
      <c r="U181" s="157"/>
      <c r="V181" s="157"/>
      <c r="W181" s="157"/>
      <c r="X181" s="157"/>
      <c r="Y181" s="148"/>
      <c r="Z181" s="148"/>
      <c r="AA181" s="148"/>
      <c r="AB181" s="148"/>
      <c r="AC181" s="148"/>
      <c r="AD181" s="148"/>
      <c r="AE181" s="148"/>
      <c r="AF181" s="148"/>
      <c r="AG181" s="148" t="s">
        <v>393</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197" t="s">
        <v>2125</v>
      </c>
      <c r="D182" s="183"/>
      <c r="E182" s="184">
        <v>0.48</v>
      </c>
      <c r="F182" s="157"/>
      <c r="G182" s="157"/>
      <c r="H182" s="157"/>
      <c r="I182" s="157"/>
      <c r="J182" s="157"/>
      <c r="K182" s="157"/>
      <c r="L182" s="157"/>
      <c r="M182" s="157"/>
      <c r="N182" s="157"/>
      <c r="O182" s="157"/>
      <c r="P182" s="157"/>
      <c r="Q182" s="157"/>
      <c r="R182" s="157"/>
      <c r="S182" s="157"/>
      <c r="T182" s="157"/>
      <c r="U182" s="157"/>
      <c r="V182" s="157"/>
      <c r="W182" s="157"/>
      <c r="X182" s="157"/>
      <c r="Y182" s="148"/>
      <c r="Z182" s="148"/>
      <c r="AA182" s="148"/>
      <c r="AB182" s="148"/>
      <c r="AC182" s="148"/>
      <c r="AD182" s="148"/>
      <c r="AE182" s="148"/>
      <c r="AF182" s="148"/>
      <c r="AG182" s="148" t="s">
        <v>393</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97" t="s">
        <v>2126</v>
      </c>
      <c r="D183" s="183"/>
      <c r="E183" s="184">
        <v>2.9</v>
      </c>
      <c r="F183" s="157"/>
      <c r="G183" s="157"/>
      <c r="H183" s="157"/>
      <c r="I183" s="157"/>
      <c r="J183" s="157"/>
      <c r="K183" s="157"/>
      <c r="L183" s="157"/>
      <c r="M183" s="157"/>
      <c r="N183" s="157"/>
      <c r="O183" s="157"/>
      <c r="P183" s="157"/>
      <c r="Q183" s="157"/>
      <c r="R183" s="157"/>
      <c r="S183" s="157"/>
      <c r="T183" s="157"/>
      <c r="U183" s="157"/>
      <c r="V183" s="157"/>
      <c r="W183" s="157"/>
      <c r="X183" s="157"/>
      <c r="Y183" s="148"/>
      <c r="Z183" s="148"/>
      <c r="AA183" s="148"/>
      <c r="AB183" s="148"/>
      <c r="AC183" s="148"/>
      <c r="AD183" s="148"/>
      <c r="AE183" s="148"/>
      <c r="AF183" s="148"/>
      <c r="AG183" s="148" t="s">
        <v>393</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97" t="s">
        <v>2127</v>
      </c>
      <c r="D184" s="183"/>
      <c r="E184" s="184">
        <v>45.58</v>
      </c>
      <c r="F184" s="157"/>
      <c r="G184" s="157"/>
      <c r="H184" s="157"/>
      <c r="I184" s="157"/>
      <c r="J184" s="157"/>
      <c r="K184" s="157"/>
      <c r="L184" s="157"/>
      <c r="M184" s="157"/>
      <c r="N184" s="157"/>
      <c r="O184" s="157"/>
      <c r="P184" s="157"/>
      <c r="Q184" s="157"/>
      <c r="R184" s="157"/>
      <c r="S184" s="157"/>
      <c r="T184" s="157"/>
      <c r="U184" s="157"/>
      <c r="V184" s="157"/>
      <c r="W184" s="157"/>
      <c r="X184" s="157"/>
      <c r="Y184" s="148"/>
      <c r="Z184" s="148"/>
      <c r="AA184" s="148"/>
      <c r="AB184" s="148"/>
      <c r="AC184" s="148"/>
      <c r="AD184" s="148"/>
      <c r="AE184" s="148"/>
      <c r="AF184" s="148"/>
      <c r="AG184" s="148" t="s">
        <v>393</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55"/>
      <c r="B185" s="156"/>
      <c r="C185" s="198" t="s">
        <v>599</v>
      </c>
      <c r="D185" s="185"/>
      <c r="E185" s="186">
        <v>48.96</v>
      </c>
      <c r="F185" s="157"/>
      <c r="G185" s="157"/>
      <c r="H185" s="157"/>
      <c r="I185" s="157"/>
      <c r="J185" s="157"/>
      <c r="K185" s="157"/>
      <c r="L185" s="157"/>
      <c r="M185" s="157"/>
      <c r="N185" s="157"/>
      <c r="O185" s="157"/>
      <c r="P185" s="157"/>
      <c r="Q185" s="157"/>
      <c r="R185" s="157"/>
      <c r="S185" s="157"/>
      <c r="T185" s="157"/>
      <c r="U185" s="157"/>
      <c r="V185" s="157"/>
      <c r="W185" s="157"/>
      <c r="X185" s="157"/>
      <c r="Y185" s="148"/>
      <c r="Z185" s="148"/>
      <c r="AA185" s="148"/>
      <c r="AB185" s="148"/>
      <c r="AC185" s="148"/>
      <c r="AD185" s="148"/>
      <c r="AE185" s="148"/>
      <c r="AF185" s="148"/>
      <c r="AG185" s="148" t="s">
        <v>393</v>
      </c>
      <c r="AH185" s="148">
        <v>1</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65">
        <v>42</v>
      </c>
      <c r="B186" s="166" t="s">
        <v>1188</v>
      </c>
      <c r="C186" s="175" t="s">
        <v>1189</v>
      </c>
      <c r="D186" s="167" t="s">
        <v>649</v>
      </c>
      <c r="E186" s="168">
        <v>0.91273000000000004</v>
      </c>
      <c r="F186" s="169">
        <v>24255.98</v>
      </c>
      <c r="G186" s="170">
        <f>ROUND(E186*F186,2)</f>
        <v>22139.16</v>
      </c>
      <c r="H186" s="169">
        <v>16032.78</v>
      </c>
      <c r="I186" s="170">
        <f>ROUND(E186*H186,2)</f>
        <v>14633.6</v>
      </c>
      <c r="J186" s="169">
        <v>8223.2000000000007</v>
      </c>
      <c r="K186" s="170">
        <f>ROUND(E186*J186,2)</f>
        <v>7505.56</v>
      </c>
      <c r="L186" s="170">
        <v>21</v>
      </c>
      <c r="M186" s="170">
        <f>G186*(1+L186/100)</f>
        <v>26788.383599999997</v>
      </c>
      <c r="N186" s="170">
        <v>1.02535</v>
      </c>
      <c r="O186" s="170">
        <f>ROUND(E186*N186,2)</f>
        <v>0.94</v>
      </c>
      <c r="P186" s="170">
        <v>0</v>
      </c>
      <c r="Q186" s="170">
        <f>ROUND(E186*P186,2)</f>
        <v>0</v>
      </c>
      <c r="R186" s="170" t="s">
        <v>1176</v>
      </c>
      <c r="S186" s="170" t="s">
        <v>387</v>
      </c>
      <c r="T186" s="171" t="s">
        <v>322</v>
      </c>
      <c r="U186" s="157">
        <v>22.07</v>
      </c>
      <c r="V186" s="157">
        <f>ROUND(E186*U186,2)</f>
        <v>20.14</v>
      </c>
      <c r="W186" s="157"/>
      <c r="X186" s="157" t="s">
        <v>388</v>
      </c>
      <c r="Y186" s="148"/>
      <c r="Z186" s="148"/>
      <c r="AA186" s="148"/>
      <c r="AB186" s="148"/>
      <c r="AC186" s="148"/>
      <c r="AD186" s="148"/>
      <c r="AE186" s="148"/>
      <c r="AF186" s="148"/>
      <c r="AG186" s="148" t="s">
        <v>389</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ht="22.5" outlineLevel="1" x14ac:dyDescent="0.2">
      <c r="A187" s="155"/>
      <c r="B187" s="156"/>
      <c r="C187" s="273" t="s">
        <v>1190</v>
      </c>
      <c r="D187" s="274"/>
      <c r="E187" s="274"/>
      <c r="F187" s="274"/>
      <c r="G187" s="274"/>
      <c r="H187" s="157"/>
      <c r="I187" s="157"/>
      <c r="J187" s="157"/>
      <c r="K187" s="157"/>
      <c r="L187" s="157"/>
      <c r="M187" s="157"/>
      <c r="N187" s="157"/>
      <c r="O187" s="157"/>
      <c r="P187" s="157"/>
      <c r="Q187" s="157"/>
      <c r="R187" s="157"/>
      <c r="S187" s="157"/>
      <c r="T187" s="157"/>
      <c r="U187" s="157"/>
      <c r="V187" s="157"/>
      <c r="W187" s="157"/>
      <c r="X187" s="157"/>
      <c r="Y187" s="148"/>
      <c r="Z187" s="148"/>
      <c r="AA187" s="148"/>
      <c r="AB187" s="148"/>
      <c r="AC187" s="148"/>
      <c r="AD187" s="148"/>
      <c r="AE187" s="148"/>
      <c r="AF187" s="148"/>
      <c r="AG187" s="148" t="s">
        <v>391</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72" t="str">
        <f>C187</f>
        <v>čistíren odpadních vod (mimo budovy), nádrží, vodojemů, žlabů nebo kanálů , včetně pomocného pracovního lešení o výšce podlahy do 1900 mm a pro zatížení do 1,5 kPa,</v>
      </c>
      <c r="BB187" s="148"/>
      <c r="BC187" s="148"/>
      <c r="BD187" s="148"/>
      <c r="BE187" s="148"/>
      <c r="BF187" s="148"/>
      <c r="BG187" s="148"/>
      <c r="BH187" s="148"/>
    </row>
    <row r="188" spans="1:60" outlineLevel="1" x14ac:dyDescent="0.2">
      <c r="A188" s="155"/>
      <c r="B188" s="156"/>
      <c r="C188" s="194" t="s">
        <v>392</v>
      </c>
      <c r="D188" s="179"/>
      <c r="E188" s="180"/>
      <c r="F188" s="157"/>
      <c r="G188" s="157"/>
      <c r="H188" s="157"/>
      <c r="I188" s="157"/>
      <c r="J188" s="157"/>
      <c r="K188" s="157"/>
      <c r="L188" s="157"/>
      <c r="M188" s="157"/>
      <c r="N188" s="157"/>
      <c r="O188" s="157"/>
      <c r="P188" s="157"/>
      <c r="Q188" s="157"/>
      <c r="R188" s="157"/>
      <c r="S188" s="157"/>
      <c r="T188" s="157"/>
      <c r="U188" s="157"/>
      <c r="V188" s="157"/>
      <c r="W188" s="157"/>
      <c r="X188" s="157"/>
      <c r="Y188" s="148"/>
      <c r="Z188" s="148"/>
      <c r="AA188" s="148"/>
      <c r="AB188" s="148"/>
      <c r="AC188" s="148"/>
      <c r="AD188" s="148"/>
      <c r="AE188" s="148"/>
      <c r="AF188" s="148"/>
      <c r="AG188" s="148" t="s">
        <v>393</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55"/>
      <c r="B189" s="156"/>
      <c r="C189" s="195" t="s">
        <v>1851</v>
      </c>
      <c r="D189" s="179"/>
      <c r="E189" s="180"/>
      <c r="F189" s="157"/>
      <c r="G189" s="157"/>
      <c r="H189" s="157"/>
      <c r="I189" s="157"/>
      <c r="J189" s="157"/>
      <c r="K189" s="157"/>
      <c r="L189" s="157"/>
      <c r="M189" s="157"/>
      <c r="N189" s="157"/>
      <c r="O189" s="157"/>
      <c r="P189" s="157"/>
      <c r="Q189" s="157"/>
      <c r="R189" s="157"/>
      <c r="S189" s="157"/>
      <c r="T189" s="157"/>
      <c r="U189" s="157"/>
      <c r="V189" s="157"/>
      <c r="W189" s="157"/>
      <c r="X189" s="157"/>
      <c r="Y189" s="148"/>
      <c r="Z189" s="148"/>
      <c r="AA189" s="148"/>
      <c r="AB189" s="148"/>
      <c r="AC189" s="148"/>
      <c r="AD189" s="148"/>
      <c r="AE189" s="148"/>
      <c r="AF189" s="148"/>
      <c r="AG189" s="148" t="s">
        <v>393</v>
      </c>
      <c r="AH189" s="148">
        <v>2</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95" t="s">
        <v>2128</v>
      </c>
      <c r="D190" s="179"/>
      <c r="E190" s="180">
        <v>6.2350000000000003</v>
      </c>
      <c r="F190" s="157"/>
      <c r="G190" s="157"/>
      <c r="H190" s="157"/>
      <c r="I190" s="157"/>
      <c r="J190" s="157"/>
      <c r="K190" s="157"/>
      <c r="L190" s="157"/>
      <c r="M190" s="157"/>
      <c r="N190" s="157"/>
      <c r="O190" s="157"/>
      <c r="P190" s="157"/>
      <c r="Q190" s="157"/>
      <c r="R190" s="157"/>
      <c r="S190" s="157"/>
      <c r="T190" s="157"/>
      <c r="U190" s="157"/>
      <c r="V190" s="157"/>
      <c r="W190" s="157"/>
      <c r="X190" s="157"/>
      <c r="Y190" s="148"/>
      <c r="Z190" s="148"/>
      <c r="AA190" s="148"/>
      <c r="AB190" s="148"/>
      <c r="AC190" s="148"/>
      <c r="AD190" s="148"/>
      <c r="AE190" s="148"/>
      <c r="AF190" s="148"/>
      <c r="AG190" s="148" t="s">
        <v>393</v>
      </c>
      <c r="AH190" s="148">
        <v>2</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95" t="s">
        <v>2129</v>
      </c>
      <c r="D191" s="179"/>
      <c r="E191" s="180">
        <v>2.0625</v>
      </c>
      <c r="F191" s="157"/>
      <c r="G191" s="157"/>
      <c r="H191" s="157"/>
      <c r="I191" s="157"/>
      <c r="J191" s="157"/>
      <c r="K191" s="157"/>
      <c r="L191" s="157"/>
      <c r="M191" s="157"/>
      <c r="N191" s="157"/>
      <c r="O191" s="157"/>
      <c r="P191" s="157"/>
      <c r="Q191" s="157"/>
      <c r="R191" s="157"/>
      <c r="S191" s="157"/>
      <c r="T191" s="157"/>
      <c r="U191" s="157"/>
      <c r="V191" s="157"/>
      <c r="W191" s="157"/>
      <c r="X191" s="157"/>
      <c r="Y191" s="148"/>
      <c r="Z191" s="148"/>
      <c r="AA191" s="148"/>
      <c r="AB191" s="148"/>
      <c r="AC191" s="148"/>
      <c r="AD191" s="148"/>
      <c r="AE191" s="148"/>
      <c r="AF191" s="148"/>
      <c r="AG191" s="148" t="s">
        <v>393</v>
      </c>
      <c r="AH191" s="148">
        <v>2</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96" t="s">
        <v>403</v>
      </c>
      <c r="D192" s="181"/>
      <c r="E192" s="182">
        <v>8.2974999999999994</v>
      </c>
      <c r="F192" s="157"/>
      <c r="G192" s="157"/>
      <c r="H192" s="157"/>
      <c r="I192" s="157"/>
      <c r="J192" s="157"/>
      <c r="K192" s="157"/>
      <c r="L192" s="157"/>
      <c r="M192" s="157"/>
      <c r="N192" s="157"/>
      <c r="O192" s="157"/>
      <c r="P192" s="157"/>
      <c r="Q192" s="157"/>
      <c r="R192" s="157"/>
      <c r="S192" s="157"/>
      <c r="T192" s="157"/>
      <c r="U192" s="157"/>
      <c r="V192" s="157"/>
      <c r="W192" s="157"/>
      <c r="X192" s="157"/>
      <c r="Y192" s="148"/>
      <c r="Z192" s="148"/>
      <c r="AA192" s="148"/>
      <c r="AB192" s="148"/>
      <c r="AC192" s="148"/>
      <c r="AD192" s="148"/>
      <c r="AE192" s="148"/>
      <c r="AF192" s="148"/>
      <c r="AG192" s="148" t="s">
        <v>393</v>
      </c>
      <c r="AH192" s="148">
        <v>3</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94" t="s">
        <v>404</v>
      </c>
      <c r="D193" s="179"/>
      <c r="E193" s="180"/>
      <c r="F193" s="157"/>
      <c r="G193" s="157"/>
      <c r="H193" s="157"/>
      <c r="I193" s="157"/>
      <c r="J193" s="157"/>
      <c r="K193" s="157"/>
      <c r="L193" s="157"/>
      <c r="M193" s="157"/>
      <c r="N193" s="157"/>
      <c r="O193" s="157"/>
      <c r="P193" s="157"/>
      <c r="Q193" s="157"/>
      <c r="R193" s="157"/>
      <c r="S193" s="157"/>
      <c r="T193" s="157"/>
      <c r="U193" s="157"/>
      <c r="V193" s="157"/>
      <c r="W193" s="157"/>
      <c r="X193" s="157"/>
      <c r="Y193" s="148"/>
      <c r="Z193" s="148"/>
      <c r="AA193" s="148"/>
      <c r="AB193" s="148"/>
      <c r="AC193" s="148"/>
      <c r="AD193" s="148"/>
      <c r="AE193" s="148"/>
      <c r="AF193" s="148"/>
      <c r="AG193" s="148" t="s">
        <v>393</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97" t="s">
        <v>2130</v>
      </c>
      <c r="D194" s="183"/>
      <c r="E194" s="184">
        <v>0.91273000000000004</v>
      </c>
      <c r="F194" s="157"/>
      <c r="G194" s="157"/>
      <c r="H194" s="157"/>
      <c r="I194" s="157"/>
      <c r="J194" s="157"/>
      <c r="K194" s="157"/>
      <c r="L194" s="157"/>
      <c r="M194" s="157"/>
      <c r="N194" s="157"/>
      <c r="O194" s="157"/>
      <c r="P194" s="157"/>
      <c r="Q194" s="157"/>
      <c r="R194" s="157"/>
      <c r="S194" s="157"/>
      <c r="T194" s="157"/>
      <c r="U194" s="157"/>
      <c r="V194" s="157"/>
      <c r="W194" s="157"/>
      <c r="X194" s="157"/>
      <c r="Y194" s="148"/>
      <c r="Z194" s="148"/>
      <c r="AA194" s="148"/>
      <c r="AB194" s="148"/>
      <c r="AC194" s="148"/>
      <c r="AD194" s="148"/>
      <c r="AE194" s="148"/>
      <c r="AF194" s="148"/>
      <c r="AG194" s="148" t="s">
        <v>393</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65">
        <v>43</v>
      </c>
      <c r="B195" s="166" t="s">
        <v>1855</v>
      </c>
      <c r="C195" s="175" t="s">
        <v>1856</v>
      </c>
      <c r="D195" s="167" t="s">
        <v>443</v>
      </c>
      <c r="E195" s="168">
        <v>2.0625</v>
      </c>
      <c r="F195" s="169">
        <v>2864</v>
      </c>
      <c r="G195" s="170">
        <f>ROUND(E195*F195,2)</f>
        <v>5907</v>
      </c>
      <c r="H195" s="169">
        <v>2533.6</v>
      </c>
      <c r="I195" s="170">
        <f>ROUND(E195*H195,2)</f>
        <v>5225.55</v>
      </c>
      <c r="J195" s="169">
        <v>330.4</v>
      </c>
      <c r="K195" s="170">
        <f>ROUND(E195*J195,2)</f>
        <v>681.45</v>
      </c>
      <c r="L195" s="170">
        <v>21</v>
      </c>
      <c r="M195" s="170">
        <f>G195*(1+L195/100)</f>
        <v>7147.4699999999993</v>
      </c>
      <c r="N195" s="170">
        <v>2.5772499999999998</v>
      </c>
      <c r="O195" s="170">
        <f>ROUND(E195*N195,2)</f>
        <v>5.32</v>
      </c>
      <c r="P195" s="170">
        <v>0</v>
      </c>
      <c r="Q195" s="170">
        <f>ROUND(E195*P195,2)</f>
        <v>0</v>
      </c>
      <c r="R195" s="170"/>
      <c r="S195" s="170" t="s">
        <v>321</v>
      </c>
      <c r="T195" s="171" t="s">
        <v>322</v>
      </c>
      <c r="U195" s="157">
        <v>1.054</v>
      </c>
      <c r="V195" s="157">
        <f>ROUND(E195*U195,2)</f>
        <v>2.17</v>
      </c>
      <c r="W195" s="157"/>
      <c r="X195" s="157" t="s">
        <v>388</v>
      </c>
      <c r="Y195" s="148"/>
      <c r="Z195" s="148"/>
      <c r="AA195" s="148"/>
      <c r="AB195" s="148"/>
      <c r="AC195" s="148"/>
      <c r="AD195" s="148"/>
      <c r="AE195" s="148"/>
      <c r="AF195" s="148"/>
      <c r="AG195" s="148" t="s">
        <v>389</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97" t="s">
        <v>1857</v>
      </c>
      <c r="D196" s="183"/>
      <c r="E196" s="184"/>
      <c r="F196" s="157"/>
      <c r="G196" s="157"/>
      <c r="H196" s="157"/>
      <c r="I196" s="157"/>
      <c r="J196" s="157"/>
      <c r="K196" s="157"/>
      <c r="L196" s="157"/>
      <c r="M196" s="157"/>
      <c r="N196" s="157"/>
      <c r="O196" s="157"/>
      <c r="P196" s="157"/>
      <c r="Q196" s="157"/>
      <c r="R196" s="157"/>
      <c r="S196" s="157"/>
      <c r="T196" s="157"/>
      <c r="U196" s="157"/>
      <c r="V196" s="157"/>
      <c r="W196" s="157"/>
      <c r="X196" s="157"/>
      <c r="Y196" s="148"/>
      <c r="Z196" s="148"/>
      <c r="AA196" s="148"/>
      <c r="AB196" s="148"/>
      <c r="AC196" s="148"/>
      <c r="AD196" s="148"/>
      <c r="AE196" s="148"/>
      <c r="AF196" s="148"/>
      <c r="AG196" s="148" t="s">
        <v>393</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97" t="s">
        <v>2131</v>
      </c>
      <c r="D197" s="183"/>
      <c r="E197" s="184">
        <v>2.0625</v>
      </c>
      <c r="F197" s="157"/>
      <c r="G197" s="157"/>
      <c r="H197" s="157"/>
      <c r="I197" s="157"/>
      <c r="J197" s="157"/>
      <c r="K197" s="157"/>
      <c r="L197" s="157"/>
      <c r="M197" s="157"/>
      <c r="N197" s="157"/>
      <c r="O197" s="157"/>
      <c r="P197" s="157"/>
      <c r="Q197" s="157"/>
      <c r="R197" s="157"/>
      <c r="S197" s="157"/>
      <c r="T197" s="157"/>
      <c r="U197" s="157"/>
      <c r="V197" s="157"/>
      <c r="W197" s="157"/>
      <c r="X197" s="157"/>
      <c r="Y197" s="148"/>
      <c r="Z197" s="148"/>
      <c r="AA197" s="148"/>
      <c r="AB197" s="148"/>
      <c r="AC197" s="148"/>
      <c r="AD197" s="148"/>
      <c r="AE197" s="148"/>
      <c r="AF197" s="148"/>
      <c r="AG197" s="148" t="s">
        <v>393</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x14ac:dyDescent="0.2">
      <c r="A198" s="159" t="s">
        <v>316</v>
      </c>
      <c r="B198" s="160" t="s">
        <v>216</v>
      </c>
      <c r="C198" s="174" t="s">
        <v>217</v>
      </c>
      <c r="D198" s="161"/>
      <c r="E198" s="162"/>
      <c r="F198" s="163"/>
      <c r="G198" s="163">
        <f>SUMIF(AG199:AG242,"&lt;&gt;NOR",G199:G242)</f>
        <v>35691.159999999996</v>
      </c>
      <c r="H198" s="163"/>
      <c r="I198" s="163">
        <f>SUM(I199:I242)</f>
        <v>21254.25</v>
      </c>
      <c r="J198" s="163"/>
      <c r="K198" s="163">
        <f>SUM(K199:K242)</f>
        <v>14436.920000000002</v>
      </c>
      <c r="L198" s="163"/>
      <c r="M198" s="163">
        <f>SUM(M199:M242)</f>
        <v>43186.303599999999</v>
      </c>
      <c r="N198" s="163"/>
      <c r="O198" s="163">
        <f>SUM(O199:O242)</f>
        <v>21.950000000000003</v>
      </c>
      <c r="P198" s="163"/>
      <c r="Q198" s="163">
        <f>SUM(Q199:Q242)</f>
        <v>0</v>
      </c>
      <c r="R198" s="163"/>
      <c r="S198" s="163"/>
      <c r="T198" s="164"/>
      <c r="U198" s="158"/>
      <c r="V198" s="158">
        <f>SUM(V199:V242)</f>
        <v>36.909999999999997</v>
      </c>
      <c r="W198" s="158"/>
      <c r="X198" s="158"/>
      <c r="AG198" t="s">
        <v>317</v>
      </c>
    </row>
    <row r="199" spans="1:60" ht="33.75" outlineLevel="1" x14ac:dyDescent="0.2">
      <c r="A199" s="165">
        <v>44</v>
      </c>
      <c r="B199" s="166" t="s">
        <v>1193</v>
      </c>
      <c r="C199" s="175" t="s">
        <v>1867</v>
      </c>
      <c r="D199" s="167" t="s">
        <v>443</v>
      </c>
      <c r="E199" s="168">
        <v>3.4866000000000001</v>
      </c>
      <c r="F199" s="169">
        <v>2452</v>
      </c>
      <c r="G199" s="170">
        <f>ROUND(E199*F199,2)</f>
        <v>8549.14</v>
      </c>
      <c r="H199" s="169">
        <v>2078.56</v>
      </c>
      <c r="I199" s="170">
        <f>ROUND(E199*H199,2)</f>
        <v>7247.11</v>
      </c>
      <c r="J199" s="169">
        <v>373.44</v>
      </c>
      <c r="K199" s="170">
        <f>ROUND(E199*J199,2)</f>
        <v>1302.04</v>
      </c>
      <c r="L199" s="170">
        <v>21</v>
      </c>
      <c r="M199" s="170">
        <f>G199*(1+L199/100)</f>
        <v>10344.4594</v>
      </c>
      <c r="N199" s="170">
        <v>2.5251399999999999</v>
      </c>
      <c r="O199" s="170">
        <f>ROUND(E199*N199,2)</f>
        <v>8.8000000000000007</v>
      </c>
      <c r="P199" s="170">
        <v>0</v>
      </c>
      <c r="Q199" s="170">
        <f>ROUND(E199*P199,2)</f>
        <v>0</v>
      </c>
      <c r="R199" s="170" t="s">
        <v>1195</v>
      </c>
      <c r="S199" s="170" t="s">
        <v>387</v>
      </c>
      <c r="T199" s="171" t="s">
        <v>322</v>
      </c>
      <c r="U199" s="157">
        <v>0.98699999999999999</v>
      </c>
      <c r="V199" s="157">
        <f>ROUND(E199*U199,2)</f>
        <v>3.44</v>
      </c>
      <c r="W199" s="157"/>
      <c r="X199" s="157" t="s">
        <v>388</v>
      </c>
      <c r="Y199" s="148"/>
      <c r="Z199" s="148"/>
      <c r="AA199" s="148"/>
      <c r="AB199" s="148"/>
      <c r="AC199" s="148"/>
      <c r="AD199" s="148"/>
      <c r="AE199" s="148"/>
      <c r="AF199" s="148"/>
      <c r="AG199" s="148" t="s">
        <v>389</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270" t="s">
        <v>1868</v>
      </c>
      <c r="D200" s="271"/>
      <c r="E200" s="271"/>
      <c r="F200" s="271"/>
      <c r="G200" s="271"/>
      <c r="H200" s="157"/>
      <c r="I200" s="157"/>
      <c r="J200" s="157"/>
      <c r="K200" s="157"/>
      <c r="L200" s="157"/>
      <c r="M200" s="157"/>
      <c r="N200" s="157"/>
      <c r="O200" s="157"/>
      <c r="P200" s="157"/>
      <c r="Q200" s="157"/>
      <c r="R200" s="157"/>
      <c r="S200" s="157"/>
      <c r="T200" s="157"/>
      <c r="U200" s="157"/>
      <c r="V200" s="157"/>
      <c r="W200" s="157"/>
      <c r="X200" s="157"/>
      <c r="Y200" s="148"/>
      <c r="Z200" s="148"/>
      <c r="AA200" s="148"/>
      <c r="AB200" s="148"/>
      <c r="AC200" s="148"/>
      <c r="AD200" s="148"/>
      <c r="AE200" s="148"/>
      <c r="AF200" s="148"/>
      <c r="AG200" s="148" t="s">
        <v>326</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97" t="s">
        <v>2226</v>
      </c>
      <c r="D201" s="183"/>
      <c r="E201" s="184">
        <v>1.5386</v>
      </c>
      <c r="F201" s="157"/>
      <c r="G201" s="157"/>
      <c r="H201" s="157"/>
      <c r="I201" s="157"/>
      <c r="J201" s="157"/>
      <c r="K201" s="157"/>
      <c r="L201" s="157"/>
      <c r="M201" s="157"/>
      <c r="N201" s="157"/>
      <c r="O201" s="157"/>
      <c r="P201" s="157"/>
      <c r="Q201" s="157"/>
      <c r="R201" s="157"/>
      <c r="S201" s="157"/>
      <c r="T201" s="157"/>
      <c r="U201" s="157"/>
      <c r="V201" s="157"/>
      <c r="W201" s="157"/>
      <c r="X201" s="157"/>
      <c r="Y201" s="148"/>
      <c r="Z201" s="148"/>
      <c r="AA201" s="148"/>
      <c r="AB201" s="148"/>
      <c r="AC201" s="148"/>
      <c r="AD201" s="148"/>
      <c r="AE201" s="148"/>
      <c r="AF201" s="148"/>
      <c r="AG201" s="148" t="s">
        <v>393</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97" t="s">
        <v>2227</v>
      </c>
      <c r="D202" s="183"/>
      <c r="E202" s="184">
        <v>-0.315</v>
      </c>
      <c r="F202" s="157"/>
      <c r="G202" s="157"/>
      <c r="H202" s="157"/>
      <c r="I202" s="157"/>
      <c r="J202" s="157"/>
      <c r="K202" s="157"/>
      <c r="L202" s="157"/>
      <c r="M202" s="157"/>
      <c r="N202" s="157"/>
      <c r="O202" s="157"/>
      <c r="P202" s="157"/>
      <c r="Q202" s="157"/>
      <c r="R202" s="157"/>
      <c r="S202" s="157"/>
      <c r="T202" s="157"/>
      <c r="U202" s="157"/>
      <c r="V202" s="157"/>
      <c r="W202" s="157"/>
      <c r="X202" s="157"/>
      <c r="Y202" s="148"/>
      <c r="Z202" s="148"/>
      <c r="AA202" s="148"/>
      <c r="AB202" s="148"/>
      <c r="AC202" s="148"/>
      <c r="AD202" s="148"/>
      <c r="AE202" s="148"/>
      <c r="AF202" s="148"/>
      <c r="AG202" s="148" t="s">
        <v>393</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55"/>
      <c r="B203" s="156"/>
      <c r="C203" s="197" t="s">
        <v>2134</v>
      </c>
      <c r="D203" s="183"/>
      <c r="E203" s="184">
        <v>1.94</v>
      </c>
      <c r="F203" s="157"/>
      <c r="G203" s="157"/>
      <c r="H203" s="157"/>
      <c r="I203" s="157"/>
      <c r="J203" s="157"/>
      <c r="K203" s="157"/>
      <c r="L203" s="157"/>
      <c r="M203" s="157"/>
      <c r="N203" s="157"/>
      <c r="O203" s="157"/>
      <c r="P203" s="157"/>
      <c r="Q203" s="157"/>
      <c r="R203" s="157"/>
      <c r="S203" s="157"/>
      <c r="T203" s="157"/>
      <c r="U203" s="157"/>
      <c r="V203" s="157"/>
      <c r="W203" s="157"/>
      <c r="X203" s="157"/>
      <c r="Y203" s="148"/>
      <c r="Z203" s="148"/>
      <c r="AA203" s="148"/>
      <c r="AB203" s="148"/>
      <c r="AC203" s="148"/>
      <c r="AD203" s="148"/>
      <c r="AE203" s="148"/>
      <c r="AF203" s="148"/>
      <c r="AG203" s="148" t="s">
        <v>393</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97" t="s">
        <v>2135</v>
      </c>
      <c r="D204" s="183"/>
      <c r="E204" s="184">
        <v>0.32300000000000001</v>
      </c>
      <c r="F204" s="157"/>
      <c r="G204" s="157"/>
      <c r="H204" s="157"/>
      <c r="I204" s="157"/>
      <c r="J204" s="157"/>
      <c r="K204" s="157"/>
      <c r="L204" s="157"/>
      <c r="M204" s="157"/>
      <c r="N204" s="157"/>
      <c r="O204" s="157"/>
      <c r="P204" s="157"/>
      <c r="Q204" s="157"/>
      <c r="R204" s="157"/>
      <c r="S204" s="157"/>
      <c r="T204" s="157"/>
      <c r="U204" s="157"/>
      <c r="V204" s="157"/>
      <c r="W204" s="157"/>
      <c r="X204" s="157"/>
      <c r="Y204" s="148"/>
      <c r="Z204" s="148"/>
      <c r="AA204" s="148"/>
      <c r="AB204" s="148"/>
      <c r="AC204" s="148"/>
      <c r="AD204" s="148"/>
      <c r="AE204" s="148"/>
      <c r="AF204" s="148"/>
      <c r="AG204" s="148" t="s">
        <v>393</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55"/>
      <c r="B205" s="156"/>
      <c r="C205" s="198" t="s">
        <v>599</v>
      </c>
      <c r="D205" s="185"/>
      <c r="E205" s="186">
        <v>3.4866000000000001</v>
      </c>
      <c r="F205" s="157"/>
      <c r="G205" s="157"/>
      <c r="H205" s="157"/>
      <c r="I205" s="157"/>
      <c r="J205" s="157"/>
      <c r="K205" s="157"/>
      <c r="L205" s="157"/>
      <c r="M205" s="157"/>
      <c r="N205" s="157"/>
      <c r="O205" s="157"/>
      <c r="P205" s="157"/>
      <c r="Q205" s="157"/>
      <c r="R205" s="157"/>
      <c r="S205" s="157"/>
      <c r="T205" s="157"/>
      <c r="U205" s="157"/>
      <c r="V205" s="157"/>
      <c r="W205" s="157"/>
      <c r="X205" s="157"/>
      <c r="Y205" s="148"/>
      <c r="Z205" s="148"/>
      <c r="AA205" s="148"/>
      <c r="AB205" s="148"/>
      <c r="AC205" s="148"/>
      <c r="AD205" s="148"/>
      <c r="AE205" s="148"/>
      <c r="AF205" s="148"/>
      <c r="AG205" s="148" t="s">
        <v>393</v>
      </c>
      <c r="AH205" s="148">
        <v>1</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ht="22.5" outlineLevel="1" x14ac:dyDescent="0.2">
      <c r="A206" s="165">
        <v>45</v>
      </c>
      <c r="B206" s="166" t="s">
        <v>1198</v>
      </c>
      <c r="C206" s="175" t="s">
        <v>1873</v>
      </c>
      <c r="D206" s="167" t="s">
        <v>506</v>
      </c>
      <c r="E206" s="168">
        <v>21.344899999999999</v>
      </c>
      <c r="F206" s="169">
        <v>385.2</v>
      </c>
      <c r="G206" s="170">
        <f>ROUND(E206*F206,2)</f>
        <v>8222.06</v>
      </c>
      <c r="H206" s="169">
        <v>117.53</v>
      </c>
      <c r="I206" s="170">
        <f>ROUND(E206*H206,2)</f>
        <v>2508.67</v>
      </c>
      <c r="J206" s="169">
        <v>267.67</v>
      </c>
      <c r="K206" s="170">
        <f>ROUND(E206*J206,2)</f>
        <v>5713.39</v>
      </c>
      <c r="L206" s="170">
        <v>21</v>
      </c>
      <c r="M206" s="170">
        <f>G206*(1+L206/100)</f>
        <v>9948.6925999999985</v>
      </c>
      <c r="N206" s="170">
        <v>4.5379999999999997E-2</v>
      </c>
      <c r="O206" s="170">
        <f>ROUND(E206*N206,2)</f>
        <v>0.97</v>
      </c>
      <c r="P206" s="170">
        <v>0</v>
      </c>
      <c r="Q206" s="170">
        <f>ROUND(E206*P206,2)</f>
        <v>0</v>
      </c>
      <c r="R206" s="170" t="s">
        <v>1195</v>
      </c>
      <c r="S206" s="170" t="s">
        <v>387</v>
      </c>
      <c r="T206" s="171" t="s">
        <v>322</v>
      </c>
      <c r="U206" s="157">
        <v>0.65</v>
      </c>
      <c r="V206" s="157">
        <f>ROUND(E206*U206,2)</f>
        <v>13.87</v>
      </c>
      <c r="W206" s="157"/>
      <c r="X206" s="157" t="s">
        <v>388</v>
      </c>
      <c r="Y206" s="148"/>
      <c r="Z206" s="148"/>
      <c r="AA206" s="148"/>
      <c r="AB206" s="148"/>
      <c r="AC206" s="148"/>
      <c r="AD206" s="148"/>
      <c r="AE206" s="148"/>
      <c r="AF206" s="148"/>
      <c r="AG206" s="148" t="s">
        <v>389</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273" t="s">
        <v>1200</v>
      </c>
      <c r="D207" s="274"/>
      <c r="E207" s="274"/>
      <c r="F207" s="274"/>
      <c r="G207" s="274"/>
      <c r="H207" s="157"/>
      <c r="I207" s="157"/>
      <c r="J207" s="157"/>
      <c r="K207" s="157"/>
      <c r="L207" s="157"/>
      <c r="M207" s="157"/>
      <c r="N207" s="157"/>
      <c r="O207" s="157"/>
      <c r="P207" s="157"/>
      <c r="Q207" s="157"/>
      <c r="R207" s="157"/>
      <c r="S207" s="157"/>
      <c r="T207" s="157"/>
      <c r="U207" s="157"/>
      <c r="V207" s="157"/>
      <c r="W207" s="157"/>
      <c r="X207" s="157"/>
      <c r="Y207" s="148"/>
      <c r="Z207" s="148"/>
      <c r="AA207" s="148"/>
      <c r="AB207" s="148"/>
      <c r="AC207" s="148"/>
      <c r="AD207" s="148"/>
      <c r="AE207" s="148"/>
      <c r="AF207" s="148"/>
      <c r="AG207" s="148" t="s">
        <v>391</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97" t="s">
        <v>2228</v>
      </c>
      <c r="D208" s="183"/>
      <c r="E208" s="184">
        <v>8.3523999999999994</v>
      </c>
      <c r="F208" s="157"/>
      <c r="G208" s="157"/>
      <c r="H208" s="157"/>
      <c r="I208" s="157"/>
      <c r="J208" s="157"/>
      <c r="K208" s="157"/>
      <c r="L208" s="157"/>
      <c r="M208" s="157"/>
      <c r="N208" s="157"/>
      <c r="O208" s="157"/>
      <c r="P208" s="157"/>
      <c r="Q208" s="157"/>
      <c r="R208" s="157"/>
      <c r="S208" s="157"/>
      <c r="T208" s="157"/>
      <c r="U208" s="157"/>
      <c r="V208" s="157"/>
      <c r="W208" s="157"/>
      <c r="X208" s="157"/>
      <c r="Y208" s="148"/>
      <c r="Z208" s="148"/>
      <c r="AA208" s="148"/>
      <c r="AB208" s="148"/>
      <c r="AC208" s="148"/>
      <c r="AD208" s="148"/>
      <c r="AE208" s="148"/>
      <c r="AF208" s="148"/>
      <c r="AG208" s="148" t="s">
        <v>393</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55"/>
      <c r="B209" s="156"/>
      <c r="C209" s="197" t="s">
        <v>2227</v>
      </c>
      <c r="D209" s="183"/>
      <c r="E209" s="184">
        <v>-0.315</v>
      </c>
      <c r="F209" s="157"/>
      <c r="G209" s="157"/>
      <c r="H209" s="157"/>
      <c r="I209" s="157"/>
      <c r="J209" s="157"/>
      <c r="K209" s="157"/>
      <c r="L209" s="157"/>
      <c r="M209" s="157"/>
      <c r="N209" s="157"/>
      <c r="O209" s="157"/>
      <c r="P209" s="157"/>
      <c r="Q209" s="157"/>
      <c r="R209" s="157"/>
      <c r="S209" s="157"/>
      <c r="T209" s="157"/>
      <c r="U209" s="157"/>
      <c r="V209" s="157"/>
      <c r="W209" s="157"/>
      <c r="X209" s="157"/>
      <c r="Y209" s="148"/>
      <c r="Z209" s="148"/>
      <c r="AA209" s="148"/>
      <c r="AB209" s="148"/>
      <c r="AC209" s="148"/>
      <c r="AD209" s="148"/>
      <c r="AE209" s="148"/>
      <c r="AF209" s="148"/>
      <c r="AG209" s="148" t="s">
        <v>393</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97" t="s">
        <v>2229</v>
      </c>
      <c r="D210" s="183"/>
      <c r="E210" s="184">
        <v>1.6</v>
      </c>
      <c r="F210" s="157"/>
      <c r="G210" s="157"/>
      <c r="H210" s="157"/>
      <c r="I210" s="157"/>
      <c r="J210" s="157"/>
      <c r="K210" s="157"/>
      <c r="L210" s="157"/>
      <c r="M210" s="157"/>
      <c r="N210" s="157"/>
      <c r="O210" s="157"/>
      <c r="P210" s="157"/>
      <c r="Q210" s="157"/>
      <c r="R210" s="157"/>
      <c r="S210" s="157"/>
      <c r="T210" s="157"/>
      <c r="U210" s="157"/>
      <c r="V210" s="157"/>
      <c r="W210" s="157"/>
      <c r="X210" s="157"/>
      <c r="Y210" s="148"/>
      <c r="Z210" s="148"/>
      <c r="AA210" s="148"/>
      <c r="AB210" s="148"/>
      <c r="AC210" s="148"/>
      <c r="AD210" s="148"/>
      <c r="AE210" s="148"/>
      <c r="AF210" s="148"/>
      <c r="AG210" s="148" t="s">
        <v>393</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97" t="s">
        <v>2138</v>
      </c>
      <c r="D211" s="183"/>
      <c r="E211" s="184">
        <v>8.3774999999999995</v>
      </c>
      <c r="F211" s="157"/>
      <c r="G211" s="157"/>
      <c r="H211" s="157"/>
      <c r="I211" s="157"/>
      <c r="J211" s="157"/>
      <c r="K211" s="157"/>
      <c r="L211" s="157"/>
      <c r="M211" s="157"/>
      <c r="N211" s="157"/>
      <c r="O211" s="157"/>
      <c r="P211" s="157"/>
      <c r="Q211" s="157"/>
      <c r="R211" s="157"/>
      <c r="S211" s="157"/>
      <c r="T211" s="157"/>
      <c r="U211" s="157"/>
      <c r="V211" s="157"/>
      <c r="W211" s="157"/>
      <c r="X211" s="157"/>
      <c r="Y211" s="148"/>
      <c r="Z211" s="148"/>
      <c r="AA211" s="148"/>
      <c r="AB211" s="148"/>
      <c r="AC211" s="148"/>
      <c r="AD211" s="148"/>
      <c r="AE211" s="148"/>
      <c r="AF211" s="148"/>
      <c r="AG211" s="148" t="s">
        <v>393</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97" t="s">
        <v>2139</v>
      </c>
      <c r="D212" s="183"/>
      <c r="E212" s="184">
        <v>0.7</v>
      </c>
      <c r="F212" s="157"/>
      <c r="G212" s="157"/>
      <c r="H212" s="157"/>
      <c r="I212" s="157"/>
      <c r="J212" s="157"/>
      <c r="K212" s="157"/>
      <c r="L212" s="157"/>
      <c r="M212" s="157"/>
      <c r="N212" s="157"/>
      <c r="O212" s="157"/>
      <c r="P212" s="157"/>
      <c r="Q212" s="157"/>
      <c r="R212" s="157"/>
      <c r="S212" s="157"/>
      <c r="T212" s="157"/>
      <c r="U212" s="157"/>
      <c r="V212" s="157"/>
      <c r="W212" s="157"/>
      <c r="X212" s="157"/>
      <c r="Y212" s="148"/>
      <c r="Z212" s="148"/>
      <c r="AA212" s="148"/>
      <c r="AB212" s="148"/>
      <c r="AC212" s="148"/>
      <c r="AD212" s="148"/>
      <c r="AE212" s="148"/>
      <c r="AF212" s="148"/>
      <c r="AG212" s="148" t="s">
        <v>393</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98" t="s">
        <v>599</v>
      </c>
      <c r="D213" s="185"/>
      <c r="E213" s="186">
        <v>18.7149</v>
      </c>
      <c r="F213" s="157"/>
      <c r="G213" s="157"/>
      <c r="H213" s="157"/>
      <c r="I213" s="157"/>
      <c r="J213" s="157"/>
      <c r="K213" s="157"/>
      <c r="L213" s="157"/>
      <c r="M213" s="157"/>
      <c r="N213" s="157"/>
      <c r="O213" s="157"/>
      <c r="P213" s="157"/>
      <c r="Q213" s="157"/>
      <c r="R213" s="157"/>
      <c r="S213" s="157"/>
      <c r="T213" s="157"/>
      <c r="U213" s="157"/>
      <c r="V213" s="157"/>
      <c r="W213" s="157"/>
      <c r="X213" s="157"/>
      <c r="Y213" s="148"/>
      <c r="Z213" s="148"/>
      <c r="AA213" s="148"/>
      <c r="AB213" s="148"/>
      <c r="AC213" s="148"/>
      <c r="AD213" s="148"/>
      <c r="AE213" s="148"/>
      <c r="AF213" s="148"/>
      <c r="AG213" s="148" t="s">
        <v>393</v>
      </c>
      <c r="AH213" s="148">
        <v>1</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ht="22.5" outlineLevel="1" x14ac:dyDescent="0.2">
      <c r="A214" s="155"/>
      <c r="B214" s="156"/>
      <c r="C214" s="197" t="s">
        <v>2140</v>
      </c>
      <c r="D214" s="183"/>
      <c r="E214" s="184">
        <v>2.63</v>
      </c>
      <c r="F214" s="157"/>
      <c r="G214" s="157"/>
      <c r="H214" s="157"/>
      <c r="I214" s="157"/>
      <c r="J214" s="157"/>
      <c r="K214" s="157"/>
      <c r="L214" s="157"/>
      <c r="M214" s="157"/>
      <c r="N214" s="157"/>
      <c r="O214" s="157"/>
      <c r="P214" s="157"/>
      <c r="Q214" s="157"/>
      <c r="R214" s="157"/>
      <c r="S214" s="157"/>
      <c r="T214" s="157"/>
      <c r="U214" s="157"/>
      <c r="V214" s="157"/>
      <c r="W214" s="157"/>
      <c r="X214" s="157"/>
      <c r="Y214" s="148"/>
      <c r="Z214" s="148"/>
      <c r="AA214" s="148"/>
      <c r="AB214" s="148"/>
      <c r="AC214" s="148"/>
      <c r="AD214" s="148"/>
      <c r="AE214" s="148"/>
      <c r="AF214" s="148"/>
      <c r="AG214" s="148" t="s">
        <v>393</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98" t="s">
        <v>599</v>
      </c>
      <c r="D215" s="185"/>
      <c r="E215" s="186">
        <v>2.63</v>
      </c>
      <c r="F215" s="157"/>
      <c r="G215" s="157"/>
      <c r="H215" s="157"/>
      <c r="I215" s="157"/>
      <c r="J215" s="157"/>
      <c r="K215" s="157"/>
      <c r="L215" s="157"/>
      <c r="M215" s="157"/>
      <c r="N215" s="157"/>
      <c r="O215" s="157"/>
      <c r="P215" s="157"/>
      <c r="Q215" s="157"/>
      <c r="R215" s="157"/>
      <c r="S215" s="157"/>
      <c r="T215" s="157"/>
      <c r="U215" s="157"/>
      <c r="V215" s="157"/>
      <c r="W215" s="157"/>
      <c r="X215" s="157"/>
      <c r="Y215" s="148"/>
      <c r="Z215" s="148"/>
      <c r="AA215" s="148"/>
      <c r="AB215" s="148"/>
      <c r="AC215" s="148"/>
      <c r="AD215" s="148"/>
      <c r="AE215" s="148"/>
      <c r="AF215" s="148"/>
      <c r="AG215" s="148" t="s">
        <v>393</v>
      </c>
      <c r="AH215" s="148">
        <v>1</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ht="22.5" outlineLevel="1" x14ac:dyDescent="0.2">
      <c r="A216" s="165">
        <v>46</v>
      </c>
      <c r="B216" s="166" t="s">
        <v>1202</v>
      </c>
      <c r="C216" s="175" t="s">
        <v>1203</v>
      </c>
      <c r="D216" s="167" t="s">
        <v>506</v>
      </c>
      <c r="E216" s="168">
        <v>21.344899999999999</v>
      </c>
      <c r="F216" s="169">
        <v>91.6</v>
      </c>
      <c r="G216" s="170">
        <f>ROUND(E216*F216,2)</f>
        <v>1955.19</v>
      </c>
      <c r="H216" s="169">
        <v>0</v>
      </c>
      <c r="I216" s="170">
        <f>ROUND(E216*H216,2)</f>
        <v>0</v>
      </c>
      <c r="J216" s="169">
        <v>91.6</v>
      </c>
      <c r="K216" s="170">
        <f>ROUND(E216*J216,2)</f>
        <v>1955.19</v>
      </c>
      <c r="L216" s="170">
        <v>21</v>
      </c>
      <c r="M216" s="170">
        <f>G216*(1+L216/100)</f>
        <v>2365.7799</v>
      </c>
      <c r="N216" s="170">
        <v>0</v>
      </c>
      <c r="O216" s="170">
        <f>ROUND(E216*N216,2)</f>
        <v>0</v>
      </c>
      <c r="P216" s="170">
        <v>0</v>
      </c>
      <c r="Q216" s="170">
        <f>ROUND(E216*P216,2)</f>
        <v>0</v>
      </c>
      <c r="R216" s="170" t="s">
        <v>1195</v>
      </c>
      <c r="S216" s="170" t="s">
        <v>387</v>
      </c>
      <c r="T216" s="171" t="s">
        <v>322</v>
      </c>
      <c r="U216" s="157">
        <v>0.17299999999999999</v>
      </c>
      <c r="V216" s="157">
        <f>ROUND(E216*U216,2)</f>
        <v>3.69</v>
      </c>
      <c r="W216" s="157"/>
      <c r="X216" s="157" t="s">
        <v>388</v>
      </c>
      <c r="Y216" s="148"/>
      <c r="Z216" s="148"/>
      <c r="AA216" s="148"/>
      <c r="AB216" s="148"/>
      <c r="AC216" s="148"/>
      <c r="AD216" s="148"/>
      <c r="AE216" s="148"/>
      <c r="AF216" s="148"/>
      <c r="AG216" s="148" t="s">
        <v>389</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273" t="s">
        <v>1200</v>
      </c>
      <c r="D217" s="274"/>
      <c r="E217" s="274"/>
      <c r="F217" s="274"/>
      <c r="G217" s="274"/>
      <c r="H217" s="157"/>
      <c r="I217" s="157"/>
      <c r="J217" s="157"/>
      <c r="K217" s="157"/>
      <c r="L217" s="157"/>
      <c r="M217" s="157"/>
      <c r="N217" s="157"/>
      <c r="O217" s="157"/>
      <c r="P217" s="157"/>
      <c r="Q217" s="157"/>
      <c r="R217" s="157"/>
      <c r="S217" s="157"/>
      <c r="T217" s="157"/>
      <c r="U217" s="157"/>
      <c r="V217" s="157"/>
      <c r="W217" s="157"/>
      <c r="X217" s="157"/>
      <c r="Y217" s="148"/>
      <c r="Z217" s="148"/>
      <c r="AA217" s="148"/>
      <c r="AB217" s="148"/>
      <c r="AC217" s="148"/>
      <c r="AD217" s="148"/>
      <c r="AE217" s="148"/>
      <c r="AF217" s="148"/>
      <c r="AG217" s="148" t="s">
        <v>391</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197" t="s">
        <v>2228</v>
      </c>
      <c r="D218" s="183"/>
      <c r="E218" s="184">
        <v>8.3523999999999994</v>
      </c>
      <c r="F218" s="157"/>
      <c r="G218" s="157"/>
      <c r="H218" s="157"/>
      <c r="I218" s="157"/>
      <c r="J218" s="157"/>
      <c r="K218" s="157"/>
      <c r="L218" s="157"/>
      <c r="M218" s="157"/>
      <c r="N218" s="157"/>
      <c r="O218" s="157"/>
      <c r="P218" s="157"/>
      <c r="Q218" s="157"/>
      <c r="R218" s="157"/>
      <c r="S218" s="157"/>
      <c r="T218" s="157"/>
      <c r="U218" s="157"/>
      <c r="V218" s="157"/>
      <c r="W218" s="157"/>
      <c r="X218" s="157"/>
      <c r="Y218" s="148"/>
      <c r="Z218" s="148"/>
      <c r="AA218" s="148"/>
      <c r="AB218" s="148"/>
      <c r="AC218" s="148"/>
      <c r="AD218" s="148"/>
      <c r="AE218" s="148"/>
      <c r="AF218" s="148"/>
      <c r="AG218" s="148" t="s">
        <v>393</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97" t="s">
        <v>2227</v>
      </c>
      <c r="D219" s="183"/>
      <c r="E219" s="184">
        <v>-0.315</v>
      </c>
      <c r="F219" s="157"/>
      <c r="G219" s="157"/>
      <c r="H219" s="157"/>
      <c r="I219" s="157"/>
      <c r="J219" s="157"/>
      <c r="K219" s="157"/>
      <c r="L219" s="157"/>
      <c r="M219" s="157"/>
      <c r="N219" s="157"/>
      <c r="O219" s="157"/>
      <c r="P219" s="157"/>
      <c r="Q219" s="157"/>
      <c r="R219" s="157"/>
      <c r="S219" s="157"/>
      <c r="T219" s="157"/>
      <c r="U219" s="157"/>
      <c r="V219" s="157"/>
      <c r="W219" s="157"/>
      <c r="X219" s="157"/>
      <c r="Y219" s="148"/>
      <c r="Z219" s="148"/>
      <c r="AA219" s="148"/>
      <c r="AB219" s="148"/>
      <c r="AC219" s="148"/>
      <c r="AD219" s="148"/>
      <c r="AE219" s="148"/>
      <c r="AF219" s="148"/>
      <c r="AG219" s="148" t="s">
        <v>393</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97" t="s">
        <v>2229</v>
      </c>
      <c r="D220" s="183"/>
      <c r="E220" s="184">
        <v>1.6</v>
      </c>
      <c r="F220" s="157"/>
      <c r="G220" s="157"/>
      <c r="H220" s="157"/>
      <c r="I220" s="157"/>
      <c r="J220" s="157"/>
      <c r="K220" s="157"/>
      <c r="L220" s="157"/>
      <c r="M220" s="157"/>
      <c r="N220" s="157"/>
      <c r="O220" s="157"/>
      <c r="P220" s="157"/>
      <c r="Q220" s="157"/>
      <c r="R220" s="157"/>
      <c r="S220" s="157"/>
      <c r="T220" s="157"/>
      <c r="U220" s="157"/>
      <c r="V220" s="157"/>
      <c r="W220" s="157"/>
      <c r="X220" s="157"/>
      <c r="Y220" s="148"/>
      <c r="Z220" s="148"/>
      <c r="AA220" s="148"/>
      <c r="AB220" s="148"/>
      <c r="AC220" s="148"/>
      <c r="AD220" s="148"/>
      <c r="AE220" s="148"/>
      <c r="AF220" s="148"/>
      <c r="AG220" s="148" t="s">
        <v>393</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97" t="s">
        <v>2138</v>
      </c>
      <c r="D221" s="183"/>
      <c r="E221" s="184">
        <v>8.3774999999999995</v>
      </c>
      <c r="F221" s="157"/>
      <c r="G221" s="157"/>
      <c r="H221" s="157"/>
      <c r="I221" s="157"/>
      <c r="J221" s="157"/>
      <c r="K221" s="157"/>
      <c r="L221" s="157"/>
      <c r="M221" s="157"/>
      <c r="N221" s="157"/>
      <c r="O221" s="157"/>
      <c r="P221" s="157"/>
      <c r="Q221" s="157"/>
      <c r="R221" s="157"/>
      <c r="S221" s="157"/>
      <c r="T221" s="157"/>
      <c r="U221" s="157"/>
      <c r="V221" s="157"/>
      <c r="W221" s="157"/>
      <c r="X221" s="157"/>
      <c r="Y221" s="148"/>
      <c r="Z221" s="148"/>
      <c r="AA221" s="148"/>
      <c r="AB221" s="148"/>
      <c r="AC221" s="148"/>
      <c r="AD221" s="148"/>
      <c r="AE221" s="148"/>
      <c r="AF221" s="148"/>
      <c r="AG221" s="148" t="s">
        <v>393</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97" t="s">
        <v>2139</v>
      </c>
      <c r="D222" s="183"/>
      <c r="E222" s="184">
        <v>0.7</v>
      </c>
      <c r="F222" s="157"/>
      <c r="G222" s="157"/>
      <c r="H222" s="157"/>
      <c r="I222" s="157"/>
      <c r="J222" s="157"/>
      <c r="K222" s="157"/>
      <c r="L222" s="157"/>
      <c r="M222" s="157"/>
      <c r="N222" s="157"/>
      <c r="O222" s="157"/>
      <c r="P222" s="157"/>
      <c r="Q222" s="157"/>
      <c r="R222" s="157"/>
      <c r="S222" s="157"/>
      <c r="T222" s="157"/>
      <c r="U222" s="157"/>
      <c r="V222" s="157"/>
      <c r="W222" s="157"/>
      <c r="X222" s="157"/>
      <c r="Y222" s="148"/>
      <c r="Z222" s="148"/>
      <c r="AA222" s="148"/>
      <c r="AB222" s="148"/>
      <c r="AC222" s="148"/>
      <c r="AD222" s="148"/>
      <c r="AE222" s="148"/>
      <c r="AF222" s="148"/>
      <c r="AG222" s="148" t="s">
        <v>393</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98" t="s">
        <v>599</v>
      </c>
      <c r="D223" s="185"/>
      <c r="E223" s="186">
        <v>18.7149</v>
      </c>
      <c r="F223" s="157"/>
      <c r="G223" s="157"/>
      <c r="H223" s="157"/>
      <c r="I223" s="157"/>
      <c r="J223" s="157"/>
      <c r="K223" s="157"/>
      <c r="L223" s="157"/>
      <c r="M223" s="157"/>
      <c r="N223" s="157"/>
      <c r="O223" s="157"/>
      <c r="P223" s="157"/>
      <c r="Q223" s="157"/>
      <c r="R223" s="157"/>
      <c r="S223" s="157"/>
      <c r="T223" s="157"/>
      <c r="U223" s="157"/>
      <c r="V223" s="157"/>
      <c r="W223" s="157"/>
      <c r="X223" s="157"/>
      <c r="Y223" s="148"/>
      <c r="Z223" s="148"/>
      <c r="AA223" s="148"/>
      <c r="AB223" s="148"/>
      <c r="AC223" s="148"/>
      <c r="AD223" s="148"/>
      <c r="AE223" s="148"/>
      <c r="AF223" s="148"/>
      <c r="AG223" s="148" t="s">
        <v>393</v>
      </c>
      <c r="AH223" s="148">
        <v>1</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ht="22.5" outlineLevel="1" x14ac:dyDescent="0.2">
      <c r="A224" s="155"/>
      <c r="B224" s="156"/>
      <c r="C224" s="197" t="s">
        <v>2140</v>
      </c>
      <c r="D224" s="183"/>
      <c r="E224" s="184">
        <v>2.63</v>
      </c>
      <c r="F224" s="157"/>
      <c r="G224" s="157"/>
      <c r="H224" s="157"/>
      <c r="I224" s="157"/>
      <c r="J224" s="157"/>
      <c r="K224" s="157"/>
      <c r="L224" s="157"/>
      <c r="M224" s="157"/>
      <c r="N224" s="157"/>
      <c r="O224" s="157"/>
      <c r="P224" s="157"/>
      <c r="Q224" s="157"/>
      <c r="R224" s="157"/>
      <c r="S224" s="157"/>
      <c r="T224" s="157"/>
      <c r="U224" s="157"/>
      <c r="V224" s="157"/>
      <c r="W224" s="157"/>
      <c r="X224" s="157"/>
      <c r="Y224" s="148"/>
      <c r="Z224" s="148"/>
      <c r="AA224" s="148"/>
      <c r="AB224" s="148"/>
      <c r="AC224" s="148"/>
      <c r="AD224" s="148"/>
      <c r="AE224" s="148"/>
      <c r="AF224" s="148"/>
      <c r="AG224" s="148" t="s">
        <v>393</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98" t="s">
        <v>599</v>
      </c>
      <c r="D225" s="185"/>
      <c r="E225" s="186">
        <v>2.63</v>
      </c>
      <c r="F225" s="157"/>
      <c r="G225" s="157"/>
      <c r="H225" s="157"/>
      <c r="I225" s="157"/>
      <c r="J225" s="157"/>
      <c r="K225" s="157"/>
      <c r="L225" s="157"/>
      <c r="M225" s="157"/>
      <c r="N225" s="157"/>
      <c r="O225" s="157"/>
      <c r="P225" s="157"/>
      <c r="Q225" s="157"/>
      <c r="R225" s="157"/>
      <c r="S225" s="157"/>
      <c r="T225" s="157"/>
      <c r="U225" s="157"/>
      <c r="V225" s="157"/>
      <c r="W225" s="157"/>
      <c r="X225" s="157"/>
      <c r="Y225" s="148"/>
      <c r="Z225" s="148"/>
      <c r="AA225" s="148"/>
      <c r="AB225" s="148"/>
      <c r="AC225" s="148"/>
      <c r="AD225" s="148"/>
      <c r="AE225" s="148"/>
      <c r="AF225" s="148"/>
      <c r="AG225" s="148" t="s">
        <v>393</v>
      </c>
      <c r="AH225" s="148">
        <v>1</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65">
        <v>47</v>
      </c>
      <c r="B226" s="166" t="s">
        <v>1880</v>
      </c>
      <c r="C226" s="175" t="s">
        <v>1881</v>
      </c>
      <c r="D226" s="167" t="s">
        <v>649</v>
      </c>
      <c r="E226" s="168">
        <v>3.7399999999999998E-3</v>
      </c>
      <c r="F226" s="169">
        <v>29409.09</v>
      </c>
      <c r="G226" s="170">
        <f>ROUND(E226*F226,2)</f>
        <v>109.99</v>
      </c>
      <c r="H226" s="169">
        <v>24122.45</v>
      </c>
      <c r="I226" s="170">
        <f>ROUND(E226*H226,2)</f>
        <v>90.22</v>
      </c>
      <c r="J226" s="169">
        <v>5286.64</v>
      </c>
      <c r="K226" s="170">
        <f>ROUND(E226*J226,2)</f>
        <v>19.77</v>
      </c>
      <c r="L226" s="170">
        <v>21</v>
      </c>
      <c r="M226" s="170">
        <f>G226*(1+L226/100)</f>
        <v>133.08789999999999</v>
      </c>
      <c r="N226" s="170">
        <v>1.0512600000000001</v>
      </c>
      <c r="O226" s="170">
        <f>ROUND(E226*N226,2)</f>
        <v>0</v>
      </c>
      <c r="P226" s="170">
        <v>0</v>
      </c>
      <c r="Q226" s="170">
        <f>ROUND(E226*P226,2)</f>
        <v>0</v>
      </c>
      <c r="R226" s="170" t="s">
        <v>1195</v>
      </c>
      <c r="S226" s="170" t="s">
        <v>387</v>
      </c>
      <c r="T226" s="171" t="s">
        <v>322</v>
      </c>
      <c r="U226" s="157">
        <v>15.211</v>
      </c>
      <c r="V226" s="157">
        <f>ROUND(E226*U226,2)</f>
        <v>0.06</v>
      </c>
      <c r="W226" s="157"/>
      <c r="X226" s="157" t="s">
        <v>388</v>
      </c>
      <c r="Y226" s="148"/>
      <c r="Z226" s="148"/>
      <c r="AA226" s="148"/>
      <c r="AB226" s="148"/>
      <c r="AC226" s="148"/>
      <c r="AD226" s="148"/>
      <c r="AE226" s="148"/>
      <c r="AF226" s="148"/>
      <c r="AG226" s="148" t="s">
        <v>389</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ht="33.75" outlineLevel="1" x14ac:dyDescent="0.2">
      <c r="A227" s="155"/>
      <c r="B227" s="156"/>
      <c r="C227" s="273" t="s">
        <v>1882</v>
      </c>
      <c r="D227" s="274"/>
      <c r="E227" s="274"/>
      <c r="F227" s="274"/>
      <c r="G227" s="274"/>
      <c r="H227" s="157"/>
      <c r="I227" s="157"/>
      <c r="J227" s="157"/>
      <c r="K227" s="157"/>
      <c r="L227" s="157"/>
      <c r="M227" s="157"/>
      <c r="N227" s="157"/>
      <c r="O227" s="157"/>
      <c r="P227" s="157"/>
      <c r="Q227" s="157"/>
      <c r="R227" s="157"/>
      <c r="S227" s="157"/>
      <c r="T227" s="157"/>
      <c r="U227" s="157"/>
      <c r="V227" s="157"/>
      <c r="W227" s="157"/>
      <c r="X227" s="157"/>
      <c r="Y227" s="148"/>
      <c r="Z227" s="148"/>
      <c r="AA227" s="148"/>
      <c r="AB227" s="148"/>
      <c r="AC227" s="148"/>
      <c r="AD227" s="148"/>
      <c r="AE227" s="148"/>
      <c r="AF227" s="148"/>
      <c r="AG227" s="148" t="s">
        <v>391</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72" t="str">
        <f>C227</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27" s="148"/>
      <c r="BC227" s="148"/>
      <c r="BD227" s="148"/>
      <c r="BE227" s="148"/>
      <c r="BF227" s="148"/>
      <c r="BG227" s="148"/>
      <c r="BH227" s="148"/>
    </row>
    <row r="228" spans="1:60" outlineLevel="1" x14ac:dyDescent="0.2">
      <c r="A228" s="155"/>
      <c r="B228" s="156"/>
      <c r="C228" s="197" t="s">
        <v>2141</v>
      </c>
      <c r="D228" s="183"/>
      <c r="E228" s="184">
        <v>3.7399999999999998E-3</v>
      </c>
      <c r="F228" s="157"/>
      <c r="G228" s="157"/>
      <c r="H228" s="157"/>
      <c r="I228" s="157"/>
      <c r="J228" s="157"/>
      <c r="K228" s="157"/>
      <c r="L228" s="157"/>
      <c r="M228" s="157"/>
      <c r="N228" s="157"/>
      <c r="O228" s="157"/>
      <c r="P228" s="157"/>
      <c r="Q228" s="157"/>
      <c r="R228" s="157"/>
      <c r="S228" s="157"/>
      <c r="T228" s="157"/>
      <c r="U228" s="157"/>
      <c r="V228" s="157"/>
      <c r="W228" s="157"/>
      <c r="X228" s="157"/>
      <c r="Y228" s="148"/>
      <c r="Z228" s="148"/>
      <c r="AA228" s="148"/>
      <c r="AB228" s="148"/>
      <c r="AC228" s="148"/>
      <c r="AD228" s="148"/>
      <c r="AE228" s="148"/>
      <c r="AF228" s="148"/>
      <c r="AG228" s="148" t="s">
        <v>393</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65">
        <v>48</v>
      </c>
      <c r="B229" s="166" t="s">
        <v>1884</v>
      </c>
      <c r="C229" s="175" t="s">
        <v>1885</v>
      </c>
      <c r="D229" s="167" t="s">
        <v>649</v>
      </c>
      <c r="E229" s="168">
        <v>0.34866000000000003</v>
      </c>
      <c r="F229" s="169">
        <v>33919.97</v>
      </c>
      <c r="G229" s="170">
        <f>ROUND(E229*F229,2)</f>
        <v>11826.54</v>
      </c>
      <c r="H229" s="169">
        <v>23620.91</v>
      </c>
      <c r="I229" s="170">
        <f>ROUND(E229*H229,2)</f>
        <v>8235.67</v>
      </c>
      <c r="J229" s="169">
        <v>10299.06</v>
      </c>
      <c r="K229" s="170">
        <f>ROUND(E229*J229,2)</f>
        <v>3590.87</v>
      </c>
      <c r="L229" s="170">
        <v>21</v>
      </c>
      <c r="M229" s="170">
        <f>G229*(1+L229/100)</f>
        <v>14310.1134</v>
      </c>
      <c r="N229" s="170">
        <v>1.02139</v>
      </c>
      <c r="O229" s="170">
        <f>ROUND(E229*N229,2)</f>
        <v>0.36</v>
      </c>
      <c r="P229" s="170">
        <v>0</v>
      </c>
      <c r="Q229" s="170">
        <f>ROUND(E229*P229,2)</f>
        <v>0</v>
      </c>
      <c r="R229" s="170" t="s">
        <v>1195</v>
      </c>
      <c r="S229" s="170" t="s">
        <v>387</v>
      </c>
      <c r="T229" s="171" t="s">
        <v>322</v>
      </c>
      <c r="U229" s="157">
        <v>26.616</v>
      </c>
      <c r="V229" s="157">
        <f>ROUND(E229*U229,2)</f>
        <v>9.2799999999999994</v>
      </c>
      <c r="W229" s="157"/>
      <c r="X229" s="157" t="s">
        <v>388</v>
      </c>
      <c r="Y229" s="148"/>
      <c r="Z229" s="148"/>
      <c r="AA229" s="148"/>
      <c r="AB229" s="148"/>
      <c r="AC229" s="148"/>
      <c r="AD229" s="148"/>
      <c r="AE229" s="148"/>
      <c r="AF229" s="148"/>
      <c r="AG229" s="148" t="s">
        <v>389</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ht="22.5" outlineLevel="1" x14ac:dyDescent="0.2">
      <c r="A230" s="155"/>
      <c r="B230" s="156"/>
      <c r="C230" s="273" t="s">
        <v>1206</v>
      </c>
      <c r="D230" s="274"/>
      <c r="E230" s="274"/>
      <c r="F230" s="274"/>
      <c r="G230" s="274"/>
      <c r="H230" s="157"/>
      <c r="I230" s="157"/>
      <c r="J230" s="157"/>
      <c r="K230" s="157"/>
      <c r="L230" s="157"/>
      <c r="M230" s="157"/>
      <c r="N230" s="157"/>
      <c r="O230" s="157"/>
      <c r="P230" s="157"/>
      <c r="Q230" s="157"/>
      <c r="R230" s="157"/>
      <c r="S230" s="157"/>
      <c r="T230" s="157"/>
      <c r="U230" s="157"/>
      <c r="V230" s="157"/>
      <c r="W230" s="157"/>
      <c r="X230" s="157"/>
      <c r="Y230" s="148"/>
      <c r="Z230" s="148"/>
      <c r="AA230" s="148"/>
      <c r="AB230" s="148"/>
      <c r="AC230" s="148"/>
      <c r="AD230" s="148"/>
      <c r="AE230" s="148"/>
      <c r="AF230" s="148"/>
      <c r="AG230" s="148" t="s">
        <v>391</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72" t="str">
        <f>C230</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230" s="148"/>
      <c r="BC230" s="148"/>
      <c r="BD230" s="148"/>
      <c r="BE230" s="148"/>
      <c r="BF230" s="148"/>
      <c r="BG230" s="148"/>
      <c r="BH230" s="148"/>
    </row>
    <row r="231" spans="1:60" outlineLevel="1" x14ac:dyDescent="0.2">
      <c r="A231" s="155"/>
      <c r="B231" s="156"/>
      <c r="C231" s="261" t="s">
        <v>1886</v>
      </c>
      <c r="D231" s="262"/>
      <c r="E231" s="262"/>
      <c r="F231" s="262"/>
      <c r="G231" s="262"/>
      <c r="H231" s="157"/>
      <c r="I231" s="157"/>
      <c r="J231" s="157"/>
      <c r="K231" s="157"/>
      <c r="L231" s="157"/>
      <c r="M231" s="157"/>
      <c r="N231" s="157"/>
      <c r="O231" s="157"/>
      <c r="P231" s="157"/>
      <c r="Q231" s="157"/>
      <c r="R231" s="157"/>
      <c r="S231" s="157"/>
      <c r="T231" s="157"/>
      <c r="U231" s="157"/>
      <c r="V231" s="157"/>
      <c r="W231" s="157"/>
      <c r="X231" s="157"/>
      <c r="Y231" s="148"/>
      <c r="Z231" s="148"/>
      <c r="AA231" s="148"/>
      <c r="AB231" s="148"/>
      <c r="AC231" s="148"/>
      <c r="AD231" s="148"/>
      <c r="AE231" s="148"/>
      <c r="AF231" s="148"/>
      <c r="AG231" s="148" t="s">
        <v>326</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94" t="s">
        <v>392</v>
      </c>
      <c r="D232" s="179"/>
      <c r="E232" s="180"/>
      <c r="F232" s="157"/>
      <c r="G232" s="157"/>
      <c r="H232" s="157"/>
      <c r="I232" s="157"/>
      <c r="J232" s="157"/>
      <c r="K232" s="157"/>
      <c r="L232" s="157"/>
      <c r="M232" s="157"/>
      <c r="N232" s="157"/>
      <c r="O232" s="157"/>
      <c r="P232" s="157"/>
      <c r="Q232" s="157"/>
      <c r="R232" s="157"/>
      <c r="S232" s="157"/>
      <c r="T232" s="157"/>
      <c r="U232" s="157"/>
      <c r="V232" s="157"/>
      <c r="W232" s="157"/>
      <c r="X232" s="157"/>
      <c r="Y232" s="148"/>
      <c r="Z232" s="148"/>
      <c r="AA232" s="148"/>
      <c r="AB232" s="148"/>
      <c r="AC232" s="148"/>
      <c r="AD232" s="148"/>
      <c r="AE232" s="148"/>
      <c r="AF232" s="148"/>
      <c r="AG232" s="148" t="s">
        <v>393</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195" t="s">
        <v>2230</v>
      </c>
      <c r="D233" s="179"/>
      <c r="E233" s="180">
        <v>1.5386</v>
      </c>
      <c r="F233" s="157"/>
      <c r="G233" s="157"/>
      <c r="H233" s="157"/>
      <c r="I233" s="157"/>
      <c r="J233" s="157"/>
      <c r="K233" s="157"/>
      <c r="L233" s="157"/>
      <c r="M233" s="157"/>
      <c r="N233" s="157"/>
      <c r="O233" s="157"/>
      <c r="P233" s="157"/>
      <c r="Q233" s="157"/>
      <c r="R233" s="157"/>
      <c r="S233" s="157"/>
      <c r="T233" s="157"/>
      <c r="U233" s="157"/>
      <c r="V233" s="157"/>
      <c r="W233" s="157"/>
      <c r="X233" s="157"/>
      <c r="Y233" s="148"/>
      <c r="Z233" s="148"/>
      <c r="AA233" s="148"/>
      <c r="AB233" s="148"/>
      <c r="AC233" s="148"/>
      <c r="AD233" s="148"/>
      <c r="AE233" s="148"/>
      <c r="AF233" s="148"/>
      <c r="AG233" s="148" t="s">
        <v>393</v>
      </c>
      <c r="AH233" s="148">
        <v>2</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95" t="s">
        <v>2231</v>
      </c>
      <c r="D234" s="179"/>
      <c r="E234" s="180">
        <v>-0.315</v>
      </c>
      <c r="F234" s="157"/>
      <c r="G234" s="157"/>
      <c r="H234" s="157"/>
      <c r="I234" s="157"/>
      <c r="J234" s="157"/>
      <c r="K234" s="157"/>
      <c r="L234" s="157"/>
      <c r="M234" s="157"/>
      <c r="N234" s="157"/>
      <c r="O234" s="157"/>
      <c r="P234" s="157"/>
      <c r="Q234" s="157"/>
      <c r="R234" s="157"/>
      <c r="S234" s="157"/>
      <c r="T234" s="157"/>
      <c r="U234" s="157"/>
      <c r="V234" s="157"/>
      <c r="W234" s="157"/>
      <c r="X234" s="157"/>
      <c r="Y234" s="148"/>
      <c r="Z234" s="148"/>
      <c r="AA234" s="148"/>
      <c r="AB234" s="148"/>
      <c r="AC234" s="148"/>
      <c r="AD234" s="148"/>
      <c r="AE234" s="148"/>
      <c r="AF234" s="148"/>
      <c r="AG234" s="148" t="s">
        <v>393</v>
      </c>
      <c r="AH234" s="148">
        <v>2</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95" t="s">
        <v>2144</v>
      </c>
      <c r="D235" s="179"/>
      <c r="E235" s="180">
        <v>1.94</v>
      </c>
      <c r="F235" s="157"/>
      <c r="G235" s="157"/>
      <c r="H235" s="157"/>
      <c r="I235" s="157"/>
      <c r="J235" s="157"/>
      <c r="K235" s="157"/>
      <c r="L235" s="157"/>
      <c r="M235" s="157"/>
      <c r="N235" s="157"/>
      <c r="O235" s="157"/>
      <c r="P235" s="157"/>
      <c r="Q235" s="157"/>
      <c r="R235" s="157"/>
      <c r="S235" s="157"/>
      <c r="T235" s="157"/>
      <c r="U235" s="157"/>
      <c r="V235" s="157"/>
      <c r="W235" s="157"/>
      <c r="X235" s="157"/>
      <c r="Y235" s="148"/>
      <c r="Z235" s="148"/>
      <c r="AA235" s="148"/>
      <c r="AB235" s="148"/>
      <c r="AC235" s="148"/>
      <c r="AD235" s="148"/>
      <c r="AE235" s="148"/>
      <c r="AF235" s="148"/>
      <c r="AG235" s="148" t="s">
        <v>393</v>
      </c>
      <c r="AH235" s="148">
        <v>2</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ht="22.5" outlineLevel="1" x14ac:dyDescent="0.2">
      <c r="A236" s="155"/>
      <c r="B236" s="156"/>
      <c r="C236" s="195" t="s">
        <v>2232</v>
      </c>
      <c r="D236" s="179"/>
      <c r="E236" s="180">
        <v>0.32300000000000001</v>
      </c>
      <c r="F236" s="157"/>
      <c r="G236" s="157"/>
      <c r="H236" s="157"/>
      <c r="I236" s="157"/>
      <c r="J236" s="157"/>
      <c r="K236" s="157"/>
      <c r="L236" s="157"/>
      <c r="M236" s="157"/>
      <c r="N236" s="157"/>
      <c r="O236" s="157"/>
      <c r="P236" s="157"/>
      <c r="Q236" s="157"/>
      <c r="R236" s="157"/>
      <c r="S236" s="157"/>
      <c r="T236" s="157"/>
      <c r="U236" s="157"/>
      <c r="V236" s="157"/>
      <c r="W236" s="157"/>
      <c r="X236" s="157"/>
      <c r="Y236" s="148"/>
      <c r="Z236" s="148"/>
      <c r="AA236" s="148"/>
      <c r="AB236" s="148"/>
      <c r="AC236" s="148"/>
      <c r="AD236" s="148"/>
      <c r="AE236" s="148"/>
      <c r="AF236" s="148"/>
      <c r="AG236" s="148" t="s">
        <v>393</v>
      </c>
      <c r="AH236" s="148">
        <v>2</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96" t="s">
        <v>403</v>
      </c>
      <c r="D237" s="181"/>
      <c r="E237" s="182">
        <v>3.4866000000000001</v>
      </c>
      <c r="F237" s="157"/>
      <c r="G237" s="157"/>
      <c r="H237" s="157"/>
      <c r="I237" s="157"/>
      <c r="J237" s="157"/>
      <c r="K237" s="157"/>
      <c r="L237" s="157"/>
      <c r="M237" s="157"/>
      <c r="N237" s="157"/>
      <c r="O237" s="157"/>
      <c r="P237" s="157"/>
      <c r="Q237" s="157"/>
      <c r="R237" s="157"/>
      <c r="S237" s="157"/>
      <c r="T237" s="157"/>
      <c r="U237" s="157"/>
      <c r="V237" s="157"/>
      <c r="W237" s="157"/>
      <c r="X237" s="157"/>
      <c r="Y237" s="148"/>
      <c r="Z237" s="148"/>
      <c r="AA237" s="148"/>
      <c r="AB237" s="148"/>
      <c r="AC237" s="148"/>
      <c r="AD237" s="148"/>
      <c r="AE237" s="148"/>
      <c r="AF237" s="148"/>
      <c r="AG237" s="148" t="s">
        <v>393</v>
      </c>
      <c r="AH237" s="148">
        <v>3</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94" t="s">
        <v>404</v>
      </c>
      <c r="D238" s="179"/>
      <c r="E238" s="180"/>
      <c r="F238" s="157"/>
      <c r="G238" s="157"/>
      <c r="H238" s="157"/>
      <c r="I238" s="157"/>
      <c r="J238" s="157"/>
      <c r="K238" s="157"/>
      <c r="L238" s="157"/>
      <c r="M238" s="157"/>
      <c r="N238" s="157"/>
      <c r="O238" s="157"/>
      <c r="P238" s="157"/>
      <c r="Q238" s="157"/>
      <c r="R238" s="157"/>
      <c r="S238" s="157"/>
      <c r="T238" s="157"/>
      <c r="U238" s="157"/>
      <c r="V238" s="157"/>
      <c r="W238" s="157"/>
      <c r="X238" s="157"/>
      <c r="Y238" s="148"/>
      <c r="Z238" s="148"/>
      <c r="AA238" s="148"/>
      <c r="AB238" s="148"/>
      <c r="AC238" s="148"/>
      <c r="AD238" s="148"/>
      <c r="AE238" s="148"/>
      <c r="AF238" s="148"/>
      <c r="AG238" s="148" t="s">
        <v>393</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97" t="s">
        <v>2233</v>
      </c>
      <c r="D239" s="183"/>
      <c r="E239" s="184">
        <v>0.34866000000000003</v>
      </c>
      <c r="F239" s="157"/>
      <c r="G239" s="157"/>
      <c r="H239" s="157"/>
      <c r="I239" s="157"/>
      <c r="J239" s="157"/>
      <c r="K239" s="157"/>
      <c r="L239" s="157"/>
      <c r="M239" s="157"/>
      <c r="N239" s="157"/>
      <c r="O239" s="157"/>
      <c r="P239" s="157"/>
      <c r="Q239" s="157"/>
      <c r="R239" s="157"/>
      <c r="S239" s="157"/>
      <c r="T239" s="157"/>
      <c r="U239" s="157"/>
      <c r="V239" s="157"/>
      <c r="W239" s="157"/>
      <c r="X239" s="157"/>
      <c r="Y239" s="148"/>
      <c r="Z239" s="148"/>
      <c r="AA239" s="148"/>
      <c r="AB239" s="148"/>
      <c r="AC239" s="148"/>
      <c r="AD239" s="148"/>
      <c r="AE239" s="148"/>
      <c r="AF239" s="148"/>
      <c r="AG239" s="148" t="s">
        <v>393</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ht="22.5" outlineLevel="1" x14ac:dyDescent="0.2">
      <c r="A240" s="165">
        <v>49</v>
      </c>
      <c r="B240" s="166" t="s">
        <v>1892</v>
      </c>
      <c r="C240" s="175" t="s">
        <v>1893</v>
      </c>
      <c r="D240" s="167" t="s">
        <v>506</v>
      </c>
      <c r="E240" s="168">
        <v>73</v>
      </c>
      <c r="F240" s="169">
        <v>68.88</v>
      </c>
      <c r="G240" s="170">
        <f>ROUND(E240*F240,2)</f>
        <v>5028.24</v>
      </c>
      <c r="H240" s="169">
        <v>43.46</v>
      </c>
      <c r="I240" s="170">
        <f>ROUND(E240*H240,2)</f>
        <v>3172.58</v>
      </c>
      <c r="J240" s="169">
        <v>25.42</v>
      </c>
      <c r="K240" s="170">
        <f>ROUND(E240*J240,2)</f>
        <v>1855.66</v>
      </c>
      <c r="L240" s="170">
        <v>21</v>
      </c>
      <c r="M240" s="170">
        <f>G240*(1+L240/100)</f>
        <v>6084.1704</v>
      </c>
      <c r="N240" s="170">
        <v>0.16192000000000001</v>
      </c>
      <c r="O240" s="170">
        <f>ROUND(E240*N240,2)</f>
        <v>11.82</v>
      </c>
      <c r="P240" s="170">
        <v>0</v>
      </c>
      <c r="Q240" s="170">
        <f>ROUND(E240*P240,2)</f>
        <v>0</v>
      </c>
      <c r="R240" s="170" t="s">
        <v>638</v>
      </c>
      <c r="S240" s="170" t="s">
        <v>387</v>
      </c>
      <c r="T240" s="171" t="s">
        <v>322</v>
      </c>
      <c r="U240" s="157">
        <v>0.09</v>
      </c>
      <c r="V240" s="157">
        <f>ROUND(E240*U240,2)</f>
        <v>6.57</v>
      </c>
      <c r="W240" s="157"/>
      <c r="X240" s="157" t="s">
        <v>388</v>
      </c>
      <c r="Y240" s="148"/>
      <c r="Z240" s="148"/>
      <c r="AA240" s="148"/>
      <c r="AB240" s="148"/>
      <c r="AC240" s="148"/>
      <c r="AD240" s="148"/>
      <c r="AE240" s="148"/>
      <c r="AF240" s="148"/>
      <c r="AG240" s="148" t="s">
        <v>389</v>
      </c>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273" t="s">
        <v>1894</v>
      </c>
      <c r="D241" s="274"/>
      <c r="E241" s="274"/>
      <c r="F241" s="274"/>
      <c r="G241" s="274"/>
      <c r="H241" s="157"/>
      <c r="I241" s="157"/>
      <c r="J241" s="157"/>
      <c r="K241" s="157"/>
      <c r="L241" s="157"/>
      <c r="M241" s="157"/>
      <c r="N241" s="157"/>
      <c r="O241" s="157"/>
      <c r="P241" s="157"/>
      <c r="Q241" s="157"/>
      <c r="R241" s="157"/>
      <c r="S241" s="157"/>
      <c r="T241" s="157"/>
      <c r="U241" s="157"/>
      <c r="V241" s="157"/>
      <c r="W241" s="157"/>
      <c r="X241" s="157"/>
      <c r="Y241" s="148"/>
      <c r="Z241" s="148"/>
      <c r="AA241" s="148"/>
      <c r="AB241" s="148"/>
      <c r="AC241" s="148"/>
      <c r="AD241" s="148"/>
      <c r="AE241" s="148"/>
      <c r="AF241" s="148"/>
      <c r="AG241" s="148" t="s">
        <v>391</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197" t="s">
        <v>2234</v>
      </c>
      <c r="D242" s="183"/>
      <c r="E242" s="184">
        <v>73</v>
      </c>
      <c r="F242" s="157"/>
      <c r="G242" s="157"/>
      <c r="H242" s="157"/>
      <c r="I242" s="157"/>
      <c r="J242" s="157"/>
      <c r="K242" s="157"/>
      <c r="L242" s="157"/>
      <c r="M242" s="157"/>
      <c r="N242" s="157"/>
      <c r="O242" s="157"/>
      <c r="P242" s="157"/>
      <c r="Q242" s="157"/>
      <c r="R242" s="157"/>
      <c r="S242" s="157"/>
      <c r="T242" s="157"/>
      <c r="U242" s="157"/>
      <c r="V242" s="157"/>
      <c r="W242" s="157"/>
      <c r="X242" s="157"/>
      <c r="Y242" s="148"/>
      <c r="Z242" s="148"/>
      <c r="AA242" s="148"/>
      <c r="AB242" s="148"/>
      <c r="AC242" s="148"/>
      <c r="AD242" s="148"/>
      <c r="AE242" s="148"/>
      <c r="AF242" s="148"/>
      <c r="AG242" s="148" t="s">
        <v>393</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x14ac:dyDescent="0.2">
      <c r="A243" s="159" t="s">
        <v>316</v>
      </c>
      <c r="B243" s="160" t="s">
        <v>218</v>
      </c>
      <c r="C243" s="174" t="s">
        <v>219</v>
      </c>
      <c r="D243" s="161"/>
      <c r="E243" s="162"/>
      <c r="F243" s="163"/>
      <c r="G243" s="163">
        <f>SUMIF(AG244:AG247,"&lt;&gt;NOR",G244:G247)</f>
        <v>4535.2700000000004</v>
      </c>
      <c r="H243" s="163"/>
      <c r="I243" s="163">
        <f>SUM(I244:I247)</f>
        <v>2885.41</v>
      </c>
      <c r="J243" s="163"/>
      <c r="K243" s="163">
        <f>SUM(K244:K247)</f>
        <v>1649.86</v>
      </c>
      <c r="L243" s="163"/>
      <c r="M243" s="163">
        <f>SUM(M244:M247)</f>
        <v>5487.6767</v>
      </c>
      <c r="N243" s="163"/>
      <c r="O243" s="163">
        <f>SUM(O244:O247)</f>
        <v>3.93</v>
      </c>
      <c r="P243" s="163"/>
      <c r="Q243" s="163">
        <f>SUM(Q244:Q247)</f>
        <v>0</v>
      </c>
      <c r="R243" s="163"/>
      <c r="S243" s="163"/>
      <c r="T243" s="164"/>
      <c r="U243" s="158"/>
      <c r="V243" s="158">
        <f>SUM(V244:V247)</f>
        <v>5.56</v>
      </c>
      <c r="W243" s="158"/>
      <c r="X243" s="158"/>
      <c r="AG243" t="s">
        <v>317</v>
      </c>
    </row>
    <row r="244" spans="1:60" outlineLevel="1" x14ac:dyDescent="0.2">
      <c r="A244" s="165">
        <v>50</v>
      </c>
      <c r="B244" s="166" t="s">
        <v>1241</v>
      </c>
      <c r="C244" s="175" t="s">
        <v>1242</v>
      </c>
      <c r="D244" s="167" t="s">
        <v>443</v>
      </c>
      <c r="E244" s="168">
        <v>1.5574399999999999</v>
      </c>
      <c r="F244" s="169">
        <v>2912</v>
      </c>
      <c r="G244" s="170">
        <f>ROUND(E244*F244,2)</f>
        <v>4535.2700000000004</v>
      </c>
      <c r="H244" s="169">
        <v>1852.66</v>
      </c>
      <c r="I244" s="170">
        <f>ROUND(E244*H244,2)</f>
        <v>2885.41</v>
      </c>
      <c r="J244" s="169">
        <v>1059.3399999999999</v>
      </c>
      <c r="K244" s="170">
        <f>ROUND(E244*J244,2)</f>
        <v>1649.86</v>
      </c>
      <c r="L244" s="170">
        <v>21</v>
      </c>
      <c r="M244" s="170">
        <f>G244*(1+L244/100)</f>
        <v>5487.6767</v>
      </c>
      <c r="N244" s="170">
        <v>2.5256699999999999</v>
      </c>
      <c r="O244" s="170">
        <f>ROUND(E244*N244,2)</f>
        <v>3.93</v>
      </c>
      <c r="P244" s="170">
        <v>0</v>
      </c>
      <c r="Q244" s="170">
        <f>ROUND(E244*P244,2)</f>
        <v>0</v>
      </c>
      <c r="R244" s="170"/>
      <c r="S244" s="170" t="s">
        <v>387</v>
      </c>
      <c r="T244" s="171" t="s">
        <v>322</v>
      </c>
      <c r="U244" s="157">
        <v>3.5720000000000001</v>
      </c>
      <c r="V244" s="157">
        <f>ROUND(E244*U244,2)</f>
        <v>5.56</v>
      </c>
      <c r="W244" s="157"/>
      <c r="X244" s="157" t="s">
        <v>388</v>
      </c>
      <c r="Y244" s="148"/>
      <c r="Z244" s="148"/>
      <c r="AA244" s="148"/>
      <c r="AB244" s="148"/>
      <c r="AC244" s="148"/>
      <c r="AD244" s="148"/>
      <c r="AE244" s="148"/>
      <c r="AF244" s="148"/>
      <c r="AG244" s="148" t="s">
        <v>389</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270" t="s">
        <v>1243</v>
      </c>
      <c r="D245" s="271"/>
      <c r="E245" s="271"/>
      <c r="F245" s="271"/>
      <c r="G245" s="271"/>
      <c r="H245" s="157"/>
      <c r="I245" s="157"/>
      <c r="J245" s="157"/>
      <c r="K245" s="157"/>
      <c r="L245" s="157"/>
      <c r="M245" s="157"/>
      <c r="N245" s="157"/>
      <c r="O245" s="157"/>
      <c r="P245" s="157"/>
      <c r="Q245" s="157"/>
      <c r="R245" s="157"/>
      <c r="S245" s="157"/>
      <c r="T245" s="157"/>
      <c r="U245" s="157"/>
      <c r="V245" s="157"/>
      <c r="W245" s="157"/>
      <c r="X245" s="157"/>
      <c r="Y245" s="148"/>
      <c r="Z245" s="148"/>
      <c r="AA245" s="148"/>
      <c r="AB245" s="148"/>
      <c r="AC245" s="148"/>
      <c r="AD245" s="148"/>
      <c r="AE245" s="148"/>
      <c r="AF245" s="148"/>
      <c r="AG245" s="148" t="s">
        <v>326</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97" t="s">
        <v>2235</v>
      </c>
      <c r="D246" s="183"/>
      <c r="E246" s="184">
        <v>0.94199999999999995</v>
      </c>
      <c r="F246" s="157"/>
      <c r="G246" s="157"/>
      <c r="H246" s="157"/>
      <c r="I246" s="157"/>
      <c r="J246" s="157"/>
      <c r="K246" s="157"/>
      <c r="L246" s="157"/>
      <c r="M246" s="157"/>
      <c r="N246" s="157"/>
      <c r="O246" s="157"/>
      <c r="P246" s="157"/>
      <c r="Q246" s="157"/>
      <c r="R246" s="157"/>
      <c r="S246" s="157"/>
      <c r="T246" s="157"/>
      <c r="U246" s="157"/>
      <c r="V246" s="157"/>
      <c r="W246" s="157"/>
      <c r="X246" s="157"/>
      <c r="Y246" s="148"/>
      <c r="Z246" s="148"/>
      <c r="AA246" s="148"/>
      <c r="AB246" s="148"/>
      <c r="AC246" s="148"/>
      <c r="AD246" s="148"/>
      <c r="AE246" s="148"/>
      <c r="AF246" s="148"/>
      <c r="AG246" s="148" t="s">
        <v>393</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97" t="s">
        <v>2236</v>
      </c>
      <c r="D247" s="183"/>
      <c r="E247" s="184">
        <v>0.61543999999999999</v>
      </c>
      <c r="F247" s="157"/>
      <c r="G247" s="157"/>
      <c r="H247" s="157"/>
      <c r="I247" s="157"/>
      <c r="J247" s="157"/>
      <c r="K247" s="157"/>
      <c r="L247" s="157"/>
      <c r="M247" s="157"/>
      <c r="N247" s="157"/>
      <c r="O247" s="157"/>
      <c r="P247" s="157"/>
      <c r="Q247" s="157"/>
      <c r="R247" s="157"/>
      <c r="S247" s="157"/>
      <c r="T247" s="157"/>
      <c r="U247" s="157"/>
      <c r="V247" s="157"/>
      <c r="W247" s="157"/>
      <c r="X247" s="157"/>
      <c r="Y247" s="148"/>
      <c r="Z247" s="148"/>
      <c r="AA247" s="148"/>
      <c r="AB247" s="148"/>
      <c r="AC247" s="148"/>
      <c r="AD247" s="148"/>
      <c r="AE247" s="148"/>
      <c r="AF247" s="148"/>
      <c r="AG247" s="148" t="s">
        <v>393</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x14ac:dyDescent="0.2">
      <c r="A248" s="159" t="s">
        <v>316</v>
      </c>
      <c r="B248" s="160" t="s">
        <v>220</v>
      </c>
      <c r="C248" s="174" t="s">
        <v>221</v>
      </c>
      <c r="D248" s="161"/>
      <c r="E248" s="162"/>
      <c r="F248" s="163"/>
      <c r="G248" s="163">
        <f>SUMIF(AG249:AG259,"&lt;&gt;NOR",G249:G259)</f>
        <v>60998.8</v>
      </c>
      <c r="H248" s="163"/>
      <c r="I248" s="163">
        <f>SUM(I249:I259)</f>
        <v>44652.639999999999</v>
      </c>
      <c r="J248" s="163"/>
      <c r="K248" s="163">
        <f>SUM(K249:K259)</f>
        <v>16346.16</v>
      </c>
      <c r="L248" s="163"/>
      <c r="M248" s="163">
        <f>SUM(M249:M259)</f>
        <v>73808.547999999995</v>
      </c>
      <c r="N248" s="163"/>
      <c r="O248" s="163">
        <f>SUM(O249:O259)</f>
        <v>80.209999999999994</v>
      </c>
      <c r="P248" s="163"/>
      <c r="Q248" s="163">
        <f>SUM(Q249:Q259)</f>
        <v>0</v>
      </c>
      <c r="R248" s="163"/>
      <c r="S248" s="163"/>
      <c r="T248" s="164"/>
      <c r="U248" s="158"/>
      <c r="V248" s="158">
        <f>SUM(V249:V259)</f>
        <v>38.76</v>
      </c>
      <c r="W248" s="158"/>
      <c r="X248" s="158"/>
      <c r="AG248" t="s">
        <v>317</v>
      </c>
    </row>
    <row r="249" spans="1:60" outlineLevel="1" x14ac:dyDescent="0.2">
      <c r="A249" s="165">
        <v>51</v>
      </c>
      <c r="B249" s="166" t="s">
        <v>1898</v>
      </c>
      <c r="C249" s="175" t="s">
        <v>1899</v>
      </c>
      <c r="D249" s="167" t="s">
        <v>506</v>
      </c>
      <c r="E249" s="168">
        <v>73</v>
      </c>
      <c r="F249" s="169">
        <v>119.6</v>
      </c>
      <c r="G249" s="170">
        <f>ROUND(E249*F249,2)</f>
        <v>8730.7999999999993</v>
      </c>
      <c r="H249" s="169">
        <v>100.57</v>
      </c>
      <c r="I249" s="170">
        <f>ROUND(E249*H249,2)</f>
        <v>7341.61</v>
      </c>
      <c r="J249" s="169">
        <v>19.03</v>
      </c>
      <c r="K249" s="170">
        <f>ROUND(E249*J249,2)</f>
        <v>1389.19</v>
      </c>
      <c r="L249" s="170">
        <v>21</v>
      </c>
      <c r="M249" s="170">
        <f>G249*(1+L249/100)</f>
        <v>10564.267999999998</v>
      </c>
      <c r="N249" s="170">
        <v>0.32250000000000001</v>
      </c>
      <c r="O249" s="170">
        <f>ROUND(E249*N249,2)</f>
        <v>23.54</v>
      </c>
      <c r="P249" s="170">
        <v>0</v>
      </c>
      <c r="Q249" s="170">
        <f>ROUND(E249*P249,2)</f>
        <v>0</v>
      </c>
      <c r="R249" s="170" t="s">
        <v>638</v>
      </c>
      <c r="S249" s="170" t="s">
        <v>387</v>
      </c>
      <c r="T249" s="171" t="s">
        <v>322</v>
      </c>
      <c r="U249" s="157">
        <v>2.5999999999999999E-2</v>
      </c>
      <c r="V249" s="157">
        <f>ROUND(E249*U249,2)</f>
        <v>1.9</v>
      </c>
      <c r="W249" s="157"/>
      <c r="X249" s="157" t="s">
        <v>388</v>
      </c>
      <c r="Y249" s="148"/>
      <c r="Z249" s="148"/>
      <c r="AA249" s="148"/>
      <c r="AB249" s="148"/>
      <c r="AC249" s="148"/>
      <c r="AD249" s="148"/>
      <c r="AE249" s="148"/>
      <c r="AF249" s="148"/>
      <c r="AG249" s="148" t="s">
        <v>389</v>
      </c>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273" t="s">
        <v>1900</v>
      </c>
      <c r="D250" s="274"/>
      <c r="E250" s="274"/>
      <c r="F250" s="274"/>
      <c r="G250" s="274"/>
      <c r="H250" s="157"/>
      <c r="I250" s="157"/>
      <c r="J250" s="157"/>
      <c r="K250" s="157"/>
      <c r="L250" s="157"/>
      <c r="M250" s="157"/>
      <c r="N250" s="157"/>
      <c r="O250" s="157"/>
      <c r="P250" s="157"/>
      <c r="Q250" s="157"/>
      <c r="R250" s="157"/>
      <c r="S250" s="157"/>
      <c r="T250" s="157"/>
      <c r="U250" s="157"/>
      <c r="V250" s="157"/>
      <c r="W250" s="157"/>
      <c r="X250" s="157"/>
      <c r="Y250" s="148"/>
      <c r="Z250" s="148"/>
      <c r="AA250" s="148"/>
      <c r="AB250" s="148"/>
      <c r="AC250" s="148"/>
      <c r="AD250" s="148"/>
      <c r="AE250" s="148"/>
      <c r="AF250" s="148"/>
      <c r="AG250" s="148" t="s">
        <v>391</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97" t="s">
        <v>2234</v>
      </c>
      <c r="D251" s="183"/>
      <c r="E251" s="184">
        <v>73</v>
      </c>
      <c r="F251" s="157"/>
      <c r="G251" s="157"/>
      <c r="H251" s="157"/>
      <c r="I251" s="157"/>
      <c r="J251" s="157"/>
      <c r="K251" s="157"/>
      <c r="L251" s="157"/>
      <c r="M251" s="157"/>
      <c r="N251" s="157"/>
      <c r="O251" s="157"/>
      <c r="P251" s="157"/>
      <c r="Q251" s="157"/>
      <c r="R251" s="157"/>
      <c r="S251" s="157"/>
      <c r="T251" s="157"/>
      <c r="U251" s="157"/>
      <c r="V251" s="157"/>
      <c r="W251" s="157"/>
      <c r="X251" s="157"/>
      <c r="Y251" s="148"/>
      <c r="Z251" s="148"/>
      <c r="AA251" s="148"/>
      <c r="AB251" s="148"/>
      <c r="AC251" s="148"/>
      <c r="AD251" s="148"/>
      <c r="AE251" s="148"/>
      <c r="AF251" s="148"/>
      <c r="AG251" s="148" t="s">
        <v>393</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65">
        <v>52</v>
      </c>
      <c r="B252" s="166" t="s">
        <v>1901</v>
      </c>
      <c r="C252" s="175" t="s">
        <v>1902</v>
      </c>
      <c r="D252" s="167" t="s">
        <v>506</v>
      </c>
      <c r="E252" s="168">
        <v>73</v>
      </c>
      <c r="F252" s="169">
        <v>271.2</v>
      </c>
      <c r="G252" s="170">
        <f>ROUND(E252*F252,2)</f>
        <v>19797.599999999999</v>
      </c>
      <c r="H252" s="169">
        <v>242.28</v>
      </c>
      <c r="I252" s="170">
        <f>ROUND(E252*H252,2)</f>
        <v>17686.439999999999</v>
      </c>
      <c r="J252" s="169">
        <v>28.92</v>
      </c>
      <c r="K252" s="170">
        <f>ROUND(E252*J252,2)</f>
        <v>2111.16</v>
      </c>
      <c r="L252" s="170">
        <v>21</v>
      </c>
      <c r="M252" s="170">
        <f>G252*(1+L252/100)</f>
        <v>23955.095999999998</v>
      </c>
      <c r="N252" s="170">
        <v>0.51085999999999998</v>
      </c>
      <c r="O252" s="170">
        <f>ROUND(E252*N252,2)</f>
        <v>37.29</v>
      </c>
      <c r="P252" s="170">
        <v>0</v>
      </c>
      <c r="Q252" s="170">
        <f>ROUND(E252*P252,2)</f>
        <v>0</v>
      </c>
      <c r="R252" s="170" t="s">
        <v>638</v>
      </c>
      <c r="S252" s="170" t="s">
        <v>387</v>
      </c>
      <c r="T252" s="171" t="s">
        <v>322</v>
      </c>
      <c r="U252" s="157">
        <v>2.7E-2</v>
      </c>
      <c r="V252" s="157">
        <f>ROUND(E252*U252,2)</f>
        <v>1.97</v>
      </c>
      <c r="W252" s="157"/>
      <c r="X252" s="157" t="s">
        <v>388</v>
      </c>
      <c r="Y252" s="148"/>
      <c r="Z252" s="148"/>
      <c r="AA252" s="148"/>
      <c r="AB252" s="148"/>
      <c r="AC252" s="148"/>
      <c r="AD252" s="148"/>
      <c r="AE252" s="148"/>
      <c r="AF252" s="148"/>
      <c r="AG252" s="148" t="s">
        <v>389</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273" t="s">
        <v>1903</v>
      </c>
      <c r="D253" s="274"/>
      <c r="E253" s="274"/>
      <c r="F253" s="274"/>
      <c r="G253" s="274"/>
      <c r="H253" s="157"/>
      <c r="I253" s="157"/>
      <c r="J253" s="157"/>
      <c r="K253" s="157"/>
      <c r="L253" s="157"/>
      <c r="M253" s="157"/>
      <c r="N253" s="157"/>
      <c r="O253" s="157"/>
      <c r="P253" s="157"/>
      <c r="Q253" s="157"/>
      <c r="R253" s="157"/>
      <c r="S253" s="157"/>
      <c r="T253" s="157"/>
      <c r="U253" s="157"/>
      <c r="V253" s="157"/>
      <c r="W253" s="157"/>
      <c r="X253" s="157"/>
      <c r="Y253" s="148"/>
      <c r="Z253" s="148"/>
      <c r="AA253" s="148"/>
      <c r="AB253" s="148"/>
      <c r="AC253" s="148"/>
      <c r="AD253" s="148"/>
      <c r="AE253" s="148"/>
      <c r="AF253" s="148"/>
      <c r="AG253" s="148" t="s">
        <v>391</v>
      </c>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97" t="s">
        <v>2237</v>
      </c>
      <c r="D254" s="183"/>
      <c r="E254" s="184">
        <v>73</v>
      </c>
      <c r="F254" s="157"/>
      <c r="G254" s="157"/>
      <c r="H254" s="157"/>
      <c r="I254" s="157"/>
      <c r="J254" s="157"/>
      <c r="K254" s="157"/>
      <c r="L254" s="157"/>
      <c r="M254" s="157"/>
      <c r="N254" s="157"/>
      <c r="O254" s="157"/>
      <c r="P254" s="157"/>
      <c r="Q254" s="157"/>
      <c r="R254" s="157"/>
      <c r="S254" s="157"/>
      <c r="T254" s="157"/>
      <c r="U254" s="157"/>
      <c r="V254" s="157"/>
      <c r="W254" s="157"/>
      <c r="X254" s="157"/>
      <c r="Y254" s="148"/>
      <c r="Z254" s="148"/>
      <c r="AA254" s="148"/>
      <c r="AB254" s="148"/>
      <c r="AC254" s="148"/>
      <c r="AD254" s="148"/>
      <c r="AE254" s="148"/>
      <c r="AF254" s="148"/>
      <c r="AG254" s="148" t="s">
        <v>393</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65">
        <v>53</v>
      </c>
      <c r="B255" s="166" t="s">
        <v>1904</v>
      </c>
      <c r="C255" s="175" t="s">
        <v>1905</v>
      </c>
      <c r="D255" s="167" t="s">
        <v>506</v>
      </c>
      <c r="E255" s="168">
        <v>73</v>
      </c>
      <c r="F255" s="169">
        <v>215.2</v>
      </c>
      <c r="G255" s="170">
        <f>ROUND(E255*F255,2)</f>
        <v>15709.6</v>
      </c>
      <c r="H255" s="169">
        <v>39.229999999999997</v>
      </c>
      <c r="I255" s="170">
        <f>ROUND(E255*H255,2)</f>
        <v>2863.79</v>
      </c>
      <c r="J255" s="169">
        <v>175.97</v>
      </c>
      <c r="K255" s="170">
        <f>ROUND(E255*J255,2)</f>
        <v>12845.81</v>
      </c>
      <c r="L255" s="170">
        <v>21</v>
      </c>
      <c r="M255" s="170">
        <f>G255*(1+L255/100)</f>
        <v>19008.615999999998</v>
      </c>
      <c r="N255" s="170">
        <v>9.2799999999999994E-2</v>
      </c>
      <c r="O255" s="170">
        <f>ROUND(E255*N255,2)</f>
        <v>6.77</v>
      </c>
      <c r="P255" s="170">
        <v>0</v>
      </c>
      <c r="Q255" s="170">
        <f>ROUND(E255*P255,2)</f>
        <v>0</v>
      </c>
      <c r="R255" s="170" t="s">
        <v>638</v>
      </c>
      <c r="S255" s="170" t="s">
        <v>387</v>
      </c>
      <c r="T255" s="171" t="s">
        <v>322</v>
      </c>
      <c r="U255" s="157">
        <v>0.47799999999999998</v>
      </c>
      <c r="V255" s="157">
        <f>ROUND(E255*U255,2)</f>
        <v>34.89</v>
      </c>
      <c r="W255" s="157"/>
      <c r="X255" s="157" t="s">
        <v>388</v>
      </c>
      <c r="Y255" s="148"/>
      <c r="Z255" s="148"/>
      <c r="AA255" s="148"/>
      <c r="AB255" s="148"/>
      <c r="AC255" s="148"/>
      <c r="AD255" s="148"/>
      <c r="AE255" s="148"/>
      <c r="AF255" s="148"/>
      <c r="AG255" s="148" t="s">
        <v>389</v>
      </c>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ht="22.5" outlineLevel="1" x14ac:dyDescent="0.2">
      <c r="A256" s="155"/>
      <c r="B256" s="156"/>
      <c r="C256" s="273" t="s">
        <v>1906</v>
      </c>
      <c r="D256" s="274"/>
      <c r="E256" s="274"/>
      <c r="F256" s="274"/>
      <c r="G256" s="274"/>
      <c r="H256" s="157"/>
      <c r="I256" s="157"/>
      <c r="J256" s="157"/>
      <c r="K256" s="157"/>
      <c r="L256" s="157"/>
      <c r="M256" s="157"/>
      <c r="N256" s="157"/>
      <c r="O256" s="157"/>
      <c r="P256" s="157"/>
      <c r="Q256" s="157"/>
      <c r="R256" s="157"/>
      <c r="S256" s="157"/>
      <c r="T256" s="157"/>
      <c r="U256" s="157"/>
      <c r="V256" s="157"/>
      <c r="W256" s="157"/>
      <c r="X256" s="157"/>
      <c r="Y256" s="148"/>
      <c r="Z256" s="148"/>
      <c r="AA256" s="148"/>
      <c r="AB256" s="148"/>
      <c r="AC256" s="148"/>
      <c r="AD256" s="148"/>
      <c r="AE256" s="148"/>
      <c r="AF256" s="148"/>
      <c r="AG256" s="148" t="s">
        <v>391</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72" t="str">
        <f>C256</f>
        <v>s provedením lože z kameniva drceného, s vyplněním spár, s dvojitým hutněním a se smetením přebytečného materiálu na krajnici. S dodáním hmot pro lože a výplň spár.</v>
      </c>
      <c r="BB256" s="148"/>
      <c r="BC256" s="148"/>
      <c r="BD256" s="148"/>
      <c r="BE256" s="148"/>
      <c r="BF256" s="148"/>
      <c r="BG256" s="148"/>
      <c r="BH256" s="148"/>
    </row>
    <row r="257" spans="1:60" outlineLevel="1" x14ac:dyDescent="0.2">
      <c r="A257" s="155"/>
      <c r="B257" s="156"/>
      <c r="C257" s="197" t="s">
        <v>2234</v>
      </c>
      <c r="D257" s="183"/>
      <c r="E257" s="184">
        <v>73</v>
      </c>
      <c r="F257" s="157"/>
      <c r="G257" s="157"/>
      <c r="H257" s="157"/>
      <c r="I257" s="157"/>
      <c r="J257" s="157"/>
      <c r="K257" s="157"/>
      <c r="L257" s="157"/>
      <c r="M257" s="157"/>
      <c r="N257" s="157"/>
      <c r="O257" s="157"/>
      <c r="P257" s="157"/>
      <c r="Q257" s="157"/>
      <c r="R257" s="157"/>
      <c r="S257" s="157"/>
      <c r="T257" s="157"/>
      <c r="U257" s="157"/>
      <c r="V257" s="157"/>
      <c r="W257" s="157"/>
      <c r="X257" s="157"/>
      <c r="Y257" s="148"/>
      <c r="Z257" s="148"/>
      <c r="AA257" s="148"/>
      <c r="AB257" s="148"/>
      <c r="AC257" s="148"/>
      <c r="AD257" s="148"/>
      <c r="AE257" s="148"/>
      <c r="AF257" s="148"/>
      <c r="AG257" s="148" t="s">
        <v>393</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65">
        <v>54</v>
      </c>
      <c r="B258" s="166" t="s">
        <v>1907</v>
      </c>
      <c r="C258" s="175" t="s">
        <v>1908</v>
      </c>
      <c r="D258" s="167" t="s">
        <v>506</v>
      </c>
      <c r="E258" s="168">
        <v>73</v>
      </c>
      <c r="F258" s="169">
        <v>229.6</v>
      </c>
      <c r="G258" s="170">
        <f>ROUND(E258*F258,2)</f>
        <v>16760.8</v>
      </c>
      <c r="H258" s="169">
        <v>229.6</v>
      </c>
      <c r="I258" s="170">
        <f>ROUND(E258*H258,2)</f>
        <v>16760.8</v>
      </c>
      <c r="J258" s="169">
        <v>0</v>
      </c>
      <c r="K258" s="170">
        <f>ROUND(E258*J258,2)</f>
        <v>0</v>
      </c>
      <c r="L258" s="170">
        <v>21</v>
      </c>
      <c r="M258" s="170">
        <f>G258*(1+L258/100)</f>
        <v>20280.567999999999</v>
      </c>
      <c r="N258" s="170">
        <v>0.17280000000000001</v>
      </c>
      <c r="O258" s="170">
        <f>ROUND(E258*N258,2)</f>
        <v>12.61</v>
      </c>
      <c r="P258" s="170">
        <v>0</v>
      </c>
      <c r="Q258" s="170">
        <f>ROUND(E258*P258,2)</f>
        <v>0</v>
      </c>
      <c r="R258" s="170" t="s">
        <v>626</v>
      </c>
      <c r="S258" s="170" t="s">
        <v>387</v>
      </c>
      <c r="T258" s="171" t="s">
        <v>322</v>
      </c>
      <c r="U258" s="157">
        <v>0</v>
      </c>
      <c r="V258" s="157">
        <f>ROUND(E258*U258,2)</f>
        <v>0</v>
      </c>
      <c r="W258" s="157"/>
      <c r="X258" s="157" t="s">
        <v>627</v>
      </c>
      <c r="Y258" s="148"/>
      <c r="Z258" s="148"/>
      <c r="AA258" s="148"/>
      <c r="AB258" s="148"/>
      <c r="AC258" s="148"/>
      <c r="AD258" s="148"/>
      <c r="AE258" s="148"/>
      <c r="AF258" s="148"/>
      <c r="AG258" s="148" t="s">
        <v>628</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97" t="s">
        <v>2234</v>
      </c>
      <c r="D259" s="183"/>
      <c r="E259" s="184">
        <v>73</v>
      </c>
      <c r="F259" s="157"/>
      <c r="G259" s="157"/>
      <c r="H259" s="157"/>
      <c r="I259" s="157"/>
      <c r="J259" s="157"/>
      <c r="K259" s="157"/>
      <c r="L259" s="157"/>
      <c r="M259" s="157"/>
      <c r="N259" s="157"/>
      <c r="O259" s="157"/>
      <c r="P259" s="157"/>
      <c r="Q259" s="157"/>
      <c r="R259" s="157"/>
      <c r="S259" s="157"/>
      <c r="T259" s="157"/>
      <c r="U259" s="157"/>
      <c r="V259" s="157"/>
      <c r="W259" s="157"/>
      <c r="X259" s="157"/>
      <c r="Y259" s="148"/>
      <c r="Z259" s="148"/>
      <c r="AA259" s="148"/>
      <c r="AB259" s="148"/>
      <c r="AC259" s="148"/>
      <c r="AD259" s="148"/>
      <c r="AE259" s="148"/>
      <c r="AF259" s="148"/>
      <c r="AG259" s="148" t="s">
        <v>393</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x14ac:dyDescent="0.2">
      <c r="A260" s="159" t="s">
        <v>316</v>
      </c>
      <c r="B260" s="160" t="s">
        <v>222</v>
      </c>
      <c r="C260" s="174" t="s">
        <v>223</v>
      </c>
      <c r="D260" s="161"/>
      <c r="E260" s="162"/>
      <c r="F260" s="163"/>
      <c r="G260" s="163">
        <f>SUMIF(AG261:AG263,"&lt;&gt;NOR",G261:G263)</f>
        <v>2561.83</v>
      </c>
      <c r="H260" s="163"/>
      <c r="I260" s="163">
        <f>SUM(I261:I263)</f>
        <v>156.13999999999999</v>
      </c>
      <c r="J260" s="163"/>
      <c r="K260" s="163">
        <f>SUM(K261:K263)</f>
        <v>2405.6999999999998</v>
      </c>
      <c r="L260" s="163"/>
      <c r="M260" s="163">
        <f>SUM(M261:M263)</f>
        <v>3099.8143</v>
      </c>
      <c r="N260" s="163"/>
      <c r="O260" s="163">
        <f>SUM(O261:O263)</f>
        <v>0.17</v>
      </c>
      <c r="P260" s="163"/>
      <c r="Q260" s="163">
        <f>SUM(Q261:Q263)</f>
        <v>0</v>
      </c>
      <c r="R260" s="163"/>
      <c r="S260" s="163"/>
      <c r="T260" s="164"/>
      <c r="U260" s="158"/>
      <c r="V260" s="158">
        <f>SUM(V261:V263)</f>
        <v>6.25</v>
      </c>
      <c r="W260" s="158"/>
      <c r="X260" s="158"/>
      <c r="AG260" t="s">
        <v>317</v>
      </c>
    </row>
    <row r="261" spans="1:60" ht="22.5" outlineLevel="1" x14ac:dyDescent="0.2">
      <c r="A261" s="165">
        <v>55</v>
      </c>
      <c r="B261" s="166" t="s">
        <v>1910</v>
      </c>
      <c r="C261" s="175" t="s">
        <v>1911</v>
      </c>
      <c r="D261" s="167" t="s">
        <v>506</v>
      </c>
      <c r="E261" s="168">
        <v>9.9450000000000003</v>
      </c>
      <c r="F261" s="169">
        <v>257.60000000000002</v>
      </c>
      <c r="G261" s="170">
        <f>ROUND(E261*F261,2)</f>
        <v>2561.83</v>
      </c>
      <c r="H261" s="169">
        <v>15.7</v>
      </c>
      <c r="I261" s="170">
        <f>ROUND(E261*H261,2)</f>
        <v>156.13999999999999</v>
      </c>
      <c r="J261" s="169">
        <v>241.9</v>
      </c>
      <c r="K261" s="170">
        <f>ROUND(E261*J261,2)</f>
        <v>2405.6999999999998</v>
      </c>
      <c r="L261" s="170">
        <v>21</v>
      </c>
      <c r="M261" s="170">
        <f>G261*(1+L261/100)</f>
        <v>3099.8143</v>
      </c>
      <c r="N261" s="170">
        <v>1.7219999999999999E-2</v>
      </c>
      <c r="O261" s="170">
        <f>ROUND(E261*N261,2)</f>
        <v>0.17</v>
      </c>
      <c r="P261" s="170">
        <v>0</v>
      </c>
      <c r="Q261" s="170">
        <f>ROUND(E261*P261,2)</f>
        <v>0</v>
      </c>
      <c r="R261" s="170" t="s">
        <v>1195</v>
      </c>
      <c r="S261" s="170" t="s">
        <v>387</v>
      </c>
      <c r="T261" s="171" t="s">
        <v>322</v>
      </c>
      <c r="U261" s="157">
        <v>0.628</v>
      </c>
      <c r="V261" s="157">
        <f>ROUND(E261*U261,2)</f>
        <v>6.25</v>
      </c>
      <c r="W261" s="157"/>
      <c r="X261" s="157" t="s">
        <v>388</v>
      </c>
      <c r="Y261" s="148"/>
      <c r="Z261" s="148"/>
      <c r="AA261" s="148"/>
      <c r="AB261" s="148"/>
      <c r="AC261" s="148"/>
      <c r="AD261" s="148"/>
      <c r="AE261" s="148"/>
      <c r="AF261" s="148"/>
      <c r="AG261" s="148" t="s">
        <v>389</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273" t="s">
        <v>1912</v>
      </c>
      <c r="D262" s="274"/>
      <c r="E262" s="274"/>
      <c r="F262" s="274"/>
      <c r="G262" s="274"/>
      <c r="H262" s="157"/>
      <c r="I262" s="157"/>
      <c r="J262" s="157"/>
      <c r="K262" s="157"/>
      <c r="L262" s="157"/>
      <c r="M262" s="157"/>
      <c r="N262" s="157"/>
      <c r="O262" s="157"/>
      <c r="P262" s="157"/>
      <c r="Q262" s="157"/>
      <c r="R262" s="157"/>
      <c r="S262" s="157"/>
      <c r="T262" s="157"/>
      <c r="U262" s="157"/>
      <c r="V262" s="157"/>
      <c r="W262" s="157"/>
      <c r="X262" s="157"/>
      <c r="Y262" s="148"/>
      <c r="Z262" s="148"/>
      <c r="AA262" s="148"/>
      <c r="AB262" s="148"/>
      <c r="AC262" s="148"/>
      <c r="AD262" s="148"/>
      <c r="AE262" s="148"/>
      <c r="AF262" s="148"/>
      <c r="AG262" s="148" t="s">
        <v>391</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55"/>
      <c r="B263" s="156"/>
      <c r="C263" s="197" t="s">
        <v>2118</v>
      </c>
      <c r="D263" s="183"/>
      <c r="E263" s="184">
        <v>9.9450000000000003</v>
      </c>
      <c r="F263" s="157"/>
      <c r="G263" s="157"/>
      <c r="H263" s="157"/>
      <c r="I263" s="157"/>
      <c r="J263" s="157"/>
      <c r="K263" s="157"/>
      <c r="L263" s="157"/>
      <c r="M263" s="157"/>
      <c r="N263" s="157"/>
      <c r="O263" s="157"/>
      <c r="P263" s="157"/>
      <c r="Q263" s="157"/>
      <c r="R263" s="157"/>
      <c r="S263" s="157"/>
      <c r="T263" s="157"/>
      <c r="U263" s="157"/>
      <c r="V263" s="157"/>
      <c r="W263" s="157"/>
      <c r="X263" s="157"/>
      <c r="Y263" s="148"/>
      <c r="Z263" s="148"/>
      <c r="AA263" s="148"/>
      <c r="AB263" s="148"/>
      <c r="AC263" s="148"/>
      <c r="AD263" s="148"/>
      <c r="AE263" s="148"/>
      <c r="AF263" s="148"/>
      <c r="AG263" s="148" t="s">
        <v>393</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x14ac:dyDescent="0.2">
      <c r="A264" s="159" t="s">
        <v>316</v>
      </c>
      <c r="B264" s="160" t="s">
        <v>224</v>
      </c>
      <c r="C264" s="174" t="s">
        <v>225</v>
      </c>
      <c r="D264" s="161"/>
      <c r="E264" s="162"/>
      <c r="F264" s="163"/>
      <c r="G264" s="163">
        <f>SUMIF(AG265:AG276,"&lt;&gt;NOR",G265:G276)</f>
        <v>2940.45</v>
      </c>
      <c r="H264" s="163"/>
      <c r="I264" s="163">
        <f>SUM(I265:I276)</f>
        <v>1965.98</v>
      </c>
      <c r="J264" s="163"/>
      <c r="K264" s="163">
        <f>SUM(K265:K276)</f>
        <v>974.47</v>
      </c>
      <c r="L264" s="163"/>
      <c r="M264" s="163">
        <f>SUM(M265:M276)</f>
        <v>3557.9445000000001</v>
      </c>
      <c r="N264" s="163"/>
      <c r="O264" s="163">
        <f>SUM(O265:O276)</f>
        <v>2.41</v>
      </c>
      <c r="P264" s="163"/>
      <c r="Q264" s="163">
        <f>SUM(Q265:Q276)</f>
        <v>0</v>
      </c>
      <c r="R264" s="163"/>
      <c r="S264" s="163"/>
      <c r="T264" s="164"/>
      <c r="U264" s="158"/>
      <c r="V264" s="158">
        <f>SUM(V265:V276)</f>
        <v>3.16</v>
      </c>
      <c r="W264" s="158"/>
      <c r="X264" s="158"/>
      <c r="AG264" t="s">
        <v>317</v>
      </c>
    </row>
    <row r="265" spans="1:60" outlineLevel="1" x14ac:dyDescent="0.2">
      <c r="A265" s="165">
        <v>56</v>
      </c>
      <c r="B265" s="166" t="s">
        <v>1913</v>
      </c>
      <c r="C265" s="175" t="s">
        <v>1914</v>
      </c>
      <c r="D265" s="167" t="s">
        <v>443</v>
      </c>
      <c r="E265" s="168">
        <v>0.94499999999999995</v>
      </c>
      <c r="F265" s="169">
        <v>2348</v>
      </c>
      <c r="G265" s="170">
        <f>ROUND(E265*F265,2)</f>
        <v>2218.86</v>
      </c>
      <c r="H265" s="169">
        <v>1583.38</v>
      </c>
      <c r="I265" s="170">
        <f>ROUND(E265*H265,2)</f>
        <v>1496.29</v>
      </c>
      <c r="J265" s="169">
        <v>764.62</v>
      </c>
      <c r="K265" s="170">
        <f>ROUND(E265*J265,2)</f>
        <v>722.57</v>
      </c>
      <c r="L265" s="170">
        <v>21</v>
      </c>
      <c r="M265" s="170">
        <f>G265*(1+L265/100)</f>
        <v>2684.8206</v>
      </c>
      <c r="N265" s="170">
        <v>2.5249999999999999</v>
      </c>
      <c r="O265" s="170">
        <f>ROUND(E265*N265,2)</f>
        <v>2.39</v>
      </c>
      <c r="P265" s="170">
        <v>0</v>
      </c>
      <c r="Q265" s="170">
        <f>ROUND(E265*P265,2)</f>
        <v>0</v>
      </c>
      <c r="R265" s="170" t="s">
        <v>1195</v>
      </c>
      <c r="S265" s="170" t="s">
        <v>387</v>
      </c>
      <c r="T265" s="171" t="s">
        <v>322</v>
      </c>
      <c r="U265" s="157">
        <v>2.58</v>
      </c>
      <c r="V265" s="157">
        <f>ROUND(E265*U265,2)</f>
        <v>2.44</v>
      </c>
      <c r="W265" s="157"/>
      <c r="X265" s="157" t="s">
        <v>388</v>
      </c>
      <c r="Y265" s="148"/>
      <c r="Z265" s="148"/>
      <c r="AA265" s="148"/>
      <c r="AB265" s="148"/>
      <c r="AC265" s="148"/>
      <c r="AD265" s="148"/>
      <c r="AE265" s="148"/>
      <c r="AF265" s="148"/>
      <c r="AG265" s="148" t="s">
        <v>389</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273" t="s">
        <v>1620</v>
      </c>
      <c r="D266" s="274"/>
      <c r="E266" s="274"/>
      <c r="F266" s="274"/>
      <c r="G266" s="274"/>
      <c r="H266" s="157"/>
      <c r="I266" s="157"/>
      <c r="J266" s="157"/>
      <c r="K266" s="157"/>
      <c r="L266" s="157"/>
      <c r="M266" s="157"/>
      <c r="N266" s="157"/>
      <c r="O266" s="157"/>
      <c r="P266" s="157"/>
      <c r="Q266" s="157"/>
      <c r="R266" s="157"/>
      <c r="S266" s="157"/>
      <c r="T266" s="157"/>
      <c r="U266" s="157"/>
      <c r="V266" s="157"/>
      <c r="W266" s="157"/>
      <c r="X266" s="157"/>
      <c r="Y266" s="148"/>
      <c r="Z266" s="148"/>
      <c r="AA266" s="148"/>
      <c r="AB266" s="148"/>
      <c r="AC266" s="148"/>
      <c r="AD266" s="148"/>
      <c r="AE266" s="148"/>
      <c r="AF266" s="148"/>
      <c r="AG266" s="148" t="s">
        <v>391</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261" t="s">
        <v>1621</v>
      </c>
      <c r="D267" s="262"/>
      <c r="E267" s="262"/>
      <c r="F267" s="262"/>
      <c r="G267" s="262"/>
      <c r="H267" s="157"/>
      <c r="I267" s="157"/>
      <c r="J267" s="157"/>
      <c r="K267" s="157"/>
      <c r="L267" s="157"/>
      <c r="M267" s="157"/>
      <c r="N267" s="157"/>
      <c r="O267" s="157"/>
      <c r="P267" s="157"/>
      <c r="Q267" s="157"/>
      <c r="R267" s="157"/>
      <c r="S267" s="157"/>
      <c r="T267" s="157"/>
      <c r="U267" s="157"/>
      <c r="V267" s="157"/>
      <c r="W267" s="157"/>
      <c r="X267" s="157"/>
      <c r="Y267" s="148"/>
      <c r="Z267" s="148"/>
      <c r="AA267" s="148"/>
      <c r="AB267" s="148"/>
      <c r="AC267" s="148"/>
      <c r="AD267" s="148"/>
      <c r="AE267" s="148"/>
      <c r="AF267" s="148"/>
      <c r="AG267" s="148" t="s">
        <v>326</v>
      </c>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55"/>
      <c r="B268" s="156"/>
      <c r="C268" s="197" t="s">
        <v>1773</v>
      </c>
      <c r="D268" s="183"/>
      <c r="E268" s="184"/>
      <c r="F268" s="157"/>
      <c r="G268" s="157"/>
      <c r="H268" s="157"/>
      <c r="I268" s="157"/>
      <c r="J268" s="157"/>
      <c r="K268" s="157"/>
      <c r="L268" s="157"/>
      <c r="M268" s="157"/>
      <c r="N268" s="157"/>
      <c r="O268" s="157"/>
      <c r="P268" s="157"/>
      <c r="Q268" s="157"/>
      <c r="R268" s="157"/>
      <c r="S268" s="157"/>
      <c r="T268" s="157"/>
      <c r="U268" s="157"/>
      <c r="V268" s="157"/>
      <c r="W268" s="157"/>
      <c r="X268" s="157"/>
      <c r="Y268" s="148"/>
      <c r="Z268" s="148"/>
      <c r="AA268" s="148"/>
      <c r="AB268" s="148"/>
      <c r="AC268" s="148"/>
      <c r="AD268" s="148"/>
      <c r="AE268" s="148"/>
      <c r="AF268" s="148"/>
      <c r="AG268" s="148" t="s">
        <v>393</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55"/>
      <c r="B269" s="156"/>
      <c r="C269" s="197" t="s">
        <v>2150</v>
      </c>
      <c r="D269" s="183"/>
      <c r="E269" s="184">
        <v>0.94499999999999995</v>
      </c>
      <c r="F269" s="157"/>
      <c r="G269" s="157"/>
      <c r="H269" s="157"/>
      <c r="I269" s="157"/>
      <c r="J269" s="157"/>
      <c r="K269" s="157"/>
      <c r="L269" s="157"/>
      <c r="M269" s="157"/>
      <c r="N269" s="157"/>
      <c r="O269" s="157"/>
      <c r="P269" s="157"/>
      <c r="Q269" s="157"/>
      <c r="R269" s="157"/>
      <c r="S269" s="157"/>
      <c r="T269" s="157"/>
      <c r="U269" s="157"/>
      <c r="V269" s="157"/>
      <c r="W269" s="157"/>
      <c r="X269" s="157"/>
      <c r="Y269" s="148"/>
      <c r="Z269" s="148"/>
      <c r="AA269" s="148"/>
      <c r="AB269" s="148"/>
      <c r="AC269" s="148"/>
      <c r="AD269" s="148"/>
      <c r="AE269" s="148"/>
      <c r="AF269" s="148"/>
      <c r="AG269" s="148" t="s">
        <v>393</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65">
        <v>57</v>
      </c>
      <c r="B270" s="166" t="s">
        <v>1916</v>
      </c>
      <c r="C270" s="175" t="s">
        <v>1917</v>
      </c>
      <c r="D270" s="167" t="s">
        <v>443</v>
      </c>
      <c r="E270" s="168">
        <v>0.94499999999999995</v>
      </c>
      <c r="F270" s="169">
        <v>144</v>
      </c>
      <c r="G270" s="170">
        <f>ROUND(E270*F270,2)</f>
        <v>136.08000000000001</v>
      </c>
      <c r="H270" s="169">
        <v>0</v>
      </c>
      <c r="I270" s="170">
        <f>ROUND(E270*H270,2)</f>
        <v>0</v>
      </c>
      <c r="J270" s="169">
        <v>144</v>
      </c>
      <c r="K270" s="170">
        <f>ROUND(E270*J270,2)</f>
        <v>136.08000000000001</v>
      </c>
      <c r="L270" s="170">
        <v>21</v>
      </c>
      <c r="M270" s="170">
        <f>G270*(1+L270/100)</f>
        <v>164.6568</v>
      </c>
      <c r="N270" s="170">
        <v>0</v>
      </c>
      <c r="O270" s="170">
        <f>ROUND(E270*N270,2)</f>
        <v>0</v>
      </c>
      <c r="P270" s="170">
        <v>0</v>
      </c>
      <c r="Q270" s="170">
        <f>ROUND(E270*P270,2)</f>
        <v>0</v>
      </c>
      <c r="R270" s="170" t="s">
        <v>1195</v>
      </c>
      <c r="S270" s="170" t="s">
        <v>387</v>
      </c>
      <c r="T270" s="171" t="s">
        <v>322</v>
      </c>
      <c r="U270" s="157">
        <v>0.41</v>
      </c>
      <c r="V270" s="157">
        <f>ROUND(E270*U270,2)</f>
        <v>0.39</v>
      </c>
      <c r="W270" s="157"/>
      <c r="X270" s="157" t="s">
        <v>388</v>
      </c>
      <c r="Y270" s="148"/>
      <c r="Z270" s="148"/>
      <c r="AA270" s="148"/>
      <c r="AB270" s="148"/>
      <c r="AC270" s="148"/>
      <c r="AD270" s="148"/>
      <c r="AE270" s="148"/>
      <c r="AF270" s="148"/>
      <c r="AG270" s="148" t="s">
        <v>389</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273" t="s">
        <v>1918</v>
      </c>
      <c r="D271" s="274"/>
      <c r="E271" s="274"/>
      <c r="F271" s="274"/>
      <c r="G271" s="274"/>
      <c r="H271" s="157"/>
      <c r="I271" s="157"/>
      <c r="J271" s="157"/>
      <c r="K271" s="157"/>
      <c r="L271" s="157"/>
      <c r="M271" s="157"/>
      <c r="N271" s="157"/>
      <c r="O271" s="157"/>
      <c r="P271" s="157"/>
      <c r="Q271" s="157"/>
      <c r="R271" s="157"/>
      <c r="S271" s="157"/>
      <c r="T271" s="157"/>
      <c r="U271" s="157"/>
      <c r="V271" s="157"/>
      <c r="W271" s="157"/>
      <c r="X271" s="157"/>
      <c r="Y271" s="148"/>
      <c r="Z271" s="148"/>
      <c r="AA271" s="148"/>
      <c r="AB271" s="148"/>
      <c r="AC271" s="148"/>
      <c r="AD271" s="148"/>
      <c r="AE271" s="148"/>
      <c r="AF271" s="148"/>
      <c r="AG271" s="148" t="s">
        <v>391</v>
      </c>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97" t="s">
        <v>1773</v>
      </c>
      <c r="D272" s="183"/>
      <c r="E272" s="184"/>
      <c r="F272" s="157"/>
      <c r="G272" s="157"/>
      <c r="H272" s="157"/>
      <c r="I272" s="157"/>
      <c r="J272" s="157"/>
      <c r="K272" s="157"/>
      <c r="L272" s="157"/>
      <c r="M272" s="157"/>
      <c r="N272" s="157"/>
      <c r="O272" s="157"/>
      <c r="P272" s="157"/>
      <c r="Q272" s="157"/>
      <c r="R272" s="157"/>
      <c r="S272" s="157"/>
      <c r="T272" s="157"/>
      <c r="U272" s="157"/>
      <c r="V272" s="157"/>
      <c r="W272" s="157"/>
      <c r="X272" s="157"/>
      <c r="Y272" s="148"/>
      <c r="Z272" s="148"/>
      <c r="AA272" s="148"/>
      <c r="AB272" s="148"/>
      <c r="AC272" s="148"/>
      <c r="AD272" s="148"/>
      <c r="AE272" s="148"/>
      <c r="AF272" s="148"/>
      <c r="AG272" s="148" t="s">
        <v>393</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97" t="s">
        <v>2150</v>
      </c>
      <c r="D273" s="183"/>
      <c r="E273" s="184">
        <v>0.94499999999999995</v>
      </c>
      <c r="F273" s="157"/>
      <c r="G273" s="157"/>
      <c r="H273" s="157"/>
      <c r="I273" s="157"/>
      <c r="J273" s="157"/>
      <c r="K273" s="157"/>
      <c r="L273" s="157"/>
      <c r="M273" s="157"/>
      <c r="N273" s="157"/>
      <c r="O273" s="157"/>
      <c r="P273" s="157"/>
      <c r="Q273" s="157"/>
      <c r="R273" s="157"/>
      <c r="S273" s="157"/>
      <c r="T273" s="157"/>
      <c r="U273" s="157"/>
      <c r="V273" s="157"/>
      <c r="W273" s="157"/>
      <c r="X273" s="157"/>
      <c r="Y273" s="148"/>
      <c r="Z273" s="148"/>
      <c r="AA273" s="148"/>
      <c r="AB273" s="148"/>
      <c r="AC273" s="148"/>
      <c r="AD273" s="148"/>
      <c r="AE273" s="148"/>
      <c r="AF273" s="148"/>
      <c r="AG273" s="148" t="s">
        <v>393</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ht="22.5" outlineLevel="1" x14ac:dyDescent="0.2">
      <c r="A274" s="165">
        <v>58</v>
      </c>
      <c r="B274" s="166" t="s">
        <v>1919</v>
      </c>
      <c r="C274" s="175" t="s">
        <v>1920</v>
      </c>
      <c r="D274" s="167" t="s">
        <v>649</v>
      </c>
      <c r="E274" s="168">
        <v>2.188E-2</v>
      </c>
      <c r="F274" s="169">
        <v>26760.05</v>
      </c>
      <c r="G274" s="170">
        <f>ROUND(E274*F274,2)</f>
        <v>585.51</v>
      </c>
      <c r="H274" s="169">
        <v>21466.58</v>
      </c>
      <c r="I274" s="170">
        <f>ROUND(E274*H274,2)</f>
        <v>469.69</v>
      </c>
      <c r="J274" s="169">
        <v>5293.47</v>
      </c>
      <c r="K274" s="170">
        <f>ROUND(E274*J274,2)</f>
        <v>115.82</v>
      </c>
      <c r="L274" s="170">
        <v>21</v>
      </c>
      <c r="M274" s="170">
        <f>G274*(1+L274/100)</f>
        <v>708.46709999999996</v>
      </c>
      <c r="N274" s="170">
        <v>1.0662499999999999</v>
      </c>
      <c r="O274" s="170">
        <f>ROUND(E274*N274,2)</f>
        <v>0.02</v>
      </c>
      <c r="P274" s="170">
        <v>0</v>
      </c>
      <c r="Q274" s="170">
        <f>ROUND(E274*P274,2)</f>
        <v>0</v>
      </c>
      <c r="R274" s="170" t="s">
        <v>1195</v>
      </c>
      <c r="S274" s="170" t="s">
        <v>387</v>
      </c>
      <c r="T274" s="171" t="s">
        <v>322</v>
      </c>
      <c r="U274" s="157">
        <v>15.231</v>
      </c>
      <c r="V274" s="157">
        <f>ROUND(E274*U274,2)</f>
        <v>0.33</v>
      </c>
      <c r="W274" s="157"/>
      <c r="X274" s="157" t="s">
        <v>388</v>
      </c>
      <c r="Y274" s="148"/>
      <c r="Z274" s="148"/>
      <c r="AA274" s="148"/>
      <c r="AB274" s="148"/>
      <c r="AC274" s="148"/>
      <c r="AD274" s="148"/>
      <c r="AE274" s="148"/>
      <c r="AF274" s="148"/>
      <c r="AG274" s="148" t="s">
        <v>389</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273" t="s">
        <v>1921</v>
      </c>
      <c r="D275" s="274"/>
      <c r="E275" s="274"/>
      <c r="F275" s="274"/>
      <c r="G275" s="274"/>
      <c r="H275" s="157"/>
      <c r="I275" s="157"/>
      <c r="J275" s="157"/>
      <c r="K275" s="157"/>
      <c r="L275" s="157"/>
      <c r="M275" s="157"/>
      <c r="N275" s="157"/>
      <c r="O275" s="157"/>
      <c r="P275" s="157"/>
      <c r="Q275" s="157"/>
      <c r="R275" s="157"/>
      <c r="S275" s="157"/>
      <c r="T275" s="157"/>
      <c r="U275" s="157"/>
      <c r="V275" s="157"/>
      <c r="W275" s="157"/>
      <c r="X275" s="157"/>
      <c r="Y275" s="148"/>
      <c r="Z275" s="148"/>
      <c r="AA275" s="148"/>
      <c r="AB275" s="148"/>
      <c r="AC275" s="148"/>
      <c r="AD275" s="148"/>
      <c r="AE275" s="148"/>
      <c r="AF275" s="148"/>
      <c r="AG275" s="148" t="s">
        <v>391</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97" t="s">
        <v>2151</v>
      </c>
      <c r="D276" s="183"/>
      <c r="E276" s="184">
        <v>2.188E-2</v>
      </c>
      <c r="F276" s="157"/>
      <c r="G276" s="157"/>
      <c r="H276" s="157"/>
      <c r="I276" s="157"/>
      <c r="J276" s="157"/>
      <c r="K276" s="157"/>
      <c r="L276" s="157"/>
      <c r="M276" s="157"/>
      <c r="N276" s="157"/>
      <c r="O276" s="157"/>
      <c r="P276" s="157"/>
      <c r="Q276" s="157"/>
      <c r="R276" s="157"/>
      <c r="S276" s="157"/>
      <c r="T276" s="157"/>
      <c r="U276" s="157"/>
      <c r="V276" s="157"/>
      <c r="W276" s="157"/>
      <c r="X276" s="157"/>
      <c r="Y276" s="148"/>
      <c r="Z276" s="148"/>
      <c r="AA276" s="148"/>
      <c r="AB276" s="148"/>
      <c r="AC276" s="148"/>
      <c r="AD276" s="148"/>
      <c r="AE276" s="148"/>
      <c r="AF276" s="148"/>
      <c r="AG276" s="148" t="s">
        <v>393</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x14ac:dyDescent="0.2">
      <c r="A277" s="159" t="s">
        <v>316</v>
      </c>
      <c r="B277" s="160" t="s">
        <v>228</v>
      </c>
      <c r="C277" s="174" t="s">
        <v>229</v>
      </c>
      <c r="D277" s="161"/>
      <c r="E277" s="162"/>
      <c r="F277" s="163"/>
      <c r="G277" s="163">
        <f>SUMIF(AG278:AG289,"&lt;&gt;NOR",G278:G289)</f>
        <v>15280</v>
      </c>
      <c r="H277" s="163"/>
      <c r="I277" s="163">
        <f>SUM(I278:I289)</f>
        <v>0</v>
      </c>
      <c r="J277" s="163"/>
      <c r="K277" s="163">
        <f>SUM(K278:K289)</f>
        <v>15280</v>
      </c>
      <c r="L277" s="163"/>
      <c r="M277" s="163">
        <f>SUM(M278:M289)</f>
        <v>18488.8</v>
      </c>
      <c r="N277" s="163"/>
      <c r="O277" s="163">
        <f>SUM(O278:O289)</f>
        <v>0</v>
      </c>
      <c r="P277" s="163"/>
      <c r="Q277" s="163">
        <f>SUM(Q278:Q289)</f>
        <v>0</v>
      </c>
      <c r="R277" s="163"/>
      <c r="S277" s="163"/>
      <c r="T277" s="164"/>
      <c r="U277" s="158"/>
      <c r="V277" s="158">
        <f>SUM(V278:V289)</f>
        <v>0</v>
      </c>
      <c r="W277" s="158"/>
      <c r="X277" s="158"/>
      <c r="AG277" t="s">
        <v>317</v>
      </c>
    </row>
    <row r="278" spans="1:60" outlineLevel="1" x14ac:dyDescent="0.2">
      <c r="A278" s="165">
        <v>59</v>
      </c>
      <c r="B278" s="166" t="s">
        <v>1923</v>
      </c>
      <c r="C278" s="175" t="s">
        <v>1924</v>
      </c>
      <c r="D278" s="167" t="s">
        <v>727</v>
      </c>
      <c r="E278" s="168">
        <v>8</v>
      </c>
      <c r="F278" s="169">
        <v>1600</v>
      </c>
      <c r="G278" s="170">
        <f>ROUND(E278*F278,2)</f>
        <v>12800</v>
      </c>
      <c r="H278" s="169">
        <v>0</v>
      </c>
      <c r="I278" s="170">
        <f>ROUND(E278*H278,2)</f>
        <v>0</v>
      </c>
      <c r="J278" s="169">
        <v>1600</v>
      </c>
      <c r="K278" s="170">
        <f>ROUND(E278*J278,2)</f>
        <v>12800</v>
      </c>
      <c r="L278" s="170">
        <v>21</v>
      </c>
      <c r="M278" s="170">
        <f>G278*(1+L278/100)</f>
        <v>15488</v>
      </c>
      <c r="N278" s="170">
        <v>0</v>
      </c>
      <c r="O278" s="170">
        <f>ROUND(E278*N278,2)</f>
        <v>0</v>
      </c>
      <c r="P278" s="170">
        <v>0</v>
      </c>
      <c r="Q278" s="170">
        <f>ROUND(E278*P278,2)</f>
        <v>0</v>
      </c>
      <c r="R278" s="170"/>
      <c r="S278" s="170" t="s">
        <v>321</v>
      </c>
      <c r="T278" s="171" t="s">
        <v>322</v>
      </c>
      <c r="U278" s="157">
        <v>0</v>
      </c>
      <c r="V278" s="157">
        <f>ROUND(E278*U278,2)</f>
        <v>0</v>
      </c>
      <c r="W278" s="157"/>
      <c r="X278" s="157" t="s">
        <v>388</v>
      </c>
      <c r="Y278" s="148"/>
      <c r="Z278" s="148"/>
      <c r="AA278" s="148"/>
      <c r="AB278" s="148"/>
      <c r="AC278" s="148"/>
      <c r="AD278" s="148"/>
      <c r="AE278" s="148"/>
      <c r="AF278" s="148"/>
      <c r="AG278" s="148" t="s">
        <v>389</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55"/>
      <c r="B279" s="156"/>
      <c r="C279" s="270" t="s">
        <v>1925</v>
      </c>
      <c r="D279" s="271"/>
      <c r="E279" s="271"/>
      <c r="F279" s="271"/>
      <c r="G279" s="271"/>
      <c r="H279" s="157"/>
      <c r="I279" s="157"/>
      <c r="J279" s="157"/>
      <c r="K279" s="157"/>
      <c r="L279" s="157"/>
      <c r="M279" s="157"/>
      <c r="N279" s="157"/>
      <c r="O279" s="157"/>
      <c r="P279" s="157"/>
      <c r="Q279" s="157"/>
      <c r="R279" s="157"/>
      <c r="S279" s="157"/>
      <c r="T279" s="157"/>
      <c r="U279" s="157"/>
      <c r="V279" s="157"/>
      <c r="W279" s="157"/>
      <c r="X279" s="157"/>
      <c r="Y279" s="148"/>
      <c r="Z279" s="148"/>
      <c r="AA279" s="148"/>
      <c r="AB279" s="148"/>
      <c r="AC279" s="148"/>
      <c r="AD279" s="148"/>
      <c r="AE279" s="148"/>
      <c r="AF279" s="148"/>
      <c r="AG279" s="148" t="s">
        <v>326</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261" t="s">
        <v>1926</v>
      </c>
      <c r="D280" s="262"/>
      <c r="E280" s="262"/>
      <c r="F280" s="262"/>
      <c r="G280" s="262"/>
      <c r="H280" s="157"/>
      <c r="I280" s="157"/>
      <c r="J280" s="157"/>
      <c r="K280" s="157"/>
      <c r="L280" s="157"/>
      <c r="M280" s="157"/>
      <c r="N280" s="157"/>
      <c r="O280" s="157"/>
      <c r="P280" s="157"/>
      <c r="Q280" s="157"/>
      <c r="R280" s="157"/>
      <c r="S280" s="157"/>
      <c r="T280" s="157"/>
      <c r="U280" s="157"/>
      <c r="V280" s="157"/>
      <c r="W280" s="157"/>
      <c r="X280" s="157"/>
      <c r="Y280" s="148"/>
      <c r="Z280" s="148"/>
      <c r="AA280" s="148"/>
      <c r="AB280" s="148"/>
      <c r="AC280" s="148"/>
      <c r="AD280" s="148"/>
      <c r="AE280" s="148"/>
      <c r="AF280" s="148"/>
      <c r="AG280" s="148" t="s">
        <v>326</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97" t="s">
        <v>1927</v>
      </c>
      <c r="D281" s="183"/>
      <c r="E281" s="184">
        <v>4</v>
      </c>
      <c r="F281" s="157"/>
      <c r="G281" s="157"/>
      <c r="H281" s="157"/>
      <c r="I281" s="157"/>
      <c r="J281" s="157"/>
      <c r="K281" s="157"/>
      <c r="L281" s="157"/>
      <c r="M281" s="157"/>
      <c r="N281" s="157"/>
      <c r="O281" s="157"/>
      <c r="P281" s="157"/>
      <c r="Q281" s="157"/>
      <c r="R281" s="157"/>
      <c r="S281" s="157"/>
      <c r="T281" s="157"/>
      <c r="U281" s="157"/>
      <c r="V281" s="157"/>
      <c r="W281" s="157"/>
      <c r="X281" s="157"/>
      <c r="Y281" s="148"/>
      <c r="Z281" s="148"/>
      <c r="AA281" s="148"/>
      <c r="AB281" s="148"/>
      <c r="AC281" s="148"/>
      <c r="AD281" s="148"/>
      <c r="AE281" s="148"/>
      <c r="AF281" s="148"/>
      <c r="AG281" s="148" t="s">
        <v>393</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55"/>
      <c r="B282" s="156"/>
      <c r="C282" s="197" t="s">
        <v>1928</v>
      </c>
      <c r="D282" s="183"/>
      <c r="E282" s="184">
        <v>3</v>
      </c>
      <c r="F282" s="157"/>
      <c r="G282" s="157"/>
      <c r="H282" s="157"/>
      <c r="I282" s="157"/>
      <c r="J282" s="157"/>
      <c r="K282" s="157"/>
      <c r="L282" s="157"/>
      <c r="M282" s="157"/>
      <c r="N282" s="157"/>
      <c r="O282" s="157"/>
      <c r="P282" s="157"/>
      <c r="Q282" s="157"/>
      <c r="R282" s="157"/>
      <c r="S282" s="157"/>
      <c r="T282" s="157"/>
      <c r="U282" s="157"/>
      <c r="V282" s="157"/>
      <c r="W282" s="157"/>
      <c r="X282" s="157"/>
      <c r="Y282" s="148"/>
      <c r="Z282" s="148"/>
      <c r="AA282" s="148"/>
      <c r="AB282" s="148"/>
      <c r="AC282" s="148"/>
      <c r="AD282" s="148"/>
      <c r="AE282" s="148"/>
      <c r="AF282" s="148"/>
      <c r="AG282" s="148" t="s">
        <v>393</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97" t="s">
        <v>1929</v>
      </c>
      <c r="D283" s="183"/>
      <c r="E283" s="184">
        <v>1</v>
      </c>
      <c r="F283" s="157"/>
      <c r="G283" s="157"/>
      <c r="H283" s="157"/>
      <c r="I283" s="157"/>
      <c r="J283" s="157"/>
      <c r="K283" s="157"/>
      <c r="L283" s="157"/>
      <c r="M283" s="157"/>
      <c r="N283" s="157"/>
      <c r="O283" s="157"/>
      <c r="P283" s="157"/>
      <c r="Q283" s="157"/>
      <c r="R283" s="157"/>
      <c r="S283" s="157"/>
      <c r="T283" s="157"/>
      <c r="U283" s="157"/>
      <c r="V283" s="157"/>
      <c r="W283" s="157"/>
      <c r="X283" s="157"/>
      <c r="Y283" s="148"/>
      <c r="Z283" s="148"/>
      <c r="AA283" s="148"/>
      <c r="AB283" s="148"/>
      <c r="AC283" s="148"/>
      <c r="AD283" s="148"/>
      <c r="AE283" s="148"/>
      <c r="AF283" s="148"/>
      <c r="AG283" s="148" t="s">
        <v>393</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65">
        <v>60</v>
      </c>
      <c r="B284" s="166" t="s">
        <v>1930</v>
      </c>
      <c r="C284" s="175" t="s">
        <v>1931</v>
      </c>
      <c r="D284" s="167" t="s">
        <v>1361</v>
      </c>
      <c r="E284" s="168">
        <v>1</v>
      </c>
      <c r="F284" s="169">
        <v>2000</v>
      </c>
      <c r="G284" s="170">
        <f>ROUND(E284*F284,2)</f>
        <v>2000</v>
      </c>
      <c r="H284" s="169">
        <v>0</v>
      </c>
      <c r="I284" s="170">
        <f>ROUND(E284*H284,2)</f>
        <v>0</v>
      </c>
      <c r="J284" s="169">
        <v>2000</v>
      </c>
      <c r="K284" s="170">
        <f>ROUND(E284*J284,2)</f>
        <v>2000</v>
      </c>
      <c r="L284" s="170">
        <v>21</v>
      </c>
      <c r="M284" s="170">
        <f>G284*(1+L284/100)</f>
        <v>2420</v>
      </c>
      <c r="N284" s="170">
        <v>0</v>
      </c>
      <c r="O284" s="170">
        <f>ROUND(E284*N284,2)</f>
        <v>0</v>
      </c>
      <c r="P284" s="170">
        <v>0</v>
      </c>
      <c r="Q284" s="170">
        <f>ROUND(E284*P284,2)</f>
        <v>0</v>
      </c>
      <c r="R284" s="170"/>
      <c r="S284" s="170" t="s">
        <v>321</v>
      </c>
      <c r="T284" s="171" t="s">
        <v>322</v>
      </c>
      <c r="U284" s="157">
        <v>0</v>
      </c>
      <c r="V284" s="157">
        <f>ROUND(E284*U284,2)</f>
        <v>0</v>
      </c>
      <c r="W284" s="157"/>
      <c r="X284" s="157" t="s">
        <v>388</v>
      </c>
      <c r="Y284" s="148"/>
      <c r="Z284" s="148"/>
      <c r="AA284" s="148"/>
      <c r="AB284" s="148"/>
      <c r="AC284" s="148"/>
      <c r="AD284" s="148"/>
      <c r="AE284" s="148"/>
      <c r="AF284" s="148"/>
      <c r="AG284" s="148" t="s">
        <v>389</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270" t="s">
        <v>1925</v>
      </c>
      <c r="D285" s="271"/>
      <c r="E285" s="271"/>
      <c r="F285" s="271"/>
      <c r="G285" s="271"/>
      <c r="H285" s="157"/>
      <c r="I285" s="157"/>
      <c r="J285" s="157"/>
      <c r="K285" s="157"/>
      <c r="L285" s="157"/>
      <c r="M285" s="157"/>
      <c r="N285" s="157"/>
      <c r="O285" s="157"/>
      <c r="P285" s="157"/>
      <c r="Q285" s="157"/>
      <c r="R285" s="157"/>
      <c r="S285" s="157"/>
      <c r="T285" s="157"/>
      <c r="U285" s="157"/>
      <c r="V285" s="157"/>
      <c r="W285" s="157"/>
      <c r="X285" s="157"/>
      <c r="Y285" s="148"/>
      <c r="Z285" s="148"/>
      <c r="AA285" s="148"/>
      <c r="AB285" s="148"/>
      <c r="AC285" s="148"/>
      <c r="AD285" s="148"/>
      <c r="AE285" s="148"/>
      <c r="AF285" s="148"/>
      <c r="AG285" s="148" t="s">
        <v>326</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261" t="s">
        <v>1926</v>
      </c>
      <c r="D286" s="262"/>
      <c r="E286" s="262"/>
      <c r="F286" s="262"/>
      <c r="G286" s="262"/>
      <c r="H286" s="157"/>
      <c r="I286" s="157"/>
      <c r="J286" s="157"/>
      <c r="K286" s="157"/>
      <c r="L286" s="157"/>
      <c r="M286" s="157"/>
      <c r="N286" s="157"/>
      <c r="O286" s="157"/>
      <c r="P286" s="157"/>
      <c r="Q286" s="157"/>
      <c r="R286" s="157"/>
      <c r="S286" s="157"/>
      <c r="T286" s="157"/>
      <c r="U286" s="157"/>
      <c r="V286" s="157"/>
      <c r="W286" s="157"/>
      <c r="X286" s="157"/>
      <c r="Y286" s="148"/>
      <c r="Z286" s="148"/>
      <c r="AA286" s="148"/>
      <c r="AB286" s="148"/>
      <c r="AC286" s="148"/>
      <c r="AD286" s="148"/>
      <c r="AE286" s="148"/>
      <c r="AF286" s="148"/>
      <c r="AG286" s="148" t="s">
        <v>326</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97" t="s">
        <v>1932</v>
      </c>
      <c r="D287" s="183"/>
      <c r="E287" s="184">
        <v>1</v>
      </c>
      <c r="F287" s="157"/>
      <c r="G287" s="157"/>
      <c r="H287" s="157"/>
      <c r="I287" s="157"/>
      <c r="J287" s="157"/>
      <c r="K287" s="157"/>
      <c r="L287" s="157"/>
      <c r="M287" s="157"/>
      <c r="N287" s="157"/>
      <c r="O287" s="157"/>
      <c r="P287" s="157"/>
      <c r="Q287" s="157"/>
      <c r="R287" s="157"/>
      <c r="S287" s="157"/>
      <c r="T287" s="157"/>
      <c r="U287" s="157"/>
      <c r="V287" s="157"/>
      <c r="W287" s="157"/>
      <c r="X287" s="157"/>
      <c r="Y287" s="148"/>
      <c r="Z287" s="148"/>
      <c r="AA287" s="148"/>
      <c r="AB287" s="148"/>
      <c r="AC287" s="148"/>
      <c r="AD287" s="148"/>
      <c r="AE287" s="148"/>
      <c r="AF287" s="148"/>
      <c r="AG287" s="148" t="s">
        <v>393</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ht="22.5" outlineLevel="1" x14ac:dyDescent="0.2">
      <c r="A288" s="165">
        <v>61</v>
      </c>
      <c r="B288" s="166" t="s">
        <v>1933</v>
      </c>
      <c r="C288" s="175" t="s">
        <v>1934</v>
      </c>
      <c r="D288" s="167" t="s">
        <v>1361</v>
      </c>
      <c r="E288" s="168">
        <v>1</v>
      </c>
      <c r="F288" s="169">
        <v>480</v>
      </c>
      <c r="G288" s="170">
        <f>ROUND(E288*F288,2)</f>
        <v>480</v>
      </c>
      <c r="H288" s="169">
        <v>0</v>
      </c>
      <c r="I288" s="170">
        <f>ROUND(E288*H288,2)</f>
        <v>0</v>
      </c>
      <c r="J288" s="169">
        <v>480</v>
      </c>
      <c r="K288" s="170">
        <f>ROUND(E288*J288,2)</f>
        <v>480</v>
      </c>
      <c r="L288" s="170">
        <v>21</v>
      </c>
      <c r="M288" s="170">
        <f>G288*(1+L288/100)</f>
        <v>580.79999999999995</v>
      </c>
      <c r="N288" s="170">
        <v>0</v>
      </c>
      <c r="O288" s="170">
        <f>ROUND(E288*N288,2)</f>
        <v>0</v>
      </c>
      <c r="P288" s="170">
        <v>0</v>
      </c>
      <c r="Q288" s="170">
        <f>ROUND(E288*P288,2)</f>
        <v>0</v>
      </c>
      <c r="R288" s="170"/>
      <c r="S288" s="170" t="s">
        <v>321</v>
      </c>
      <c r="T288" s="171" t="s">
        <v>322</v>
      </c>
      <c r="U288" s="157">
        <v>0</v>
      </c>
      <c r="V288" s="157">
        <f>ROUND(E288*U288,2)</f>
        <v>0</v>
      </c>
      <c r="W288" s="157"/>
      <c r="X288" s="157" t="s">
        <v>388</v>
      </c>
      <c r="Y288" s="148"/>
      <c r="Z288" s="148"/>
      <c r="AA288" s="148"/>
      <c r="AB288" s="148"/>
      <c r="AC288" s="148"/>
      <c r="AD288" s="148"/>
      <c r="AE288" s="148"/>
      <c r="AF288" s="148"/>
      <c r="AG288" s="148" t="s">
        <v>389</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97" t="s">
        <v>1929</v>
      </c>
      <c r="D289" s="183"/>
      <c r="E289" s="184">
        <v>1</v>
      </c>
      <c r="F289" s="157"/>
      <c r="G289" s="157"/>
      <c r="H289" s="157"/>
      <c r="I289" s="157"/>
      <c r="J289" s="157"/>
      <c r="K289" s="157"/>
      <c r="L289" s="157"/>
      <c r="M289" s="157"/>
      <c r="N289" s="157"/>
      <c r="O289" s="157"/>
      <c r="P289" s="157"/>
      <c r="Q289" s="157"/>
      <c r="R289" s="157"/>
      <c r="S289" s="157"/>
      <c r="T289" s="157"/>
      <c r="U289" s="157"/>
      <c r="V289" s="157"/>
      <c r="W289" s="157"/>
      <c r="X289" s="157"/>
      <c r="Y289" s="148"/>
      <c r="Z289" s="148"/>
      <c r="AA289" s="148"/>
      <c r="AB289" s="148"/>
      <c r="AC289" s="148"/>
      <c r="AD289" s="148"/>
      <c r="AE289" s="148"/>
      <c r="AF289" s="148"/>
      <c r="AG289" s="148" t="s">
        <v>393</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x14ac:dyDescent="0.2">
      <c r="A290" s="159" t="s">
        <v>316</v>
      </c>
      <c r="B290" s="160" t="s">
        <v>230</v>
      </c>
      <c r="C290" s="174" t="s">
        <v>231</v>
      </c>
      <c r="D290" s="161"/>
      <c r="E290" s="162"/>
      <c r="F290" s="163"/>
      <c r="G290" s="163">
        <f>SUMIF(AG291:AG298,"&lt;&gt;NOR",G291:G298)</f>
        <v>13150.4</v>
      </c>
      <c r="H290" s="163"/>
      <c r="I290" s="163">
        <f>SUM(I291:I298)</f>
        <v>8739.4599999999991</v>
      </c>
      <c r="J290" s="163"/>
      <c r="K290" s="163">
        <f>SUM(K291:K298)</f>
        <v>4410.9399999999996</v>
      </c>
      <c r="L290" s="163"/>
      <c r="M290" s="163">
        <f>SUM(M291:M298)</f>
        <v>15911.983999999999</v>
      </c>
      <c r="N290" s="163"/>
      <c r="O290" s="163">
        <f>SUM(O291:O298)</f>
        <v>9.7200000000000006</v>
      </c>
      <c r="P290" s="163"/>
      <c r="Q290" s="163">
        <f>SUM(Q291:Q298)</f>
        <v>0</v>
      </c>
      <c r="R290" s="163"/>
      <c r="S290" s="163"/>
      <c r="T290" s="164"/>
      <c r="U290" s="158"/>
      <c r="V290" s="158">
        <f>SUM(V291:V298)</f>
        <v>12.71</v>
      </c>
      <c r="W290" s="158"/>
      <c r="X290" s="158"/>
      <c r="AG290" t="s">
        <v>317</v>
      </c>
    </row>
    <row r="291" spans="1:60" ht="22.5" outlineLevel="1" x14ac:dyDescent="0.2">
      <c r="A291" s="165">
        <v>62</v>
      </c>
      <c r="B291" s="166" t="s">
        <v>1935</v>
      </c>
      <c r="C291" s="175" t="s">
        <v>1936</v>
      </c>
      <c r="D291" s="167" t="s">
        <v>420</v>
      </c>
      <c r="E291" s="168">
        <v>43</v>
      </c>
      <c r="F291" s="169">
        <v>199.6</v>
      </c>
      <c r="G291" s="170">
        <f>ROUND(E291*F291,2)</f>
        <v>8582.7999999999993</v>
      </c>
      <c r="H291" s="169">
        <v>97.02</v>
      </c>
      <c r="I291" s="170">
        <f>ROUND(E291*H291,2)</f>
        <v>4171.8599999999997</v>
      </c>
      <c r="J291" s="169">
        <v>102.58</v>
      </c>
      <c r="K291" s="170">
        <f>ROUND(E291*J291,2)</f>
        <v>4410.9399999999996</v>
      </c>
      <c r="L291" s="170">
        <v>21</v>
      </c>
      <c r="M291" s="170">
        <f>G291*(1+L291/100)</f>
        <v>10385.187999999998</v>
      </c>
      <c r="N291" s="170">
        <v>0.15673999999999999</v>
      </c>
      <c r="O291" s="170">
        <f>ROUND(E291*N291,2)</f>
        <v>6.74</v>
      </c>
      <c r="P291" s="170">
        <v>0</v>
      </c>
      <c r="Q291" s="170">
        <f>ROUND(E291*P291,2)</f>
        <v>0</v>
      </c>
      <c r="R291" s="170" t="s">
        <v>638</v>
      </c>
      <c r="S291" s="170" t="s">
        <v>387</v>
      </c>
      <c r="T291" s="171" t="s">
        <v>322</v>
      </c>
      <c r="U291" s="157">
        <v>0.29548000000000002</v>
      </c>
      <c r="V291" s="157">
        <f>ROUND(E291*U291,2)</f>
        <v>12.71</v>
      </c>
      <c r="W291" s="157"/>
      <c r="X291" s="157" t="s">
        <v>388</v>
      </c>
      <c r="Y291" s="148"/>
      <c r="Z291" s="148"/>
      <c r="AA291" s="148"/>
      <c r="AB291" s="148"/>
      <c r="AC291" s="148"/>
      <c r="AD291" s="148"/>
      <c r="AE291" s="148"/>
      <c r="AF291" s="148"/>
      <c r="AG291" s="148" t="s">
        <v>389</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273" t="s">
        <v>1937</v>
      </c>
      <c r="D292" s="274"/>
      <c r="E292" s="274"/>
      <c r="F292" s="274"/>
      <c r="G292" s="274"/>
      <c r="H292" s="157"/>
      <c r="I292" s="157"/>
      <c r="J292" s="157"/>
      <c r="K292" s="157"/>
      <c r="L292" s="157"/>
      <c r="M292" s="157"/>
      <c r="N292" s="157"/>
      <c r="O292" s="157"/>
      <c r="P292" s="157"/>
      <c r="Q292" s="157"/>
      <c r="R292" s="157"/>
      <c r="S292" s="157"/>
      <c r="T292" s="157"/>
      <c r="U292" s="157"/>
      <c r="V292" s="157"/>
      <c r="W292" s="157"/>
      <c r="X292" s="157"/>
      <c r="Y292" s="148"/>
      <c r="Z292" s="148"/>
      <c r="AA292" s="148"/>
      <c r="AB292" s="148"/>
      <c r="AC292" s="148"/>
      <c r="AD292" s="148"/>
      <c r="AE292" s="148"/>
      <c r="AF292" s="148"/>
      <c r="AG292" s="148" t="s">
        <v>391</v>
      </c>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97" t="s">
        <v>2238</v>
      </c>
      <c r="D293" s="183"/>
      <c r="E293" s="184">
        <v>13</v>
      </c>
      <c r="F293" s="157"/>
      <c r="G293" s="157"/>
      <c r="H293" s="157"/>
      <c r="I293" s="157"/>
      <c r="J293" s="157"/>
      <c r="K293" s="157"/>
      <c r="L293" s="157"/>
      <c r="M293" s="157"/>
      <c r="N293" s="157"/>
      <c r="O293" s="157"/>
      <c r="P293" s="157"/>
      <c r="Q293" s="157"/>
      <c r="R293" s="157"/>
      <c r="S293" s="157"/>
      <c r="T293" s="157"/>
      <c r="U293" s="157"/>
      <c r="V293" s="157"/>
      <c r="W293" s="157"/>
      <c r="X293" s="157"/>
      <c r="Y293" s="148"/>
      <c r="Z293" s="148"/>
      <c r="AA293" s="148"/>
      <c r="AB293" s="148"/>
      <c r="AC293" s="148"/>
      <c r="AD293" s="148"/>
      <c r="AE293" s="148"/>
      <c r="AF293" s="148"/>
      <c r="AG293" s="148" t="s">
        <v>393</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97" t="s">
        <v>2239</v>
      </c>
      <c r="D294" s="183"/>
      <c r="E294" s="184">
        <v>30</v>
      </c>
      <c r="F294" s="157"/>
      <c r="G294" s="157"/>
      <c r="H294" s="157"/>
      <c r="I294" s="157"/>
      <c r="J294" s="157"/>
      <c r="K294" s="157"/>
      <c r="L294" s="157"/>
      <c r="M294" s="157"/>
      <c r="N294" s="157"/>
      <c r="O294" s="157"/>
      <c r="P294" s="157"/>
      <c r="Q294" s="157"/>
      <c r="R294" s="157"/>
      <c r="S294" s="157"/>
      <c r="T294" s="157"/>
      <c r="U294" s="157"/>
      <c r="V294" s="157"/>
      <c r="W294" s="157"/>
      <c r="X294" s="157"/>
      <c r="Y294" s="148"/>
      <c r="Z294" s="148"/>
      <c r="AA294" s="148"/>
      <c r="AB294" s="148"/>
      <c r="AC294" s="148"/>
      <c r="AD294" s="148"/>
      <c r="AE294" s="148"/>
      <c r="AF294" s="148"/>
      <c r="AG294" s="148" t="s">
        <v>393</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ht="22.5" outlineLevel="1" x14ac:dyDescent="0.2">
      <c r="A295" s="165">
        <v>63</v>
      </c>
      <c r="B295" s="166" t="s">
        <v>1940</v>
      </c>
      <c r="C295" s="175" t="s">
        <v>1941</v>
      </c>
      <c r="D295" s="167" t="s">
        <v>727</v>
      </c>
      <c r="E295" s="168">
        <v>13</v>
      </c>
      <c r="F295" s="169">
        <v>101.2</v>
      </c>
      <c r="G295" s="170">
        <f>ROUND(E295*F295,2)</f>
        <v>1315.6</v>
      </c>
      <c r="H295" s="169">
        <v>101.2</v>
      </c>
      <c r="I295" s="170">
        <f>ROUND(E295*H295,2)</f>
        <v>1315.6</v>
      </c>
      <c r="J295" s="169">
        <v>0</v>
      </c>
      <c r="K295" s="170">
        <f>ROUND(E295*J295,2)</f>
        <v>0</v>
      </c>
      <c r="L295" s="170">
        <v>21</v>
      </c>
      <c r="M295" s="170">
        <f>G295*(1+L295/100)</f>
        <v>1591.8759999999997</v>
      </c>
      <c r="N295" s="170">
        <v>4.2099999999999999E-2</v>
      </c>
      <c r="O295" s="170">
        <f>ROUND(E295*N295,2)</f>
        <v>0.55000000000000004</v>
      </c>
      <c r="P295" s="170">
        <v>0</v>
      </c>
      <c r="Q295" s="170">
        <f>ROUND(E295*P295,2)</f>
        <v>0</v>
      </c>
      <c r="R295" s="170" t="s">
        <v>626</v>
      </c>
      <c r="S295" s="170" t="s">
        <v>387</v>
      </c>
      <c r="T295" s="171" t="s">
        <v>322</v>
      </c>
      <c r="U295" s="157">
        <v>0</v>
      </c>
      <c r="V295" s="157">
        <f>ROUND(E295*U295,2)</f>
        <v>0</v>
      </c>
      <c r="W295" s="157"/>
      <c r="X295" s="157" t="s">
        <v>627</v>
      </c>
      <c r="Y295" s="148"/>
      <c r="Z295" s="148"/>
      <c r="AA295" s="148"/>
      <c r="AB295" s="148"/>
      <c r="AC295" s="148"/>
      <c r="AD295" s="148"/>
      <c r="AE295" s="148"/>
      <c r="AF295" s="148"/>
      <c r="AG295" s="148" t="s">
        <v>628</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97" t="s">
        <v>2238</v>
      </c>
      <c r="D296" s="183"/>
      <c r="E296" s="184">
        <v>13</v>
      </c>
      <c r="F296" s="157"/>
      <c r="G296" s="157"/>
      <c r="H296" s="157"/>
      <c r="I296" s="157"/>
      <c r="J296" s="157"/>
      <c r="K296" s="157"/>
      <c r="L296" s="157"/>
      <c r="M296" s="157"/>
      <c r="N296" s="157"/>
      <c r="O296" s="157"/>
      <c r="P296" s="157"/>
      <c r="Q296" s="157"/>
      <c r="R296" s="157"/>
      <c r="S296" s="157"/>
      <c r="T296" s="157"/>
      <c r="U296" s="157"/>
      <c r="V296" s="157"/>
      <c r="W296" s="157"/>
      <c r="X296" s="157"/>
      <c r="Y296" s="148"/>
      <c r="Z296" s="148"/>
      <c r="AA296" s="148"/>
      <c r="AB296" s="148"/>
      <c r="AC296" s="148"/>
      <c r="AD296" s="148"/>
      <c r="AE296" s="148"/>
      <c r="AF296" s="148"/>
      <c r="AG296" s="148" t="s">
        <v>393</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65">
        <v>64</v>
      </c>
      <c r="B297" s="166" t="s">
        <v>1942</v>
      </c>
      <c r="C297" s="175" t="s">
        <v>1943</v>
      </c>
      <c r="D297" s="167" t="s">
        <v>727</v>
      </c>
      <c r="E297" s="168">
        <v>30</v>
      </c>
      <c r="F297" s="169">
        <v>108.4</v>
      </c>
      <c r="G297" s="170">
        <f>ROUND(E297*F297,2)</f>
        <v>3252</v>
      </c>
      <c r="H297" s="169">
        <v>108.4</v>
      </c>
      <c r="I297" s="170">
        <f>ROUND(E297*H297,2)</f>
        <v>3252</v>
      </c>
      <c r="J297" s="169">
        <v>0</v>
      </c>
      <c r="K297" s="170">
        <f>ROUND(E297*J297,2)</f>
        <v>0</v>
      </c>
      <c r="L297" s="170">
        <v>21</v>
      </c>
      <c r="M297" s="170">
        <f>G297*(1+L297/100)</f>
        <v>3934.92</v>
      </c>
      <c r="N297" s="170">
        <v>8.1000000000000003E-2</v>
      </c>
      <c r="O297" s="170">
        <f>ROUND(E297*N297,2)</f>
        <v>2.4300000000000002</v>
      </c>
      <c r="P297" s="170">
        <v>0</v>
      </c>
      <c r="Q297" s="170">
        <f>ROUND(E297*P297,2)</f>
        <v>0</v>
      </c>
      <c r="R297" s="170" t="s">
        <v>626</v>
      </c>
      <c r="S297" s="170" t="s">
        <v>387</v>
      </c>
      <c r="T297" s="171" t="s">
        <v>322</v>
      </c>
      <c r="U297" s="157">
        <v>0</v>
      </c>
      <c r="V297" s="157">
        <f>ROUND(E297*U297,2)</f>
        <v>0</v>
      </c>
      <c r="W297" s="157"/>
      <c r="X297" s="157" t="s">
        <v>627</v>
      </c>
      <c r="Y297" s="148"/>
      <c r="Z297" s="148"/>
      <c r="AA297" s="148"/>
      <c r="AB297" s="148"/>
      <c r="AC297" s="148"/>
      <c r="AD297" s="148"/>
      <c r="AE297" s="148"/>
      <c r="AF297" s="148"/>
      <c r="AG297" s="148" t="s">
        <v>628</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55"/>
      <c r="B298" s="156"/>
      <c r="C298" s="197" t="s">
        <v>2239</v>
      </c>
      <c r="D298" s="183"/>
      <c r="E298" s="184">
        <v>30</v>
      </c>
      <c r="F298" s="157"/>
      <c r="G298" s="157"/>
      <c r="H298" s="157"/>
      <c r="I298" s="157"/>
      <c r="J298" s="157"/>
      <c r="K298" s="157"/>
      <c r="L298" s="157"/>
      <c r="M298" s="157"/>
      <c r="N298" s="157"/>
      <c r="O298" s="157"/>
      <c r="P298" s="157"/>
      <c r="Q298" s="157"/>
      <c r="R298" s="157"/>
      <c r="S298" s="157"/>
      <c r="T298" s="157"/>
      <c r="U298" s="157"/>
      <c r="V298" s="157"/>
      <c r="W298" s="157"/>
      <c r="X298" s="157"/>
      <c r="Y298" s="148"/>
      <c r="Z298" s="148"/>
      <c r="AA298" s="148"/>
      <c r="AB298" s="148"/>
      <c r="AC298" s="148"/>
      <c r="AD298" s="148"/>
      <c r="AE298" s="148"/>
      <c r="AF298" s="148"/>
      <c r="AG298" s="148" t="s">
        <v>393</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x14ac:dyDescent="0.2">
      <c r="A299" s="159" t="s">
        <v>316</v>
      </c>
      <c r="B299" s="160" t="s">
        <v>232</v>
      </c>
      <c r="C299" s="174" t="s">
        <v>233</v>
      </c>
      <c r="D299" s="161"/>
      <c r="E299" s="162"/>
      <c r="F299" s="163"/>
      <c r="G299" s="163">
        <f>SUMIF(AG300:AG304,"&lt;&gt;NOR",G300:G304)</f>
        <v>1006.89</v>
      </c>
      <c r="H299" s="163"/>
      <c r="I299" s="163">
        <f>SUM(I300:I304)</f>
        <v>481.25</v>
      </c>
      <c r="J299" s="163"/>
      <c r="K299" s="163">
        <f>SUM(K300:K304)</f>
        <v>525.64</v>
      </c>
      <c r="L299" s="163"/>
      <c r="M299" s="163">
        <f>SUM(M300:M304)</f>
        <v>1218.3369</v>
      </c>
      <c r="N299" s="163"/>
      <c r="O299" s="163">
        <f>SUM(O300:O304)</f>
        <v>0</v>
      </c>
      <c r="P299" s="163"/>
      <c r="Q299" s="163">
        <f>SUM(Q300:Q304)</f>
        <v>0</v>
      </c>
      <c r="R299" s="163"/>
      <c r="S299" s="163"/>
      <c r="T299" s="164"/>
      <c r="U299" s="158"/>
      <c r="V299" s="158">
        <f>SUM(V300:V304)</f>
        <v>0</v>
      </c>
      <c r="W299" s="158"/>
      <c r="X299" s="158"/>
      <c r="AG299" t="s">
        <v>317</v>
      </c>
    </row>
    <row r="300" spans="1:60" ht="22.5" outlineLevel="1" x14ac:dyDescent="0.2">
      <c r="A300" s="165">
        <v>65</v>
      </c>
      <c r="B300" s="166" t="s">
        <v>1944</v>
      </c>
      <c r="C300" s="175" t="s">
        <v>1945</v>
      </c>
      <c r="D300" s="167" t="s">
        <v>443</v>
      </c>
      <c r="E300" s="168">
        <v>14.601000000000001</v>
      </c>
      <c r="F300" s="169">
        <v>36</v>
      </c>
      <c r="G300" s="170">
        <f>ROUND(E300*F300,2)</f>
        <v>525.64</v>
      </c>
      <c r="H300" s="169">
        <v>0</v>
      </c>
      <c r="I300" s="170">
        <f>ROUND(E300*H300,2)</f>
        <v>0</v>
      </c>
      <c r="J300" s="169">
        <v>36</v>
      </c>
      <c r="K300" s="170">
        <f>ROUND(E300*J300,2)</f>
        <v>525.64</v>
      </c>
      <c r="L300" s="170">
        <v>21</v>
      </c>
      <c r="M300" s="170">
        <f>G300*(1+L300/100)</f>
        <v>636.02440000000001</v>
      </c>
      <c r="N300" s="170">
        <v>0</v>
      </c>
      <c r="O300" s="170">
        <f>ROUND(E300*N300,2)</f>
        <v>0</v>
      </c>
      <c r="P300" s="170">
        <v>0</v>
      </c>
      <c r="Q300" s="170">
        <f>ROUND(E300*P300,2)</f>
        <v>0</v>
      </c>
      <c r="R300" s="170" t="s">
        <v>1176</v>
      </c>
      <c r="S300" s="170" t="s">
        <v>387</v>
      </c>
      <c r="T300" s="171" t="s">
        <v>322</v>
      </c>
      <c r="U300" s="157">
        <v>0</v>
      </c>
      <c r="V300" s="157">
        <f>ROUND(E300*U300,2)</f>
        <v>0</v>
      </c>
      <c r="W300" s="157"/>
      <c r="X300" s="157" t="s">
        <v>388</v>
      </c>
      <c r="Y300" s="148"/>
      <c r="Z300" s="148"/>
      <c r="AA300" s="148"/>
      <c r="AB300" s="148"/>
      <c r="AC300" s="148"/>
      <c r="AD300" s="148"/>
      <c r="AE300" s="148"/>
      <c r="AF300" s="148"/>
      <c r="AG300" s="148" t="s">
        <v>1091</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273" t="s">
        <v>1946</v>
      </c>
      <c r="D301" s="274"/>
      <c r="E301" s="274"/>
      <c r="F301" s="274"/>
      <c r="G301" s="274"/>
      <c r="H301" s="157"/>
      <c r="I301" s="157"/>
      <c r="J301" s="157"/>
      <c r="K301" s="157"/>
      <c r="L301" s="157"/>
      <c r="M301" s="157"/>
      <c r="N301" s="157"/>
      <c r="O301" s="157"/>
      <c r="P301" s="157"/>
      <c r="Q301" s="157"/>
      <c r="R301" s="157"/>
      <c r="S301" s="157"/>
      <c r="T301" s="157"/>
      <c r="U301" s="157"/>
      <c r="V301" s="157"/>
      <c r="W301" s="157"/>
      <c r="X301" s="157"/>
      <c r="Y301" s="148"/>
      <c r="Z301" s="148"/>
      <c r="AA301" s="148"/>
      <c r="AB301" s="148"/>
      <c r="AC301" s="148"/>
      <c r="AD301" s="148"/>
      <c r="AE301" s="148"/>
      <c r="AF301" s="148"/>
      <c r="AG301" s="148" t="s">
        <v>391</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97" t="s">
        <v>2240</v>
      </c>
      <c r="D302" s="183"/>
      <c r="E302" s="184">
        <v>14.601000000000001</v>
      </c>
      <c r="F302" s="157"/>
      <c r="G302" s="157"/>
      <c r="H302" s="157"/>
      <c r="I302" s="157"/>
      <c r="J302" s="157"/>
      <c r="K302" s="157"/>
      <c r="L302" s="157"/>
      <c r="M302" s="157"/>
      <c r="N302" s="157"/>
      <c r="O302" s="157"/>
      <c r="P302" s="157"/>
      <c r="Q302" s="157"/>
      <c r="R302" s="157"/>
      <c r="S302" s="157"/>
      <c r="T302" s="157"/>
      <c r="U302" s="157"/>
      <c r="V302" s="157"/>
      <c r="W302" s="157"/>
      <c r="X302" s="157"/>
      <c r="Y302" s="148"/>
      <c r="Z302" s="148"/>
      <c r="AA302" s="148"/>
      <c r="AB302" s="148"/>
      <c r="AC302" s="148"/>
      <c r="AD302" s="148"/>
      <c r="AE302" s="148"/>
      <c r="AF302" s="148"/>
      <c r="AG302" s="148" t="s">
        <v>393</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65">
        <v>66</v>
      </c>
      <c r="B303" s="166" t="s">
        <v>1948</v>
      </c>
      <c r="C303" s="175" t="s">
        <v>1949</v>
      </c>
      <c r="D303" s="167" t="s">
        <v>443</v>
      </c>
      <c r="E303" s="168">
        <v>15.03903</v>
      </c>
      <c r="F303" s="169">
        <v>32</v>
      </c>
      <c r="G303" s="170">
        <f>ROUND(E303*F303,2)</f>
        <v>481.25</v>
      </c>
      <c r="H303" s="169">
        <v>32</v>
      </c>
      <c r="I303" s="170">
        <f>ROUND(E303*H303,2)</f>
        <v>481.25</v>
      </c>
      <c r="J303" s="169">
        <v>0</v>
      </c>
      <c r="K303" s="170">
        <f>ROUND(E303*J303,2)</f>
        <v>0</v>
      </c>
      <c r="L303" s="170">
        <v>21</v>
      </c>
      <c r="M303" s="170">
        <f>G303*(1+L303/100)</f>
        <v>582.3125</v>
      </c>
      <c r="N303" s="170">
        <v>0</v>
      </c>
      <c r="O303" s="170">
        <f>ROUND(E303*N303,2)</f>
        <v>0</v>
      </c>
      <c r="P303" s="170">
        <v>0</v>
      </c>
      <c r="Q303" s="170">
        <f>ROUND(E303*P303,2)</f>
        <v>0</v>
      </c>
      <c r="R303" s="170" t="s">
        <v>626</v>
      </c>
      <c r="S303" s="170" t="s">
        <v>387</v>
      </c>
      <c r="T303" s="171" t="s">
        <v>322</v>
      </c>
      <c r="U303" s="157">
        <v>0</v>
      </c>
      <c r="V303" s="157">
        <f>ROUND(E303*U303,2)</f>
        <v>0</v>
      </c>
      <c r="W303" s="157"/>
      <c r="X303" s="157" t="s">
        <v>627</v>
      </c>
      <c r="Y303" s="148"/>
      <c r="Z303" s="148"/>
      <c r="AA303" s="148"/>
      <c r="AB303" s="148"/>
      <c r="AC303" s="148"/>
      <c r="AD303" s="148"/>
      <c r="AE303" s="148"/>
      <c r="AF303" s="148"/>
      <c r="AG303" s="148" t="s">
        <v>632</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97" t="s">
        <v>2241</v>
      </c>
      <c r="D304" s="183"/>
      <c r="E304" s="184">
        <v>15.03903</v>
      </c>
      <c r="F304" s="157"/>
      <c r="G304" s="157"/>
      <c r="H304" s="157"/>
      <c r="I304" s="157"/>
      <c r="J304" s="157"/>
      <c r="K304" s="157"/>
      <c r="L304" s="157"/>
      <c r="M304" s="157"/>
      <c r="N304" s="157"/>
      <c r="O304" s="157"/>
      <c r="P304" s="157"/>
      <c r="Q304" s="157"/>
      <c r="R304" s="157"/>
      <c r="S304" s="157"/>
      <c r="T304" s="157"/>
      <c r="U304" s="157"/>
      <c r="V304" s="157"/>
      <c r="W304" s="157"/>
      <c r="X304" s="157"/>
      <c r="Y304" s="148"/>
      <c r="Z304" s="148"/>
      <c r="AA304" s="148"/>
      <c r="AB304" s="148"/>
      <c r="AC304" s="148"/>
      <c r="AD304" s="148"/>
      <c r="AE304" s="148"/>
      <c r="AF304" s="148"/>
      <c r="AG304" s="148" t="s">
        <v>393</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x14ac:dyDescent="0.2">
      <c r="A305" s="159" t="s">
        <v>316</v>
      </c>
      <c r="B305" s="160" t="s">
        <v>234</v>
      </c>
      <c r="C305" s="174" t="s">
        <v>235</v>
      </c>
      <c r="D305" s="161"/>
      <c r="E305" s="162"/>
      <c r="F305" s="163"/>
      <c r="G305" s="163">
        <f>SUMIF(AG306:AG312,"&lt;&gt;NOR",G306:G312)</f>
        <v>470.94</v>
      </c>
      <c r="H305" s="163"/>
      <c r="I305" s="163">
        <f>SUM(I306:I312)</f>
        <v>13.61</v>
      </c>
      <c r="J305" s="163"/>
      <c r="K305" s="163">
        <f>SUM(K306:K312)</f>
        <v>457.34</v>
      </c>
      <c r="L305" s="163"/>
      <c r="M305" s="163">
        <f>SUM(M306:M312)</f>
        <v>569.8374</v>
      </c>
      <c r="N305" s="163"/>
      <c r="O305" s="163">
        <f>SUM(O306:O312)</f>
        <v>0</v>
      </c>
      <c r="P305" s="163"/>
      <c r="Q305" s="163">
        <f>SUM(Q306:Q312)</f>
        <v>0</v>
      </c>
      <c r="R305" s="163"/>
      <c r="S305" s="163"/>
      <c r="T305" s="164"/>
      <c r="U305" s="158"/>
      <c r="V305" s="158">
        <f>SUM(V306:V312)</f>
        <v>1.76</v>
      </c>
      <c r="W305" s="158"/>
      <c r="X305" s="158"/>
      <c r="AG305" t="s">
        <v>317</v>
      </c>
    </row>
    <row r="306" spans="1:60" ht="22.5" outlineLevel="1" x14ac:dyDescent="0.2">
      <c r="A306" s="165">
        <v>67</v>
      </c>
      <c r="B306" s="166" t="s">
        <v>1951</v>
      </c>
      <c r="C306" s="175" t="s">
        <v>1952</v>
      </c>
      <c r="D306" s="167" t="s">
        <v>506</v>
      </c>
      <c r="E306" s="168">
        <v>8.74</v>
      </c>
      <c r="F306" s="169">
        <v>43.68</v>
      </c>
      <c r="G306" s="170">
        <f>ROUND(E306*F306,2)</f>
        <v>381.76</v>
      </c>
      <c r="H306" s="169">
        <v>0.17</v>
      </c>
      <c r="I306" s="170">
        <f>ROUND(E306*H306,2)</f>
        <v>1.49</v>
      </c>
      <c r="J306" s="169">
        <v>43.51</v>
      </c>
      <c r="K306" s="170">
        <f>ROUND(E306*J306,2)</f>
        <v>380.28</v>
      </c>
      <c r="L306" s="170">
        <v>21</v>
      </c>
      <c r="M306" s="170">
        <f>G306*(1+L306/100)</f>
        <v>461.92959999999999</v>
      </c>
      <c r="N306" s="170">
        <v>1.0000000000000001E-5</v>
      </c>
      <c r="O306" s="170">
        <f>ROUND(E306*N306,2)</f>
        <v>0</v>
      </c>
      <c r="P306" s="170">
        <v>0</v>
      </c>
      <c r="Q306" s="170">
        <f>ROUND(E306*P306,2)</f>
        <v>0</v>
      </c>
      <c r="R306" s="170" t="s">
        <v>1176</v>
      </c>
      <c r="S306" s="170" t="s">
        <v>387</v>
      </c>
      <c r="T306" s="171" t="s">
        <v>322</v>
      </c>
      <c r="U306" s="157">
        <v>0.17100000000000001</v>
      </c>
      <c r="V306" s="157">
        <f>ROUND(E306*U306,2)</f>
        <v>1.49</v>
      </c>
      <c r="W306" s="157"/>
      <c r="X306" s="157" t="s">
        <v>388</v>
      </c>
      <c r="Y306" s="148"/>
      <c r="Z306" s="148"/>
      <c r="AA306" s="148"/>
      <c r="AB306" s="148"/>
      <c r="AC306" s="148"/>
      <c r="AD306" s="148"/>
      <c r="AE306" s="148"/>
      <c r="AF306" s="148"/>
      <c r="AG306" s="148" t="s">
        <v>389</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273" t="s">
        <v>1953</v>
      </c>
      <c r="D307" s="274"/>
      <c r="E307" s="274"/>
      <c r="F307" s="274"/>
      <c r="G307" s="274"/>
      <c r="H307" s="157"/>
      <c r="I307" s="157"/>
      <c r="J307" s="157"/>
      <c r="K307" s="157"/>
      <c r="L307" s="157"/>
      <c r="M307" s="157"/>
      <c r="N307" s="157"/>
      <c r="O307" s="157"/>
      <c r="P307" s="157"/>
      <c r="Q307" s="157"/>
      <c r="R307" s="157"/>
      <c r="S307" s="157"/>
      <c r="T307" s="157"/>
      <c r="U307" s="157"/>
      <c r="V307" s="157"/>
      <c r="W307" s="157"/>
      <c r="X307" s="157"/>
      <c r="Y307" s="148"/>
      <c r="Z307" s="148"/>
      <c r="AA307" s="148"/>
      <c r="AB307" s="148"/>
      <c r="AC307" s="148"/>
      <c r="AD307" s="148"/>
      <c r="AE307" s="148"/>
      <c r="AF307" s="148"/>
      <c r="AG307" s="148" t="s">
        <v>391</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97" t="s">
        <v>2242</v>
      </c>
      <c r="D308" s="183"/>
      <c r="E308" s="184">
        <v>3.14</v>
      </c>
      <c r="F308" s="157"/>
      <c r="G308" s="157"/>
      <c r="H308" s="157"/>
      <c r="I308" s="157"/>
      <c r="J308" s="157"/>
      <c r="K308" s="157"/>
      <c r="L308" s="157"/>
      <c r="M308" s="157"/>
      <c r="N308" s="157"/>
      <c r="O308" s="157"/>
      <c r="P308" s="157"/>
      <c r="Q308" s="157"/>
      <c r="R308" s="157"/>
      <c r="S308" s="157"/>
      <c r="T308" s="157"/>
      <c r="U308" s="157"/>
      <c r="V308" s="157"/>
      <c r="W308" s="157"/>
      <c r="X308" s="157"/>
      <c r="Y308" s="148"/>
      <c r="Z308" s="148"/>
      <c r="AA308" s="148"/>
      <c r="AB308" s="148"/>
      <c r="AC308" s="148"/>
      <c r="AD308" s="148"/>
      <c r="AE308" s="148"/>
      <c r="AF308" s="148"/>
      <c r="AG308" s="148" t="s">
        <v>393</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55"/>
      <c r="B309" s="156"/>
      <c r="C309" s="197" t="s">
        <v>1955</v>
      </c>
      <c r="D309" s="183"/>
      <c r="E309" s="184">
        <v>5.6</v>
      </c>
      <c r="F309" s="157"/>
      <c r="G309" s="157"/>
      <c r="H309" s="157"/>
      <c r="I309" s="157"/>
      <c r="J309" s="157"/>
      <c r="K309" s="157"/>
      <c r="L309" s="157"/>
      <c r="M309" s="157"/>
      <c r="N309" s="157"/>
      <c r="O309" s="157"/>
      <c r="P309" s="157"/>
      <c r="Q309" s="157"/>
      <c r="R309" s="157"/>
      <c r="S309" s="157"/>
      <c r="T309" s="157"/>
      <c r="U309" s="157"/>
      <c r="V309" s="157"/>
      <c r="W309" s="157"/>
      <c r="X309" s="157"/>
      <c r="Y309" s="148"/>
      <c r="Z309" s="148"/>
      <c r="AA309" s="148"/>
      <c r="AB309" s="148"/>
      <c r="AC309" s="148"/>
      <c r="AD309" s="148"/>
      <c r="AE309" s="148"/>
      <c r="AF309" s="148"/>
      <c r="AG309" s="148" t="s">
        <v>393</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ht="22.5" outlineLevel="1" x14ac:dyDescent="0.2">
      <c r="A310" s="165">
        <v>68</v>
      </c>
      <c r="B310" s="166" t="s">
        <v>1956</v>
      </c>
      <c r="C310" s="175" t="s">
        <v>1957</v>
      </c>
      <c r="D310" s="167" t="s">
        <v>506</v>
      </c>
      <c r="E310" s="168">
        <v>3.14</v>
      </c>
      <c r="F310" s="169">
        <v>28.4</v>
      </c>
      <c r="G310" s="170">
        <f>ROUND(E310*F310,2)</f>
        <v>89.18</v>
      </c>
      <c r="H310" s="169">
        <v>3.86</v>
      </c>
      <c r="I310" s="170">
        <f>ROUND(E310*H310,2)</f>
        <v>12.12</v>
      </c>
      <c r="J310" s="169">
        <v>24.54</v>
      </c>
      <c r="K310" s="170">
        <f>ROUND(E310*J310,2)</f>
        <v>77.06</v>
      </c>
      <c r="L310" s="170">
        <v>21</v>
      </c>
      <c r="M310" s="170">
        <f>G310*(1+L310/100)</f>
        <v>107.90780000000001</v>
      </c>
      <c r="N310" s="170">
        <v>2.0000000000000001E-4</v>
      </c>
      <c r="O310" s="170">
        <f>ROUND(E310*N310,2)</f>
        <v>0</v>
      </c>
      <c r="P310" s="170">
        <v>0</v>
      </c>
      <c r="Q310" s="170">
        <f>ROUND(E310*P310,2)</f>
        <v>0</v>
      </c>
      <c r="R310" s="170" t="s">
        <v>1176</v>
      </c>
      <c r="S310" s="170" t="s">
        <v>387</v>
      </c>
      <c r="T310" s="171" t="s">
        <v>322</v>
      </c>
      <c r="U310" s="157">
        <v>8.5999999999999993E-2</v>
      </c>
      <c r="V310" s="157">
        <f>ROUND(E310*U310,2)</f>
        <v>0.27</v>
      </c>
      <c r="W310" s="157"/>
      <c r="X310" s="157" t="s">
        <v>388</v>
      </c>
      <c r="Y310" s="148"/>
      <c r="Z310" s="148"/>
      <c r="AA310" s="148"/>
      <c r="AB310" s="148"/>
      <c r="AC310" s="148"/>
      <c r="AD310" s="148"/>
      <c r="AE310" s="148"/>
      <c r="AF310" s="148"/>
      <c r="AG310" s="148" t="s">
        <v>389</v>
      </c>
      <c r="AH310" s="148"/>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55"/>
      <c r="B311" s="156"/>
      <c r="C311" s="273" t="s">
        <v>1953</v>
      </c>
      <c r="D311" s="274"/>
      <c r="E311" s="274"/>
      <c r="F311" s="274"/>
      <c r="G311" s="274"/>
      <c r="H311" s="157"/>
      <c r="I311" s="157"/>
      <c r="J311" s="157"/>
      <c r="K311" s="157"/>
      <c r="L311" s="157"/>
      <c r="M311" s="157"/>
      <c r="N311" s="157"/>
      <c r="O311" s="157"/>
      <c r="P311" s="157"/>
      <c r="Q311" s="157"/>
      <c r="R311" s="157"/>
      <c r="S311" s="157"/>
      <c r="T311" s="157"/>
      <c r="U311" s="157"/>
      <c r="V311" s="157"/>
      <c r="W311" s="157"/>
      <c r="X311" s="157"/>
      <c r="Y311" s="148"/>
      <c r="Z311" s="148"/>
      <c r="AA311" s="148"/>
      <c r="AB311" s="148"/>
      <c r="AC311" s="148"/>
      <c r="AD311" s="148"/>
      <c r="AE311" s="148"/>
      <c r="AF311" s="148"/>
      <c r="AG311" s="148" t="s">
        <v>391</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97" t="s">
        <v>2242</v>
      </c>
      <c r="D312" s="183"/>
      <c r="E312" s="184">
        <v>3.14</v>
      </c>
      <c r="F312" s="157"/>
      <c r="G312" s="157"/>
      <c r="H312" s="157"/>
      <c r="I312" s="157"/>
      <c r="J312" s="157"/>
      <c r="K312" s="157"/>
      <c r="L312" s="157"/>
      <c r="M312" s="157"/>
      <c r="N312" s="157"/>
      <c r="O312" s="157"/>
      <c r="P312" s="157"/>
      <c r="Q312" s="157"/>
      <c r="R312" s="157"/>
      <c r="S312" s="157"/>
      <c r="T312" s="157"/>
      <c r="U312" s="157"/>
      <c r="V312" s="157"/>
      <c r="W312" s="157"/>
      <c r="X312" s="157"/>
      <c r="Y312" s="148"/>
      <c r="Z312" s="148"/>
      <c r="AA312" s="148"/>
      <c r="AB312" s="148"/>
      <c r="AC312" s="148"/>
      <c r="AD312" s="148"/>
      <c r="AE312" s="148"/>
      <c r="AF312" s="148"/>
      <c r="AG312" s="148" t="s">
        <v>393</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x14ac:dyDescent="0.2">
      <c r="A313" s="159" t="s">
        <v>316</v>
      </c>
      <c r="B313" s="160" t="s">
        <v>236</v>
      </c>
      <c r="C313" s="174" t="s">
        <v>237</v>
      </c>
      <c r="D313" s="161"/>
      <c r="E313" s="162"/>
      <c r="F313" s="163"/>
      <c r="G313" s="163">
        <f>SUMIF(AG314:AG340,"&lt;&gt;NOR",G314:G340)</f>
        <v>12594.350000000002</v>
      </c>
      <c r="H313" s="163"/>
      <c r="I313" s="163">
        <f>SUM(I314:I340)</f>
        <v>3645.4599999999996</v>
      </c>
      <c r="J313" s="163"/>
      <c r="K313" s="163">
        <f>SUM(K314:K340)</f>
        <v>8948.9</v>
      </c>
      <c r="L313" s="163"/>
      <c r="M313" s="163">
        <f>SUM(M314:M340)</f>
        <v>15239.163500000001</v>
      </c>
      <c r="N313" s="163"/>
      <c r="O313" s="163">
        <f>SUM(O314:O340)</f>
        <v>0</v>
      </c>
      <c r="P313" s="163"/>
      <c r="Q313" s="163">
        <f>SUM(Q314:Q340)</f>
        <v>0.23</v>
      </c>
      <c r="R313" s="163"/>
      <c r="S313" s="163"/>
      <c r="T313" s="164"/>
      <c r="U313" s="158"/>
      <c r="V313" s="158">
        <f>SUM(V314:V340)</f>
        <v>25.830000000000002</v>
      </c>
      <c r="W313" s="158"/>
      <c r="X313" s="158"/>
      <c r="AG313" t="s">
        <v>317</v>
      </c>
    </row>
    <row r="314" spans="1:60" outlineLevel="1" x14ac:dyDescent="0.2">
      <c r="A314" s="165">
        <v>69</v>
      </c>
      <c r="B314" s="166" t="s">
        <v>1958</v>
      </c>
      <c r="C314" s="175" t="s">
        <v>1959</v>
      </c>
      <c r="D314" s="167" t="s">
        <v>420</v>
      </c>
      <c r="E314" s="168">
        <v>0.25</v>
      </c>
      <c r="F314" s="169">
        <v>2324</v>
      </c>
      <c r="G314" s="170">
        <f>ROUND(E314*F314,2)</f>
        <v>581</v>
      </c>
      <c r="H314" s="169">
        <v>820.7</v>
      </c>
      <c r="I314" s="170">
        <f>ROUND(E314*H314,2)</f>
        <v>205.18</v>
      </c>
      <c r="J314" s="169">
        <v>1503.3</v>
      </c>
      <c r="K314" s="170">
        <f>ROUND(E314*J314,2)</f>
        <v>375.83</v>
      </c>
      <c r="L314" s="170">
        <v>21</v>
      </c>
      <c r="M314" s="170">
        <f>G314*(1+L314/100)</f>
        <v>703.01</v>
      </c>
      <c r="N314" s="170">
        <v>0</v>
      </c>
      <c r="O314" s="170">
        <f>ROUND(E314*N314,2)</f>
        <v>0</v>
      </c>
      <c r="P314" s="170">
        <v>2.8700000000000002E-3</v>
      </c>
      <c r="Q314" s="170">
        <f>ROUND(E314*P314,2)</f>
        <v>0</v>
      </c>
      <c r="R314" s="170" t="s">
        <v>660</v>
      </c>
      <c r="S314" s="170" t="s">
        <v>387</v>
      </c>
      <c r="T314" s="171" t="s">
        <v>322</v>
      </c>
      <c r="U314" s="157">
        <v>3.9</v>
      </c>
      <c r="V314" s="157">
        <f>ROUND(E314*U314,2)</f>
        <v>0.98</v>
      </c>
      <c r="W314" s="157"/>
      <c r="X314" s="157" t="s">
        <v>388</v>
      </c>
      <c r="Y314" s="148"/>
      <c r="Z314" s="148"/>
      <c r="AA314" s="148"/>
      <c r="AB314" s="148"/>
      <c r="AC314" s="148"/>
      <c r="AD314" s="148"/>
      <c r="AE314" s="148"/>
      <c r="AF314" s="148"/>
      <c r="AG314" s="148" t="s">
        <v>389</v>
      </c>
      <c r="AH314" s="148"/>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97" t="s">
        <v>1773</v>
      </c>
      <c r="D315" s="183"/>
      <c r="E315" s="184"/>
      <c r="F315" s="157"/>
      <c r="G315" s="157"/>
      <c r="H315" s="157"/>
      <c r="I315" s="157"/>
      <c r="J315" s="157"/>
      <c r="K315" s="157"/>
      <c r="L315" s="157"/>
      <c r="M315" s="157"/>
      <c r="N315" s="157"/>
      <c r="O315" s="157"/>
      <c r="P315" s="157"/>
      <c r="Q315" s="157"/>
      <c r="R315" s="157"/>
      <c r="S315" s="157"/>
      <c r="T315" s="157"/>
      <c r="U315" s="157"/>
      <c r="V315" s="157"/>
      <c r="W315" s="157"/>
      <c r="X315" s="157"/>
      <c r="Y315" s="148"/>
      <c r="Z315" s="148"/>
      <c r="AA315" s="148"/>
      <c r="AB315" s="148"/>
      <c r="AC315" s="148"/>
      <c r="AD315" s="148"/>
      <c r="AE315" s="148"/>
      <c r="AF315" s="148"/>
      <c r="AG315" s="148" t="s">
        <v>393</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197" t="s">
        <v>1960</v>
      </c>
      <c r="D316" s="183"/>
      <c r="E316" s="184">
        <v>0.25</v>
      </c>
      <c r="F316" s="157"/>
      <c r="G316" s="157"/>
      <c r="H316" s="157"/>
      <c r="I316" s="157"/>
      <c r="J316" s="157"/>
      <c r="K316" s="157"/>
      <c r="L316" s="157"/>
      <c r="M316" s="157"/>
      <c r="N316" s="157"/>
      <c r="O316" s="157"/>
      <c r="P316" s="157"/>
      <c r="Q316" s="157"/>
      <c r="R316" s="157"/>
      <c r="S316" s="157"/>
      <c r="T316" s="157"/>
      <c r="U316" s="157"/>
      <c r="V316" s="157"/>
      <c r="W316" s="157"/>
      <c r="X316" s="157"/>
      <c r="Y316" s="148"/>
      <c r="Z316" s="148"/>
      <c r="AA316" s="148"/>
      <c r="AB316" s="148"/>
      <c r="AC316" s="148"/>
      <c r="AD316" s="148"/>
      <c r="AE316" s="148"/>
      <c r="AF316" s="148"/>
      <c r="AG316" s="148" t="s">
        <v>393</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65">
        <v>70</v>
      </c>
      <c r="B317" s="166" t="s">
        <v>1961</v>
      </c>
      <c r="C317" s="175" t="s">
        <v>1962</v>
      </c>
      <c r="D317" s="167" t="s">
        <v>420</v>
      </c>
      <c r="E317" s="168">
        <v>2.2000000000000002</v>
      </c>
      <c r="F317" s="169">
        <v>3616</v>
      </c>
      <c r="G317" s="170">
        <f>ROUND(E317*F317,2)</f>
        <v>7955.2</v>
      </c>
      <c r="H317" s="169">
        <v>1228.29</v>
      </c>
      <c r="I317" s="170">
        <f>ROUND(E317*H317,2)</f>
        <v>2702.24</v>
      </c>
      <c r="J317" s="169">
        <v>2387.71</v>
      </c>
      <c r="K317" s="170">
        <f>ROUND(E317*J317,2)</f>
        <v>5252.96</v>
      </c>
      <c r="L317" s="170">
        <v>21</v>
      </c>
      <c r="M317" s="170">
        <f>G317*(1+L317/100)</f>
        <v>9625.7919999999995</v>
      </c>
      <c r="N317" s="170">
        <v>0</v>
      </c>
      <c r="O317" s="170">
        <f>ROUND(E317*N317,2)</f>
        <v>0</v>
      </c>
      <c r="P317" s="170">
        <v>2.8700000000000002E-3</v>
      </c>
      <c r="Q317" s="170">
        <f>ROUND(E317*P317,2)</f>
        <v>0.01</v>
      </c>
      <c r="R317" s="170" t="s">
        <v>660</v>
      </c>
      <c r="S317" s="170" t="s">
        <v>387</v>
      </c>
      <c r="T317" s="171" t="s">
        <v>322</v>
      </c>
      <c r="U317" s="157">
        <v>6.2</v>
      </c>
      <c r="V317" s="157">
        <f>ROUND(E317*U317,2)</f>
        <v>13.64</v>
      </c>
      <c r="W317" s="157"/>
      <c r="X317" s="157" t="s">
        <v>388</v>
      </c>
      <c r="Y317" s="148"/>
      <c r="Z317" s="148"/>
      <c r="AA317" s="148"/>
      <c r="AB317" s="148"/>
      <c r="AC317" s="148"/>
      <c r="AD317" s="148"/>
      <c r="AE317" s="148"/>
      <c r="AF317" s="148"/>
      <c r="AG317" s="148" t="s">
        <v>389</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55"/>
      <c r="B318" s="156"/>
      <c r="C318" s="197" t="s">
        <v>1773</v>
      </c>
      <c r="D318" s="183"/>
      <c r="E318" s="184"/>
      <c r="F318" s="157"/>
      <c r="G318" s="157"/>
      <c r="H318" s="157"/>
      <c r="I318" s="157"/>
      <c r="J318" s="157"/>
      <c r="K318" s="157"/>
      <c r="L318" s="157"/>
      <c r="M318" s="157"/>
      <c r="N318" s="157"/>
      <c r="O318" s="157"/>
      <c r="P318" s="157"/>
      <c r="Q318" s="157"/>
      <c r="R318" s="157"/>
      <c r="S318" s="157"/>
      <c r="T318" s="157"/>
      <c r="U318" s="157"/>
      <c r="V318" s="157"/>
      <c r="W318" s="157"/>
      <c r="X318" s="157"/>
      <c r="Y318" s="148"/>
      <c r="Z318" s="148"/>
      <c r="AA318" s="148"/>
      <c r="AB318" s="148"/>
      <c r="AC318" s="148"/>
      <c r="AD318" s="148"/>
      <c r="AE318" s="148"/>
      <c r="AF318" s="148"/>
      <c r="AG318" s="148" t="s">
        <v>393</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55"/>
      <c r="B319" s="156"/>
      <c r="C319" s="197" t="s">
        <v>1963</v>
      </c>
      <c r="D319" s="183"/>
      <c r="E319" s="184">
        <v>1</v>
      </c>
      <c r="F319" s="157"/>
      <c r="G319" s="157"/>
      <c r="H319" s="157"/>
      <c r="I319" s="157"/>
      <c r="J319" s="157"/>
      <c r="K319" s="157"/>
      <c r="L319" s="157"/>
      <c r="M319" s="157"/>
      <c r="N319" s="157"/>
      <c r="O319" s="157"/>
      <c r="P319" s="157"/>
      <c r="Q319" s="157"/>
      <c r="R319" s="157"/>
      <c r="S319" s="157"/>
      <c r="T319" s="157"/>
      <c r="U319" s="157"/>
      <c r="V319" s="157"/>
      <c r="W319" s="157"/>
      <c r="X319" s="157"/>
      <c r="Y319" s="148"/>
      <c r="Z319" s="148"/>
      <c r="AA319" s="148"/>
      <c r="AB319" s="148"/>
      <c r="AC319" s="148"/>
      <c r="AD319" s="148"/>
      <c r="AE319" s="148"/>
      <c r="AF319" s="148"/>
      <c r="AG319" s="148" t="s">
        <v>393</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97" t="s">
        <v>1964</v>
      </c>
      <c r="D320" s="183"/>
      <c r="E320" s="184"/>
      <c r="F320" s="157"/>
      <c r="G320" s="157"/>
      <c r="H320" s="157"/>
      <c r="I320" s="157"/>
      <c r="J320" s="157"/>
      <c r="K320" s="157"/>
      <c r="L320" s="157"/>
      <c r="M320" s="157"/>
      <c r="N320" s="157"/>
      <c r="O320" s="157"/>
      <c r="P320" s="157"/>
      <c r="Q320" s="157"/>
      <c r="R320" s="157"/>
      <c r="S320" s="157"/>
      <c r="T320" s="157"/>
      <c r="U320" s="157"/>
      <c r="V320" s="157"/>
      <c r="W320" s="157"/>
      <c r="X320" s="157"/>
      <c r="Y320" s="148"/>
      <c r="Z320" s="148"/>
      <c r="AA320" s="148"/>
      <c r="AB320" s="148"/>
      <c r="AC320" s="148"/>
      <c r="AD320" s="148"/>
      <c r="AE320" s="148"/>
      <c r="AF320" s="148"/>
      <c r="AG320" s="148" t="s">
        <v>393</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197" t="s">
        <v>1965</v>
      </c>
      <c r="D321" s="183"/>
      <c r="E321" s="184">
        <v>1.2</v>
      </c>
      <c r="F321" s="157"/>
      <c r="G321" s="157"/>
      <c r="H321" s="157"/>
      <c r="I321" s="157"/>
      <c r="J321" s="157"/>
      <c r="K321" s="157"/>
      <c r="L321" s="157"/>
      <c r="M321" s="157"/>
      <c r="N321" s="157"/>
      <c r="O321" s="157"/>
      <c r="P321" s="157"/>
      <c r="Q321" s="157"/>
      <c r="R321" s="157"/>
      <c r="S321" s="157"/>
      <c r="T321" s="157"/>
      <c r="U321" s="157"/>
      <c r="V321" s="157"/>
      <c r="W321" s="157"/>
      <c r="X321" s="157"/>
      <c r="Y321" s="148"/>
      <c r="Z321" s="148"/>
      <c r="AA321" s="148"/>
      <c r="AB321" s="148"/>
      <c r="AC321" s="148"/>
      <c r="AD321" s="148"/>
      <c r="AE321" s="148"/>
      <c r="AF321" s="148"/>
      <c r="AG321" s="148" t="s">
        <v>393</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ht="22.5" outlineLevel="1" x14ac:dyDescent="0.2">
      <c r="A322" s="165">
        <v>71</v>
      </c>
      <c r="B322" s="166" t="s">
        <v>1966</v>
      </c>
      <c r="C322" s="175" t="s">
        <v>1967</v>
      </c>
      <c r="D322" s="167" t="s">
        <v>727</v>
      </c>
      <c r="E322" s="168">
        <v>2</v>
      </c>
      <c r="F322" s="169">
        <v>1009.6</v>
      </c>
      <c r="G322" s="170">
        <f>ROUND(E322*F322,2)</f>
        <v>2019.2</v>
      </c>
      <c r="H322" s="169">
        <v>25.34</v>
      </c>
      <c r="I322" s="170">
        <f>ROUND(E322*H322,2)</f>
        <v>50.68</v>
      </c>
      <c r="J322" s="169">
        <v>984.26</v>
      </c>
      <c r="K322" s="170">
        <f>ROUND(E322*J322,2)</f>
        <v>1968.52</v>
      </c>
      <c r="L322" s="170">
        <v>21</v>
      </c>
      <c r="M322" s="170">
        <f>G322*(1+L322/100)</f>
        <v>2443.232</v>
      </c>
      <c r="N322" s="170">
        <v>1.33E-3</v>
      </c>
      <c r="O322" s="170">
        <f>ROUND(E322*N322,2)</f>
        <v>0</v>
      </c>
      <c r="P322" s="170">
        <v>0.104</v>
      </c>
      <c r="Q322" s="170">
        <f>ROUND(E322*P322,2)</f>
        <v>0.21</v>
      </c>
      <c r="R322" s="170" t="s">
        <v>660</v>
      </c>
      <c r="S322" s="170" t="s">
        <v>387</v>
      </c>
      <c r="T322" s="171" t="s">
        <v>322</v>
      </c>
      <c r="U322" s="157">
        <v>3.9689999999999999</v>
      </c>
      <c r="V322" s="157">
        <f>ROUND(E322*U322,2)</f>
        <v>7.94</v>
      </c>
      <c r="W322" s="157"/>
      <c r="X322" s="157" t="s">
        <v>388</v>
      </c>
      <c r="Y322" s="148"/>
      <c r="Z322" s="148"/>
      <c r="AA322" s="148"/>
      <c r="AB322" s="148"/>
      <c r="AC322" s="148"/>
      <c r="AD322" s="148"/>
      <c r="AE322" s="148"/>
      <c r="AF322" s="148"/>
      <c r="AG322" s="148" t="s">
        <v>389</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273" t="s">
        <v>1968</v>
      </c>
      <c r="D323" s="274"/>
      <c r="E323" s="274"/>
      <c r="F323" s="274"/>
      <c r="G323" s="274"/>
      <c r="H323" s="157"/>
      <c r="I323" s="157"/>
      <c r="J323" s="157"/>
      <c r="K323" s="157"/>
      <c r="L323" s="157"/>
      <c r="M323" s="157"/>
      <c r="N323" s="157"/>
      <c r="O323" s="157"/>
      <c r="P323" s="157"/>
      <c r="Q323" s="157"/>
      <c r="R323" s="157"/>
      <c r="S323" s="157"/>
      <c r="T323" s="157"/>
      <c r="U323" s="157"/>
      <c r="V323" s="157"/>
      <c r="W323" s="157"/>
      <c r="X323" s="157"/>
      <c r="Y323" s="148"/>
      <c r="Z323" s="148"/>
      <c r="AA323" s="148"/>
      <c r="AB323" s="148"/>
      <c r="AC323" s="148"/>
      <c r="AD323" s="148"/>
      <c r="AE323" s="148"/>
      <c r="AF323" s="148"/>
      <c r="AG323" s="148" t="s">
        <v>391</v>
      </c>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261" t="s">
        <v>1969</v>
      </c>
      <c r="D324" s="262"/>
      <c r="E324" s="262"/>
      <c r="F324" s="262"/>
      <c r="G324" s="262"/>
      <c r="H324" s="157"/>
      <c r="I324" s="157"/>
      <c r="J324" s="157"/>
      <c r="K324" s="157"/>
      <c r="L324" s="157"/>
      <c r="M324" s="157"/>
      <c r="N324" s="157"/>
      <c r="O324" s="157"/>
      <c r="P324" s="157"/>
      <c r="Q324" s="157"/>
      <c r="R324" s="157"/>
      <c r="S324" s="157"/>
      <c r="T324" s="157"/>
      <c r="U324" s="157"/>
      <c r="V324" s="157"/>
      <c r="W324" s="157"/>
      <c r="X324" s="157"/>
      <c r="Y324" s="148"/>
      <c r="Z324" s="148"/>
      <c r="AA324" s="148"/>
      <c r="AB324" s="148"/>
      <c r="AC324" s="148"/>
      <c r="AD324" s="148"/>
      <c r="AE324" s="148"/>
      <c r="AF324" s="148"/>
      <c r="AG324" s="148" t="s">
        <v>326</v>
      </c>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197" t="s">
        <v>1970</v>
      </c>
      <c r="D325" s="183"/>
      <c r="E325" s="184">
        <v>2</v>
      </c>
      <c r="F325" s="157"/>
      <c r="G325" s="157"/>
      <c r="H325" s="157"/>
      <c r="I325" s="157"/>
      <c r="J325" s="157"/>
      <c r="K325" s="157"/>
      <c r="L325" s="157"/>
      <c r="M325" s="157"/>
      <c r="N325" s="157"/>
      <c r="O325" s="157"/>
      <c r="P325" s="157"/>
      <c r="Q325" s="157"/>
      <c r="R325" s="157"/>
      <c r="S325" s="157"/>
      <c r="T325" s="157"/>
      <c r="U325" s="157"/>
      <c r="V325" s="157"/>
      <c r="W325" s="157"/>
      <c r="X325" s="157"/>
      <c r="Y325" s="148"/>
      <c r="Z325" s="148"/>
      <c r="AA325" s="148"/>
      <c r="AB325" s="148"/>
      <c r="AC325" s="148"/>
      <c r="AD325" s="148"/>
      <c r="AE325" s="148"/>
      <c r="AF325" s="148"/>
      <c r="AG325" s="148" t="s">
        <v>393</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65">
        <v>72</v>
      </c>
      <c r="B326" s="166" t="s">
        <v>1971</v>
      </c>
      <c r="C326" s="175" t="s">
        <v>1972</v>
      </c>
      <c r="D326" s="167" t="s">
        <v>420</v>
      </c>
      <c r="E326" s="168">
        <v>0.4</v>
      </c>
      <c r="F326" s="169">
        <v>4800</v>
      </c>
      <c r="G326" s="170">
        <f>ROUND(E326*F326,2)</f>
        <v>1920</v>
      </c>
      <c r="H326" s="169">
        <v>1718.4</v>
      </c>
      <c r="I326" s="170">
        <f>ROUND(E326*H326,2)</f>
        <v>687.36</v>
      </c>
      <c r="J326" s="169">
        <v>3081.6</v>
      </c>
      <c r="K326" s="170">
        <f>ROUND(E326*J326,2)</f>
        <v>1232.6400000000001</v>
      </c>
      <c r="L326" s="170">
        <v>21</v>
      </c>
      <c r="M326" s="170">
        <f>G326*(1+L326/100)</f>
        <v>2323.1999999999998</v>
      </c>
      <c r="N326" s="170">
        <v>0</v>
      </c>
      <c r="O326" s="170">
        <f>ROUND(E326*N326,2)</f>
        <v>0</v>
      </c>
      <c r="P326" s="170">
        <v>3.1399999999999997E-2</v>
      </c>
      <c r="Q326" s="170">
        <f>ROUND(E326*P326,2)</f>
        <v>0.01</v>
      </c>
      <c r="R326" s="170"/>
      <c r="S326" s="170" t="s">
        <v>321</v>
      </c>
      <c r="T326" s="171" t="s">
        <v>322</v>
      </c>
      <c r="U326" s="157">
        <v>7.9</v>
      </c>
      <c r="V326" s="157">
        <f>ROUND(E326*U326,2)</f>
        <v>3.16</v>
      </c>
      <c r="W326" s="157"/>
      <c r="X326" s="157" t="s">
        <v>388</v>
      </c>
      <c r="Y326" s="148"/>
      <c r="Z326" s="148"/>
      <c r="AA326" s="148"/>
      <c r="AB326" s="148"/>
      <c r="AC326" s="148"/>
      <c r="AD326" s="148"/>
      <c r="AE326" s="148"/>
      <c r="AF326" s="148"/>
      <c r="AG326" s="148" t="s">
        <v>389</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97" t="s">
        <v>1973</v>
      </c>
      <c r="D327" s="183"/>
      <c r="E327" s="184">
        <v>0.4</v>
      </c>
      <c r="F327" s="157"/>
      <c r="G327" s="157"/>
      <c r="H327" s="157"/>
      <c r="I327" s="157"/>
      <c r="J327" s="157"/>
      <c r="K327" s="157"/>
      <c r="L327" s="157"/>
      <c r="M327" s="157"/>
      <c r="N327" s="157"/>
      <c r="O327" s="157"/>
      <c r="P327" s="157"/>
      <c r="Q327" s="157"/>
      <c r="R327" s="157"/>
      <c r="S327" s="157"/>
      <c r="T327" s="157"/>
      <c r="U327" s="157"/>
      <c r="V327" s="157"/>
      <c r="W327" s="157"/>
      <c r="X327" s="157"/>
      <c r="Y327" s="148"/>
      <c r="Z327" s="148"/>
      <c r="AA327" s="148"/>
      <c r="AB327" s="148"/>
      <c r="AC327" s="148"/>
      <c r="AD327" s="148"/>
      <c r="AE327" s="148"/>
      <c r="AF327" s="148"/>
      <c r="AG327" s="148" t="s">
        <v>393</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65">
        <v>73</v>
      </c>
      <c r="B328" s="166" t="s">
        <v>1974</v>
      </c>
      <c r="C328" s="175" t="s">
        <v>1975</v>
      </c>
      <c r="D328" s="167" t="s">
        <v>649</v>
      </c>
      <c r="E328" s="168">
        <v>0.22758999999999999</v>
      </c>
      <c r="F328" s="169">
        <v>169.6</v>
      </c>
      <c r="G328" s="170">
        <f>ROUND(E328*F328,2)</f>
        <v>38.6</v>
      </c>
      <c r="H328" s="169">
        <v>0</v>
      </c>
      <c r="I328" s="170">
        <f>ROUND(E328*H328,2)</f>
        <v>0</v>
      </c>
      <c r="J328" s="169">
        <v>169.6</v>
      </c>
      <c r="K328" s="170">
        <f>ROUND(E328*J328,2)</f>
        <v>38.6</v>
      </c>
      <c r="L328" s="170">
        <v>21</v>
      </c>
      <c r="M328" s="170">
        <f>G328*(1+L328/100)</f>
        <v>46.706000000000003</v>
      </c>
      <c r="N328" s="170">
        <v>0</v>
      </c>
      <c r="O328" s="170">
        <f>ROUND(E328*N328,2)</f>
        <v>0</v>
      </c>
      <c r="P328" s="170">
        <v>0</v>
      </c>
      <c r="Q328" s="170">
        <f>ROUND(E328*P328,2)</f>
        <v>0</v>
      </c>
      <c r="R328" s="170" t="s">
        <v>660</v>
      </c>
      <c r="S328" s="170" t="s">
        <v>387</v>
      </c>
      <c r="T328" s="171" t="s">
        <v>322</v>
      </c>
      <c r="U328" s="157">
        <v>0.49</v>
      </c>
      <c r="V328" s="157">
        <f>ROUND(E328*U328,2)</f>
        <v>0.11</v>
      </c>
      <c r="W328" s="157"/>
      <c r="X328" s="157" t="s">
        <v>650</v>
      </c>
      <c r="Y328" s="148"/>
      <c r="Z328" s="148"/>
      <c r="AA328" s="148"/>
      <c r="AB328" s="148"/>
      <c r="AC328" s="148"/>
      <c r="AD328" s="148"/>
      <c r="AE328" s="148"/>
      <c r="AF328" s="148"/>
      <c r="AG328" s="148" t="s">
        <v>651</v>
      </c>
      <c r="AH328" s="148"/>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55"/>
      <c r="B329" s="156"/>
      <c r="C329" s="270" t="s">
        <v>1976</v>
      </c>
      <c r="D329" s="271"/>
      <c r="E329" s="271"/>
      <c r="F329" s="271"/>
      <c r="G329" s="271"/>
      <c r="H329" s="157"/>
      <c r="I329" s="157"/>
      <c r="J329" s="157"/>
      <c r="K329" s="157"/>
      <c r="L329" s="157"/>
      <c r="M329" s="157"/>
      <c r="N329" s="157"/>
      <c r="O329" s="157"/>
      <c r="P329" s="157"/>
      <c r="Q329" s="157"/>
      <c r="R329" s="157"/>
      <c r="S329" s="157"/>
      <c r="T329" s="157"/>
      <c r="U329" s="157"/>
      <c r="V329" s="157"/>
      <c r="W329" s="157"/>
      <c r="X329" s="157"/>
      <c r="Y329" s="148"/>
      <c r="Z329" s="148"/>
      <c r="AA329" s="148"/>
      <c r="AB329" s="148"/>
      <c r="AC329" s="148"/>
      <c r="AD329" s="148"/>
      <c r="AE329" s="148"/>
      <c r="AF329" s="148"/>
      <c r="AG329" s="148" t="s">
        <v>326</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197" t="s">
        <v>652</v>
      </c>
      <c r="D330" s="183"/>
      <c r="E330" s="184"/>
      <c r="F330" s="157"/>
      <c r="G330" s="157"/>
      <c r="H330" s="157"/>
      <c r="I330" s="157"/>
      <c r="J330" s="157"/>
      <c r="K330" s="157"/>
      <c r="L330" s="157"/>
      <c r="M330" s="157"/>
      <c r="N330" s="157"/>
      <c r="O330" s="157"/>
      <c r="P330" s="157"/>
      <c r="Q330" s="157"/>
      <c r="R330" s="157"/>
      <c r="S330" s="157"/>
      <c r="T330" s="157"/>
      <c r="U330" s="157"/>
      <c r="V330" s="157"/>
      <c r="W330" s="157"/>
      <c r="X330" s="157"/>
      <c r="Y330" s="148"/>
      <c r="Z330" s="148"/>
      <c r="AA330" s="148"/>
      <c r="AB330" s="148"/>
      <c r="AC330" s="148"/>
      <c r="AD330" s="148"/>
      <c r="AE330" s="148"/>
      <c r="AF330" s="148"/>
      <c r="AG330" s="148" t="s">
        <v>393</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x14ac:dyDescent="0.2">
      <c r="A331" s="155"/>
      <c r="B331" s="156"/>
      <c r="C331" s="197" t="s">
        <v>2243</v>
      </c>
      <c r="D331" s="183"/>
      <c r="E331" s="184"/>
      <c r="F331" s="157"/>
      <c r="G331" s="157"/>
      <c r="H331" s="157"/>
      <c r="I331" s="157"/>
      <c r="J331" s="157"/>
      <c r="K331" s="157"/>
      <c r="L331" s="157"/>
      <c r="M331" s="157"/>
      <c r="N331" s="157"/>
      <c r="O331" s="157"/>
      <c r="P331" s="157"/>
      <c r="Q331" s="157"/>
      <c r="R331" s="157"/>
      <c r="S331" s="157"/>
      <c r="T331" s="157"/>
      <c r="U331" s="157"/>
      <c r="V331" s="157"/>
      <c r="W331" s="157"/>
      <c r="X331" s="157"/>
      <c r="Y331" s="148"/>
      <c r="Z331" s="148"/>
      <c r="AA331" s="148"/>
      <c r="AB331" s="148"/>
      <c r="AC331" s="148"/>
      <c r="AD331" s="148"/>
      <c r="AE331" s="148"/>
      <c r="AF331" s="148"/>
      <c r="AG331" s="148" t="s">
        <v>393</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97" t="s">
        <v>1978</v>
      </c>
      <c r="D332" s="183"/>
      <c r="E332" s="184">
        <v>0.22758999999999999</v>
      </c>
      <c r="F332" s="157"/>
      <c r="G332" s="157"/>
      <c r="H332" s="157"/>
      <c r="I332" s="157"/>
      <c r="J332" s="157"/>
      <c r="K332" s="157"/>
      <c r="L332" s="157"/>
      <c r="M332" s="157"/>
      <c r="N332" s="157"/>
      <c r="O332" s="157"/>
      <c r="P332" s="157"/>
      <c r="Q332" s="157"/>
      <c r="R332" s="157"/>
      <c r="S332" s="157"/>
      <c r="T332" s="157"/>
      <c r="U332" s="157"/>
      <c r="V332" s="157"/>
      <c r="W332" s="157"/>
      <c r="X332" s="157"/>
      <c r="Y332" s="148"/>
      <c r="Z332" s="148"/>
      <c r="AA332" s="148"/>
      <c r="AB332" s="148"/>
      <c r="AC332" s="148"/>
      <c r="AD332" s="148"/>
      <c r="AE332" s="148"/>
      <c r="AF332" s="148"/>
      <c r="AG332" s="148" t="s">
        <v>393</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65">
        <v>74</v>
      </c>
      <c r="B333" s="166" t="s">
        <v>1979</v>
      </c>
      <c r="C333" s="175" t="s">
        <v>1980</v>
      </c>
      <c r="D333" s="167" t="s">
        <v>649</v>
      </c>
      <c r="E333" s="168">
        <v>2.0483199999999999</v>
      </c>
      <c r="F333" s="169">
        <v>12.56</v>
      </c>
      <c r="G333" s="170">
        <f>ROUND(E333*F333,2)</f>
        <v>25.73</v>
      </c>
      <c r="H333" s="169">
        <v>0</v>
      </c>
      <c r="I333" s="170">
        <f>ROUND(E333*H333,2)</f>
        <v>0</v>
      </c>
      <c r="J333" s="169">
        <v>12.56</v>
      </c>
      <c r="K333" s="170">
        <f>ROUND(E333*J333,2)</f>
        <v>25.73</v>
      </c>
      <c r="L333" s="170">
        <v>21</v>
      </c>
      <c r="M333" s="170">
        <f>G333*(1+L333/100)</f>
        <v>31.133299999999998</v>
      </c>
      <c r="N333" s="170">
        <v>0</v>
      </c>
      <c r="O333" s="170">
        <f>ROUND(E333*N333,2)</f>
        <v>0</v>
      </c>
      <c r="P333" s="170">
        <v>0</v>
      </c>
      <c r="Q333" s="170">
        <f>ROUND(E333*P333,2)</f>
        <v>0</v>
      </c>
      <c r="R333" s="170" t="s">
        <v>660</v>
      </c>
      <c r="S333" s="170" t="s">
        <v>387</v>
      </c>
      <c r="T333" s="171" t="s">
        <v>322</v>
      </c>
      <c r="U333" s="157">
        <v>0</v>
      </c>
      <c r="V333" s="157">
        <f>ROUND(E333*U333,2)</f>
        <v>0</v>
      </c>
      <c r="W333" s="157"/>
      <c r="X333" s="157" t="s">
        <v>650</v>
      </c>
      <c r="Y333" s="148"/>
      <c r="Z333" s="148"/>
      <c r="AA333" s="148"/>
      <c r="AB333" s="148"/>
      <c r="AC333" s="148"/>
      <c r="AD333" s="148"/>
      <c r="AE333" s="148"/>
      <c r="AF333" s="148"/>
      <c r="AG333" s="148" t="s">
        <v>651</v>
      </c>
      <c r="AH333" s="148"/>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197" t="s">
        <v>652</v>
      </c>
      <c r="D334" s="183"/>
      <c r="E334" s="184"/>
      <c r="F334" s="157"/>
      <c r="G334" s="157"/>
      <c r="H334" s="157"/>
      <c r="I334" s="157"/>
      <c r="J334" s="157"/>
      <c r="K334" s="157"/>
      <c r="L334" s="157"/>
      <c r="M334" s="157"/>
      <c r="N334" s="157"/>
      <c r="O334" s="157"/>
      <c r="P334" s="157"/>
      <c r="Q334" s="157"/>
      <c r="R334" s="157"/>
      <c r="S334" s="157"/>
      <c r="T334" s="157"/>
      <c r="U334" s="157"/>
      <c r="V334" s="157"/>
      <c r="W334" s="157"/>
      <c r="X334" s="157"/>
      <c r="Y334" s="148"/>
      <c r="Z334" s="148"/>
      <c r="AA334" s="148"/>
      <c r="AB334" s="148"/>
      <c r="AC334" s="148"/>
      <c r="AD334" s="148"/>
      <c r="AE334" s="148"/>
      <c r="AF334" s="148"/>
      <c r="AG334" s="148" t="s">
        <v>393</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97" t="s">
        <v>2243</v>
      </c>
      <c r="D335" s="183"/>
      <c r="E335" s="184"/>
      <c r="F335" s="157"/>
      <c r="G335" s="157"/>
      <c r="H335" s="157"/>
      <c r="I335" s="157"/>
      <c r="J335" s="157"/>
      <c r="K335" s="157"/>
      <c r="L335" s="157"/>
      <c r="M335" s="157"/>
      <c r="N335" s="157"/>
      <c r="O335" s="157"/>
      <c r="P335" s="157"/>
      <c r="Q335" s="157"/>
      <c r="R335" s="157"/>
      <c r="S335" s="157"/>
      <c r="T335" s="157"/>
      <c r="U335" s="157"/>
      <c r="V335" s="157"/>
      <c r="W335" s="157"/>
      <c r="X335" s="157"/>
      <c r="Y335" s="148"/>
      <c r="Z335" s="148"/>
      <c r="AA335" s="148"/>
      <c r="AB335" s="148"/>
      <c r="AC335" s="148"/>
      <c r="AD335" s="148"/>
      <c r="AE335" s="148"/>
      <c r="AF335" s="148"/>
      <c r="AG335" s="148" t="s">
        <v>393</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97" t="s">
        <v>1981</v>
      </c>
      <c r="D336" s="183"/>
      <c r="E336" s="184">
        <v>2.0483199999999999</v>
      </c>
      <c r="F336" s="157"/>
      <c r="G336" s="157"/>
      <c r="H336" s="157"/>
      <c r="I336" s="157"/>
      <c r="J336" s="157"/>
      <c r="K336" s="157"/>
      <c r="L336" s="157"/>
      <c r="M336" s="157"/>
      <c r="N336" s="157"/>
      <c r="O336" s="157"/>
      <c r="P336" s="157"/>
      <c r="Q336" s="157"/>
      <c r="R336" s="157"/>
      <c r="S336" s="157"/>
      <c r="T336" s="157"/>
      <c r="U336" s="157"/>
      <c r="V336" s="157"/>
      <c r="W336" s="157"/>
      <c r="X336" s="157"/>
      <c r="Y336" s="148"/>
      <c r="Z336" s="148"/>
      <c r="AA336" s="148"/>
      <c r="AB336" s="148"/>
      <c r="AC336" s="148"/>
      <c r="AD336" s="148"/>
      <c r="AE336" s="148"/>
      <c r="AF336" s="148"/>
      <c r="AG336" s="148" t="s">
        <v>393</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65">
        <v>75</v>
      </c>
      <c r="B337" s="166" t="s">
        <v>658</v>
      </c>
      <c r="C337" s="175" t="s">
        <v>1153</v>
      </c>
      <c r="D337" s="167" t="s">
        <v>649</v>
      </c>
      <c r="E337" s="168">
        <v>0.22758999999999999</v>
      </c>
      <c r="F337" s="169">
        <v>239.99</v>
      </c>
      <c r="G337" s="170">
        <f>ROUND(E337*F337,2)</f>
        <v>54.62</v>
      </c>
      <c r="H337" s="169">
        <v>0</v>
      </c>
      <c r="I337" s="170">
        <f>ROUND(E337*H337,2)</f>
        <v>0</v>
      </c>
      <c r="J337" s="169">
        <v>239.99</v>
      </c>
      <c r="K337" s="170">
        <f>ROUND(E337*J337,2)</f>
        <v>54.62</v>
      </c>
      <c r="L337" s="170">
        <v>21</v>
      </c>
      <c r="M337" s="170">
        <f>G337*(1+L337/100)</f>
        <v>66.090199999999996</v>
      </c>
      <c r="N337" s="170">
        <v>0</v>
      </c>
      <c r="O337" s="170">
        <f>ROUND(E337*N337,2)</f>
        <v>0</v>
      </c>
      <c r="P337" s="170">
        <v>0</v>
      </c>
      <c r="Q337" s="170">
        <f>ROUND(E337*P337,2)</f>
        <v>0</v>
      </c>
      <c r="R337" s="170" t="s">
        <v>660</v>
      </c>
      <c r="S337" s="170" t="s">
        <v>387</v>
      </c>
      <c r="T337" s="171" t="s">
        <v>322</v>
      </c>
      <c r="U337" s="157">
        <v>0</v>
      </c>
      <c r="V337" s="157">
        <f>ROUND(E337*U337,2)</f>
        <v>0</v>
      </c>
      <c r="W337" s="157"/>
      <c r="X337" s="157" t="s">
        <v>650</v>
      </c>
      <c r="Y337" s="148"/>
      <c r="Z337" s="148"/>
      <c r="AA337" s="148"/>
      <c r="AB337" s="148"/>
      <c r="AC337" s="148"/>
      <c r="AD337" s="148"/>
      <c r="AE337" s="148"/>
      <c r="AF337" s="148"/>
      <c r="AG337" s="148" t="s">
        <v>651</v>
      </c>
      <c r="AH337" s="148"/>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97" t="s">
        <v>652</v>
      </c>
      <c r="D338" s="183"/>
      <c r="E338" s="184"/>
      <c r="F338" s="157"/>
      <c r="G338" s="157"/>
      <c r="H338" s="157"/>
      <c r="I338" s="157"/>
      <c r="J338" s="157"/>
      <c r="K338" s="157"/>
      <c r="L338" s="157"/>
      <c r="M338" s="157"/>
      <c r="N338" s="157"/>
      <c r="O338" s="157"/>
      <c r="P338" s="157"/>
      <c r="Q338" s="157"/>
      <c r="R338" s="157"/>
      <c r="S338" s="157"/>
      <c r="T338" s="157"/>
      <c r="U338" s="157"/>
      <c r="V338" s="157"/>
      <c r="W338" s="157"/>
      <c r="X338" s="157"/>
      <c r="Y338" s="148"/>
      <c r="Z338" s="148"/>
      <c r="AA338" s="148"/>
      <c r="AB338" s="148"/>
      <c r="AC338" s="148"/>
      <c r="AD338" s="148"/>
      <c r="AE338" s="148"/>
      <c r="AF338" s="148"/>
      <c r="AG338" s="148" t="s">
        <v>393</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55"/>
      <c r="B339" s="156"/>
      <c r="C339" s="197" t="s">
        <v>2243</v>
      </c>
      <c r="D339" s="183"/>
      <c r="E339" s="184"/>
      <c r="F339" s="157"/>
      <c r="G339" s="157"/>
      <c r="H339" s="157"/>
      <c r="I339" s="157"/>
      <c r="J339" s="157"/>
      <c r="K339" s="157"/>
      <c r="L339" s="157"/>
      <c r="M339" s="157"/>
      <c r="N339" s="157"/>
      <c r="O339" s="157"/>
      <c r="P339" s="157"/>
      <c r="Q339" s="157"/>
      <c r="R339" s="157"/>
      <c r="S339" s="157"/>
      <c r="T339" s="157"/>
      <c r="U339" s="157"/>
      <c r="V339" s="157"/>
      <c r="W339" s="157"/>
      <c r="X339" s="157"/>
      <c r="Y339" s="148"/>
      <c r="Z339" s="148"/>
      <c r="AA339" s="148"/>
      <c r="AB339" s="148"/>
      <c r="AC339" s="148"/>
      <c r="AD339" s="148"/>
      <c r="AE339" s="148"/>
      <c r="AF339" s="148"/>
      <c r="AG339" s="148" t="s">
        <v>393</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55"/>
      <c r="B340" s="156"/>
      <c r="C340" s="197" t="s">
        <v>1978</v>
      </c>
      <c r="D340" s="183"/>
      <c r="E340" s="184">
        <v>0.22758999999999999</v>
      </c>
      <c r="F340" s="157"/>
      <c r="G340" s="157"/>
      <c r="H340" s="157"/>
      <c r="I340" s="157"/>
      <c r="J340" s="157"/>
      <c r="K340" s="157"/>
      <c r="L340" s="157"/>
      <c r="M340" s="157"/>
      <c r="N340" s="157"/>
      <c r="O340" s="157"/>
      <c r="P340" s="157"/>
      <c r="Q340" s="157"/>
      <c r="R340" s="157"/>
      <c r="S340" s="157"/>
      <c r="T340" s="157"/>
      <c r="U340" s="157"/>
      <c r="V340" s="157"/>
      <c r="W340" s="157"/>
      <c r="X340" s="157"/>
      <c r="Y340" s="148"/>
      <c r="Z340" s="148"/>
      <c r="AA340" s="148"/>
      <c r="AB340" s="148"/>
      <c r="AC340" s="148"/>
      <c r="AD340" s="148"/>
      <c r="AE340" s="148"/>
      <c r="AF340" s="148"/>
      <c r="AG340" s="148" t="s">
        <v>393</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x14ac:dyDescent="0.2">
      <c r="A341" s="159" t="s">
        <v>316</v>
      </c>
      <c r="B341" s="160" t="s">
        <v>238</v>
      </c>
      <c r="C341" s="174" t="s">
        <v>239</v>
      </c>
      <c r="D341" s="161"/>
      <c r="E341" s="162"/>
      <c r="F341" s="163"/>
      <c r="G341" s="163">
        <f>SUMIF(AG342:AG346,"&lt;&gt;NOR",G342:G346)</f>
        <v>63685.69</v>
      </c>
      <c r="H341" s="163"/>
      <c r="I341" s="163">
        <f>SUM(I342:I346)</f>
        <v>0</v>
      </c>
      <c r="J341" s="163"/>
      <c r="K341" s="163">
        <f>SUM(K342:K346)</f>
        <v>63685.69</v>
      </c>
      <c r="L341" s="163"/>
      <c r="M341" s="163">
        <f>SUM(M342:M346)</f>
        <v>77059.684900000007</v>
      </c>
      <c r="N341" s="163"/>
      <c r="O341" s="163">
        <f>SUM(O342:O346)</f>
        <v>0</v>
      </c>
      <c r="P341" s="163"/>
      <c r="Q341" s="163">
        <f>SUM(Q342:Q346)</f>
        <v>0</v>
      </c>
      <c r="R341" s="163"/>
      <c r="S341" s="163"/>
      <c r="T341" s="164"/>
      <c r="U341" s="158"/>
      <c r="V341" s="158">
        <f>SUM(V342:V346)</f>
        <v>0</v>
      </c>
      <c r="W341" s="158"/>
      <c r="X341" s="158"/>
      <c r="AG341" t="s">
        <v>317</v>
      </c>
    </row>
    <row r="342" spans="1:60" outlineLevel="1" x14ac:dyDescent="0.2">
      <c r="A342" s="165">
        <v>76</v>
      </c>
      <c r="B342" s="166" t="s">
        <v>1982</v>
      </c>
      <c r="C342" s="175" t="s">
        <v>1983</v>
      </c>
      <c r="D342" s="167" t="s">
        <v>649</v>
      </c>
      <c r="E342" s="168">
        <v>220.51831000000001</v>
      </c>
      <c r="F342" s="169">
        <v>288.8</v>
      </c>
      <c r="G342" s="170">
        <f>ROUND(E342*F342,2)</f>
        <v>63685.69</v>
      </c>
      <c r="H342" s="169">
        <v>0</v>
      </c>
      <c r="I342" s="170">
        <f>ROUND(E342*H342,2)</f>
        <v>0</v>
      </c>
      <c r="J342" s="169">
        <v>288.8</v>
      </c>
      <c r="K342" s="170">
        <f>ROUND(E342*J342,2)</f>
        <v>63685.69</v>
      </c>
      <c r="L342" s="170">
        <v>21</v>
      </c>
      <c r="M342" s="170">
        <f>G342*(1+L342/100)</f>
        <v>77059.684900000007</v>
      </c>
      <c r="N342" s="170">
        <v>0</v>
      </c>
      <c r="O342" s="170">
        <f>ROUND(E342*N342,2)</f>
        <v>0</v>
      </c>
      <c r="P342" s="170">
        <v>0</v>
      </c>
      <c r="Q342" s="170">
        <f>ROUND(E342*P342,2)</f>
        <v>0</v>
      </c>
      <c r="R342" s="170"/>
      <c r="S342" s="170" t="s">
        <v>387</v>
      </c>
      <c r="T342" s="171" t="s">
        <v>322</v>
      </c>
      <c r="U342" s="157">
        <v>0</v>
      </c>
      <c r="V342" s="157">
        <f>ROUND(E342*U342,2)</f>
        <v>0</v>
      </c>
      <c r="W342" s="157"/>
      <c r="X342" s="157" t="s">
        <v>943</v>
      </c>
      <c r="Y342" s="148"/>
      <c r="Z342" s="148"/>
      <c r="AA342" s="148"/>
      <c r="AB342" s="148"/>
      <c r="AC342" s="148"/>
      <c r="AD342" s="148"/>
      <c r="AE342" s="148"/>
      <c r="AF342" s="148"/>
      <c r="AG342" s="148" t="s">
        <v>1984</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97" t="s">
        <v>947</v>
      </c>
      <c r="D343" s="183"/>
      <c r="E343" s="184"/>
      <c r="F343" s="157"/>
      <c r="G343" s="157"/>
      <c r="H343" s="157"/>
      <c r="I343" s="157"/>
      <c r="J343" s="157"/>
      <c r="K343" s="157"/>
      <c r="L343" s="157"/>
      <c r="M343" s="157"/>
      <c r="N343" s="157"/>
      <c r="O343" s="157"/>
      <c r="P343" s="157"/>
      <c r="Q343" s="157"/>
      <c r="R343" s="157"/>
      <c r="S343" s="157"/>
      <c r="T343" s="157"/>
      <c r="U343" s="157"/>
      <c r="V343" s="157"/>
      <c r="W343" s="157"/>
      <c r="X343" s="157"/>
      <c r="Y343" s="148"/>
      <c r="Z343" s="148"/>
      <c r="AA343" s="148"/>
      <c r="AB343" s="148"/>
      <c r="AC343" s="148"/>
      <c r="AD343" s="148"/>
      <c r="AE343" s="148"/>
      <c r="AF343" s="148"/>
      <c r="AG343" s="148" t="s">
        <v>393</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ht="22.5" outlineLevel="1" x14ac:dyDescent="0.2">
      <c r="A344" s="155"/>
      <c r="B344" s="156"/>
      <c r="C344" s="197" t="s">
        <v>2244</v>
      </c>
      <c r="D344" s="183"/>
      <c r="E344" s="184"/>
      <c r="F344" s="157"/>
      <c r="G344" s="157"/>
      <c r="H344" s="157"/>
      <c r="I344" s="157"/>
      <c r="J344" s="157"/>
      <c r="K344" s="157"/>
      <c r="L344" s="157"/>
      <c r="M344" s="157"/>
      <c r="N344" s="157"/>
      <c r="O344" s="157"/>
      <c r="P344" s="157"/>
      <c r="Q344" s="157"/>
      <c r="R344" s="157"/>
      <c r="S344" s="157"/>
      <c r="T344" s="157"/>
      <c r="U344" s="157"/>
      <c r="V344" s="157"/>
      <c r="W344" s="157"/>
      <c r="X344" s="157"/>
      <c r="Y344" s="148"/>
      <c r="Z344" s="148"/>
      <c r="AA344" s="148"/>
      <c r="AB344" s="148"/>
      <c r="AC344" s="148"/>
      <c r="AD344" s="148"/>
      <c r="AE344" s="148"/>
      <c r="AF344" s="148"/>
      <c r="AG344" s="148" t="s">
        <v>393</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5"/>
      <c r="B345" s="156"/>
      <c r="C345" s="197" t="s">
        <v>2245</v>
      </c>
      <c r="D345" s="183"/>
      <c r="E345" s="184"/>
      <c r="F345" s="157"/>
      <c r="G345" s="157"/>
      <c r="H345" s="157"/>
      <c r="I345" s="157"/>
      <c r="J345" s="157"/>
      <c r="K345" s="157"/>
      <c r="L345" s="157"/>
      <c r="M345" s="157"/>
      <c r="N345" s="157"/>
      <c r="O345" s="157"/>
      <c r="P345" s="157"/>
      <c r="Q345" s="157"/>
      <c r="R345" s="157"/>
      <c r="S345" s="157"/>
      <c r="T345" s="157"/>
      <c r="U345" s="157"/>
      <c r="V345" s="157"/>
      <c r="W345" s="157"/>
      <c r="X345" s="157"/>
      <c r="Y345" s="148"/>
      <c r="Z345" s="148"/>
      <c r="AA345" s="148"/>
      <c r="AB345" s="148"/>
      <c r="AC345" s="148"/>
      <c r="AD345" s="148"/>
      <c r="AE345" s="148"/>
      <c r="AF345" s="148"/>
      <c r="AG345" s="148" t="s">
        <v>393</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97" t="s">
        <v>2246</v>
      </c>
      <c r="D346" s="183"/>
      <c r="E346" s="184">
        <v>220.51831000000001</v>
      </c>
      <c r="F346" s="157"/>
      <c r="G346" s="157"/>
      <c r="H346" s="157"/>
      <c r="I346" s="157"/>
      <c r="J346" s="157"/>
      <c r="K346" s="157"/>
      <c r="L346" s="157"/>
      <c r="M346" s="157"/>
      <c r="N346" s="157"/>
      <c r="O346" s="157"/>
      <c r="P346" s="157"/>
      <c r="Q346" s="157"/>
      <c r="R346" s="157"/>
      <c r="S346" s="157"/>
      <c r="T346" s="157"/>
      <c r="U346" s="157"/>
      <c r="V346" s="157"/>
      <c r="W346" s="157"/>
      <c r="X346" s="157"/>
      <c r="Y346" s="148"/>
      <c r="Z346" s="148"/>
      <c r="AA346" s="148"/>
      <c r="AB346" s="148"/>
      <c r="AC346" s="148"/>
      <c r="AD346" s="148"/>
      <c r="AE346" s="148"/>
      <c r="AF346" s="148"/>
      <c r="AG346" s="148" t="s">
        <v>393</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x14ac:dyDescent="0.2">
      <c r="A347" s="159" t="s">
        <v>316</v>
      </c>
      <c r="B347" s="160" t="s">
        <v>242</v>
      </c>
      <c r="C347" s="174" t="s">
        <v>243</v>
      </c>
      <c r="D347" s="161"/>
      <c r="E347" s="162"/>
      <c r="F347" s="163"/>
      <c r="G347" s="163">
        <f>SUMIF(AG348:AG355,"&lt;&gt;NOR",G348:G355)</f>
        <v>2994.17</v>
      </c>
      <c r="H347" s="163"/>
      <c r="I347" s="163">
        <f>SUM(I348:I355)</f>
        <v>1556.1</v>
      </c>
      <c r="J347" s="163"/>
      <c r="K347" s="163">
        <f>SUM(K348:K355)</f>
        <v>1438.0700000000002</v>
      </c>
      <c r="L347" s="163"/>
      <c r="M347" s="163">
        <f>SUM(M348:M355)</f>
        <v>3622.9457000000002</v>
      </c>
      <c r="N347" s="163"/>
      <c r="O347" s="163">
        <f>SUM(O348:O355)</f>
        <v>0.05</v>
      </c>
      <c r="P347" s="163"/>
      <c r="Q347" s="163">
        <f>SUM(Q348:Q355)</f>
        <v>0</v>
      </c>
      <c r="R347" s="163"/>
      <c r="S347" s="163"/>
      <c r="T347" s="164"/>
      <c r="U347" s="158"/>
      <c r="V347" s="158">
        <f>SUM(V348:V355)</f>
        <v>3.4899999999999998</v>
      </c>
      <c r="W347" s="158"/>
      <c r="X347" s="158"/>
      <c r="AG347" t="s">
        <v>317</v>
      </c>
    </row>
    <row r="348" spans="1:60" ht="33.75" outlineLevel="1" x14ac:dyDescent="0.2">
      <c r="A348" s="165">
        <v>77</v>
      </c>
      <c r="B348" s="166" t="s">
        <v>1988</v>
      </c>
      <c r="C348" s="175" t="s">
        <v>1989</v>
      </c>
      <c r="D348" s="167" t="s">
        <v>506</v>
      </c>
      <c r="E348" s="168">
        <v>2</v>
      </c>
      <c r="F348" s="169">
        <v>1462.4</v>
      </c>
      <c r="G348" s="170">
        <f>ROUND(E348*F348,2)</f>
        <v>2924.8</v>
      </c>
      <c r="H348" s="169">
        <v>778.05</v>
      </c>
      <c r="I348" s="170">
        <f>ROUND(E348*H348,2)</f>
        <v>1556.1</v>
      </c>
      <c r="J348" s="169">
        <v>684.35</v>
      </c>
      <c r="K348" s="170">
        <f>ROUND(E348*J348,2)</f>
        <v>1368.7</v>
      </c>
      <c r="L348" s="170">
        <v>21</v>
      </c>
      <c r="M348" s="170">
        <f>G348*(1+L348/100)</f>
        <v>3539.0080000000003</v>
      </c>
      <c r="N348" s="170">
        <v>2.3939999999999999E-2</v>
      </c>
      <c r="O348" s="170">
        <f>ROUND(E348*N348,2)</f>
        <v>0.05</v>
      </c>
      <c r="P348" s="170">
        <v>0</v>
      </c>
      <c r="Q348" s="170">
        <f>ROUND(E348*P348,2)</f>
        <v>0</v>
      </c>
      <c r="R348" s="170" t="s">
        <v>1990</v>
      </c>
      <c r="S348" s="170" t="s">
        <v>387</v>
      </c>
      <c r="T348" s="171" t="s">
        <v>322</v>
      </c>
      <c r="U348" s="157">
        <v>1.6306</v>
      </c>
      <c r="V348" s="157">
        <f>ROUND(E348*U348,2)</f>
        <v>3.26</v>
      </c>
      <c r="W348" s="157"/>
      <c r="X348" s="157" t="s">
        <v>388</v>
      </c>
      <c r="Y348" s="148"/>
      <c r="Z348" s="148"/>
      <c r="AA348" s="148"/>
      <c r="AB348" s="148"/>
      <c r="AC348" s="148"/>
      <c r="AD348" s="148"/>
      <c r="AE348" s="148"/>
      <c r="AF348" s="148"/>
      <c r="AG348" s="148" t="s">
        <v>389</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1" x14ac:dyDescent="0.2">
      <c r="A349" s="155"/>
      <c r="B349" s="156"/>
      <c r="C349" s="270" t="s">
        <v>1991</v>
      </c>
      <c r="D349" s="271"/>
      <c r="E349" s="271"/>
      <c r="F349" s="271"/>
      <c r="G349" s="271"/>
      <c r="H349" s="157"/>
      <c r="I349" s="157"/>
      <c r="J349" s="157"/>
      <c r="K349" s="157"/>
      <c r="L349" s="157"/>
      <c r="M349" s="157"/>
      <c r="N349" s="157"/>
      <c r="O349" s="157"/>
      <c r="P349" s="157"/>
      <c r="Q349" s="157"/>
      <c r="R349" s="157"/>
      <c r="S349" s="157"/>
      <c r="T349" s="157"/>
      <c r="U349" s="157"/>
      <c r="V349" s="157"/>
      <c r="W349" s="157"/>
      <c r="X349" s="157"/>
      <c r="Y349" s="148"/>
      <c r="Z349" s="148"/>
      <c r="AA349" s="148"/>
      <c r="AB349" s="148"/>
      <c r="AC349" s="148"/>
      <c r="AD349" s="148"/>
      <c r="AE349" s="148"/>
      <c r="AF349" s="148"/>
      <c r="AG349" s="148" t="s">
        <v>326</v>
      </c>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1" x14ac:dyDescent="0.2">
      <c r="A350" s="155"/>
      <c r="B350" s="156"/>
      <c r="C350" s="197" t="s">
        <v>2160</v>
      </c>
      <c r="D350" s="183"/>
      <c r="E350" s="184">
        <v>2</v>
      </c>
      <c r="F350" s="157"/>
      <c r="G350" s="157"/>
      <c r="H350" s="157"/>
      <c r="I350" s="157"/>
      <c r="J350" s="157"/>
      <c r="K350" s="157"/>
      <c r="L350" s="157"/>
      <c r="M350" s="157"/>
      <c r="N350" s="157"/>
      <c r="O350" s="157"/>
      <c r="P350" s="157"/>
      <c r="Q350" s="157"/>
      <c r="R350" s="157"/>
      <c r="S350" s="157"/>
      <c r="T350" s="157"/>
      <c r="U350" s="157"/>
      <c r="V350" s="157"/>
      <c r="W350" s="157"/>
      <c r="X350" s="157"/>
      <c r="Y350" s="148"/>
      <c r="Z350" s="148"/>
      <c r="AA350" s="148"/>
      <c r="AB350" s="148"/>
      <c r="AC350" s="148"/>
      <c r="AD350" s="148"/>
      <c r="AE350" s="148"/>
      <c r="AF350" s="148"/>
      <c r="AG350" s="148" t="s">
        <v>393</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65">
        <v>78</v>
      </c>
      <c r="B351" s="166" t="s">
        <v>1993</v>
      </c>
      <c r="C351" s="175" t="s">
        <v>1994</v>
      </c>
      <c r="D351" s="167" t="s">
        <v>649</v>
      </c>
      <c r="E351" s="168">
        <v>4.7879999999999999E-2</v>
      </c>
      <c r="F351" s="169">
        <v>1448.83</v>
      </c>
      <c r="G351" s="170">
        <f>ROUND(E351*F351,2)</f>
        <v>69.37</v>
      </c>
      <c r="H351" s="169">
        <v>0</v>
      </c>
      <c r="I351" s="170">
        <f>ROUND(E351*H351,2)</f>
        <v>0</v>
      </c>
      <c r="J351" s="169">
        <v>1448.83</v>
      </c>
      <c r="K351" s="170">
        <f>ROUND(E351*J351,2)</f>
        <v>69.37</v>
      </c>
      <c r="L351" s="170">
        <v>21</v>
      </c>
      <c r="M351" s="170">
        <f>G351*(1+L351/100)</f>
        <v>83.937700000000007</v>
      </c>
      <c r="N351" s="170">
        <v>0</v>
      </c>
      <c r="O351" s="170">
        <f>ROUND(E351*N351,2)</f>
        <v>0</v>
      </c>
      <c r="P351" s="170">
        <v>0</v>
      </c>
      <c r="Q351" s="170">
        <f>ROUND(E351*P351,2)</f>
        <v>0</v>
      </c>
      <c r="R351" s="170" t="s">
        <v>1990</v>
      </c>
      <c r="S351" s="170" t="s">
        <v>387</v>
      </c>
      <c r="T351" s="171" t="s">
        <v>322</v>
      </c>
      <c r="U351" s="157">
        <v>4.7370000000000001</v>
      </c>
      <c r="V351" s="157">
        <f>ROUND(E351*U351,2)</f>
        <v>0.23</v>
      </c>
      <c r="W351" s="157"/>
      <c r="X351" s="157" t="s">
        <v>943</v>
      </c>
      <c r="Y351" s="148"/>
      <c r="Z351" s="148"/>
      <c r="AA351" s="148"/>
      <c r="AB351" s="148"/>
      <c r="AC351" s="148"/>
      <c r="AD351" s="148"/>
      <c r="AE351" s="148"/>
      <c r="AF351" s="148"/>
      <c r="AG351" s="148" t="s">
        <v>944</v>
      </c>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273" t="s">
        <v>1995</v>
      </c>
      <c r="D352" s="274"/>
      <c r="E352" s="274"/>
      <c r="F352" s="274"/>
      <c r="G352" s="274"/>
      <c r="H352" s="157"/>
      <c r="I352" s="157"/>
      <c r="J352" s="157"/>
      <c r="K352" s="157"/>
      <c r="L352" s="157"/>
      <c r="M352" s="157"/>
      <c r="N352" s="157"/>
      <c r="O352" s="157"/>
      <c r="P352" s="157"/>
      <c r="Q352" s="157"/>
      <c r="R352" s="157"/>
      <c r="S352" s="157"/>
      <c r="T352" s="157"/>
      <c r="U352" s="157"/>
      <c r="V352" s="157"/>
      <c r="W352" s="157"/>
      <c r="X352" s="157"/>
      <c r="Y352" s="148"/>
      <c r="Z352" s="148"/>
      <c r="AA352" s="148"/>
      <c r="AB352" s="148"/>
      <c r="AC352" s="148"/>
      <c r="AD352" s="148"/>
      <c r="AE352" s="148"/>
      <c r="AF352" s="148"/>
      <c r="AG352" s="148" t="s">
        <v>391</v>
      </c>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97" t="s">
        <v>947</v>
      </c>
      <c r="D353" s="183"/>
      <c r="E353" s="184"/>
      <c r="F353" s="157"/>
      <c r="G353" s="157"/>
      <c r="H353" s="157"/>
      <c r="I353" s="157"/>
      <c r="J353" s="157"/>
      <c r="K353" s="157"/>
      <c r="L353" s="157"/>
      <c r="M353" s="157"/>
      <c r="N353" s="157"/>
      <c r="O353" s="157"/>
      <c r="P353" s="157"/>
      <c r="Q353" s="157"/>
      <c r="R353" s="157"/>
      <c r="S353" s="157"/>
      <c r="T353" s="157"/>
      <c r="U353" s="157"/>
      <c r="V353" s="157"/>
      <c r="W353" s="157"/>
      <c r="X353" s="157"/>
      <c r="Y353" s="148"/>
      <c r="Z353" s="148"/>
      <c r="AA353" s="148"/>
      <c r="AB353" s="148"/>
      <c r="AC353" s="148"/>
      <c r="AD353" s="148"/>
      <c r="AE353" s="148"/>
      <c r="AF353" s="148"/>
      <c r="AG353" s="148" t="s">
        <v>393</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55"/>
      <c r="B354" s="156"/>
      <c r="C354" s="197" t="s">
        <v>2247</v>
      </c>
      <c r="D354" s="183"/>
      <c r="E354" s="184"/>
      <c r="F354" s="157"/>
      <c r="G354" s="157"/>
      <c r="H354" s="157"/>
      <c r="I354" s="157"/>
      <c r="J354" s="157"/>
      <c r="K354" s="157"/>
      <c r="L354" s="157"/>
      <c r="M354" s="157"/>
      <c r="N354" s="157"/>
      <c r="O354" s="157"/>
      <c r="P354" s="157"/>
      <c r="Q354" s="157"/>
      <c r="R354" s="157"/>
      <c r="S354" s="157"/>
      <c r="T354" s="157"/>
      <c r="U354" s="157"/>
      <c r="V354" s="157"/>
      <c r="W354" s="157"/>
      <c r="X354" s="157"/>
      <c r="Y354" s="148"/>
      <c r="Z354" s="148"/>
      <c r="AA354" s="148"/>
      <c r="AB354" s="148"/>
      <c r="AC354" s="148"/>
      <c r="AD354" s="148"/>
      <c r="AE354" s="148"/>
      <c r="AF354" s="148"/>
      <c r="AG354" s="148" t="s">
        <v>393</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97" t="s">
        <v>2162</v>
      </c>
      <c r="D355" s="183"/>
      <c r="E355" s="184">
        <v>4.7879999999999999E-2</v>
      </c>
      <c r="F355" s="157"/>
      <c r="G355" s="157"/>
      <c r="H355" s="157"/>
      <c r="I355" s="157"/>
      <c r="J355" s="157"/>
      <c r="K355" s="157"/>
      <c r="L355" s="157"/>
      <c r="M355" s="157"/>
      <c r="N355" s="157"/>
      <c r="O355" s="157"/>
      <c r="P355" s="157"/>
      <c r="Q355" s="157"/>
      <c r="R355" s="157"/>
      <c r="S355" s="157"/>
      <c r="T355" s="157"/>
      <c r="U355" s="157"/>
      <c r="V355" s="157"/>
      <c r="W355" s="157"/>
      <c r="X355" s="157"/>
      <c r="Y355" s="148"/>
      <c r="Z355" s="148"/>
      <c r="AA355" s="148"/>
      <c r="AB355" s="148"/>
      <c r="AC355" s="148"/>
      <c r="AD355" s="148"/>
      <c r="AE355" s="148"/>
      <c r="AF355" s="148"/>
      <c r="AG355" s="148" t="s">
        <v>393</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x14ac:dyDescent="0.2">
      <c r="A356" s="159" t="s">
        <v>316</v>
      </c>
      <c r="B356" s="160" t="s">
        <v>244</v>
      </c>
      <c r="C356" s="174" t="s">
        <v>245</v>
      </c>
      <c r="D356" s="161"/>
      <c r="E356" s="162"/>
      <c r="F356" s="163"/>
      <c r="G356" s="163">
        <f>SUMIF(AG357:AG375,"&lt;&gt;NOR",G357:G375)</f>
        <v>82588.97</v>
      </c>
      <c r="H356" s="163"/>
      <c r="I356" s="163">
        <f>SUM(I357:I375)</f>
        <v>0</v>
      </c>
      <c r="J356" s="163"/>
      <c r="K356" s="163">
        <f>SUM(K357:K375)</f>
        <v>82588.97</v>
      </c>
      <c r="L356" s="163"/>
      <c r="M356" s="163">
        <f>SUM(M357:M375)</f>
        <v>99932.653699999995</v>
      </c>
      <c r="N356" s="163"/>
      <c r="O356" s="163">
        <f>SUM(O357:O375)</f>
        <v>1.01</v>
      </c>
      <c r="P356" s="163"/>
      <c r="Q356" s="163">
        <f>SUM(Q357:Q375)</f>
        <v>0</v>
      </c>
      <c r="R356" s="163"/>
      <c r="S356" s="163"/>
      <c r="T356" s="164"/>
      <c r="U356" s="158"/>
      <c r="V356" s="158">
        <f>SUM(V357:V375)</f>
        <v>3.36</v>
      </c>
      <c r="W356" s="158"/>
      <c r="X356" s="158"/>
      <c r="AG356" t="s">
        <v>317</v>
      </c>
    </row>
    <row r="357" spans="1:60" ht="22.5" outlineLevel="1" x14ac:dyDescent="0.2">
      <c r="A357" s="165">
        <v>79</v>
      </c>
      <c r="B357" s="166" t="s">
        <v>2009</v>
      </c>
      <c r="C357" s="175" t="s">
        <v>2010</v>
      </c>
      <c r="D357" s="167" t="s">
        <v>1361</v>
      </c>
      <c r="E357" s="168">
        <v>1</v>
      </c>
      <c r="F357" s="169">
        <v>4800</v>
      </c>
      <c r="G357" s="170">
        <f>ROUND(E357*F357,2)</f>
        <v>4800</v>
      </c>
      <c r="H357" s="169">
        <v>0</v>
      </c>
      <c r="I357" s="170">
        <f>ROUND(E357*H357,2)</f>
        <v>0</v>
      </c>
      <c r="J357" s="169">
        <v>4800</v>
      </c>
      <c r="K357" s="170">
        <f>ROUND(E357*J357,2)</f>
        <v>4800</v>
      </c>
      <c r="L357" s="170">
        <v>21</v>
      </c>
      <c r="M357" s="170">
        <f>G357*(1+L357/100)</f>
        <v>5808</v>
      </c>
      <c r="N357" s="170">
        <v>0.13</v>
      </c>
      <c r="O357" s="170">
        <f>ROUND(E357*N357,2)</f>
        <v>0.13</v>
      </c>
      <c r="P357" s="170">
        <v>0</v>
      </c>
      <c r="Q357" s="170">
        <f>ROUND(E357*P357,2)</f>
        <v>0</v>
      </c>
      <c r="R357" s="170"/>
      <c r="S357" s="170" t="s">
        <v>321</v>
      </c>
      <c r="T357" s="171" t="s">
        <v>322</v>
      </c>
      <c r="U357" s="157">
        <v>0</v>
      </c>
      <c r="V357" s="157">
        <f>ROUND(E357*U357,2)</f>
        <v>0</v>
      </c>
      <c r="W357" s="157"/>
      <c r="X357" s="157" t="s">
        <v>388</v>
      </c>
      <c r="Y357" s="148"/>
      <c r="Z357" s="148"/>
      <c r="AA357" s="148"/>
      <c r="AB357" s="148"/>
      <c r="AC357" s="148"/>
      <c r="AD357" s="148"/>
      <c r="AE357" s="148"/>
      <c r="AF357" s="148"/>
      <c r="AG357" s="148" t="s">
        <v>389</v>
      </c>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55"/>
      <c r="B358" s="156"/>
      <c r="C358" s="197" t="s">
        <v>2011</v>
      </c>
      <c r="D358" s="183"/>
      <c r="E358" s="184">
        <v>1</v>
      </c>
      <c r="F358" s="157"/>
      <c r="G358" s="157"/>
      <c r="H358" s="157"/>
      <c r="I358" s="157"/>
      <c r="J358" s="157"/>
      <c r="K358" s="157"/>
      <c r="L358" s="157"/>
      <c r="M358" s="157"/>
      <c r="N358" s="157"/>
      <c r="O358" s="157"/>
      <c r="P358" s="157"/>
      <c r="Q358" s="157"/>
      <c r="R358" s="157"/>
      <c r="S358" s="157"/>
      <c r="T358" s="157"/>
      <c r="U358" s="157"/>
      <c r="V358" s="157"/>
      <c r="W358" s="157"/>
      <c r="X358" s="157"/>
      <c r="Y358" s="148"/>
      <c r="Z358" s="148"/>
      <c r="AA358" s="148"/>
      <c r="AB358" s="148"/>
      <c r="AC358" s="148"/>
      <c r="AD358" s="148"/>
      <c r="AE358" s="148"/>
      <c r="AF358" s="148"/>
      <c r="AG358" s="148" t="s">
        <v>393</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ht="22.5" outlineLevel="1" x14ac:dyDescent="0.2">
      <c r="A359" s="165">
        <v>80</v>
      </c>
      <c r="B359" s="166" t="s">
        <v>2012</v>
      </c>
      <c r="C359" s="175" t="s">
        <v>2248</v>
      </c>
      <c r="D359" s="167" t="s">
        <v>1361</v>
      </c>
      <c r="E359" s="168">
        <v>1</v>
      </c>
      <c r="F359" s="169">
        <v>10400</v>
      </c>
      <c r="G359" s="170">
        <f>ROUND(E359*F359,2)</f>
        <v>10400</v>
      </c>
      <c r="H359" s="169">
        <v>0</v>
      </c>
      <c r="I359" s="170">
        <f>ROUND(E359*H359,2)</f>
        <v>0</v>
      </c>
      <c r="J359" s="169">
        <v>10400</v>
      </c>
      <c r="K359" s="170">
        <f>ROUND(E359*J359,2)</f>
        <v>10400</v>
      </c>
      <c r="L359" s="170">
        <v>21</v>
      </c>
      <c r="M359" s="170">
        <f>G359*(1+L359/100)</f>
        <v>12584</v>
      </c>
      <c r="N359" s="170">
        <v>0.24</v>
      </c>
      <c r="O359" s="170">
        <f>ROUND(E359*N359,2)</f>
        <v>0.24</v>
      </c>
      <c r="P359" s="170">
        <v>0</v>
      </c>
      <c r="Q359" s="170">
        <f>ROUND(E359*P359,2)</f>
        <v>0</v>
      </c>
      <c r="R359" s="170"/>
      <c r="S359" s="170" t="s">
        <v>321</v>
      </c>
      <c r="T359" s="171" t="s">
        <v>322</v>
      </c>
      <c r="U359" s="157">
        <v>0</v>
      </c>
      <c r="V359" s="157">
        <f>ROUND(E359*U359,2)</f>
        <v>0</v>
      </c>
      <c r="W359" s="157"/>
      <c r="X359" s="157" t="s">
        <v>388</v>
      </c>
      <c r="Y359" s="148"/>
      <c r="Z359" s="148"/>
      <c r="AA359" s="148"/>
      <c r="AB359" s="148"/>
      <c r="AC359" s="148"/>
      <c r="AD359" s="148"/>
      <c r="AE359" s="148"/>
      <c r="AF359" s="148"/>
      <c r="AG359" s="148" t="s">
        <v>389</v>
      </c>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55"/>
      <c r="B360" s="156"/>
      <c r="C360" s="197" t="s">
        <v>2249</v>
      </c>
      <c r="D360" s="183"/>
      <c r="E360" s="184">
        <v>1</v>
      </c>
      <c r="F360" s="157"/>
      <c r="G360" s="157"/>
      <c r="H360" s="157"/>
      <c r="I360" s="157"/>
      <c r="J360" s="157"/>
      <c r="K360" s="157"/>
      <c r="L360" s="157"/>
      <c r="M360" s="157"/>
      <c r="N360" s="157"/>
      <c r="O360" s="157"/>
      <c r="P360" s="157"/>
      <c r="Q360" s="157"/>
      <c r="R360" s="157"/>
      <c r="S360" s="157"/>
      <c r="T360" s="157"/>
      <c r="U360" s="157"/>
      <c r="V360" s="157"/>
      <c r="W360" s="157"/>
      <c r="X360" s="157"/>
      <c r="Y360" s="148"/>
      <c r="Z360" s="148"/>
      <c r="AA360" s="148"/>
      <c r="AB360" s="148"/>
      <c r="AC360" s="148"/>
      <c r="AD360" s="148"/>
      <c r="AE360" s="148"/>
      <c r="AF360" s="148"/>
      <c r="AG360" s="148" t="s">
        <v>393</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ht="22.5" outlineLevel="1" x14ac:dyDescent="0.2">
      <c r="A361" s="165">
        <v>81</v>
      </c>
      <c r="B361" s="166" t="s">
        <v>2018</v>
      </c>
      <c r="C361" s="175" t="s">
        <v>2250</v>
      </c>
      <c r="D361" s="167" t="s">
        <v>1361</v>
      </c>
      <c r="E361" s="168">
        <v>1</v>
      </c>
      <c r="F361" s="169">
        <v>16799.98</v>
      </c>
      <c r="G361" s="170">
        <f>ROUND(E361*F361,2)</f>
        <v>16799.98</v>
      </c>
      <c r="H361" s="169">
        <v>0</v>
      </c>
      <c r="I361" s="170">
        <f>ROUND(E361*H361,2)</f>
        <v>0</v>
      </c>
      <c r="J361" s="169">
        <v>16799.98</v>
      </c>
      <c r="K361" s="170">
        <f>ROUND(E361*J361,2)</f>
        <v>16799.98</v>
      </c>
      <c r="L361" s="170">
        <v>21</v>
      </c>
      <c r="M361" s="170">
        <f>G361*(1+L361/100)</f>
        <v>20327.9758</v>
      </c>
      <c r="N361" s="170">
        <v>0.09</v>
      </c>
      <c r="O361" s="170">
        <f>ROUND(E361*N361,2)</f>
        <v>0.09</v>
      </c>
      <c r="P361" s="170">
        <v>0</v>
      </c>
      <c r="Q361" s="170">
        <f>ROUND(E361*P361,2)</f>
        <v>0</v>
      </c>
      <c r="R361" s="170"/>
      <c r="S361" s="170" t="s">
        <v>321</v>
      </c>
      <c r="T361" s="171" t="s">
        <v>322</v>
      </c>
      <c r="U361" s="157">
        <v>0</v>
      </c>
      <c r="V361" s="157">
        <f>ROUND(E361*U361,2)</f>
        <v>0</v>
      </c>
      <c r="W361" s="157"/>
      <c r="X361" s="157" t="s">
        <v>388</v>
      </c>
      <c r="Y361" s="148"/>
      <c r="Z361" s="148"/>
      <c r="AA361" s="148"/>
      <c r="AB361" s="148"/>
      <c r="AC361" s="148"/>
      <c r="AD361" s="148"/>
      <c r="AE361" s="148"/>
      <c r="AF361" s="148"/>
      <c r="AG361" s="148" t="s">
        <v>389</v>
      </c>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1" x14ac:dyDescent="0.2">
      <c r="A362" s="155"/>
      <c r="B362" s="156"/>
      <c r="C362" s="197" t="s">
        <v>2020</v>
      </c>
      <c r="D362" s="183"/>
      <c r="E362" s="184">
        <v>1</v>
      </c>
      <c r="F362" s="157"/>
      <c r="G362" s="157"/>
      <c r="H362" s="157"/>
      <c r="I362" s="157"/>
      <c r="J362" s="157"/>
      <c r="K362" s="157"/>
      <c r="L362" s="157"/>
      <c r="M362" s="157"/>
      <c r="N362" s="157"/>
      <c r="O362" s="157"/>
      <c r="P362" s="157"/>
      <c r="Q362" s="157"/>
      <c r="R362" s="157"/>
      <c r="S362" s="157"/>
      <c r="T362" s="157"/>
      <c r="U362" s="157"/>
      <c r="V362" s="157"/>
      <c r="W362" s="157"/>
      <c r="X362" s="157"/>
      <c r="Y362" s="148"/>
      <c r="Z362" s="148"/>
      <c r="AA362" s="148"/>
      <c r="AB362" s="148"/>
      <c r="AC362" s="148"/>
      <c r="AD362" s="148"/>
      <c r="AE362" s="148"/>
      <c r="AF362" s="148"/>
      <c r="AG362" s="148" t="s">
        <v>393</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65">
        <v>82</v>
      </c>
      <c r="B363" s="166" t="s">
        <v>2021</v>
      </c>
      <c r="C363" s="175" t="s">
        <v>2022</v>
      </c>
      <c r="D363" s="167" t="s">
        <v>1361</v>
      </c>
      <c r="E363" s="168">
        <v>1</v>
      </c>
      <c r="F363" s="169">
        <v>2800</v>
      </c>
      <c r="G363" s="170">
        <f>ROUND(E363*F363,2)</f>
        <v>2800</v>
      </c>
      <c r="H363" s="169">
        <v>0</v>
      </c>
      <c r="I363" s="170">
        <f>ROUND(E363*H363,2)</f>
        <v>0</v>
      </c>
      <c r="J363" s="169">
        <v>2800</v>
      </c>
      <c r="K363" s="170">
        <f>ROUND(E363*J363,2)</f>
        <v>2800</v>
      </c>
      <c r="L363" s="170">
        <v>21</v>
      </c>
      <c r="M363" s="170">
        <f>G363*(1+L363/100)</f>
        <v>3388</v>
      </c>
      <c r="N363" s="170">
        <v>0.01</v>
      </c>
      <c r="O363" s="170">
        <f>ROUND(E363*N363,2)</f>
        <v>0.01</v>
      </c>
      <c r="P363" s="170">
        <v>0</v>
      </c>
      <c r="Q363" s="170">
        <f>ROUND(E363*P363,2)</f>
        <v>0</v>
      </c>
      <c r="R363" s="170"/>
      <c r="S363" s="170" t="s">
        <v>321</v>
      </c>
      <c r="T363" s="171" t="s">
        <v>322</v>
      </c>
      <c r="U363" s="157">
        <v>0</v>
      </c>
      <c r="V363" s="157">
        <f>ROUND(E363*U363,2)</f>
        <v>0</v>
      </c>
      <c r="W363" s="157"/>
      <c r="X363" s="157" t="s">
        <v>388</v>
      </c>
      <c r="Y363" s="148"/>
      <c r="Z363" s="148"/>
      <c r="AA363" s="148"/>
      <c r="AB363" s="148"/>
      <c r="AC363" s="148"/>
      <c r="AD363" s="148"/>
      <c r="AE363" s="148"/>
      <c r="AF363" s="148"/>
      <c r="AG363" s="148" t="s">
        <v>389</v>
      </c>
      <c r="AH363" s="148"/>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97" t="s">
        <v>2023</v>
      </c>
      <c r="D364" s="183"/>
      <c r="E364" s="184">
        <v>1</v>
      </c>
      <c r="F364" s="157"/>
      <c r="G364" s="157"/>
      <c r="H364" s="157"/>
      <c r="I364" s="157"/>
      <c r="J364" s="157"/>
      <c r="K364" s="157"/>
      <c r="L364" s="157"/>
      <c r="M364" s="157"/>
      <c r="N364" s="157"/>
      <c r="O364" s="157"/>
      <c r="P364" s="157"/>
      <c r="Q364" s="157"/>
      <c r="R364" s="157"/>
      <c r="S364" s="157"/>
      <c r="T364" s="157"/>
      <c r="U364" s="157"/>
      <c r="V364" s="157"/>
      <c r="W364" s="157"/>
      <c r="X364" s="157"/>
      <c r="Y364" s="148"/>
      <c r="Z364" s="148"/>
      <c r="AA364" s="148"/>
      <c r="AB364" s="148"/>
      <c r="AC364" s="148"/>
      <c r="AD364" s="148"/>
      <c r="AE364" s="148"/>
      <c r="AF364" s="148"/>
      <c r="AG364" s="148" t="s">
        <v>393</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65">
        <v>83</v>
      </c>
      <c r="B365" s="166" t="s">
        <v>2024</v>
      </c>
      <c r="C365" s="175" t="s">
        <v>2025</v>
      </c>
      <c r="D365" s="167" t="s">
        <v>1361</v>
      </c>
      <c r="E365" s="168">
        <v>1</v>
      </c>
      <c r="F365" s="169">
        <v>6800</v>
      </c>
      <c r="G365" s="170">
        <f>ROUND(E365*F365,2)</f>
        <v>6800</v>
      </c>
      <c r="H365" s="169">
        <v>0</v>
      </c>
      <c r="I365" s="170">
        <f>ROUND(E365*H365,2)</f>
        <v>0</v>
      </c>
      <c r="J365" s="169">
        <v>6800</v>
      </c>
      <c r="K365" s="170">
        <f>ROUND(E365*J365,2)</f>
        <v>6800</v>
      </c>
      <c r="L365" s="170">
        <v>21</v>
      </c>
      <c r="M365" s="170">
        <f>G365*(1+L365/100)</f>
        <v>8228</v>
      </c>
      <c r="N365" s="170">
        <v>0.04</v>
      </c>
      <c r="O365" s="170">
        <f>ROUND(E365*N365,2)</f>
        <v>0.04</v>
      </c>
      <c r="P365" s="170">
        <v>0</v>
      </c>
      <c r="Q365" s="170">
        <f>ROUND(E365*P365,2)</f>
        <v>0</v>
      </c>
      <c r="R365" s="170"/>
      <c r="S365" s="170" t="s">
        <v>321</v>
      </c>
      <c r="T365" s="171" t="s">
        <v>322</v>
      </c>
      <c r="U365" s="157">
        <v>0</v>
      </c>
      <c r="V365" s="157">
        <f>ROUND(E365*U365,2)</f>
        <v>0</v>
      </c>
      <c r="W365" s="157"/>
      <c r="X365" s="157" t="s">
        <v>388</v>
      </c>
      <c r="Y365" s="148"/>
      <c r="Z365" s="148"/>
      <c r="AA365" s="148"/>
      <c r="AB365" s="148"/>
      <c r="AC365" s="148"/>
      <c r="AD365" s="148"/>
      <c r="AE365" s="148"/>
      <c r="AF365" s="148"/>
      <c r="AG365" s="148" t="s">
        <v>389</v>
      </c>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97" t="s">
        <v>2026</v>
      </c>
      <c r="D366" s="183"/>
      <c r="E366" s="184">
        <v>1</v>
      </c>
      <c r="F366" s="157"/>
      <c r="G366" s="157"/>
      <c r="H366" s="157"/>
      <c r="I366" s="157"/>
      <c r="J366" s="157"/>
      <c r="K366" s="157"/>
      <c r="L366" s="157"/>
      <c r="M366" s="157"/>
      <c r="N366" s="157"/>
      <c r="O366" s="157"/>
      <c r="P366" s="157"/>
      <c r="Q366" s="157"/>
      <c r="R366" s="157"/>
      <c r="S366" s="157"/>
      <c r="T366" s="157"/>
      <c r="U366" s="157"/>
      <c r="V366" s="157"/>
      <c r="W366" s="157"/>
      <c r="X366" s="157"/>
      <c r="Y366" s="148"/>
      <c r="Z366" s="148"/>
      <c r="AA366" s="148"/>
      <c r="AB366" s="148"/>
      <c r="AC366" s="148"/>
      <c r="AD366" s="148"/>
      <c r="AE366" s="148"/>
      <c r="AF366" s="148"/>
      <c r="AG366" s="148" t="s">
        <v>393</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65">
        <v>84</v>
      </c>
      <c r="B367" s="166" t="s">
        <v>2027</v>
      </c>
      <c r="C367" s="175" t="s">
        <v>2028</v>
      </c>
      <c r="D367" s="167" t="s">
        <v>727</v>
      </c>
      <c r="E367" s="168">
        <v>1</v>
      </c>
      <c r="F367" s="169">
        <v>40000</v>
      </c>
      <c r="G367" s="170">
        <f>ROUND(E367*F367,2)</f>
        <v>40000</v>
      </c>
      <c r="H367" s="169">
        <v>0</v>
      </c>
      <c r="I367" s="170">
        <f>ROUND(E367*H367,2)</f>
        <v>0</v>
      </c>
      <c r="J367" s="169">
        <v>40000</v>
      </c>
      <c r="K367" s="170">
        <f>ROUND(E367*J367,2)</f>
        <v>40000</v>
      </c>
      <c r="L367" s="170">
        <v>21</v>
      </c>
      <c r="M367" s="170">
        <f>G367*(1+L367/100)</f>
        <v>48400</v>
      </c>
      <c r="N367" s="170">
        <v>0.5</v>
      </c>
      <c r="O367" s="170">
        <f>ROUND(E367*N367,2)</f>
        <v>0.5</v>
      </c>
      <c r="P367" s="170">
        <v>0</v>
      </c>
      <c r="Q367" s="170">
        <f>ROUND(E367*P367,2)</f>
        <v>0</v>
      </c>
      <c r="R367" s="170"/>
      <c r="S367" s="170" t="s">
        <v>321</v>
      </c>
      <c r="T367" s="171" t="s">
        <v>322</v>
      </c>
      <c r="U367" s="157">
        <v>0</v>
      </c>
      <c r="V367" s="157">
        <f>ROUND(E367*U367,2)</f>
        <v>0</v>
      </c>
      <c r="W367" s="157"/>
      <c r="X367" s="157" t="s">
        <v>388</v>
      </c>
      <c r="Y367" s="148"/>
      <c r="Z367" s="148"/>
      <c r="AA367" s="148"/>
      <c r="AB367" s="148"/>
      <c r="AC367" s="148"/>
      <c r="AD367" s="148"/>
      <c r="AE367" s="148"/>
      <c r="AF367" s="148"/>
      <c r="AG367" s="148" t="s">
        <v>389</v>
      </c>
      <c r="AH367" s="148"/>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55"/>
      <c r="B368" s="156"/>
      <c r="C368" s="270" t="s">
        <v>2029</v>
      </c>
      <c r="D368" s="271"/>
      <c r="E368" s="271"/>
      <c r="F368" s="271"/>
      <c r="G368" s="271"/>
      <c r="H368" s="157"/>
      <c r="I368" s="157"/>
      <c r="J368" s="157"/>
      <c r="K368" s="157"/>
      <c r="L368" s="157"/>
      <c r="M368" s="157"/>
      <c r="N368" s="157"/>
      <c r="O368" s="157"/>
      <c r="P368" s="157"/>
      <c r="Q368" s="157"/>
      <c r="R368" s="157"/>
      <c r="S368" s="157"/>
      <c r="T368" s="157"/>
      <c r="U368" s="157"/>
      <c r="V368" s="157"/>
      <c r="W368" s="157"/>
      <c r="X368" s="157"/>
      <c r="Y368" s="148"/>
      <c r="Z368" s="148"/>
      <c r="AA368" s="148"/>
      <c r="AB368" s="148"/>
      <c r="AC368" s="148"/>
      <c r="AD368" s="148"/>
      <c r="AE368" s="148"/>
      <c r="AF368" s="148"/>
      <c r="AG368" s="148" t="s">
        <v>326</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55"/>
      <c r="B369" s="156"/>
      <c r="C369" s="261" t="s">
        <v>2030</v>
      </c>
      <c r="D369" s="262"/>
      <c r="E369" s="262"/>
      <c r="F369" s="262"/>
      <c r="G369" s="262"/>
      <c r="H369" s="157"/>
      <c r="I369" s="157"/>
      <c r="J369" s="157"/>
      <c r="K369" s="157"/>
      <c r="L369" s="157"/>
      <c r="M369" s="157"/>
      <c r="N369" s="157"/>
      <c r="O369" s="157"/>
      <c r="P369" s="157"/>
      <c r="Q369" s="157"/>
      <c r="R369" s="157"/>
      <c r="S369" s="157"/>
      <c r="T369" s="157"/>
      <c r="U369" s="157"/>
      <c r="V369" s="157"/>
      <c r="W369" s="157"/>
      <c r="X369" s="157"/>
      <c r="Y369" s="148"/>
      <c r="Z369" s="148"/>
      <c r="AA369" s="148"/>
      <c r="AB369" s="148"/>
      <c r="AC369" s="148"/>
      <c r="AD369" s="148"/>
      <c r="AE369" s="148"/>
      <c r="AF369" s="148"/>
      <c r="AG369" s="148" t="s">
        <v>326</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72" t="str">
        <f>C369</f>
        <v>Břit, čerpací rouru spouštěné studny zhotovit dle dílenské dokumentace a bude dodávkou včetně všech potřebných prvků.</v>
      </c>
      <c r="BB369" s="148"/>
      <c r="BC369" s="148"/>
      <c r="BD369" s="148"/>
      <c r="BE369" s="148"/>
      <c r="BF369" s="148"/>
      <c r="BG369" s="148"/>
      <c r="BH369" s="148"/>
    </row>
    <row r="370" spans="1:60" outlineLevel="1" x14ac:dyDescent="0.2">
      <c r="A370" s="155"/>
      <c r="B370" s="156"/>
      <c r="C370" s="197" t="s">
        <v>2031</v>
      </c>
      <c r="D370" s="183"/>
      <c r="E370" s="184">
        <v>1</v>
      </c>
      <c r="F370" s="157"/>
      <c r="G370" s="157"/>
      <c r="H370" s="157"/>
      <c r="I370" s="157"/>
      <c r="J370" s="157"/>
      <c r="K370" s="157"/>
      <c r="L370" s="157"/>
      <c r="M370" s="157"/>
      <c r="N370" s="157"/>
      <c r="O370" s="157"/>
      <c r="P370" s="157"/>
      <c r="Q370" s="157"/>
      <c r="R370" s="157"/>
      <c r="S370" s="157"/>
      <c r="T370" s="157"/>
      <c r="U370" s="157"/>
      <c r="V370" s="157"/>
      <c r="W370" s="157"/>
      <c r="X370" s="157"/>
      <c r="Y370" s="148"/>
      <c r="Z370" s="148"/>
      <c r="AA370" s="148"/>
      <c r="AB370" s="148"/>
      <c r="AC370" s="148"/>
      <c r="AD370" s="148"/>
      <c r="AE370" s="148"/>
      <c r="AF370" s="148"/>
      <c r="AG370" s="148" t="s">
        <v>393</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65">
        <v>85</v>
      </c>
      <c r="B371" s="166" t="s">
        <v>2037</v>
      </c>
      <c r="C371" s="175" t="s">
        <v>2038</v>
      </c>
      <c r="D371" s="167" t="s">
        <v>649</v>
      </c>
      <c r="E371" s="168">
        <v>1.01</v>
      </c>
      <c r="F371" s="169">
        <v>979.2</v>
      </c>
      <c r="G371" s="170">
        <f>ROUND(E371*F371,2)</f>
        <v>988.99</v>
      </c>
      <c r="H371" s="169">
        <v>0</v>
      </c>
      <c r="I371" s="170">
        <f>ROUND(E371*H371,2)</f>
        <v>0</v>
      </c>
      <c r="J371" s="169">
        <v>979.2</v>
      </c>
      <c r="K371" s="170">
        <f>ROUND(E371*J371,2)</f>
        <v>988.99</v>
      </c>
      <c r="L371" s="170">
        <v>21</v>
      </c>
      <c r="M371" s="170">
        <f>G371*(1+L371/100)</f>
        <v>1196.6778999999999</v>
      </c>
      <c r="N371" s="170">
        <v>0</v>
      </c>
      <c r="O371" s="170">
        <f>ROUND(E371*N371,2)</f>
        <v>0</v>
      </c>
      <c r="P371" s="170">
        <v>0</v>
      </c>
      <c r="Q371" s="170">
        <f>ROUND(E371*P371,2)</f>
        <v>0</v>
      </c>
      <c r="R371" s="170" t="s">
        <v>2000</v>
      </c>
      <c r="S371" s="170" t="s">
        <v>387</v>
      </c>
      <c r="T371" s="171" t="s">
        <v>322</v>
      </c>
      <c r="U371" s="157">
        <v>3.327</v>
      </c>
      <c r="V371" s="157">
        <f>ROUND(E371*U371,2)</f>
        <v>3.36</v>
      </c>
      <c r="W371" s="157"/>
      <c r="X371" s="157" t="s">
        <v>943</v>
      </c>
      <c r="Y371" s="148"/>
      <c r="Z371" s="148"/>
      <c r="AA371" s="148"/>
      <c r="AB371" s="148"/>
      <c r="AC371" s="148"/>
      <c r="AD371" s="148"/>
      <c r="AE371" s="148"/>
      <c r="AF371" s="148"/>
      <c r="AG371" s="148" t="s">
        <v>944</v>
      </c>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55"/>
      <c r="B372" s="156"/>
      <c r="C372" s="273" t="s">
        <v>1995</v>
      </c>
      <c r="D372" s="274"/>
      <c r="E372" s="274"/>
      <c r="F372" s="274"/>
      <c r="G372" s="274"/>
      <c r="H372" s="157"/>
      <c r="I372" s="157"/>
      <c r="J372" s="157"/>
      <c r="K372" s="157"/>
      <c r="L372" s="157"/>
      <c r="M372" s="157"/>
      <c r="N372" s="157"/>
      <c r="O372" s="157"/>
      <c r="P372" s="157"/>
      <c r="Q372" s="157"/>
      <c r="R372" s="157"/>
      <c r="S372" s="157"/>
      <c r="T372" s="157"/>
      <c r="U372" s="157"/>
      <c r="V372" s="157"/>
      <c r="W372" s="157"/>
      <c r="X372" s="157"/>
      <c r="Y372" s="148"/>
      <c r="Z372" s="148"/>
      <c r="AA372" s="148"/>
      <c r="AB372" s="148"/>
      <c r="AC372" s="148"/>
      <c r="AD372" s="148"/>
      <c r="AE372" s="148"/>
      <c r="AF372" s="148"/>
      <c r="AG372" s="148" t="s">
        <v>391</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55"/>
      <c r="B373" s="156"/>
      <c r="C373" s="197" t="s">
        <v>947</v>
      </c>
      <c r="D373" s="183"/>
      <c r="E373" s="184"/>
      <c r="F373" s="157"/>
      <c r="G373" s="157"/>
      <c r="H373" s="157"/>
      <c r="I373" s="157"/>
      <c r="J373" s="157"/>
      <c r="K373" s="157"/>
      <c r="L373" s="157"/>
      <c r="M373" s="157"/>
      <c r="N373" s="157"/>
      <c r="O373" s="157"/>
      <c r="P373" s="157"/>
      <c r="Q373" s="157"/>
      <c r="R373" s="157"/>
      <c r="S373" s="157"/>
      <c r="T373" s="157"/>
      <c r="U373" s="157"/>
      <c r="V373" s="157"/>
      <c r="W373" s="157"/>
      <c r="X373" s="157"/>
      <c r="Y373" s="148"/>
      <c r="Z373" s="148"/>
      <c r="AA373" s="148"/>
      <c r="AB373" s="148"/>
      <c r="AC373" s="148"/>
      <c r="AD373" s="148"/>
      <c r="AE373" s="148"/>
      <c r="AF373" s="148"/>
      <c r="AG373" s="148" t="s">
        <v>393</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55"/>
      <c r="B374" s="156"/>
      <c r="C374" s="197" t="s">
        <v>2251</v>
      </c>
      <c r="D374" s="183"/>
      <c r="E374" s="184"/>
      <c r="F374" s="157"/>
      <c r="G374" s="157"/>
      <c r="H374" s="157"/>
      <c r="I374" s="157"/>
      <c r="J374" s="157"/>
      <c r="K374" s="157"/>
      <c r="L374" s="157"/>
      <c r="M374" s="157"/>
      <c r="N374" s="157"/>
      <c r="O374" s="157"/>
      <c r="P374" s="157"/>
      <c r="Q374" s="157"/>
      <c r="R374" s="157"/>
      <c r="S374" s="157"/>
      <c r="T374" s="157"/>
      <c r="U374" s="157"/>
      <c r="V374" s="157"/>
      <c r="W374" s="157"/>
      <c r="X374" s="157"/>
      <c r="Y374" s="148"/>
      <c r="Z374" s="148"/>
      <c r="AA374" s="148"/>
      <c r="AB374" s="148"/>
      <c r="AC374" s="148"/>
      <c r="AD374" s="148"/>
      <c r="AE374" s="148"/>
      <c r="AF374" s="148"/>
      <c r="AG374" s="148" t="s">
        <v>393</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1" x14ac:dyDescent="0.2">
      <c r="A375" s="155"/>
      <c r="B375" s="156"/>
      <c r="C375" s="197" t="s">
        <v>2252</v>
      </c>
      <c r="D375" s="183"/>
      <c r="E375" s="184">
        <v>1.01</v>
      </c>
      <c r="F375" s="157"/>
      <c r="G375" s="157"/>
      <c r="H375" s="157"/>
      <c r="I375" s="157"/>
      <c r="J375" s="157"/>
      <c r="K375" s="157"/>
      <c r="L375" s="157"/>
      <c r="M375" s="157"/>
      <c r="N375" s="157"/>
      <c r="O375" s="157"/>
      <c r="P375" s="157"/>
      <c r="Q375" s="157"/>
      <c r="R375" s="157"/>
      <c r="S375" s="157"/>
      <c r="T375" s="157"/>
      <c r="U375" s="157"/>
      <c r="V375" s="157"/>
      <c r="W375" s="157"/>
      <c r="X375" s="157"/>
      <c r="Y375" s="148"/>
      <c r="Z375" s="148"/>
      <c r="AA375" s="148"/>
      <c r="AB375" s="148"/>
      <c r="AC375" s="148"/>
      <c r="AD375" s="148"/>
      <c r="AE375" s="148"/>
      <c r="AF375" s="148"/>
      <c r="AG375" s="148" t="s">
        <v>393</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x14ac:dyDescent="0.2">
      <c r="A376" s="159" t="s">
        <v>316</v>
      </c>
      <c r="B376" s="160" t="s">
        <v>246</v>
      </c>
      <c r="C376" s="174" t="s">
        <v>247</v>
      </c>
      <c r="D376" s="161"/>
      <c r="E376" s="162"/>
      <c r="F376" s="163"/>
      <c r="G376" s="163">
        <f>SUMIF(AG377:AG389,"&lt;&gt;NOR",G377:G389)</f>
        <v>16043.24</v>
      </c>
      <c r="H376" s="163"/>
      <c r="I376" s="163">
        <f>SUM(I377:I389)</f>
        <v>6193.9</v>
      </c>
      <c r="J376" s="163"/>
      <c r="K376" s="163">
        <f>SUM(K377:K389)</f>
        <v>9849.34</v>
      </c>
      <c r="L376" s="163"/>
      <c r="M376" s="163">
        <f>SUM(M377:M389)</f>
        <v>19412.320400000001</v>
      </c>
      <c r="N376" s="163"/>
      <c r="O376" s="163">
        <f>SUM(O377:O389)</f>
        <v>0.08</v>
      </c>
      <c r="P376" s="163"/>
      <c r="Q376" s="163">
        <f>SUM(Q377:Q389)</f>
        <v>0</v>
      </c>
      <c r="R376" s="163"/>
      <c r="S376" s="163"/>
      <c r="T376" s="164"/>
      <c r="U376" s="158"/>
      <c r="V376" s="158">
        <f>SUM(V377:V389)</f>
        <v>27.24</v>
      </c>
      <c r="W376" s="158"/>
      <c r="X376" s="158"/>
      <c r="AG376" t="s">
        <v>317</v>
      </c>
    </row>
    <row r="377" spans="1:60" ht="22.5" outlineLevel="1" x14ac:dyDescent="0.2">
      <c r="A377" s="165">
        <v>86</v>
      </c>
      <c r="B377" s="166" t="s">
        <v>2041</v>
      </c>
      <c r="C377" s="175" t="s">
        <v>2042</v>
      </c>
      <c r="D377" s="167" t="s">
        <v>506</v>
      </c>
      <c r="E377" s="168">
        <v>86.254000000000005</v>
      </c>
      <c r="F377" s="169">
        <v>186</v>
      </c>
      <c r="G377" s="170">
        <f>ROUND(E377*F377,2)</f>
        <v>16043.24</v>
      </c>
      <c r="H377" s="169">
        <v>71.81</v>
      </c>
      <c r="I377" s="170">
        <f>ROUND(E377*H377,2)</f>
        <v>6193.9</v>
      </c>
      <c r="J377" s="169">
        <v>114.19</v>
      </c>
      <c r="K377" s="170">
        <f>ROUND(E377*J377,2)</f>
        <v>9849.34</v>
      </c>
      <c r="L377" s="170">
        <v>21</v>
      </c>
      <c r="M377" s="170">
        <f>G377*(1+L377/100)</f>
        <v>19412.320400000001</v>
      </c>
      <c r="N377" s="170">
        <v>8.9999999999999998E-4</v>
      </c>
      <c r="O377" s="170">
        <f>ROUND(E377*N377,2)</f>
        <v>0.08</v>
      </c>
      <c r="P377" s="170">
        <v>0</v>
      </c>
      <c r="Q377" s="170">
        <f>ROUND(E377*P377,2)</f>
        <v>0</v>
      </c>
      <c r="R377" s="170" t="s">
        <v>1499</v>
      </c>
      <c r="S377" s="170" t="s">
        <v>387</v>
      </c>
      <c r="T377" s="171" t="s">
        <v>322</v>
      </c>
      <c r="U377" s="157">
        <v>0.31580000000000003</v>
      </c>
      <c r="V377" s="157">
        <f>ROUND(E377*U377,2)</f>
        <v>27.24</v>
      </c>
      <c r="W377" s="157"/>
      <c r="X377" s="157" t="s">
        <v>388</v>
      </c>
      <c r="Y377" s="148"/>
      <c r="Z377" s="148"/>
      <c r="AA377" s="148"/>
      <c r="AB377" s="148"/>
      <c r="AC377" s="148"/>
      <c r="AD377" s="148"/>
      <c r="AE377" s="148"/>
      <c r="AF377" s="148"/>
      <c r="AG377" s="148" t="s">
        <v>389</v>
      </c>
      <c r="AH377" s="148"/>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55"/>
      <c r="B378" s="156"/>
      <c r="C378" s="273" t="s">
        <v>1500</v>
      </c>
      <c r="D378" s="274"/>
      <c r="E378" s="274"/>
      <c r="F378" s="274"/>
      <c r="G378" s="274"/>
      <c r="H378" s="157"/>
      <c r="I378" s="157"/>
      <c r="J378" s="157"/>
      <c r="K378" s="157"/>
      <c r="L378" s="157"/>
      <c r="M378" s="157"/>
      <c r="N378" s="157"/>
      <c r="O378" s="157"/>
      <c r="P378" s="157"/>
      <c r="Q378" s="157"/>
      <c r="R378" s="157"/>
      <c r="S378" s="157"/>
      <c r="T378" s="157"/>
      <c r="U378" s="157"/>
      <c r="V378" s="157"/>
      <c r="W378" s="157"/>
      <c r="X378" s="157"/>
      <c r="Y378" s="148"/>
      <c r="Z378" s="148"/>
      <c r="AA378" s="148"/>
      <c r="AB378" s="148"/>
      <c r="AC378" s="148"/>
      <c r="AD378" s="148"/>
      <c r="AE378" s="148"/>
      <c r="AF378" s="148"/>
      <c r="AG378" s="148" t="s">
        <v>391</v>
      </c>
      <c r="AH378" s="148"/>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55"/>
      <c r="B379" s="156"/>
      <c r="C379" s="261" t="s">
        <v>2043</v>
      </c>
      <c r="D379" s="262"/>
      <c r="E379" s="262"/>
      <c r="F379" s="262"/>
      <c r="G379" s="262"/>
      <c r="H379" s="157"/>
      <c r="I379" s="157"/>
      <c r="J379" s="157"/>
      <c r="K379" s="157"/>
      <c r="L379" s="157"/>
      <c r="M379" s="157"/>
      <c r="N379" s="157"/>
      <c r="O379" s="157"/>
      <c r="P379" s="157"/>
      <c r="Q379" s="157"/>
      <c r="R379" s="157"/>
      <c r="S379" s="157"/>
      <c r="T379" s="157"/>
      <c r="U379" s="157"/>
      <c r="V379" s="157"/>
      <c r="W379" s="157"/>
      <c r="X379" s="157"/>
      <c r="Y379" s="148"/>
      <c r="Z379" s="148"/>
      <c r="AA379" s="148"/>
      <c r="AB379" s="148"/>
      <c r="AC379" s="148"/>
      <c r="AD379" s="148"/>
      <c r="AE379" s="148"/>
      <c r="AF379" s="148"/>
      <c r="AG379" s="148" t="s">
        <v>326</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97" t="s">
        <v>2044</v>
      </c>
      <c r="D380" s="183"/>
      <c r="E380" s="184"/>
      <c r="F380" s="157"/>
      <c r="G380" s="157"/>
      <c r="H380" s="157"/>
      <c r="I380" s="157"/>
      <c r="J380" s="157"/>
      <c r="K380" s="157"/>
      <c r="L380" s="157"/>
      <c r="M380" s="157"/>
      <c r="N380" s="157"/>
      <c r="O380" s="157"/>
      <c r="P380" s="157"/>
      <c r="Q380" s="157"/>
      <c r="R380" s="157"/>
      <c r="S380" s="157"/>
      <c r="T380" s="157"/>
      <c r="U380" s="157"/>
      <c r="V380" s="157"/>
      <c r="W380" s="157"/>
      <c r="X380" s="157"/>
      <c r="Y380" s="148"/>
      <c r="Z380" s="148"/>
      <c r="AA380" s="148"/>
      <c r="AB380" s="148"/>
      <c r="AC380" s="148"/>
      <c r="AD380" s="148"/>
      <c r="AE380" s="148"/>
      <c r="AF380" s="148"/>
      <c r="AG380" s="148" t="s">
        <v>393</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c r="B381" s="156"/>
      <c r="C381" s="197" t="s">
        <v>2253</v>
      </c>
      <c r="D381" s="183"/>
      <c r="E381" s="184">
        <v>6.62</v>
      </c>
      <c r="F381" s="157"/>
      <c r="G381" s="157"/>
      <c r="H381" s="157"/>
      <c r="I381" s="157"/>
      <c r="J381" s="157"/>
      <c r="K381" s="157"/>
      <c r="L381" s="157"/>
      <c r="M381" s="157"/>
      <c r="N381" s="157"/>
      <c r="O381" s="157"/>
      <c r="P381" s="157"/>
      <c r="Q381" s="157"/>
      <c r="R381" s="157"/>
      <c r="S381" s="157"/>
      <c r="T381" s="157"/>
      <c r="U381" s="157"/>
      <c r="V381" s="157"/>
      <c r="W381" s="157"/>
      <c r="X381" s="157"/>
      <c r="Y381" s="148"/>
      <c r="Z381" s="148"/>
      <c r="AA381" s="148"/>
      <c r="AB381" s="148"/>
      <c r="AC381" s="148"/>
      <c r="AD381" s="148"/>
      <c r="AE381" s="148"/>
      <c r="AF381" s="148"/>
      <c r="AG381" s="148" t="s">
        <v>393</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c r="B382" s="156"/>
      <c r="C382" s="197" t="s">
        <v>2254</v>
      </c>
      <c r="D382" s="183"/>
      <c r="E382" s="184">
        <v>30.143999999999998</v>
      </c>
      <c r="F382" s="157"/>
      <c r="G382" s="157"/>
      <c r="H382" s="157"/>
      <c r="I382" s="157"/>
      <c r="J382" s="157"/>
      <c r="K382" s="157"/>
      <c r="L382" s="157"/>
      <c r="M382" s="157"/>
      <c r="N382" s="157"/>
      <c r="O382" s="157"/>
      <c r="P382" s="157"/>
      <c r="Q382" s="157"/>
      <c r="R382" s="157"/>
      <c r="S382" s="157"/>
      <c r="T382" s="157"/>
      <c r="U382" s="157"/>
      <c r="V382" s="157"/>
      <c r="W382" s="157"/>
      <c r="X382" s="157"/>
      <c r="Y382" s="148"/>
      <c r="Z382" s="148"/>
      <c r="AA382" s="148"/>
      <c r="AB382" s="148"/>
      <c r="AC382" s="148"/>
      <c r="AD382" s="148"/>
      <c r="AE382" s="148"/>
      <c r="AF382" s="148"/>
      <c r="AG382" s="148" t="s">
        <v>393</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55"/>
      <c r="B383" s="156"/>
      <c r="C383" s="197" t="s">
        <v>2255</v>
      </c>
      <c r="D383" s="183"/>
      <c r="E383" s="184">
        <v>7.78</v>
      </c>
      <c r="F383" s="157"/>
      <c r="G383" s="157"/>
      <c r="H383" s="157"/>
      <c r="I383" s="157"/>
      <c r="J383" s="157"/>
      <c r="K383" s="157"/>
      <c r="L383" s="157"/>
      <c r="M383" s="157"/>
      <c r="N383" s="157"/>
      <c r="O383" s="157"/>
      <c r="P383" s="157"/>
      <c r="Q383" s="157"/>
      <c r="R383" s="157"/>
      <c r="S383" s="157"/>
      <c r="T383" s="157"/>
      <c r="U383" s="157"/>
      <c r="V383" s="157"/>
      <c r="W383" s="157"/>
      <c r="X383" s="157"/>
      <c r="Y383" s="148"/>
      <c r="Z383" s="148"/>
      <c r="AA383" s="148"/>
      <c r="AB383" s="148"/>
      <c r="AC383" s="148"/>
      <c r="AD383" s="148"/>
      <c r="AE383" s="148"/>
      <c r="AF383" s="148"/>
      <c r="AG383" s="148" t="s">
        <v>393</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55"/>
      <c r="B384" s="156"/>
      <c r="C384" s="197" t="s">
        <v>1773</v>
      </c>
      <c r="D384" s="183"/>
      <c r="E384" s="184"/>
      <c r="F384" s="157"/>
      <c r="G384" s="157"/>
      <c r="H384" s="157"/>
      <c r="I384" s="157"/>
      <c r="J384" s="157"/>
      <c r="K384" s="157"/>
      <c r="L384" s="157"/>
      <c r="M384" s="157"/>
      <c r="N384" s="157"/>
      <c r="O384" s="157"/>
      <c r="P384" s="157"/>
      <c r="Q384" s="157"/>
      <c r="R384" s="157"/>
      <c r="S384" s="157"/>
      <c r="T384" s="157"/>
      <c r="U384" s="157"/>
      <c r="V384" s="157"/>
      <c r="W384" s="157"/>
      <c r="X384" s="157"/>
      <c r="Y384" s="148"/>
      <c r="Z384" s="148"/>
      <c r="AA384" s="148"/>
      <c r="AB384" s="148"/>
      <c r="AC384" s="148"/>
      <c r="AD384" s="148"/>
      <c r="AE384" s="148"/>
      <c r="AF384" s="148"/>
      <c r="AG384" s="148" t="s">
        <v>393</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55"/>
      <c r="B385" s="156"/>
      <c r="C385" s="197" t="s">
        <v>2172</v>
      </c>
      <c r="D385" s="183"/>
      <c r="E385" s="184">
        <v>11.62</v>
      </c>
      <c r="F385" s="157"/>
      <c r="G385" s="157"/>
      <c r="H385" s="157"/>
      <c r="I385" s="157"/>
      <c r="J385" s="157"/>
      <c r="K385" s="157"/>
      <c r="L385" s="157"/>
      <c r="M385" s="157"/>
      <c r="N385" s="157"/>
      <c r="O385" s="157"/>
      <c r="P385" s="157"/>
      <c r="Q385" s="157"/>
      <c r="R385" s="157"/>
      <c r="S385" s="157"/>
      <c r="T385" s="157"/>
      <c r="U385" s="157"/>
      <c r="V385" s="157"/>
      <c r="W385" s="157"/>
      <c r="X385" s="157"/>
      <c r="Y385" s="148"/>
      <c r="Z385" s="148"/>
      <c r="AA385" s="148"/>
      <c r="AB385" s="148"/>
      <c r="AC385" s="148"/>
      <c r="AD385" s="148"/>
      <c r="AE385" s="148"/>
      <c r="AF385" s="148"/>
      <c r="AG385" s="148" t="s">
        <v>393</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55"/>
      <c r="B386" s="156"/>
      <c r="C386" s="197" t="s">
        <v>2256</v>
      </c>
      <c r="D386" s="183"/>
      <c r="E386" s="184">
        <v>22.79</v>
      </c>
      <c r="F386" s="157"/>
      <c r="G386" s="157"/>
      <c r="H386" s="157"/>
      <c r="I386" s="157"/>
      <c r="J386" s="157"/>
      <c r="K386" s="157"/>
      <c r="L386" s="157"/>
      <c r="M386" s="157"/>
      <c r="N386" s="157"/>
      <c r="O386" s="157"/>
      <c r="P386" s="157"/>
      <c r="Q386" s="157"/>
      <c r="R386" s="157"/>
      <c r="S386" s="157"/>
      <c r="T386" s="157"/>
      <c r="U386" s="157"/>
      <c r="V386" s="157"/>
      <c r="W386" s="157"/>
      <c r="X386" s="157"/>
      <c r="Y386" s="148"/>
      <c r="Z386" s="148"/>
      <c r="AA386" s="148"/>
      <c r="AB386" s="148"/>
      <c r="AC386" s="148"/>
      <c r="AD386" s="148"/>
      <c r="AE386" s="148"/>
      <c r="AF386" s="148"/>
      <c r="AG386" s="148" t="s">
        <v>393</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55"/>
      <c r="B387" s="156"/>
      <c r="C387" s="197" t="s">
        <v>2257</v>
      </c>
      <c r="D387" s="183"/>
      <c r="E387" s="184">
        <v>6.6</v>
      </c>
      <c r="F387" s="157"/>
      <c r="G387" s="157"/>
      <c r="H387" s="157"/>
      <c r="I387" s="157"/>
      <c r="J387" s="157"/>
      <c r="K387" s="157"/>
      <c r="L387" s="157"/>
      <c r="M387" s="157"/>
      <c r="N387" s="157"/>
      <c r="O387" s="157"/>
      <c r="P387" s="157"/>
      <c r="Q387" s="157"/>
      <c r="R387" s="157"/>
      <c r="S387" s="157"/>
      <c r="T387" s="157"/>
      <c r="U387" s="157"/>
      <c r="V387" s="157"/>
      <c r="W387" s="157"/>
      <c r="X387" s="157"/>
      <c r="Y387" s="148"/>
      <c r="Z387" s="148"/>
      <c r="AA387" s="148"/>
      <c r="AB387" s="148"/>
      <c r="AC387" s="148"/>
      <c r="AD387" s="148"/>
      <c r="AE387" s="148"/>
      <c r="AF387" s="148"/>
      <c r="AG387" s="148" t="s">
        <v>393</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55"/>
      <c r="B388" s="156"/>
      <c r="C388" s="197" t="s">
        <v>2175</v>
      </c>
      <c r="D388" s="183"/>
      <c r="E388" s="184">
        <v>0.7</v>
      </c>
      <c r="F388" s="157"/>
      <c r="G388" s="157"/>
      <c r="H388" s="157"/>
      <c r="I388" s="157"/>
      <c r="J388" s="157"/>
      <c r="K388" s="157"/>
      <c r="L388" s="157"/>
      <c r="M388" s="157"/>
      <c r="N388" s="157"/>
      <c r="O388" s="157"/>
      <c r="P388" s="157"/>
      <c r="Q388" s="157"/>
      <c r="R388" s="157"/>
      <c r="S388" s="157"/>
      <c r="T388" s="157"/>
      <c r="U388" s="157"/>
      <c r="V388" s="157"/>
      <c r="W388" s="157"/>
      <c r="X388" s="157"/>
      <c r="Y388" s="148"/>
      <c r="Z388" s="148"/>
      <c r="AA388" s="148"/>
      <c r="AB388" s="148"/>
      <c r="AC388" s="148"/>
      <c r="AD388" s="148"/>
      <c r="AE388" s="148"/>
      <c r="AF388" s="148"/>
      <c r="AG388" s="148" t="s">
        <v>393</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55"/>
      <c r="B389" s="156"/>
      <c r="C389" s="198" t="s">
        <v>599</v>
      </c>
      <c r="D389" s="185"/>
      <c r="E389" s="186">
        <v>86.254000000000005</v>
      </c>
      <c r="F389" s="157"/>
      <c r="G389" s="157"/>
      <c r="H389" s="157"/>
      <c r="I389" s="157"/>
      <c r="J389" s="157"/>
      <c r="K389" s="157"/>
      <c r="L389" s="157"/>
      <c r="M389" s="157"/>
      <c r="N389" s="157"/>
      <c r="O389" s="157"/>
      <c r="P389" s="157"/>
      <c r="Q389" s="157"/>
      <c r="R389" s="157"/>
      <c r="S389" s="157"/>
      <c r="T389" s="157"/>
      <c r="U389" s="157"/>
      <c r="V389" s="157"/>
      <c r="W389" s="157"/>
      <c r="X389" s="157"/>
      <c r="Y389" s="148"/>
      <c r="Z389" s="148"/>
      <c r="AA389" s="148"/>
      <c r="AB389" s="148"/>
      <c r="AC389" s="148"/>
      <c r="AD389" s="148"/>
      <c r="AE389" s="148"/>
      <c r="AF389" s="148"/>
      <c r="AG389" s="148" t="s">
        <v>393</v>
      </c>
      <c r="AH389" s="148">
        <v>1</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x14ac:dyDescent="0.2">
      <c r="A390" s="159" t="s">
        <v>316</v>
      </c>
      <c r="B390" s="160" t="s">
        <v>283</v>
      </c>
      <c r="C390" s="174" t="s">
        <v>284</v>
      </c>
      <c r="D390" s="161"/>
      <c r="E390" s="162"/>
      <c r="F390" s="163"/>
      <c r="G390" s="163">
        <f>SUMIF(AG391:AG410,"&lt;&gt;NOR",G391:G410)</f>
        <v>3441.2799999999997</v>
      </c>
      <c r="H390" s="163"/>
      <c r="I390" s="163">
        <f>SUM(I391:I410)</f>
        <v>1479.16</v>
      </c>
      <c r="J390" s="163"/>
      <c r="K390" s="163">
        <f>SUM(K391:K410)</f>
        <v>1962.12</v>
      </c>
      <c r="L390" s="163"/>
      <c r="M390" s="163">
        <f>SUM(M391:M410)</f>
        <v>4163.9488000000001</v>
      </c>
      <c r="N390" s="163"/>
      <c r="O390" s="163">
        <f>SUM(O391:O410)</f>
        <v>0.55000000000000004</v>
      </c>
      <c r="P390" s="163"/>
      <c r="Q390" s="163">
        <f>SUM(Q391:Q410)</f>
        <v>0</v>
      </c>
      <c r="R390" s="163"/>
      <c r="S390" s="163"/>
      <c r="T390" s="164"/>
      <c r="U390" s="158"/>
      <c r="V390" s="158">
        <f>SUM(V391:V410)</f>
        <v>6.7799999999999994</v>
      </c>
      <c r="W390" s="158"/>
      <c r="X390" s="158"/>
      <c r="AG390" t="s">
        <v>317</v>
      </c>
    </row>
    <row r="391" spans="1:60" outlineLevel="1" x14ac:dyDescent="0.2">
      <c r="A391" s="165">
        <v>87</v>
      </c>
      <c r="B391" s="166" t="s">
        <v>2052</v>
      </c>
      <c r="C391" s="175" t="s">
        <v>2053</v>
      </c>
      <c r="D391" s="167" t="s">
        <v>420</v>
      </c>
      <c r="E391" s="168">
        <v>10.5</v>
      </c>
      <c r="F391" s="169">
        <v>160</v>
      </c>
      <c r="G391" s="170">
        <f>ROUND(E391*F391,2)</f>
        <v>1680</v>
      </c>
      <c r="H391" s="169">
        <v>118.4</v>
      </c>
      <c r="I391" s="170">
        <f>ROUND(E391*H391,2)</f>
        <v>1243.2</v>
      </c>
      <c r="J391" s="169">
        <v>41.6</v>
      </c>
      <c r="K391" s="170">
        <f>ROUND(E391*J391,2)</f>
        <v>436.8</v>
      </c>
      <c r="L391" s="170">
        <v>21</v>
      </c>
      <c r="M391" s="170">
        <f>G391*(1+L391/100)</f>
        <v>2032.8</v>
      </c>
      <c r="N391" s="170">
        <v>2.1199999999999999E-3</v>
      </c>
      <c r="O391" s="170">
        <f>ROUND(E391*N391,2)</f>
        <v>0.02</v>
      </c>
      <c r="P391" s="170">
        <v>0</v>
      </c>
      <c r="Q391" s="170">
        <f>ROUND(E391*P391,2)</f>
        <v>0</v>
      </c>
      <c r="R391" s="170"/>
      <c r="S391" s="170" t="s">
        <v>387</v>
      </c>
      <c r="T391" s="171" t="s">
        <v>322</v>
      </c>
      <c r="U391" s="157">
        <v>0.125</v>
      </c>
      <c r="V391" s="157">
        <f>ROUND(E391*U391,2)</f>
        <v>1.31</v>
      </c>
      <c r="W391" s="157"/>
      <c r="X391" s="157" t="s">
        <v>388</v>
      </c>
      <c r="Y391" s="148"/>
      <c r="Z391" s="148"/>
      <c r="AA391" s="148"/>
      <c r="AB391" s="148"/>
      <c r="AC391" s="148"/>
      <c r="AD391" s="148"/>
      <c r="AE391" s="148"/>
      <c r="AF391" s="148"/>
      <c r="AG391" s="148" t="s">
        <v>389</v>
      </c>
      <c r="AH391" s="148"/>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270" t="s">
        <v>2054</v>
      </c>
      <c r="D392" s="271"/>
      <c r="E392" s="271"/>
      <c r="F392" s="271"/>
      <c r="G392" s="271"/>
      <c r="H392" s="157"/>
      <c r="I392" s="157"/>
      <c r="J392" s="157"/>
      <c r="K392" s="157"/>
      <c r="L392" s="157"/>
      <c r="M392" s="157"/>
      <c r="N392" s="157"/>
      <c r="O392" s="157"/>
      <c r="P392" s="157"/>
      <c r="Q392" s="157"/>
      <c r="R392" s="157"/>
      <c r="S392" s="157"/>
      <c r="T392" s="157"/>
      <c r="U392" s="157"/>
      <c r="V392" s="157"/>
      <c r="W392" s="157"/>
      <c r="X392" s="157"/>
      <c r="Y392" s="148"/>
      <c r="Z392" s="148"/>
      <c r="AA392" s="148"/>
      <c r="AB392" s="148"/>
      <c r="AC392" s="148"/>
      <c r="AD392" s="148"/>
      <c r="AE392" s="148"/>
      <c r="AF392" s="148"/>
      <c r="AG392" s="148" t="s">
        <v>326</v>
      </c>
      <c r="AH392" s="148"/>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55"/>
      <c r="B393" s="156"/>
      <c r="C393" s="197" t="s">
        <v>2258</v>
      </c>
      <c r="D393" s="183"/>
      <c r="E393" s="184">
        <v>8</v>
      </c>
      <c r="F393" s="157"/>
      <c r="G393" s="157"/>
      <c r="H393" s="157"/>
      <c r="I393" s="157"/>
      <c r="J393" s="157"/>
      <c r="K393" s="157"/>
      <c r="L393" s="157"/>
      <c r="M393" s="157"/>
      <c r="N393" s="157"/>
      <c r="O393" s="157"/>
      <c r="P393" s="157"/>
      <c r="Q393" s="157"/>
      <c r="R393" s="157"/>
      <c r="S393" s="157"/>
      <c r="T393" s="157"/>
      <c r="U393" s="157"/>
      <c r="V393" s="157"/>
      <c r="W393" s="157"/>
      <c r="X393" s="157"/>
      <c r="Y393" s="148"/>
      <c r="Z393" s="148"/>
      <c r="AA393" s="148"/>
      <c r="AB393" s="148"/>
      <c r="AC393" s="148"/>
      <c r="AD393" s="148"/>
      <c r="AE393" s="148"/>
      <c r="AF393" s="148"/>
      <c r="AG393" s="148" t="s">
        <v>393</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55"/>
      <c r="B394" s="156"/>
      <c r="C394" s="197" t="s">
        <v>2259</v>
      </c>
      <c r="D394" s="183"/>
      <c r="E394" s="184">
        <v>2.5</v>
      </c>
      <c r="F394" s="157"/>
      <c r="G394" s="157"/>
      <c r="H394" s="157"/>
      <c r="I394" s="157"/>
      <c r="J394" s="157"/>
      <c r="K394" s="157"/>
      <c r="L394" s="157"/>
      <c r="M394" s="157"/>
      <c r="N394" s="157"/>
      <c r="O394" s="157"/>
      <c r="P394" s="157"/>
      <c r="Q394" s="157"/>
      <c r="R394" s="157"/>
      <c r="S394" s="157"/>
      <c r="T394" s="157"/>
      <c r="U394" s="157"/>
      <c r="V394" s="157"/>
      <c r="W394" s="157"/>
      <c r="X394" s="157"/>
      <c r="Y394" s="148"/>
      <c r="Z394" s="148"/>
      <c r="AA394" s="148"/>
      <c r="AB394" s="148"/>
      <c r="AC394" s="148"/>
      <c r="AD394" s="148"/>
      <c r="AE394" s="148"/>
      <c r="AF394" s="148"/>
      <c r="AG394" s="148" t="s">
        <v>393</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65">
        <v>88</v>
      </c>
      <c r="B395" s="166" t="s">
        <v>2057</v>
      </c>
      <c r="C395" s="175" t="s">
        <v>2058</v>
      </c>
      <c r="D395" s="167" t="s">
        <v>420</v>
      </c>
      <c r="E395" s="168">
        <v>4</v>
      </c>
      <c r="F395" s="169">
        <v>264.39999999999998</v>
      </c>
      <c r="G395" s="170">
        <f>ROUND(E395*F395,2)</f>
        <v>1057.5999999999999</v>
      </c>
      <c r="H395" s="169">
        <v>0</v>
      </c>
      <c r="I395" s="170">
        <f>ROUND(E395*H395,2)</f>
        <v>0</v>
      </c>
      <c r="J395" s="169">
        <v>264.39999999999998</v>
      </c>
      <c r="K395" s="170">
        <f>ROUND(E395*J395,2)</f>
        <v>1057.5999999999999</v>
      </c>
      <c r="L395" s="170">
        <v>21</v>
      </c>
      <c r="M395" s="170">
        <f>G395*(1+L395/100)</f>
        <v>1279.6959999999999</v>
      </c>
      <c r="N395" s="170">
        <v>0</v>
      </c>
      <c r="O395" s="170">
        <f>ROUND(E395*N395,2)</f>
        <v>0</v>
      </c>
      <c r="P395" s="170">
        <v>0</v>
      </c>
      <c r="Q395" s="170">
        <f>ROUND(E395*P395,2)</f>
        <v>0</v>
      </c>
      <c r="R395" s="170"/>
      <c r="S395" s="170" t="s">
        <v>387</v>
      </c>
      <c r="T395" s="171" t="s">
        <v>322</v>
      </c>
      <c r="U395" s="157">
        <v>0.98924000000000001</v>
      </c>
      <c r="V395" s="157">
        <f>ROUND(E395*U395,2)</f>
        <v>3.96</v>
      </c>
      <c r="W395" s="157"/>
      <c r="X395" s="157" t="s">
        <v>388</v>
      </c>
      <c r="Y395" s="148"/>
      <c r="Z395" s="148"/>
      <c r="AA395" s="148"/>
      <c r="AB395" s="148"/>
      <c r="AC395" s="148"/>
      <c r="AD395" s="148"/>
      <c r="AE395" s="148"/>
      <c r="AF395" s="148"/>
      <c r="AG395" s="148" t="s">
        <v>389</v>
      </c>
      <c r="AH395" s="148"/>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55"/>
      <c r="B396" s="156"/>
      <c r="C396" s="197" t="s">
        <v>2260</v>
      </c>
      <c r="D396" s="183"/>
      <c r="E396" s="184">
        <v>2.5</v>
      </c>
      <c r="F396" s="157"/>
      <c r="G396" s="157"/>
      <c r="H396" s="157"/>
      <c r="I396" s="157"/>
      <c r="J396" s="157"/>
      <c r="K396" s="157"/>
      <c r="L396" s="157"/>
      <c r="M396" s="157"/>
      <c r="N396" s="157"/>
      <c r="O396" s="157"/>
      <c r="P396" s="157"/>
      <c r="Q396" s="157"/>
      <c r="R396" s="157"/>
      <c r="S396" s="157"/>
      <c r="T396" s="157"/>
      <c r="U396" s="157"/>
      <c r="V396" s="157"/>
      <c r="W396" s="157"/>
      <c r="X396" s="157"/>
      <c r="Y396" s="148"/>
      <c r="Z396" s="148"/>
      <c r="AA396" s="148"/>
      <c r="AB396" s="148"/>
      <c r="AC396" s="148"/>
      <c r="AD396" s="148"/>
      <c r="AE396" s="148"/>
      <c r="AF396" s="148"/>
      <c r="AG396" s="148" t="s">
        <v>393</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55"/>
      <c r="B397" s="156"/>
      <c r="C397" s="197" t="s">
        <v>2261</v>
      </c>
      <c r="D397" s="183"/>
      <c r="E397" s="184">
        <v>1.5</v>
      </c>
      <c r="F397" s="157"/>
      <c r="G397" s="157"/>
      <c r="H397" s="157"/>
      <c r="I397" s="157"/>
      <c r="J397" s="157"/>
      <c r="K397" s="157"/>
      <c r="L397" s="157"/>
      <c r="M397" s="157"/>
      <c r="N397" s="157"/>
      <c r="O397" s="157"/>
      <c r="P397" s="157"/>
      <c r="Q397" s="157"/>
      <c r="R397" s="157"/>
      <c r="S397" s="157"/>
      <c r="T397" s="157"/>
      <c r="U397" s="157"/>
      <c r="V397" s="157"/>
      <c r="W397" s="157"/>
      <c r="X397" s="157"/>
      <c r="Y397" s="148"/>
      <c r="Z397" s="148"/>
      <c r="AA397" s="148"/>
      <c r="AB397" s="148"/>
      <c r="AC397" s="148"/>
      <c r="AD397" s="148"/>
      <c r="AE397" s="148"/>
      <c r="AF397" s="148"/>
      <c r="AG397" s="148" t="s">
        <v>393</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65">
        <v>89</v>
      </c>
      <c r="B398" s="166" t="s">
        <v>2061</v>
      </c>
      <c r="C398" s="175" t="s">
        <v>2062</v>
      </c>
      <c r="D398" s="167" t="s">
        <v>420</v>
      </c>
      <c r="E398" s="168">
        <v>4</v>
      </c>
      <c r="F398" s="169">
        <v>84.8</v>
      </c>
      <c r="G398" s="170">
        <f>ROUND(E398*F398,2)</f>
        <v>339.2</v>
      </c>
      <c r="H398" s="169">
        <v>54.85</v>
      </c>
      <c r="I398" s="170">
        <f>ROUND(E398*H398,2)</f>
        <v>219.4</v>
      </c>
      <c r="J398" s="169">
        <v>29.95</v>
      </c>
      <c r="K398" s="170">
        <f>ROUND(E398*J398,2)</f>
        <v>119.8</v>
      </c>
      <c r="L398" s="170">
        <v>21</v>
      </c>
      <c r="M398" s="170">
        <f>G398*(1+L398/100)</f>
        <v>410.43199999999996</v>
      </c>
      <c r="N398" s="170">
        <v>0.13242999999999999</v>
      </c>
      <c r="O398" s="170">
        <f>ROUND(E398*N398,2)</f>
        <v>0.53</v>
      </c>
      <c r="P398" s="170">
        <v>0</v>
      </c>
      <c r="Q398" s="170">
        <f>ROUND(E398*P398,2)</f>
        <v>0</v>
      </c>
      <c r="R398" s="170"/>
      <c r="S398" s="170" t="s">
        <v>387</v>
      </c>
      <c r="T398" s="171" t="s">
        <v>322</v>
      </c>
      <c r="U398" s="157">
        <v>7.2999999999999995E-2</v>
      </c>
      <c r="V398" s="157">
        <f>ROUND(E398*U398,2)</f>
        <v>0.28999999999999998</v>
      </c>
      <c r="W398" s="157"/>
      <c r="X398" s="157" t="s">
        <v>388</v>
      </c>
      <c r="Y398" s="148"/>
      <c r="Z398" s="148"/>
      <c r="AA398" s="148"/>
      <c r="AB398" s="148"/>
      <c r="AC398" s="148"/>
      <c r="AD398" s="148"/>
      <c r="AE398" s="148"/>
      <c r="AF398" s="148"/>
      <c r="AG398" s="148" t="s">
        <v>389</v>
      </c>
      <c r="AH398" s="148"/>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55"/>
      <c r="B399" s="156"/>
      <c r="C399" s="270" t="s">
        <v>2063</v>
      </c>
      <c r="D399" s="271"/>
      <c r="E399" s="271"/>
      <c r="F399" s="271"/>
      <c r="G399" s="271"/>
      <c r="H399" s="157"/>
      <c r="I399" s="157"/>
      <c r="J399" s="157"/>
      <c r="K399" s="157"/>
      <c r="L399" s="157"/>
      <c r="M399" s="157"/>
      <c r="N399" s="157"/>
      <c r="O399" s="157"/>
      <c r="P399" s="157"/>
      <c r="Q399" s="157"/>
      <c r="R399" s="157"/>
      <c r="S399" s="157"/>
      <c r="T399" s="157"/>
      <c r="U399" s="157"/>
      <c r="V399" s="157"/>
      <c r="W399" s="157"/>
      <c r="X399" s="157"/>
      <c r="Y399" s="148"/>
      <c r="Z399" s="148"/>
      <c r="AA399" s="148"/>
      <c r="AB399" s="148"/>
      <c r="AC399" s="148"/>
      <c r="AD399" s="148"/>
      <c r="AE399" s="148"/>
      <c r="AF399" s="148"/>
      <c r="AG399" s="148" t="s">
        <v>326</v>
      </c>
      <c r="AH399" s="148"/>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97" t="s">
        <v>2262</v>
      </c>
      <c r="D400" s="183"/>
      <c r="E400" s="184">
        <v>2.5</v>
      </c>
      <c r="F400" s="157"/>
      <c r="G400" s="157"/>
      <c r="H400" s="157"/>
      <c r="I400" s="157"/>
      <c r="J400" s="157"/>
      <c r="K400" s="157"/>
      <c r="L400" s="157"/>
      <c r="M400" s="157"/>
      <c r="N400" s="157"/>
      <c r="O400" s="157"/>
      <c r="P400" s="157"/>
      <c r="Q400" s="157"/>
      <c r="R400" s="157"/>
      <c r="S400" s="157"/>
      <c r="T400" s="157"/>
      <c r="U400" s="157"/>
      <c r="V400" s="157"/>
      <c r="W400" s="157"/>
      <c r="X400" s="157"/>
      <c r="Y400" s="148"/>
      <c r="Z400" s="148"/>
      <c r="AA400" s="148"/>
      <c r="AB400" s="148"/>
      <c r="AC400" s="148"/>
      <c r="AD400" s="148"/>
      <c r="AE400" s="148"/>
      <c r="AF400" s="148"/>
      <c r="AG400" s="148" t="s">
        <v>393</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c r="B401" s="156"/>
      <c r="C401" s="197" t="s">
        <v>2263</v>
      </c>
      <c r="D401" s="183"/>
      <c r="E401" s="184">
        <v>1.5</v>
      </c>
      <c r="F401" s="157"/>
      <c r="G401" s="157"/>
      <c r="H401" s="157"/>
      <c r="I401" s="157"/>
      <c r="J401" s="157"/>
      <c r="K401" s="157"/>
      <c r="L401" s="157"/>
      <c r="M401" s="157"/>
      <c r="N401" s="157"/>
      <c r="O401" s="157"/>
      <c r="P401" s="157"/>
      <c r="Q401" s="157"/>
      <c r="R401" s="157"/>
      <c r="S401" s="157"/>
      <c r="T401" s="157"/>
      <c r="U401" s="157"/>
      <c r="V401" s="157"/>
      <c r="W401" s="157"/>
      <c r="X401" s="157"/>
      <c r="Y401" s="148"/>
      <c r="Z401" s="148"/>
      <c r="AA401" s="148"/>
      <c r="AB401" s="148"/>
      <c r="AC401" s="148"/>
      <c r="AD401" s="148"/>
      <c r="AE401" s="148"/>
      <c r="AF401" s="148"/>
      <c r="AG401" s="148" t="s">
        <v>393</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65">
        <v>90</v>
      </c>
      <c r="B402" s="166" t="s">
        <v>2064</v>
      </c>
      <c r="C402" s="175" t="s">
        <v>2065</v>
      </c>
      <c r="D402" s="167" t="s">
        <v>420</v>
      </c>
      <c r="E402" s="168">
        <v>4</v>
      </c>
      <c r="F402" s="169">
        <v>12.08</v>
      </c>
      <c r="G402" s="170">
        <f>ROUND(E402*F402,2)</f>
        <v>48.32</v>
      </c>
      <c r="H402" s="169">
        <v>4.1399999999999997</v>
      </c>
      <c r="I402" s="170">
        <f>ROUND(E402*H402,2)</f>
        <v>16.559999999999999</v>
      </c>
      <c r="J402" s="169">
        <v>7.94</v>
      </c>
      <c r="K402" s="170">
        <f>ROUND(E402*J402,2)</f>
        <v>31.76</v>
      </c>
      <c r="L402" s="170">
        <v>21</v>
      </c>
      <c r="M402" s="170">
        <f>G402*(1+L402/100)</f>
        <v>58.467199999999998</v>
      </c>
      <c r="N402" s="170">
        <v>6.0000000000000002E-5</v>
      </c>
      <c r="O402" s="170">
        <f>ROUND(E402*N402,2)</f>
        <v>0</v>
      </c>
      <c r="P402" s="170">
        <v>0</v>
      </c>
      <c r="Q402" s="170">
        <f>ROUND(E402*P402,2)</f>
        <v>0</v>
      </c>
      <c r="R402" s="170"/>
      <c r="S402" s="170" t="s">
        <v>387</v>
      </c>
      <c r="T402" s="171" t="s">
        <v>322</v>
      </c>
      <c r="U402" s="157">
        <v>2.5999999999999999E-2</v>
      </c>
      <c r="V402" s="157">
        <f>ROUND(E402*U402,2)</f>
        <v>0.1</v>
      </c>
      <c r="W402" s="157"/>
      <c r="X402" s="157" t="s">
        <v>388</v>
      </c>
      <c r="Y402" s="148"/>
      <c r="Z402" s="148"/>
      <c r="AA402" s="148"/>
      <c r="AB402" s="148"/>
      <c r="AC402" s="148"/>
      <c r="AD402" s="148"/>
      <c r="AE402" s="148"/>
      <c r="AF402" s="148"/>
      <c r="AG402" s="148" t="s">
        <v>389</v>
      </c>
      <c r="AH402" s="148"/>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197" t="s">
        <v>2262</v>
      </c>
      <c r="D403" s="183"/>
      <c r="E403" s="184">
        <v>2.5</v>
      </c>
      <c r="F403" s="157"/>
      <c r="G403" s="157"/>
      <c r="H403" s="157"/>
      <c r="I403" s="157"/>
      <c r="J403" s="157"/>
      <c r="K403" s="157"/>
      <c r="L403" s="157"/>
      <c r="M403" s="157"/>
      <c r="N403" s="157"/>
      <c r="O403" s="157"/>
      <c r="P403" s="157"/>
      <c r="Q403" s="157"/>
      <c r="R403" s="157"/>
      <c r="S403" s="157"/>
      <c r="T403" s="157"/>
      <c r="U403" s="157"/>
      <c r="V403" s="157"/>
      <c r="W403" s="157"/>
      <c r="X403" s="157"/>
      <c r="Y403" s="148"/>
      <c r="Z403" s="148"/>
      <c r="AA403" s="148"/>
      <c r="AB403" s="148"/>
      <c r="AC403" s="148"/>
      <c r="AD403" s="148"/>
      <c r="AE403" s="148"/>
      <c r="AF403" s="148"/>
      <c r="AG403" s="148" t="s">
        <v>393</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55"/>
      <c r="B404" s="156"/>
      <c r="C404" s="197" t="s">
        <v>2263</v>
      </c>
      <c r="D404" s="183"/>
      <c r="E404" s="184">
        <v>1.5</v>
      </c>
      <c r="F404" s="157"/>
      <c r="G404" s="157"/>
      <c r="H404" s="157"/>
      <c r="I404" s="157"/>
      <c r="J404" s="157"/>
      <c r="K404" s="157"/>
      <c r="L404" s="157"/>
      <c r="M404" s="157"/>
      <c r="N404" s="157"/>
      <c r="O404" s="157"/>
      <c r="P404" s="157"/>
      <c r="Q404" s="157"/>
      <c r="R404" s="157"/>
      <c r="S404" s="157"/>
      <c r="T404" s="157"/>
      <c r="U404" s="157"/>
      <c r="V404" s="157"/>
      <c r="W404" s="157"/>
      <c r="X404" s="157"/>
      <c r="Y404" s="148"/>
      <c r="Z404" s="148"/>
      <c r="AA404" s="148"/>
      <c r="AB404" s="148"/>
      <c r="AC404" s="148"/>
      <c r="AD404" s="148"/>
      <c r="AE404" s="148"/>
      <c r="AF404" s="148"/>
      <c r="AG404" s="148" t="s">
        <v>393</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65">
        <v>91</v>
      </c>
      <c r="B405" s="166" t="s">
        <v>2066</v>
      </c>
      <c r="C405" s="175" t="s">
        <v>2067</v>
      </c>
      <c r="D405" s="167" t="s">
        <v>420</v>
      </c>
      <c r="E405" s="168">
        <v>4</v>
      </c>
      <c r="F405" s="169">
        <v>45.04</v>
      </c>
      <c r="G405" s="170">
        <f>ROUND(E405*F405,2)</f>
        <v>180.16</v>
      </c>
      <c r="H405" s="169">
        <v>0</v>
      </c>
      <c r="I405" s="170">
        <f>ROUND(E405*H405,2)</f>
        <v>0</v>
      </c>
      <c r="J405" s="169">
        <v>45.04</v>
      </c>
      <c r="K405" s="170">
        <f>ROUND(E405*J405,2)</f>
        <v>180.16</v>
      </c>
      <c r="L405" s="170">
        <v>21</v>
      </c>
      <c r="M405" s="170">
        <f>G405*(1+L405/100)</f>
        <v>217.99359999999999</v>
      </c>
      <c r="N405" s="170">
        <v>0</v>
      </c>
      <c r="O405" s="170">
        <f>ROUND(E405*N405,2)</f>
        <v>0</v>
      </c>
      <c r="P405" s="170">
        <v>0</v>
      </c>
      <c r="Q405" s="170">
        <f>ROUND(E405*P405,2)</f>
        <v>0</v>
      </c>
      <c r="R405" s="170"/>
      <c r="S405" s="170" t="s">
        <v>387</v>
      </c>
      <c r="T405" s="171" t="s">
        <v>322</v>
      </c>
      <c r="U405" s="157">
        <v>0.15110000000000001</v>
      </c>
      <c r="V405" s="157">
        <f>ROUND(E405*U405,2)</f>
        <v>0.6</v>
      </c>
      <c r="W405" s="157"/>
      <c r="X405" s="157" t="s">
        <v>388</v>
      </c>
      <c r="Y405" s="148"/>
      <c r="Z405" s="148"/>
      <c r="AA405" s="148"/>
      <c r="AB405" s="148"/>
      <c r="AC405" s="148"/>
      <c r="AD405" s="148"/>
      <c r="AE405" s="148"/>
      <c r="AF405" s="148"/>
      <c r="AG405" s="148" t="s">
        <v>389</v>
      </c>
      <c r="AH405" s="148"/>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55"/>
      <c r="B406" s="156"/>
      <c r="C406" s="197" t="s">
        <v>2262</v>
      </c>
      <c r="D406" s="183"/>
      <c r="E406" s="184">
        <v>2.5</v>
      </c>
      <c r="F406" s="157"/>
      <c r="G406" s="157"/>
      <c r="H406" s="157"/>
      <c r="I406" s="157"/>
      <c r="J406" s="157"/>
      <c r="K406" s="157"/>
      <c r="L406" s="157"/>
      <c r="M406" s="157"/>
      <c r="N406" s="157"/>
      <c r="O406" s="157"/>
      <c r="P406" s="157"/>
      <c r="Q406" s="157"/>
      <c r="R406" s="157"/>
      <c r="S406" s="157"/>
      <c r="T406" s="157"/>
      <c r="U406" s="157"/>
      <c r="V406" s="157"/>
      <c r="W406" s="157"/>
      <c r="X406" s="157"/>
      <c r="Y406" s="148"/>
      <c r="Z406" s="148"/>
      <c r="AA406" s="148"/>
      <c r="AB406" s="148"/>
      <c r="AC406" s="148"/>
      <c r="AD406" s="148"/>
      <c r="AE406" s="148"/>
      <c r="AF406" s="148"/>
      <c r="AG406" s="148" t="s">
        <v>393</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55"/>
      <c r="B407" s="156"/>
      <c r="C407" s="197" t="s">
        <v>2263</v>
      </c>
      <c r="D407" s="183"/>
      <c r="E407" s="184">
        <v>1.5</v>
      </c>
      <c r="F407" s="157"/>
      <c r="G407" s="157"/>
      <c r="H407" s="157"/>
      <c r="I407" s="157"/>
      <c r="J407" s="157"/>
      <c r="K407" s="157"/>
      <c r="L407" s="157"/>
      <c r="M407" s="157"/>
      <c r="N407" s="157"/>
      <c r="O407" s="157"/>
      <c r="P407" s="157"/>
      <c r="Q407" s="157"/>
      <c r="R407" s="157"/>
      <c r="S407" s="157"/>
      <c r="T407" s="157"/>
      <c r="U407" s="157"/>
      <c r="V407" s="157"/>
      <c r="W407" s="157"/>
      <c r="X407" s="157"/>
      <c r="Y407" s="148"/>
      <c r="Z407" s="148"/>
      <c r="AA407" s="148"/>
      <c r="AB407" s="148"/>
      <c r="AC407" s="148"/>
      <c r="AD407" s="148"/>
      <c r="AE407" s="148"/>
      <c r="AF407" s="148"/>
      <c r="AG407" s="148" t="s">
        <v>393</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65">
        <v>92</v>
      </c>
      <c r="B408" s="166" t="s">
        <v>2068</v>
      </c>
      <c r="C408" s="175" t="s">
        <v>2069</v>
      </c>
      <c r="D408" s="167" t="s">
        <v>506</v>
      </c>
      <c r="E408" s="168">
        <v>4</v>
      </c>
      <c r="F408" s="169">
        <v>34</v>
      </c>
      <c r="G408" s="170">
        <f>ROUND(E408*F408,2)</f>
        <v>136</v>
      </c>
      <c r="H408" s="169">
        <v>0</v>
      </c>
      <c r="I408" s="170">
        <f>ROUND(E408*H408,2)</f>
        <v>0</v>
      </c>
      <c r="J408" s="169">
        <v>34</v>
      </c>
      <c r="K408" s="170">
        <f>ROUND(E408*J408,2)</f>
        <v>136</v>
      </c>
      <c r="L408" s="170">
        <v>21</v>
      </c>
      <c r="M408" s="170">
        <f>G408*(1+L408/100)</f>
        <v>164.56</v>
      </c>
      <c r="N408" s="170">
        <v>0</v>
      </c>
      <c r="O408" s="170">
        <f>ROUND(E408*N408,2)</f>
        <v>0</v>
      </c>
      <c r="P408" s="170">
        <v>0</v>
      </c>
      <c r="Q408" s="170">
        <f>ROUND(E408*P408,2)</f>
        <v>0</v>
      </c>
      <c r="R408" s="170"/>
      <c r="S408" s="170" t="s">
        <v>387</v>
      </c>
      <c r="T408" s="171" t="s">
        <v>322</v>
      </c>
      <c r="U408" s="157">
        <v>0.129</v>
      </c>
      <c r="V408" s="157">
        <f>ROUND(E408*U408,2)</f>
        <v>0.52</v>
      </c>
      <c r="W408" s="157"/>
      <c r="X408" s="157" t="s">
        <v>388</v>
      </c>
      <c r="Y408" s="148"/>
      <c r="Z408" s="148"/>
      <c r="AA408" s="148"/>
      <c r="AB408" s="148"/>
      <c r="AC408" s="148"/>
      <c r="AD408" s="148"/>
      <c r="AE408" s="148"/>
      <c r="AF408" s="148"/>
      <c r="AG408" s="148" t="s">
        <v>389</v>
      </c>
      <c r="AH408" s="148"/>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55"/>
      <c r="B409" s="156"/>
      <c r="C409" s="197" t="s">
        <v>2264</v>
      </c>
      <c r="D409" s="183"/>
      <c r="E409" s="184">
        <v>2.5</v>
      </c>
      <c r="F409" s="157"/>
      <c r="G409" s="157"/>
      <c r="H409" s="157"/>
      <c r="I409" s="157"/>
      <c r="J409" s="157"/>
      <c r="K409" s="157"/>
      <c r="L409" s="157"/>
      <c r="M409" s="157"/>
      <c r="N409" s="157"/>
      <c r="O409" s="157"/>
      <c r="P409" s="157"/>
      <c r="Q409" s="157"/>
      <c r="R409" s="157"/>
      <c r="S409" s="157"/>
      <c r="T409" s="157"/>
      <c r="U409" s="157"/>
      <c r="V409" s="157"/>
      <c r="W409" s="157"/>
      <c r="X409" s="157"/>
      <c r="Y409" s="148"/>
      <c r="Z409" s="148"/>
      <c r="AA409" s="148"/>
      <c r="AB409" s="148"/>
      <c r="AC409" s="148"/>
      <c r="AD409" s="148"/>
      <c r="AE409" s="148"/>
      <c r="AF409" s="148"/>
      <c r="AG409" s="148" t="s">
        <v>393</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55"/>
      <c r="B410" s="156"/>
      <c r="C410" s="197" t="s">
        <v>2265</v>
      </c>
      <c r="D410" s="183"/>
      <c r="E410" s="184">
        <v>1.5</v>
      </c>
      <c r="F410" s="157"/>
      <c r="G410" s="157"/>
      <c r="H410" s="157"/>
      <c r="I410" s="157"/>
      <c r="J410" s="157"/>
      <c r="K410" s="157"/>
      <c r="L410" s="157"/>
      <c r="M410" s="157"/>
      <c r="N410" s="157"/>
      <c r="O410" s="157"/>
      <c r="P410" s="157"/>
      <c r="Q410" s="157"/>
      <c r="R410" s="157"/>
      <c r="S410" s="157"/>
      <c r="T410" s="157"/>
      <c r="U410" s="157"/>
      <c r="V410" s="157"/>
      <c r="W410" s="157"/>
      <c r="X410" s="157"/>
      <c r="Y410" s="148"/>
      <c r="Z410" s="148"/>
      <c r="AA410" s="148"/>
      <c r="AB410" s="148"/>
      <c r="AC410" s="148"/>
      <c r="AD410" s="148"/>
      <c r="AE410" s="148"/>
      <c r="AF410" s="148"/>
      <c r="AG410" s="148" t="s">
        <v>393</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x14ac:dyDescent="0.2">
      <c r="A411" s="3"/>
      <c r="B411" s="4"/>
      <c r="C411" s="176"/>
      <c r="D411" s="6"/>
      <c r="E411" s="3"/>
      <c r="F411" s="3"/>
      <c r="G411" s="3"/>
      <c r="H411" s="3"/>
      <c r="I411" s="3"/>
      <c r="J411" s="3"/>
      <c r="K411" s="3"/>
      <c r="L411" s="3"/>
      <c r="M411" s="3"/>
      <c r="N411" s="3"/>
      <c r="O411" s="3"/>
      <c r="P411" s="3"/>
      <c r="Q411" s="3"/>
      <c r="R411" s="3"/>
      <c r="S411" s="3"/>
      <c r="T411" s="3"/>
      <c r="U411" s="3"/>
      <c r="V411" s="3"/>
      <c r="W411" s="3"/>
      <c r="X411" s="3"/>
      <c r="AE411">
        <v>15</v>
      </c>
      <c r="AF411">
        <v>21</v>
      </c>
      <c r="AG411" t="s">
        <v>303</v>
      </c>
    </row>
    <row r="412" spans="1:60" x14ac:dyDescent="0.2">
      <c r="A412" s="151"/>
      <c r="B412" s="152" t="s">
        <v>29</v>
      </c>
      <c r="C412" s="177"/>
      <c r="D412" s="153"/>
      <c r="E412" s="154"/>
      <c r="F412" s="154"/>
      <c r="G412" s="173">
        <f>G8+G102+G114+G139+G198+G243+G248+G260+G264+G277+G290+G299+G305+G313+G341+G347+G356+G376+G390</f>
        <v>754500.64999999979</v>
      </c>
      <c r="H412" s="3"/>
      <c r="I412" s="3"/>
      <c r="J412" s="3"/>
      <c r="K412" s="3"/>
      <c r="L412" s="3"/>
      <c r="M412" s="3"/>
      <c r="N412" s="3"/>
      <c r="O412" s="3"/>
      <c r="P412" s="3"/>
      <c r="Q412" s="3"/>
      <c r="R412" s="3"/>
      <c r="S412" s="3"/>
      <c r="T412" s="3"/>
      <c r="U412" s="3"/>
      <c r="V412" s="3"/>
      <c r="W412" s="3"/>
      <c r="X412" s="3"/>
      <c r="AE412">
        <f>SUMIF(L7:L410,AE411,G7:G410)</f>
        <v>0</v>
      </c>
      <c r="AF412">
        <f>SUMIF(L7:L410,AF411,G7:G410)</f>
        <v>754500.64999999967</v>
      </c>
      <c r="AG412" t="s">
        <v>378</v>
      </c>
    </row>
    <row r="413" spans="1:60" x14ac:dyDescent="0.2">
      <c r="A413" s="272" t="s">
        <v>957</v>
      </c>
      <c r="B413" s="272"/>
      <c r="C413" s="176"/>
      <c r="D413" s="6"/>
      <c r="E413" s="3"/>
      <c r="F413" s="3"/>
      <c r="G413" s="3"/>
      <c r="H413" s="3"/>
      <c r="I413" s="3"/>
      <c r="J413" s="3"/>
      <c r="K413" s="3"/>
      <c r="L413" s="3"/>
      <c r="M413" s="3"/>
      <c r="N413" s="3"/>
      <c r="O413" s="3"/>
      <c r="P413" s="3"/>
      <c r="Q413" s="3"/>
      <c r="R413" s="3"/>
      <c r="S413" s="3"/>
      <c r="T413" s="3"/>
      <c r="U413" s="3"/>
      <c r="V413" s="3"/>
      <c r="W413" s="3"/>
      <c r="X413" s="3"/>
    </row>
    <row r="414" spans="1:60" x14ac:dyDescent="0.2">
      <c r="A414" s="3"/>
      <c r="B414" s="4" t="s">
        <v>2072</v>
      </c>
      <c r="C414" s="176" t="s">
        <v>2073</v>
      </c>
      <c r="D414" s="6"/>
      <c r="E414" s="3"/>
      <c r="F414" s="3"/>
      <c r="G414" s="3"/>
      <c r="H414" s="3"/>
      <c r="I414" s="3"/>
      <c r="J414" s="3"/>
      <c r="K414" s="3"/>
      <c r="L414" s="3"/>
      <c r="M414" s="3"/>
      <c r="N414" s="3"/>
      <c r="O414" s="3"/>
      <c r="P414" s="3"/>
      <c r="Q414" s="3"/>
      <c r="R414" s="3"/>
      <c r="S414" s="3"/>
      <c r="T414" s="3"/>
      <c r="U414" s="3"/>
      <c r="V414" s="3"/>
      <c r="W414" s="3"/>
      <c r="X414" s="3"/>
      <c r="AG414" t="s">
        <v>960</v>
      </c>
    </row>
    <row r="415" spans="1:60" x14ac:dyDescent="0.2">
      <c r="A415" s="3"/>
      <c r="B415" s="4" t="s">
        <v>961</v>
      </c>
      <c r="C415" s="176" t="s">
        <v>2074</v>
      </c>
      <c r="D415" s="6"/>
      <c r="E415" s="3"/>
      <c r="F415" s="3"/>
      <c r="G415" s="3"/>
      <c r="H415" s="3"/>
      <c r="I415" s="3"/>
      <c r="J415" s="3"/>
      <c r="K415" s="3"/>
      <c r="L415" s="3"/>
      <c r="M415" s="3"/>
      <c r="N415" s="3"/>
      <c r="O415" s="3"/>
      <c r="P415" s="3"/>
      <c r="Q415" s="3"/>
      <c r="R415" s="3"/>
      <c r="S415" s="3"/>
      <c r="T415" s="3"/>
      <c r="U415" s="3"/>
      <c r="V415" s="3"/>
      <c r="W415" s="3"/>
      <c r="X415" s="3"/>
      <c r="AG415" t="s">
        <v>963</v>
      </c>
    </row>
    <row r="416" spans="1:60" x14ac:dyDescent="0.2">
      <c r="A416" s="3"/>
      <c r="B416" s="4"/>
      <c r="C416" s="176" t="s">
        <v>405</v>
      </c>
      <c r="D416" s="6"/>
      <c r="E416" s="3"/>
      <c r="F416" s="3"/>
      <c r="G416" s="3"/>
      <c r="H416" s="3"/>
      <c r="I416" s="3"/>
      <c r="J416" s="3"/>
      <c r="K416" s="3"/>
      <c r="L416" s="3"/>
      <c r="M416" s="3"/>
      <c r="N416" s="3"/>
      <c r="O416" s="3"/>
      <c r="P416" s="3"/>
      <c r="Q416" s="3"/>
      <c r="R416" s="3"/>
      <c r="S416" s="3"/>
      <c r="T416" s="3"/>
      <c r="U416" s="3"/>
      <c r="V416" s="3"/>
      <c r="W416" s="3"/>
      <c r="X416" s="3"/>
      <c r="AG416" t="s">
        <v>964</v>
      </c>
    </row>
    <row r="417" spans="1:33" x14ac:dyDescent="0.2">
      <c r="A417" s="3"/>
      <c r="B417" s="4"/>
      <c r="C417" s="176"/>
      <c r="D417" s="6"/>
      <c r="E417" s="3"/>
      <c r="F417" s="3"/>
      <c r="G417" s="3"/>
      <c r="H417" s="3"/>
      <c r="I417" s="3"/>
      <c r="J417" s="3"/>
      <c r="K417" s="3"/>
      <c r="L417" s="3"/>
      <c r="M417" s="3"/>
      <c r="N417" s="3"/>
      <c r="O417" s="3"/>
      <c r="P417" s="3"/>
      <c r="Q417" s="3"/>
      <c r="R417" s="3"/>
      <c r="S417" s="3"/>
      <c r="T417" s="3"/>
      <c r="U417" s="3"/>
      <c r="V417" s="3"/>
      <c r="W417" s="3"/>
      <c r="X417" s="3"/>
    </row>
    <row r="418" spans="1:33" x14ac:dyDescent="0.2">
      <c r="C418" s="178"/>
      <c r="D418" s="10"/>
      <c r="AG418" t="s">
        <v>379</v>
      </c>
    </row>
    <row r="419" spans="1:33" x14ac:dyDescent="0.2">
      <c r="D419" s="10"/>
    </row>
    <row r="420" spans="1:33" x14ac:dyDescent="0.2">
      <c r="D420" s="10"/>
    </row>
    <row r="421" spans="1:33" x14ac:dyDescent="0.2">
      <c r="D421" s="10"/>
    </row>
    <row r="422" spans="1:33" x14ac:dyDescent="0.2">
      <c r="D422" s="10"/>
    </row>
    <row r="423" spans="1:33" x14ac:dyDescent="0.2">
      <c r="D423" s="10"/>
    </row>
    <row r="424" spans="1:33" x14ac:dyDescent="0.2">
      <c r="D424" s="10"/>
    </row>
    <row r="425" spans="1:33" x14ac:dyDescent="0.2">
      <c r="D425" s="10"/>
    </row>
    <row r="426" spans="1:33" x14ac:dyDescent="0.2">
      <c r="D426" s="10"/>
    </row>
    <row r="427" spans="1:33" x14ac:dyDescent="0.2">
      <c r="D427" s="10"/>
    </row>
    <row r="428" spans="1:33" x14ac:dyDescent="0.2">
      <c r="D428" s="10"/>
    </row>
    <row r="429" spans="1:33" x14ac:dyDescent="0.2">
      <c r="D429" s="10"/>
    </row>
    <row r="430" spans="1:33" x14ac:dyDescent="0.2">
      <c r="D430" s="10"/>
    </row>
    <row r="431" spans="1:33" x14ac:dyDescent="0.2">
      <c r="D431" s="10"/>
    </row>
    <row r="432" spans="1:33"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F+/N9koe9D8nsmkDCHBRVuZezWY8rB/UKVJs4b24PjLZnxUQaPYpqhw++Am1yLOrLCbYCADflaoolbJVNUPRg==" saltValue="pr69YS49bZ1Ow+/YA3bKTg==" spinCount="100000" sheet="1"/>
  <mergeCells count="87">
    <mergeCell ref="C372:G372"/>
    <mergeCell ref="C378:G378"/>
    <mergeCell ref="C379:G379"/>
    <mergeCell ref="C392:G392"/>
    <mergeCell ref="C399:G399"/>
    <mergeCell ref="C369:G369"/>
    <mergeCell ref="C286:G286"/>
    <mergeCell ref="C292:G292"/>
    <mergeCell ref="C301:G301"/>
    <mergeCell ref="C307:G307"/>
    <mergeCell ref="C311:G311"/>
    <mergeCell ref="C323:G323"/>
    <mergeCell ref="C324:G324"/>
    <mergeCell ref="C329:G329"/>
    <mergeCell ref="C349:G349"/>
    <mergeCell ref="C352:G352"/>
    <mergeCell ref="C368:G368"/>
    <mergeCell ref="C285:G285"/>
    <mergeCell ref="C245:G245"/>
    <mergeCell ref="C250:G250"/>
    <mergeCell ref="C253:G253"/>
    <mergeCell ref="C256:G256"/>
    <mergeCell ref="C262:G262"/>
    <mergeCell ref="C266:G266"/>
    <mergeCell ref="C267:G267"/>
    <mergeCell ref="C271:G271"/>
    <mergeCell ref="C275:G275"/>
    <mergeCell ref="C279:G279"/>
    <mergeCell ref="C280:G280"/>
    <mergeCell ref="C241:G241"/>
    <mergeCell ref="C171:G171"/>
    <mergeCell ref="C178:G178"/>
    <mergeCell ref="C179:G179"/>
    <mergeCell ref="C180:G180"/>
    <mergeCell ref="C187:G187"/>
    <mergeCell ref="C200:G200"/>
    <mergeCell ref="C207:G207"/>
    <mergeCell ref="C217:G217"/>
    <mergeCell ref="C227:G227"/>
    <mergeCell ref="C230:G230"/>
    <mergeCell ref="C231:G231"/>
    <mergeCell ref="C170:G170"/>
    <mergeCell ref="C125:G125"/>
    <mergeCell ref="C134:G134"/>
    <mergeCell ref="C141:G141"/>
    <mergeCell ref="C144:G144"/>
    <mergeCell ref="C145:G145"/>
    <mergeCell ref="C148:G148"/>
    <mergeCell ref="C152:G152"/>
    <mergeCell ref="C156:G156"/>
    <mergeCell ref="C160:G160"/>
    <mergeCell ref="C165:G165"/>
    <mergeCell ref="C169:G169"/>
    <mergeCell ref="C65:G65"/>
    <mergeCell ref="C124:G124"/>
    <mergeCell ref="C72:G72"/>
    <mergeCell ref="C81:G81"/>
    <mergeCell ref="C82:G82"/>
    <mergeCell ref="C92:G92"/>
    <mergeCell ref="C95:G95"/>
    <mergeCell ref="C109:G109"/>
    <mergeCell ref="C110:G110"/>
    <mergeCell ref="C111:G111"/>
    <mergeCell ref="C112:G112"/>
    <mergeCell ref="C116:G116"/>
    <mergeCell ref="C117:G117"/>
    <mergeCell ref="C50:G50"/>
    <mergeCell ref="C53:G53"/>
    <mergeCell ref="C56:G56"/>
    <mergeCell ref="C59:G59"/>
    <mergeCell ref="C62:G62"/>
    <mergeCell ref="A1:G1"/>
    <mergeCell ref="C2:G2"/>
    <mergeCell ref="C3:G3"/>
    <mergeCell ref="C4:G4"/>
    <mergeCell ref="A413:B413"/>
    <mergeCell ref="C10:G10"/>
    <mergeCell ref="C11:G11"/>
    <mergeCell ref="C16:G16"/>
    <mergeCell ref="C21:G21"/>
    <mergeCell ref="C24:G24"/>
    <mergeCell ref="C68:G68"/>
    <mergeCell ref="C28:G28"/>
    <mergeCell ref="C35:G35"/>
    <mergeCell ref="C38:G38"/>
    <mergeCell ref="C42:G42"/>
    <mergeCell ref="C45:G4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70</v>
      </c>
      <c r="C3" s="264" t="s">
        <v>71</v>
      </c>
      <c r="D3" s="265"/>
      <c r="E3" s="265"/>
      <c r="F3" s="265"/>
      <c r="G3" s="266"/>
      <c r="AC3" s="122" t="s">
        <v>382</v>
      </c>
      <c r="AG3" t="s">
        <v>293</v>
      </c>
    </row>
    <row r="4" spans="1:60" ht="24.95" customHeight="1" x14ac:dyDescent="0.2">
      <c r="A4" s="141" t="s">
        <v>9</v>
      </c>
      <c r="B4" s="142" t="s">
        <v>78</v>
      </c>
      <c r="C4" s="267" t="s">
        <v>79</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204</v>
      </c>
      <c r="C8" s="174" t="s">
        <v>205</v>
      </c>
      <c r="D8" s="161"/>
      <c r="E8" s="162"/>
      <c r="F8" s="163"/>
      <c r="G8" s="163">
        <f>SUMIF(AG9:AG92,"&lt;&gt;NOR",G9:G92)</f>
        <v>150021.12000000002</v>
      </c>
      <c r="H8" s="163"/>
      <c r="I8" s="163">
        <f>SUM(I9:I92)</f>
        <v>631.27</v>
      </c>
      <c r="J8" s="163"/>
      <c r="K8" s="163">
        <f>SUM(K9:K92)</f>
        <v>149389.86000000002</v>
      </c>
      <c r="L8" s="163"/>
      <c r="M8" s="163">
        <f>SUM(M9:M92)</f>
        <v>181525.5552</v>
      </c>
      <c r="N8" s="163"/>
      <c r="O8" s="163">
        <f>SUM(O9:O92)</f>
        <v>0.05</v>
      </c>
      <c r="P8" s="163"/>
      <c r="Q8" s="163">
        <f>SUM(Q9:Q92)</f>
        <v>0</v>
      </c>
      <c r="R8" s="163"/>
      <c r="S8" s="163"/>
      <c r="T8" s="164"/>
      <c r="U8" s="158"/>
      <c r="V8" s="158">
        <f>SUM(V9:V92)</f>
        <v>311.03000000000003</v>
      </c>
      <c r="W8" s="158"/>
      <c r="X8" s="158"/>
      <c r="AG8" t="s">
        <v>317</v>
      </c>
    </row>
    <row r="9" spans="1:60" ht="22.5" outlineLevel="1" x14ac:dyDescent="0.2">
      <c r="A9" s="165">
        <v>1</v>
      </c>
      <c r="B9" s="166" t="s">
        <v>383</v>
      </c>
      <c r="C9" s="175" t="s">
        <v>384</v>
      </c>
      <c r="D9" s="167" t="s">
        <v>385</v>
      </c>
      <c r="E9" s="168">
        <v>360</v>
      </c>
      <c r="F9" s="169">
        <v>78.8</v>
      </c>
      <c r="G9" s="170">
        <f>ROUND(E9*F9,2)</f>
        <v>28368</v>
      </c>
      <c r="H9" s="169">
        <v>0</v>
      </c>
      <c r="I9" s="170">
        <f>ROUND(E9*H9,2)</f>
        <v>0</v>
      </c>
      <c r="J9" s="169">
        <v>78.8</v>
      </c>
      <c r="K9" s="170">
        <f>ROUND(E9*J9,2)</f>
        <v>28368</v>
      </c>
      <c r="L9" s="170">
        <v>21</v>
      </c>
      <c r="M9" s="170">
        <f>G9*(1+L9/100)</f>
        <v>34325.279999999999</v>
      </c>
      <c r="N9" s="170">
        <v>0</v>
      </c>
      <c r="O9" s="170">
        <f>ROUND(E9*N9,2)</f>
        <v>0</v>
      </c>
      <c r="P9" s="170">
        <v>0</v>
      </c>
      <c r="Q9" s="170">
        <f>ROUND(E9*P9,2)</f>
        <v>0</v>
      </c>
      <c r="R9" s="170" t="s">
        <v>386</v>
      </c>
      <c r="S9" s="170" t="s">
        <v>387</v>
      </c>
      <c r="T9" s="171" t="s">
        <v>322</v>
      </c>
      <c r="U9" s="157">
        <v>0.20300000000000001</v>
      </c>
      <c r="V9" s="157">
        <f>ROUND(E9*U9,2)</f>
        <v>73.08</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55"/>
      <c r="B10" s="156"/>
      <c r="C10" s="273" t="s">
        <v>965</v>
      </c>
      <c r="D10" s="274"/>
      <c r="E10" s="274"/>
      <c r="F10" s="274"/>
      <c r="G10" s="274"/>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391</v>
      </c>
      <c r="AH10" s="148"/>
      <c r="AI10" s="148"/>
      <c r="AJ10" s="148"/>
      <c r="AK10" s="148"/>
      <c r="AL10" s="148"/>
      <c r="AM10" s="148"/>
      <c r="AN10" s="148"/>
      <c r="AO10" s="148"/>
      <c r="AP10" s="148"/>
      <c r="AQ10" s="148"/>
      <c r="AR10" s="148"/>
      <c r="AS10" s="148"/>
      <c r="AT10" s="148"/>
      <c r="AU10" s="148"/>
      <c r="AV10" s="148"/>
      <c r="AW10" s="148"/>
      <c r="AX10" s="148"/>
      <c r="AY10" s="148"/>
      <c r="AZ10" s="148"/>
      <c r="BA10" s="172" t="str">
        <f>C10</f>
        <v>na vzdálenost (výšku) od hladiny vody v jímce po výšku roviny proložené osou nejvyššího bodu výtlačného potrubí, odpadní potrubí v délce do 20 m,</v>
      </c>
      <c r="BB10" s="148"/>
      <c r="BC10" s="148"/>
      <c r="BD10" s="148"/>
      <c r="BE10" s="148"/>
      <c r="BF10" s="148"/>
      <c r="BG10" s="148"/>
      <c r="BH10" s="148"/>
    </row>
    <row r="11" spans="1:60" outlineLevel="1" x14ac:dyDescent="0.2">
      <c r="A11" s="155"/>
      <c r="B11" s="156"/>
      <c r="C11" s="261" t="s">
        <v>1695</v>
      </c>
      <c r="D11" s="262"/>
      <c r="E11" s="262"/>
      <c r="F11" s="262"/>
      <c r="G11" s="262"/>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326</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97" t="s">
        <v>1696</v>
      </c>
      <c r="D12" s="183"/>
      <c r="E12" s="184"/>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393</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7" t="s">
        <v>1697</v>
      </c>
      <c r="D13" s="183"/>
      <c r="E13" s="184"/>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393</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97" t="s">
        <v>1698</v>
      </c>
      <c r="D14" s="183"/>
      <c r="E14" s="184">
        <v>360</v>
      </c>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393</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65">
        <v>2</v>
      </c>
      <c r="B15" s="166" t="s">
        <v>412</v>
      </c>
      <c r="C15" s="175" t="s">
        <v>413</v>
      </c>
      <c r="D15" s="167" t="s">
        <v>414</v>
      </c>
      <c r="E15" s="168">
        <v>30</v>
      </c>
      <c r="F15" s="169">
        <v>39.840000000000003</v>
      </c>
      <c r="G15" s="170">
        <f>ROUND(E15*F15,2)</f>
        <v>1195.2</v>
      </c>
      <c r="H15" s="169">
        <v>0</v>
      </c>
      <c r="I15" s="170">
        <f>ROUND(E15*H15,2)</f>
        <v>0</v>
      </c>
      <c r="J15" s="169">
        <v>39.840000000000003</v>
      </c>
      <c r="K15" s="170">
        <f>ROUND(E15*J15,2)</f>
        <v>1195.2</v>
      </c>
      <c r="L15" s="170">
        <v>21</v>
      </c>
      <c r="M15" s="170">
        <f>G15*(1+L15/100)</f>
        <v>1446.192</v>
      </c>
      <c r="N15" s="170">
        <v>0</v>
      </c>
      <c r="O15" s="170">
        <f>ROUND(E15*N15,2)</f>
        <v>0</v>
      </c>
      <c r="P15" s="170">
        <v>0</v>
      </c>
      <c r="Q15" s="170">
        <f>ROUND(E15*P15,2)</f>
        <v>0</v>
      </c>
      <c r="R15" s="170" t="s">
        <v>386</v>
      </c>
      <c r="S15" s="170" t="s">
        <v>387</v>
      </c>
      <c r="T15" s="171" t="s">
        <v>322</v>
      </c>
      <c r="U15" s="157">
        <v>0</v>
      </c>
      <c r="V15" s="157">
        <f>ROUND(E15*U15,2)</f>
        <v>0</v>
      </c>
      <c r="W15" s="157"/>
      <c r="X15" s="157" t="s">
        <v>388</v>
      </c>
      <c r="Y15" s="148"/>
      <c r="Z15" s="148"/>
      <c r="AA15" s="148"/>
      <c r="AB15" s="148"/>
      <c r="AC15" s="148"/>
      <c r="AD15" s="148"/>
      <c r="AE15" s="148"/>
      <c r="AF15" s="148"/>
      <c r="AG15" s="148" t="s">
        <v>389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55"/>
      <c r="B16" s="156"/>
      <c r="C16" s="273" t="s">
        <v>975</v>
      </c>
      <c r="D16" s="274"/>
      <c r="E16" s="274"/>
      <c r="F16" s="274"/>
      <c r="G16" s="274"/>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391</v>
      </c>
      <c r="AH16" s="148"/>
      <c r="AI16" s="148"/>
      <c r="AJ16" s="148"/>
      <c r="AK16" s="148"/>
      <c r="AL16" s="148"/>
      <c r="AM16" s="148"/>
      <c r="AN16" s="148"/>
      <c r="AO16" s="148"/>
      <c r="AP16" s="148"/>
      <c r="AQ16" s="148"/>
      <c r="AR16" s="148"/>
      <c r="AS16" s="148"/>
      <c r="AT16" s="148"/>
      <c r="AU16" s="148"/>
      <c r="AV16" s="148"/>
      <c r="AW16" s="148"/>
      <c r="AX16" s="148"/>
      <c r="AY16" s="148"/>
      <c r="AZ16" s="148"/>
      <c r="BA16" s="172" t="str">
        <f>C16</f>
        <v>na vzdálenost (výšku) od hladiny vody v jímce po výšku roviny proložené osou nejvyššího bodu výtlačného potrubí, včetně sacího a výtlačného potrubí, příp. odpadní žlaby a lešení pod čerpadlo a pod potrubí nebo pod odpadní žlaby,</v>
      </c>
      <c r="BB16" s="148"/>
      <c r="BC16" s="148"/>
      <c r="BD16" s="148"/>
      <c r="BE16" s="148"/>
      <c r="BF16" s="148"/>
      <c r="BG16" s="148"/>
      <c r="BH16" s="148"/>
    </row>
    <row r="17" spans="1:60" outlineLevel="1" x14ac:dyDescent="0.2">
      <c r="A17" s="155"/>
      <c r="B17" s="156"/>
      <c r="C17" s="197" t="s">
        <v>1696</v>
      </c>
      <c r="D17" s="183"/>
      <c r="E17" s="184"/>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393</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97" t="s">
        <v>1697</v>
      </c>
      <c r="D18" s="183"/>
      <c r="E18" s="184"/>
      <c r="F18" s="157"/>
      <c r="G18" s="157"/>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393</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97" t="s">
        <v>1699</v>
      </c>
      <c r="D19" s="183"/>
      <c r="E19" s="184">
        <v>30</v>
      </c>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393</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5">
        <v>3</v>
      </c>
      <c r="B20" s="166" t="s">
        <v>1515</v>
      </c>
      <c r="C20" s="175" t="s">
        <v>1516</v>
      </c>
      <c r="D20" s="167" t="s">
        <v>443</v>
      </c>
      <c r="E20" s="168">
        <v>8</v>
      </c>
      <c r="F20" s="169">
        <v>57.36</v>
      </c>
      <c r="G20" s="170">
        <f>ROUND(E20*F20,2)</f>
        <v>458.88</v>
      </c>
      <c r="H20" s="169">
        <v>0</v>
      </c>
      <c r="I20" s="170">
        <f>ROUND(E20*H20,2)</f>
        <v>0</v>
      </c>
      <c r="J20" s="169">
        <v>57.36</v>
      </c>
      <c r="K20" s="170">
        <f>ROUND(E20*J20,2)</f>
        <v>458.88</v>
      </c>
      <c r="L20" s="170">
        <v>21</v>
      </c>
      <c r="M20" s="170">
        <f>G20*(1+L20/100)</f>
        <v>555.24479999999994</v>
      </c>
      <c r="N20" s="170">
        <v>0</v>
      </c>
      <c r="O20" s="170">
        <f>ROUND(E20*N20,2)</f>
        <v>0</v>
      </c>
      <c r="P20" s="170">
        <v>0</v>
      </c>
      <c r="Q20" s="170">
        <f>ROUND(E20*P20,2)</f>
        <v>0</v>
      </c>
      <c r="R20" s="170" t="s">
        <v>386</v>
      </c>
      <c r="S20" s="170" t="s">
        <v>387</v>
      </c>
      <c r="T20" s="171" t="s">
        <v>322</v>
      </c>
      <c r="U20" s="157">
        <v>9.2999999999999999E-2</v>
      </c>
      <c r="V20" s="157">
        <f>ROUND(E20*U20,2)</f>
        <v>0.74</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273" t="s">
        <v>984</v>
      </c>
      <c r="D21" s="274"/>
      <c r="E21" s="274"/>
      <c r="F21" s="274"/>
      <c r="G21" s="274"/>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391</v>
      </c>
      <c r="AH21" s="148"/>
      <c r="AI21" s="148"/>
      <c r="AJ21" s="148"/>
      <c r="AK21" s="148"/>
      <c r="AL21" s="148"/>
      <c r="AM21" s="148"/>
      <c r="AN21" s="148"/>
      <c r="AO21" s="148"/>
      <c r="AP21" s="148"/>
      <c r="AQ21" s="148"/>
      <c r="AR21" s="148"/>
      <c r="AS21" s="148"/>
      <c r="AT21" s="148"/>
      <c r="AU21" s="148"/>
      <c r="AV21" s="148"/>
      <c r="AW21" s="148"/>
      <c r="AX21" s="148"/>
      <c r="AY21" s="148"/>
      <c r="AZ21" s="148"/>
      <c r="BA21" s="172" t="str">
        <f>C21</f>
        <v>nebo lesní půdy, s vodorovným přemístěním na hromady v místě upotřebení nebo na dočasné či trvalé skládky se složením</v>
      </c>
      <c r="BB21" s="148"/>
      <c r="BC21" s="148"/>
      <c r="BD21" s="148"/>
      <c r="BE21" s="148"/>
      <c r="BF21" s="148"/>
      <c r="BG21" s="148"/>
      <c r="BH21" s="148"/>
    </row>
    <row r="22" spans="1:60" outlineLevel="1" x14ac:dyDescent="0.2">
      <c r="A22" s="155"/>
      <c r="B22" s="156"/>
      <c r="C22" s="197" t="s">
        <v>2266</v>
      </c>
      <c r="D22" s="183"/>
      <c r="E22" s="184">
        <v>8</v>
      </c>
      <c r="F22" s="157"/>
      <c r="G22" s="157"/>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393</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65">
        <v>4</v>
      </c>
      <c r="B23" s="166" t="s">
        <v>1701</v>
      </c>
      <c r="C23" s="175" t="s">
        <v>1702</v>
      </c>
      <c r="D23" s="167" t="s">
        <v>443</v>
      </c>
      <c r="E23" s="168">
        <v>3.1078299999999999</v>
      </c>
      <c r="F23" s="169">
        <v>322</v>
      </c>
      <c r="G23" s="170">
        <f>ROUND(E23*F23,2)</f>
        <v>1000.72</v>
      </c>
      <c r="H23" s="169">
        <v>0</v>
      </c>
      <c r="I23" s="170">
        <f>ROUND(E23*H23,2)</f>
        <v>0</v>
      </c>
      <c r="J23" s="169">
        <v>322</v>
      </c>
      <c r="K23" s="170">
        <f>ROUND(E23*J23,2)</f>
        <v>1000.72</v>
      </c>
      <c r="L23" s="170">
        <v>21</v>
      </c>
      <c r="M23" s="170">
        <f>G23*(1+L23/100)</f>
        <v>1210.8712</v>
      </c>
      <c r="N23" s="170">
        <v>0</v>
      </c>
      <c r="O23" s="170">
        <f>ROUND(E23*N23,2)</f>
        <v>0</v>
      </c>
      <c r="P23" s="170">
        <v>0</v>
      </c>
      <c r="Q23" s="170">
        <f>ROUND(E23*P23,2)</f>
        <v>0</v>
      </c>
      <c r="R23" s="170" t="s">
        <v>386</v>
      </c>
      <c r="S23" s="170" t="s">
        <v>387</v>
      </c>
      <c r="T23" s="171" t="s">
        <v>322</v>
      </c>
      <c r="U23" s="157">
        <v>1.022</v>
      </c>
      <c r="V23" s="157">
        <f>ROUND(E23*U23,2)</f>
        <v>3.18</v>
      </c>
      <c r="W23" s="157"/>
      <c r="X23" s="157" t="s">
        <v>388</v>
      </c>
      <c r="Y23" s="148"/>
      <c r="Z23" s="148"/>
      <c r="AA23" s="148"/>
      <c r="AB23" s="148"/>
      <c r="AC23" s="148"/>
      <c r="AD23" s="148"/>
      <c r="AE23" s="148"/>
      <c r="AF23" s="148"/>
      <c r="AG23" s="148" t="s">
        <v>389</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1" x14ac:dyDescent="0.2">
      <c r="A24" s="155"/>
      <c r="B24" s="156"/>
      <c r="C24" s="273" t="s">
        <v>1703</v>
      </c>
      <c r="D24" s="274"/>
      <c r="E24" s="274"/>
      <c r="F24" s="274"/>
      <c r="G24" s="274"/>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391</v>
      </c>
      <c r="AH24" s="148"/>
      <c r="AI24" s="148"/>
      <c r="AJ24" s="148"/>
      <c r="AK24" s="148"/>
      <c r="AL24" s="148"/>
      <c r="AM24" s="148"/>
      <c r="AN24" s="148"/>
      <c r="AO24" s="148"/>
      <c r="AP24" s="148"/>
      <c r="AQ24" s="148"/>
      <c r="AR24" s="148"/>
      <c r="AS24" s="148"/>
      <c r="AT24" s="148"/>
      <c r="AU24" s="148"/>
      <c r="AV24" s="148"/>
      <c r="AW24" s="148"/>
      <c r="AX24" s="148"/>
      <c r="AY24" s="148"/>
      <c r="AZ24" s="148"/>
      <c r="BA24" s="172" t="str">
        <f>C24</f>
        <v>s urovnáním dna do předepsaného profilu a spádu, s případně nutným přemístěním výkopku ve výkopišti a dále buď s přemístěním výkopku na přilehlém terénu na vzdálenost do 3 m od kraje jámy nebo s naložením na dopravní prostředek</v>
      </c>
      <c r="BB24" s="148"/>
      <c r="BC24" s="148"/>
      <c r="BD24" s="148"/>
      <c r="BE24" s="148"/>
      <c r="BF24" s="148"/>
      <c r="BG24" s="148"/>
      <c r="BH24" s="148"/>
    </row>
    <row r="25" spans="1:60" outlineLevel="1" x14ac:dyDescent="0.2">
      <c r="A25" s="155"/>
      <c r="B25" s="156"/>
      <c r="C25" s="197" t="s">
        <v>456</v>
      </c>
      <c r="D25" s="183"/>
      <c r="E25" s="184"/>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393</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97" t="s">
        <v>2267</v>
      </c>
      <c r="D26" s="183"/>
      <c r="E26" s="184">
        <v>3.1078299999999999</v>
      </c>
      <c r="F26" s="157"/>
      <c r="G26" s="15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393</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65">
        <v>5</v>
      </c>
      <c r="B27" s="166" t="s">
        <v>1705</v>
      </c>
      <c r="C27" s="175" t="s">
        <v>1706</v>
      </c>
      <c r="D27" s="167" t="s">
        <v>443</v>
      </c>
      <c r="E27" s="168">
        <v>32.410179999999997</v>
      </c>
      <c r="F27" s="169">
        <v>717.6</v>
      </c>
      <c r="G27" s="170">
        <f>ROUND(E27*F27,2)</f>
        <v>23257.55</v>
      </c>
      <c r="H27" s="169">
        <v>0</v>
      </c>
      <c r="I27" s="170">
        <f>ROUND(E27*H27,2)</f>
        <v>0</v>
      </c>
      <c r="J27" s="169">
        <v>717.6</v>
      </c>
      <c r="K27" s="170">
        <f>ROUND(E27*J27,2)</f>
        <v>23257.55</v>
      </c>
      <c r="L27" s="170">
        <v>21</v>
      </c>
      <c r="M27" s="170">
        <f>G27*(1+L27/100)</f>
        <v>28141.635499999997</v>
      </c>
      <c r="N27" s="170">
        <v>0</v>
      </c>
      <c r="O27" s="170">
        <f>ROUND(E27*N27,2)</f>
        <v>0</v>
      </c>
      <c r="P27" s="170">
        <v>0</v>
      </c>
      <c r="Q27" s="170">
        <f>ROUND(E27*P27,2)</f>
        <v>0</v>
      </c>
      <c r="R27" s="170" t="s">
        <v>386</v>
      </c>
      <c r="S27" s="170" t="s">
        <v>387</v>
      </c>
      <c r="T27" s="171" t="s">
        <v>322</v>
      </c>
      <c r="U27" s="157">
        <v>2.2490000000000001</v>
      </c>
      <c r="V27" s="157">
        <f>ROUND(E27*U27,2)</f>
        <v>72.89</v>
      </c>
      <c r="W27" s="157"/>
      <c r="X27" s="157" t="s">
        <v>388</v>
      </c>
      <c r="Y27" s="148"/>
      <c r="Z27" s="148"/>
      <c r="AA27" s="148"/>
      <c r="AB27" s="148"/>
      <c r="AC27" s="148"/>
      <c r="AD27" s="148"/>
      <c r="AE27" s="148"/>
      <c r="AF27" s="148"/>
      <c r="AG27" s="148" t="s">
        <v>389</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55"/>
      <c r="B28" s="156"/>
      <c r="C28" s="273" t="s">
        <v>1703</v>
      </c>
      <c r="D28" s="274"/>
      <c r="E28" s="274"/>
      <c r="F28" s="274"/>
      <c r="G28" s="274"/>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391</v>
      </c>
      <c r="AH28" s="148"/>
      <c r="AI28" s="148"/>
      <c r="AJ28" s="148"/>
      <c r="AK28" s="148"/>
      <c r="AL28" s="148"/>
      <c r="AM28" s="148"/>
      <c r="AN28" s="148"/>
      <c r="AO28" s="148"/>
      <c r="AP28" s="148"/>
      <c r="AQ28" s="148"/>
      <c r="AR28" s="148"/>
      <c r="AS28" s="148"/>
      <c r="AT28" s="148"/>
      <c r="AU28" s="148"/>
      <c r="AV28" s="148"/>
      <c r="AW28" s="148"/>
      <c r="AX28" s="148"/>
      <c r="AY28" s="148"/>
      <c r="AZ28" s="148"/>
      <c r="BA28" s="172" t="str">
        <f>C28</f>
        <v>s urovnáním dna do předepsaného profilu a spádu, s případně nutným přemístěním výkopku ve výkopišti a dále buď s přemístěním výkopku na přilehlém terénu na vzdálenost do 3 m od kraje jámy nebo s naložením na dopravní prostředek</v>
      </c>
      <c r="BB28" s="148"/>
      <c r="BC28" s="148"/>
      <c r="BD28" s="148"/>
      <c r="BE28" s="148"/>
      <c r="BF28" s="148"/>
      <c r="BG28" s="148"/>
      <c r="BH28" s="148"/>
    </row>
    <row r="29" spans="1:60" outlineLevel="1" x14ac:dyDescent="0.2">
      <c r="A29" s="155"/>
      <c r="B29" s="156"/>
      <c r="C29" s="194" t="s">
        <v>392</v>
      </c>
      <c r="D29" s="179"/>
      <c r="E29" s="180"/>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393</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95" t="s">
        <v>2268</v>
      </c>
      <c r="D30" s="179"/>
      <c r="E30" s="180">
        <v>44.397500000000001</v>
      </c>
      <c r="F30" s="157"/>
      <c r="G30" s="157"/>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393</v>
      </c>
      <c r="AH30" s="148">
        <v>2</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96" t="s">
        <v>403</v>
      </c>
      <c r="D31" s="181"/>
      <c r="E31" s="182">
        <v>44.397500000000001</v>
      </c>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393</v>
      </c>
      <c r="AH31" s="148">
        <v>3</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94" t="s">
        <v>404</v>
      </c>
      <c r="D32" s="179"/>
      <c r="E32" s="180"/>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393</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97" t="s">
        <v>2269</v>
      </c>
      <c r="D33" s="183"/>
      <c r="E33" s="184">
        <v>32.410179999999997</v>
      </c>
      <c r="F33" s="157"/>
      <c r="G33" s="157"/>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393</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65">
        <v>6</v>
      </c>
      <c r="B34" s="166" t="s">
        <v>1709</v>
      </c>
      <c r="C34" s="175" t="s">
        <v>1710</v>
      </c>
      <c r="D34" s="167" t="s">
        <v>443</v>
      </c>
      <c r="E34" s="168">
        <v>7.1302399999999997</v>
      </c>
      <c r="F34" s="169">
        <v>44.08</v>
      </c>
      <c r="G34" s="170">
        <f>ROUND(E34*F34,2)</f>
        <v>314.3</v>
      </c>
      <c r="H34" s="169">
        <v>0</v>
      </c>
      <c r="I34" s="170">
        <f>ROUND(E34*H34,2)</f>
        <v>0</v>
      </c>
      <c r="J34" s="169">
        <v>44.08</v>
      </c>
      <c r="K34" s="170">
        <f>ROUND(E34*J34,2)</f>
        <v>314.3</v>
      </c>
      <c r="L34" s="170">
        <v>21</v>
      </c>
      <c r="M34" s="170">
        <f>G34*(1+L34/100)</f>
        <v>380.303</v>
      </c>
      <c r="N34" s="170">
        <v>0</v>
      </c>
      <c r="O34" s="170">
        <f>ROUND(E34*N34,2)</f>
        <v>0</v>
      </c>
      <c r="P34" s="170">
        <v>0</v>
      </c>
      <c r="Q34" s="170">
        <f>ROUND(E34*P34,2)</f>
        <v>0</v>
      </c>
      <c r="R34" s="170" t="s">
        <v>386</v>
      </c>
      <c r="S34" s="170" t="s">
        <v>387</v>
      </c>
      <c r="T34" s="171" t="s">
        <v>322</v>
      </c>
      <c r="U34" s="157">
        <v>0.107</v>
      </c>
      <c r="V34" s="157">
        <f>ROUND(E34*U34,2)</f>
        <v>0.76</v>
      </c>
      <c r="W34" s="157"/>
      <c r="X34" s="157" t="s">
        <v>388</v>
      </c>
      <c r="Y34" s="148"/>
      <c r="Z34" s="148"/>
      <c r="AA34" s="148"/>
      <c r="AB34" s="148"/>
      <c r="AC34" s="148"/>
      <c r="AD34" s="148"/>
      <c r="AE34" s="148"/>
      <c r="AF34" s="148"/>
      <c r="AG34" s="148" t="s">
        <v>389</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22.5" outlineLevel="1" x14ac:dyDescent="0.2">
      <c r="A35" s="155"/>
      <c r="B35" s="156"/>
      <c r="C35" s="273" t="s">
        <v>1703</v>
      </c>
      <c r="D35" s="274"/>
      <c r="E35" s="274"/>
      <c r="F35" s="274"/>
      <c r="G35" s="274"/>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391</v>
      </c>
      <c r="AH35" s="148"/>
      <c r="AI35" s="148"/>
      <c r="AJ35" s="148"/>
      <c r="AK35" s="148"/>
      <c r="AL35" s="148"/>
      <c r="AM35" s="148"/>
      <c r="AN35" s="148"/>
      <c r="AO35" s="148"/>
      <c r="AP35" s="148"/>
      <c r="AQ35" s="148"/>
      <c r="AR35" s="148"/>
      <c r="AS35" s="148"/>
      <c r="AT35" s="148"/>
      <c r="AU35" s="148"/>
      <c r="AV35" s="148"/>
      <c r="AW35" s="148"/>
      <c r="AX35" s="148"/>
      <c r="AY35" s="148"/>
      <c r="AZ35" s="148"/>
      <c r="BA35" s="172" t="str">
        <f>C35</f>
        <v>s urovnáním dna do předepsaného profilu a spádu, s případně nutným přemístěním výkopku ve výkopišti a dále buď s přemístěním výkopku na přilehlém terénu na vzdálenost do 3 m od kraje jámy nebo s naložením na dopravní prostředek</v>
      </c>
      <c r="BB35" s="148"/>
      <c r="BC35" s="148"/>
      <c r="BD35" s="148"/>
      <c r="BE35" s="148"/>
      <c r="BF35" s="148"/>
      <c r="BG35" s="148"/>
      <c r="BH35" s="148"/>
    </row>
    <row r="36" spans="1:60" outlineLevel="1" x14ac:dyDescent="0.2">
      <c r="A36" s="155"/>
      <c r="B36" s="156"/>
      <c r="C36" s="197" t="s">
        <v>2270</v>
      </c>
      <c r="D36" s="183"/>
      <c r="E36" s="184">
        <v>7.1302399999999997</v>
      </c>
      <c r="F36" s="157"/>
      <c r="G36" s="157"/>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393</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65">
        <v>7</v>
      </c>
      <c r="B37" s="166" t="s">
        <v>1712</v>
      </c>
      <c r="C37" s="175" t="s">
        <v>1713</v>
      </c>
      <c r="D37" s="167" t="s">
        <v>443</v>
      </c>
      <c r="E37" s="168">
        <v>8.8795000000000002</v>
      </c>
      <c r="F37" s="169">
        <v>950.4</v>
      </c>
      <c r="G37" s="170">
        <f>ROUND(E37*F37,2)</f>
        <v>8439.08</v>
      </c>
      <c r="H37" s="169">
        <v>0</v>
      </c>
      <c r="I37" s="170">
        <f>ROUND(E37*H37,2)</f>
        <v>0</v>
      </c>
      <c r="J37" s="169">
        <v>950.4</v>
      </c>
      <c r="K37" s="170">
        <f>ROUND(E37*J37,2)</f>
        <v>8439.08</v>
      </c>
      <c r="L37" s="170">
        <v>21</v>
      </c>
      <c r="M37" s="170">
        <f>G37*(1+L37/100)</f>
        <v>10211.2868</v>
      </c>
      <c r="N37" s="170">
        <v>0</v>
      </c>
      <c r="O37" s="170">
        <f>ROUND(E37*N37,2)</f>
        <v>0</v>
      </c>
      <c r="P37" s="170">
        <v>0</v>
      </c>
      <c r="Q37" s="170">
        <f>ROUND(E37*P37,2)</f>
        <v>0</v>
      </c>
      <c r="R37" s="170" t="s">
        <v>386</v>
      </c>
      <c r="S37" s="170" t="s">
        <v>387</v>
      </c>
      <c r="T37" s="171" t="s">
        <v>322</v>
      </c>
      <c r="U37" s="157">
        <v>2.9649999999999999</v>
      </c>
      <c r="V37" s="157">
        <f>ROUND(E37*U37,2)</f>
        <v>26.33</v>
      </c>
      <c r="W37" s="157"/>
      <c r="X37" s="157" t="s">
        <v>388</v>
      </c>
      <c r="Y37" s="148"/>
      <c r="Z37" s="148"/>
      <c r="AA37" s="148"/>
      <c r="AB37" s="148"/>
      <c r="AC37" s="148"/>
      <c r="AD37" s="148"/>
      <c r="AE37" s="148"/>
      <c r="AF37" s="148"/>
      <c r="AG37" s="148" t="s">
        <v>389</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1" x14ac:dyDescent="0.2">
      <c r="A38" s="155"/>
      <c r="B38" s="156"/>
      <c r="C38" s="273" t="s">
        <v>1703</v>
      </c>
      <c r="D38" s="274"/>
      <c r="E38" s="274"/>
      <c r="F38" s="274"/>
      <c r="G38" s="274"/>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391</v>
      </c>
      <c r="AH38" s="148"/>
      <c r="AI38" s="148"/>
      <c r="AJ38" s="148"/>
      <c r="AK38" s="148"/>
      <c r="AL38" s="148"/>
      <c r="AM38" s="148"/>
      <c r="AN38" s="148"/>
      <c r="AO38" s="148"/>
      <c r="AP38" s="148"/>
      <c r="AQ38" s="148"/>
      <c r="AR38" s="148"/>
      <c r="AS38" s="148"/>
      <c r="AT38" s="148"/>
      <c r="AU38" s="148"/>
      <c r="AV38" s="148"/>
      <c r="AW38" s="148"/>
      <c r="AX38" s="148"/>
      <c r="AY38" s="148"/>
      <c r="AZ38" s="148"/>
      <c r="BA38" s="172" t="str">
        <f>C38</f>
        <v>s urovnáním dna do předepsaného profilu a spádu, s případně nutným přemístěním výkopku ve výkopišti a dále buď s přemístěním výkopku na přilehlém terénu na vzdálenost do 3 m od kraje jámy nebo s naložením na dopravní prostředek</v>
      </c>
      <c r="BB38" s="148"/>
      <c r="BC38" s="148"/>
      <c r="BD38" s="148"/>
      <c r="BE38" s="148"/>
      <c r="BF38" s="148"/>
      <c r="BG38" s="148"/>
      <c r="BH38" s="148"/>
    </row>
    <row r="39" spans="1:60" outlineLevel="1" x14ac:dyDescent="0.2">
      <c r="A39" s="155"/>
      <c r="B39" s="156"/>
      <c r="C39" s="197" t="s">
        <v>456</v>
      </c>
      <c r="D39" s="183"/>
      <c r="E39" s="184"/>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393</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97" t="s">
        <v>2271</v>
      </c>
      <c r="D40" s="183"/>
      <c r="E40" s="184">
        <v>8.8795000000000002</v>
      </c>
      <c r="F40" s="157"/>
      <c r="G40" s="157"/>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393</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65">
        <v>8</v>
      </c>
      <c r="B41" s="166" t="s">
        <v>1715</v>
      </c>
      <c r="C41" s="175" t="s">
        <v>1716</v>
      </c>
      <c r="D41" s="167" t="s">
        <v>443</v>
      </c>
      <c r="E41" s="168">
        <v>1.35</v>
      </c>
      <c r="F41" s="169">
        <v>163.6</v>
      </c>
      <c r="G41" s="170">
        <f>ROUND(E41*F41,2)</f>
        <v>220.86</v>
      </c>
      <c r="H41" s="169">
        <v>0</v>
      </c>
      <c r="I41" s="170">
        <f>ROUND(E41*H41,2)</f>
        <v>0</v>
      </c>
      <c r="J41" s="169">
        <v>163.6</v>
      </c>
      <c r="K41" s="170">
        <f>ROUND(E41*J41,2)</f>
        <v>220.86</v>
      </c>
      <c r="L41" s="170">
        <v>21</v>
      </c>
      <c r="M41" s="170">
        <f>G41*(1+L41/100)</f>
        <v>267.24060000000003</v>
      </c>
      <c r="N41" s="170">
        <v>0</v>
      </c>
      <c r="O41" s="170">
        <f>ROUND(E41*N41,2)</f>
        <v>0</v>
      </c>
      <c r="P41" s="170">
        <v>0</v>
      </c>
      <c r="Q41" s="170">
        <f>ROUND(E41*P41,2)</f>
        <v>0</v>
      </c>
      <c r="R41" s="170" t="s">
        <v>386</v>
      </c>
      <c r="S41" s="170" t="s">
        <v>387</v>
      </c>
      <c r="T41" s="171" t="s">
        <v>322</v>
      </c>
      <c r="U41" s="157">
        <v>0.2</v>
      </c>
      <c r="V41" s="157">
        <f>ROUND(E41*U41,2)</f>
        <v>0.27</v>
      </c>
      <c r="W41" s="157"/>
      <c r="X41" s="157" t="s">
        <v>388</v>
      </c>
      <c r="Y41" s="148"/>
      <c r="Z41" s="148"/>
      <c r="AA41" s="148"/>
      <c r="AB41" s="148"/>
      <c r="AC41" s="148"/>
      <c r="AD41" s="148"/>
      <c r="AE41" s="148"/>
      <c r="AF41" s="148"/>
      <c r="AG41" s="148" t="s">
        <v>389</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ht="33.75" outlineLevel="1" x14ac:dyDescent="0.2">
      <c r="A42" s="155"/>
      <c r="B42" s="156"/>
      <c r="C42" s="273" t="s">
        <v>455</v>
      </c>
      <c r="D42" s="274"/>
      <c r="E42" s="274"/>
      <c r="F42" s="274"/>
      <c r="G42" s="274"/>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391</v>
      </c>
      <c r="AH42" s="148"/>
      <c r="AI42" s="148"/>
      <c r="AJ42" s="148"/>
      <c r="AK42" s="148"/>
      <c r="AL42" s="148"/>
      <c r="AM42" s="148"/>
      <c r="AN42" s="148"/>
      <c r="AO42" s="148"/>
      <c r="AP42" s="148"/>
      <c r="AQ42" s="148"/>
      <c r="AR42" s="148"/>
      <c r="AS42" s="148"/>
      <c r="AT42" s="148"/>
      <c r="AU42" s="148"/>
      <c r="AV42" s="148"/>
      <c r="AW42" s="148"/>
      <c r="AX42" s="148"/>
      <c r="AY42" s="148"/>
      <c r="AZ42" s="148"/>
      <c r="BA42" s="172" t="str">
        <f>C42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2" s="148"/>
      <c r="BC42" s="148"/>
      <c r="BD42" s="148"/>
      <c r="BE42" s="148"/>
      <c r="BF42" s="148"/>
      <c r="BG42" s="148"/>
      <c r="BH42" s="148"/>
    </row>
    <row r="43" spans="1:60" outlineLevel="1" x14ac:dyDescent="0.2">
      <c r="A43" s="155"/>
      <c r="B43" s="156"/>
      <c r="C43" s="197" t="s">
        <v>2085</v>
      </c>
      <c r="D43" s="183"/>
      <c r="E43" s="184">
        <v>1.35</v>
      </c>
      <c r="F43" s="157"/>
      <c r="G43" s="157"/>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393</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65">
        <v>9</v>
      </c>
      <c r="B44" s="166" t="s">
        <v>1718</v>
      </c>
      <c r="C44" s="175" t="s">
        <v>1719</v>
      </c>
      <c r="D44" s="167" t="s">
        <v>443</v>
      </c>
      <c r="E44" s="168">
        <v>36.310960000000001</v>
      </c>
      <c r="F44" s="169">
        <v>486.4</v>
      </c>
      <c r="G44" s="170">
        <f>ROUND(E44*F44,2)</f>
        <v>17661.650000000001</v>
      </c>
      <c r="H44" s="169">
        <v>0</v>
      </c>
      <c r="I44" s="170">
        <f>ROUND(E44*H44,2)</f>
        <v>0</v>
      </c>
      <c r="J44" s="169">
        <v>486.4</v>
      </c>
      <c r="K44" s="170">
        <f>ROUND(E44*J44,2)</f>
        <v>17661.650000000001</v>
      </c>
      <c r="L44" s="170">
        <v>21</v>
      </c>
      <c r="M44" s="170">
        <f>G44*(1+L44/100)</f>
        <v>21370.5965</v>
      </c>
      <c r="N44" s="170">
        <v>0</v>
      </c>
      <c r="O44" s="170">
        <f>ROUND(E44*N44,2)</f>
        <v>0</v>
      </c>
      <c r="P44" s="170">
        <v>0</v>
      </c>
      <c r="Q44" s="170">
        <f>ROUND(E44*P44,2)</f>
        <v>0</v>
      </c>
      <c r="R44" s="170" t="s">
        <v>386</v>
      </c>
      <c r="S44" s="170" t="s">
        <v>387</v>
      </c>
      <c r="T44" s="171" t="s">
        <v>322</v>
      </c>
      <c r="U44" s="157">
        <v>1.3480000000000001</v>
      </c>
      <c r="V44" s="157">
        <f>ROUND(E44*U44,2)</f>
        <v>48.95</v>
      </c>
      <c r="W44" s="157"/>
      <c r="X44" s="157" t="s">
        <v>388</v>
      </c>
      <c r="Y44" s="148"/>
      <c r="Z44" s="148"/>
      <c r="AA44" s="148"/>
      <c r="AB44" s="148"/>
      <c r="AC44" s="148"/>
      <c r="AD44" s="148"/>
      <c r="AE44" s="148"/>
      <c r="AF44" s="148"/>
      <c r="AG44" s="148" t="s">
        <v>1091</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1" x14ac:dyDescent="0.2">
      <c r="A45" s="155"/>
      <c r="B45" s="156"/>
      <c r="C45" s="273" t="s">
        <v>1720</v>
      </c>
      <c r="D45" s="274"/>
      <c r="E45" s="274"/>
      <c r="F45" s="274"/>
      <c r="G45" s="274"/>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391</v>
      </c>
      <c r="AH45" s="148"/>
      <c r="AI45" s="148"/>
      <c r="AJ45" s="148"/>
      <c r="AK45" s="148"/>
      <c r="AL45" s="148"/>
      <c r="AM45" s="148"/>
      <c r="AN45" s="148"/>
      <c r="AO45" s="148"/>
      <c r="AP45" s="148"/>
      <c r="AQ45" s="148"/>
      <c r="AR45" s="148"/>
      <c r="AS45" s="148"/>
      <c r="AT45" s="148"/>
      <c r="AU45" s="148"/>
      <c r="AV45" s="148"/>
      <c r="AW45" s="148"/>
      <c r="AX45" s="148"/>
      <c r="AY45" s="148"/>
      <c r="AZ45" s="148"/>
      <c r="BA45" s="172" t="str">
        <f>C45</f>
        <v>a spouštění pláště studny pro jakýkoliv tvar studny, se svislým přemístěním výkopku na terén a s vodorovným přemístěním výkopku do 20 m od kraje výkopu,</v>
      </c>
      <c r="BB45" s="148"/>
      <c r="BC45" s="148"/>
      <c r="BD45" s="148"/>
      <c r="BE45" s="148"/>
      <c r="BF45" s="148"/>
      <c r="BG45" s="148"/>
      <c r="BH45" s="148"/>
    </row>
    <row r="46" spans="1:60" outlineLevel="1" x14ac:dyDescent="0.2">
      <c r="A46" s="155"/>
      <c r="B46" s="156"/>
      <c r="C46" s="197" t="s">
        <v>2187</v>
      </c>
      <c r="D46" s="183"/>
      <c r="E46" s="184">
        <v>36.310960000000001</v>
      </c>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393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65">
        <v>10</v>
      </c>
      <c r="B47" s="166" t="s">
        <v>519</v>
      </c>
      <c r="C47" s="175" t="s">
        <v>520</v>
      </c>
      <c r="D47" s="167" t="s">
        <v>506</v>
      </c>
      <c r="E47" s="168">
        <v>46.02</v>
      </c>
      <c r="F47" s="169">
        <v>73.760000000000005</v>
      </c>
      <c r="G47" s="170">
        <f>ROUND(E47*F47,2)</f>
        <v>3394.44</v>
      </c>
      <c r="H47" s="169">
        <v>12</v>
      </c>
      <c r="I47" s="170">
        <f>ROUND(E47*H47,2)</f>
        <v>552.24</v>
      </c>
      <c r="J47" s="169">
        <v>61.76</v>
      </c>
      <c r="K47" s="170">
        <f>ROUND(E47*J47,2)</f>
        <v>2842.2</v>
      </c>
      <c r="L47" s="170">
        <v>21</v>
      </c>
      <c r="M47" s="170">
        <f>G47*(1+L47/100)</f>
        <v>4107.2723999999998</v>
      </c>
      <c r="N47" s="170">
        <v>6.9999999999999999E-4</v>
      </c>
      <c r="O47" s="170">
        <f>ROUND(E47*N47,2)</f>
        <v>0.03</v>
      </c>
      <c r="P47" s="170">
        <v>0</v>
      </c>
      <c r="Q47" s="170">
        <f>ROUND(E47*P47,2)</f>
        <v>0</v>
      </c>
      <c r="R47" s="170" t="s">
        <v>386</v>
      </c>
      <c r="S47" s="170" t="s">
        <v>387</v>
      </c>
      <c r="T47" s="171" t="s">
        <v>322</v>
      </c>
      <c r="U47" s="157">
        <v>0.156</v>
      </c>
      <c r="V47" s="157">
        <f>ROUND(E47*U47,2)</f>
        <v>7.18</v>
      </c>
      <c r="W47" s="157"/>
      <c r="X47" s="157" t="s">
        <v>388</v>
      </c>
      <c r="Y47" s="148"/>
      <c r="Z47" s="148"/>
      <c r="AA47" s="148"/>
      <c r="AB47" s="148"/>
      <c r="AC47" s="148"/>
      <c r="AD47" s="148"/>
      <c r="AE47" s="148"/>
      <c r="AF47" s="148"/>
      <c r="AG47" s="148" t="s">
        <v>389</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97" t="s">
        <v>2272</v>
      </c>
      <c r="D48" s="183"/>
      <c r="E48" s="184">
        <v>46.02</v>
      </c>
      <c r="F48" s="157"/>
      <c r="G48" s="157"/>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393</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65">
        <v>11</v>
      </c>
      <c r="B49" s="166" t="s">
        <v>1549</v>
      </c>
      <c r="C49" s="175" t="s">
        <v>1550</v>
      </c>
      <c r="D49" s="167" t="s">
        <v>506</v>
      </c>
      <c r="E49" s="168">
        <v>46.02</v>
      </c>
      <c r="F49" s="169">
        <v>28</v>
      </c>
      <c r="G49" s="170">
        <f>ROUND(E49*F49,2)</f>
        <v>1288.56</v>
      </c>
      <c r="H49" s="169">
        <v>0</v>
      </c>
      <c r="I49" s="170">
        <f>ROUND(E49*H49,2)</f>
        <v>0</v>
      </c>
      <c r="J49" s="169">
        <v>28</v>
      </c>
      <c r="K49" s="170">
        <f>ROUND(E49*J49,2)</f>
        <v>1288.56</v>
      </c>
      <c r="L49" s="170">
        <v>21</v>
      </c>
      <c r="M49" s="170">
        <f>G49*(1+L49/100)</f>
        <v>1559.1575999999998</v>
      </c>
      <c r="N49" s="170">
        <v>0</v>
      </c>
      <c r="O49" s="170">
        <f>ROUND(E49*N49,2)</f>
        <v>0</v>
      </c>
      <c r="P49" s="170">
        <v>0</v>
      </c>
      <c r="Q49" s="170">
        <f>ROUND(E49*P49,2)</f>
        <v>0</v>
      </c>
      <c r="R49" s="170" t="s">
        <v>386</v>
      </c>
      <c r="S49" s="170" t="s">
        <v>387</v>
      </c>
      <c r="T49" s="171" t="s">
        <v>322</v>
      </c>
      <c r="U49" s="157">
        <v>9.5000000000000001E-2</v>
      </c>
      <c r="V49" s="157">
        <f>ROUND(E49*U49,2)</f>
        <v>4.37</v>
      </c>
      <c r="W49" s="157"/>
      <c r="X49" s="157" t="s">
        <v>388</v>
      </c>
      <c r="Y49" s="148"/>
      <c r="Z49" s="148"/>
      <c r="AA49" s="148"/>
      <c r="AB49" s="148"/>
      <c r="AC49" s="148"/>
      <c r="AD49" s="148"/>
      <c r="AE49" s="148"/>
      <c r="AF49" s="148"/>
      <c r="AG49" s="148" t="s">
        <v>389</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273" t="s">
        <v>538</v>
      </c>
      <c r="D50" s="274"/>
      <c r="E50" s="274"/>
      <c r="F50" s="274"/>
      <c r="G50" s="274"/>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391</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97" t="s">
        <v>2272</v>
      </c>
      <c r="D51" s="183"/>
      <c r="E51" s="184">
        <v>46.02</v>
      </c>
      <c r="F51" s="157"/>
      <c r="G51" s="157"/>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393</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65">
        <v>12</v>
      </c>
      <c r="B52" s="166" t="s">
        <v>1731</v>
      </c>
      <c r="C52" s="175" t="s">
        <v>1732</v>
      </c>
      <c r="D52" s="167" t="s">
        <v>443</v>
      </c>
      <c r="E52" s="168">
        <v>44.397500000000001</v>
      </c>
      <c r="F52" s="169">
        <v>46.88</v>
      </c>
      <c r="G52" s="170">
        <f>ROUND(E52*F52,2)</f>
        <v>2081.35</v>
      </c>
      <c r="H52" s="169">
        <v>1.78</v>
      </c>
      <c r="I52" s="170">
        <f>ROUND(E52*H52,2)</f>
        <v>79.03</v>
      </c>
      <c r="J52" s="169">
        <v>45.1</v>
      </c>
      <c r="K52" s="170">
        <f>ROUND(E52*J52,2)</f>
        <v>2002.33</v>
      </c>
      <c r="L52" s="170">
        <v>21</v>
      </c>
      <c r="M52" s="170">
        <f>G52*(1+L52/100)</f>
        <v>2518.4334999999996</v>
      </c>
      <c r="N52" s="170">
        <v>4.6000000000000001E-4</v>
      </c>
      <c r="O52" s="170">
        <f>ROUND(E52*N52,2)</f>
        <v>0.02</v>
      </c>
      <c r="P52" s="170">
        <v>0</v>
      </c>
      <c r="Q52" s="170">
        <f>ROUND(E52*P52,2)</f>
        <v>0</v>
      </c>
      <c r="R52" s="170" t="s">
        <v>386</v>
      </c>
      <c r="S52" s="170" t="s">
        <v>387</v>
      </c>
      <c r="T52" s="171" t="s">
        <v>322</v>
      </c>
      <c r="U52" s="157">
        <v>0.126</v>
      </c>
      <c r="V52" s="157">
        <f>ROUND(E52*U52,2)</f>
        <v>5.59</v>
      </c>
      <c r="W52" s="157"/>
      <c r="X52" s="157" t="s">
        <v>388</v>
      </c>
      <c r="Y52" s="148"/>
      <c r="Z52" s="148"/>
      <c r="AA52" s="148"/>
      <c r="AB52" s="148"/>
      <c r="AC52" s="148"/>
      <c r="AD52" s="148"/>
      <c r="AE52" s="148"/>
      <c r="AF52" s="148"/>
      <c r="AG52" s="148" t="s">
        <v>389</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273" t="s">
        <v>1733</v>
      </c>
      <c r="D53" s="274"/>
      <c r="E53" s="274"/>
      <c r="F53" s="274"/>
      <c r="G53" s="274"/>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391</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97" t="s">
        <v>2273</v>
      </c>
      <c r="D54" s="183"/>
      <c r="E54" s="184">
        <v>44.397500000000001</v>
      </c>
      <c r="F54" s="157"/>
      <c r="G54" s="157"/>
      <c r="H54" s="157"/>
      <c r="I54" s="157"/>
      <c r="J54" s="157"/>
      <c r="K54" s="157"/>
      <c r="L54" s="157"/>
      <c r="M54" s="157"/>
      <c r="N54" s="157"/>
      <c r="O54" s="157"/>
      <c r="P54" s="157"/>
      <c r="Q54" s="157"/>
      <c r="R54" s="157"/>
      <c r="S54" s="157"/>
      <c r="T54" s="157"/>
      <c r="U54" s="157"/>
      <c r="V54" s="157"/>
      <c r="W54" s="157"/>
      <c r="X54" s="157"/>
      <c r="Y54" s="148"/>
      <c r="Z54" s="148"/>
      <c r="AA54" s="148"/>
      <c r="AB54" s="148"/>
      <c r="AC54" s="148"/>
      <c r="AD54" s="148"/>
      <c r="AE54" s="148"/>
      <c r="AF54" s="148"/>
      <c r="AG54" s="148" t="s">
        <v>393</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65">
        <v>13</v>
      </c>
      <c r="B55" s="166" t="s">
        <v>1735</v>
      </c>
      <c r="C55" s="175" t="s">
        <v>1736</v>
      </c>
      <c r="D55" s="167" t="s">
        <v>443</v>
      </c>
      <c r="E55" s="168">
        <v>44.397500000000001</v>
      </c>
      <c r="F55" s="169">
        <v>11.2</v>
      </c>
      <c r="G55" s="170">
        <f>ROUND(E55*F55,2)</f>
        <v>497.25</v>
      </c>
      <c r="H55" s="169">
        <v>0</v>
      </c>
      <c r="I55" s="170">
        <f>ROUND(E55*H55,2)</f>
        <v>0</v>
      </c>
      <c r="J55" s="169">
        <v>11.2</v>
      </c>
      <c r="K55" s="170">
        <f>ROUND(E55*J55,2)</f>
        <v>497.25</v>
      </c>
      <c r="L55" s="170">
        <v>21</v>
      </c>
      <c r="M55" s="170">
        <f>G55*(1+L55/100)</f>
        <v>601.67250000000001</v>
      </c>
      <c r="N55" s="170">
        <v>0</v>
      </c>
      <c r="O55" s="170">
        <f>ROUND(E55*N55,2)</f>
        <v>0</v>
      </c>
      <c r="P55" s="170">
        <v>0</v>
      </c>
      <c r="Q55" s="170">
        <f>ROUND(E55*P55,2)</f>
        <v>0</v>
      </c>
      <c r="R55" s="170" t="s">
        <v>386</v>
      </c>
      <c r="S55" s="170" t="s">
        <v>387</v>
      </c>
      <c r="T55" s="171" t="s">
        <v>322</v>
      </c>
      <c r="U55" s="157">
        <v>3.7999999999999999E-2</v>
      </c>
      <c r="V55" s="157">
        <f>ROUND(E55*U55,2)</f>
        <v>1.69</v>
      </c>
      <c r="W55" s="157"/>
      <c r="X55" s="157" t="s">
        <v>388</v>
      </c>
      <c r="Y55" s="148"/>
      <c r="Z55" s="148"/>
      <c r="AA55" s="148"/>
      <c r="AB55" s="148"/>
      <c r="AC55" s="148"/>
      <c r="AD55" s="148"/>
      <c r="AE55" s="148"/>
      <c r="AF55" s="148"/>
      <c r="AG55" s="148" t="s">
        <v>389</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273" t="s">
        <v>1737</v>
      </c>
      <c r="D56" s="274"/>
      <c r="E56" s="274"/>
      <c r="F56" s="274"/>
      <c r="G56" s="274"/>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391</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97" t="s">
        <v>2274</v>
      </c>
      <c r="D57" s="183"/>
      <c r="E57" s="184">
        <v>44.397500000000001</v>
      </c>
      <c r="F57" s="157"/>
      <c r="G57" s="157"/>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393</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65">
        <v>14</v>
      </c>
      <c r="B58" s="166" t="s">
        <v>554</v>
      </c>
      <c r="C58" s="175" t="s">
        <v>555</v>
      </c>
      <c r="D58" s="167" t="s">
        <v>443</v>
      </c>
      <c r="E58" s="168">
        <v>44.397500000000001</v>
      </c>
      <c r="F58" s="169">
        <v>152</v>
      </c>
      <c r="G58" s="170">
        <f>ROUND(E58*F58,2)</f>
        <v>6748.42</v>
      </c>
      <c r="H58" s="169">
        <v>0</v>
      </c>
      <c r="I58" s="170">
        <f>ROUND(E58*H58,2)</f>
        <v>0</v>
      </c>
      <c r="J58" s="169">
        <v>152</v>
      </c>
      <c r="K58" s="170">
        <f>ROUND(E58*J58,2)</f>
        <v>6748.42</v>
      </c>
      <c r="L58" s="170">
        <v>21</v>
      </c>
      <c r="M58" s="170">
        <f>G58*(1+L58/100)</f>
        <v>8165.5882000000001</v>
      </c>
      <c r="N58" s="170">
        <v>0</v>
      </c>
      <c r="O58" s="170">
        <f>ROUND(E58*N58,2)</f>
        <v>0</v>
      </c>
      <c r="P58" s="170">
        <v>0</v>
      </c>
      <c r="Q58" s="170">
        <f>ROUND(E58*P58,2)</f>
        <v>0</v>
      </c>
      <c r="R58" s="170" t="s">
        <v>386</v>
      </c>
      <c r="S58" s="170" t="s">
        <v>387</v>
      </c>
      <c r="T58" s="171" t="s">
        <v>322</v>
      </c>
      <c r="U58" s="157">
        <v>0.51900000000000002</v>
      </c>
      <c r="V58" s="157">
        <f>ROUND(E58*U58,2)</f>
        <v>23.04</v>
      </c>
      <c r="W58" s="157"/>
      <c r="X58" s="157" t="s">
        <v>388</v>
      </c>
      <c r="Y58" s="148"/>
      <c r="Z58" s="148"/>
      <c r="AA58" s="148"/>
      <c r="AB58" s="148"/>
      <c r="AC58" s="148"/>
      <c r="AD58" s="148"/>
      <c r="AE58" s="148"/>
      <c r="AF58" s="148"/>
      <c r="AG58" s="148" t="s">
        <v>389</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273" t="s">
        <v>541</v>
      </c>
      <c r="D59" s="274"/>
      <c r="E59" s="274"/>
      <c r="F59" s="274"/>
      <c r="G59" s="274"/>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391</v>
      </c>
      <c r="AH59" s="148"/>
      <c r="AI59" s="148"/>
      <c r="AJ59" s="148"/>
      <c r="AK59" s="148"/>
      <c r="AL59" s="148"/>
      <c r="AM59" s="148"/>
      <c r="AN59" s="148"/>
      <c r="AO59" s="148"/>
      <c r="AP59" s="148"/>
      <c r="AQ59" s="148"/>
      <c r="AR59" s="148"/>
      <c r="AS59" s="148"/>
      <c r="AT59" s="148"/>
      <c r="AU59" s="148"/>
      <c r="AV59" s="148"/>
      <c r="AW59" s="148"/>
      <c r="AX59" s="148"/>
      <c r="AY59" s="148"/>
      <c r="AZ59" s="148"/>
      <c r="BA59" s="172" t="str">
        <f>C59</f>
        <v>bez naložení do dopravní nádoby, ale s vyprázdněním dopravní nádoby na hromadu nebo na dopravní prostředek,</v>
      </c>
      <c r="BB59" s="148"/>
      <c r="BC59" s="148"/>
      <c r="BD59" s="148"/>
      <c r="BE59" s="148"/>
      <c r="BF59" s="148"/>
      <c r="BG59" s="148"/>
      <c r="BH59" s="148"/>
    </row>
    <row r="60" spans="1:60" outlineLevel="1" x14ac:dyDescent="0.2">
      <c r="A60" s="155"/>
      <c r="B60" s="156"/>
      <c r="C60" s="197" t="s">
        <v>2275</v>
      </c>
      <c r="D60" s="183"/>
      <c r="E60" s="184">
        <v>44.397500000000001</v>
      </c>
      <c r="F60" s="157"/>
      <c r="G60" s="157"/>
      <c r="H60" s="157"/>
      <c r="I60" s="157"/>
      <c r="J60" s="157"/>
      <c r="K60" s="157"/>
      <c r="L60" s="157"/>
      <c r="M60" s="157"/>
      <c r="N60" s="157"/>
      <c r="O60" s="157"/>
      <c r="P60" s="157"/>
      <c r="Q60" s="157"/>
      <c r="R60" s="157"/>
      <c r="S60" s="157"/>
      <c r="T60" s="157"/>
      <c r="U60" s="157"/>
      <c r="V60" s="157"/>
      <c r="W60" s="157"/>
      <c r="X60" s="157"/>
      <c r="Y60" s="148"/>
      <c r="Z60" s="148"/>
      <c r="AA60" s="148"/>
      <c r="AB60" s="148"/>
      <c r="AC60" s="148"/>
      <c r="AD60" s="148"/>
      <c r="AE60" s="148"/>
      <c r="AF60" s="148"/>
      <c r="AG60" s="148" t="s">
        <v>393</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65">
        <v>15</v>
      </c>
      <c r="B61" s="166" t="s">
        <v>1738</v>
      </c>
      <c r="C61" s="175" t="s">
        <v>1739</v>
      </c>
      <c r="D61" s="167" t="s">
        <v>443</v>
      </c>
      <c r="E61" s="168">
        <v>36.310960000000001</v>
      </c>
      <c r="F61" s="169">
        <v>269.60000000000002</v>
      </c>
      <c r="G61" s="170">
        <f>ROUND(E61*F61,2)</f>
        <v>9789.43</v>
      </c>
      <c r="H61" s="169">
        <v>0</v>
      </c>
      <c r="I61" s="170">
        <f>ROUND(E61*H61,2)</f>
        <v>0</v>
      </c>
      <c r="J61" s="169">
        <v>269.60000000000002</v>
      </c>
      <c r="K61" s="170">
        <f>ROUND(E61*J61,2)</f>
        <v>9789.43</v>
      </c>
      <c r="L61" s="170">
        <v>21</v>
      </c>
      <c r="M61" s="170">
        <f>G61*(1+L61/100)</f>
        <v>11845.210300000001</v>
      </c>
      <c r="N61" s="170">
        <v>0</v>
      </c>
      <c r="O61" s="170">
        <f>ROUND(E61*N61,2)</f>
        <v>0</v>
      </c>
      <c r="P61" s="170">
        <v>0</v>
      </c>
      <c r="Q61" s="170">
        <f>ROUND(E61*P61,2)</f>
        <v>0</v>
      </c>
      <c r="R61" s="170" t="s">
        <v>386</v>
      </c>
      <c r="S61" s="170" t="s">
        <v>387</v>
      </c>
      <c r="T61" s="171" t="s">
        <v>322</v>
      </c>
      <c r="U61" s="157">
        <v>0.626</v>
      </c>
      <c r="V61" s="157">
        <f>ROUND(E61*U61,2)</f>
        <v>22.73</v>
      </c>
      <c r="W61" s="157"/>
      <c r="X61" s="157" t="s">
        <v>388</v>
      </c>
      <c r="Y61" s="148"/>
      <c r="Z61" s="148"/>
      <c r="AA61" s="148"/>
      <c r="AB61" s="148"/>
      <c r="AC61" s="148"/>
      <c r="AD61" s="148"/>
      <c r="AE61" s="148"/>
      <c r="AF61" s="148"/>
      <c r="AG61" s="148" t="s">
        <v>389</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273" t="s">
        <v>541</v>
      </c>
      <c r="D62" s="274"/>
      <c r="E62" s="274"/>
      <c r="F62" s="274"/>
      <c r="G62" s="274"/>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391</v>
      </c>
      <c r="AH62" s="148"/>
      <c r="AI62" s="148"/>
      <c r="AJ62" s="148"/>
      <c r="AK62" s="148"/>
      <c r="AL62" s="148"/>
      <c r="AM62" s="148"/>
      <c r="AN62" s="148"/>
      <c r="AO62" s="148"/>
      <c r="AP62" s="148"/>
      <c r="AQ62" s="148"/>
      <c r="AR62" s="148"/>
      <c r="AS62" s="148"/>
      <c r="AT62" s="148"/>
      <c r="AU62" s="148"/>
      <c r="AV62" s="148"/>
      <c r="AW62" s="148"/>
      <c r="AX62" s="148"/>
      <c r="AY62" s="148"/>
      <c r="AZ62" s="148"/>
      <c r="BA62" s="172" t="str">
        <f>C62</f>
        <v>bez naložení do dopravní nádoby, ale s vyprázdněním dopravní nádoby na hromadu nebo na dopravní prostředek,</v>
      </c>
      <c r="BB62" s="148"/>
      <c r="BC62" s="148"/>
      <c r="BD62" s="148"/>
      <c r="BE62" s="148"/>
      <c r="BF62" s="148"/>
      <c r="BG62" s="148"/>
      <c r="BH62" s="148"/>
    </row>
    <row r="63" spans="1:60" outlineLevel="1" x14ac:dyDescent="0.2">
      <c r="A63" s="155"/>
      <c r="B63" s="156"/>
      <c r="C63" s="197" t="s">
        <v>2192</v>
      </c>
      <c r="D63" s="183"/>
      <c r="E63" s="184">
        <v>36.310960000000001</v>
      </c>
      <c r="F63" s="157"/>
      <c r="G63" s="157"/>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393</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65">
        <v>16</v>
      </c>
      <c r="B64" s="166" t="s">
        <v>567</v>
      </c>
      <c r="C64" s="175" t="s">
        <v>568</v>
      </c>
      <c r="D64" s="167" t="s">
        <v>443</v>
      </c>
      <c r="E64" s="168">
        <v>44.033000000000001</v>
      </c>
      <c r="F64" s="169">
        <v>76.88</v>
      </c>
      <c r="G64" s="170">
        <f>ROUND(E64*F64,2)</f>
        <v>3385.26</v>
      </c>
      <c r="H64" s="169">
        <v>0</v>
      </c>
      <c r="I64" s="170">
        <f>ROUND(E64*H64,2)</f>
        <v>0</v>
      </c>
      <c r="J64" s="169">
        <v>76.88</v>
      </c>
      <c r="K64" s="170">
        <f>ROUND(E64*J64,2)</f>
        <v>3385.26</v>
      </c>
      <c r="L64" s="170">
        <v>21</v>
      </c>
      <c r="M64" s="170">
        <f>G64*(1+L64/100)</f>
        <v>4096.1646000000001</v>
      </c>
      <c r="N64" s="170">
        <v>0</v>
      </c>
      <c r="O64" s="170">
        <f>ROUND(E64*N64,2)</f>
        <v>0</v>
      </c>
      <c r="P64" s="170">
        <v>0</v>
      </c>
      <c r="Q64" s="170">
        <f>ROUND(E64*P64,2)</f>
        <v>0</v>
      </c>
      <c r="R64" s="170" t="s">
        <v>386</v>
      </c>
      <c r="S64" s="170" t="s">
        <v>387</v>
      </c>
      <c r="T64" s="171" t="s">
        <v>322</v>
      </c>
      <c r="U64" s="157">
        <v>1.0999999999999999E-2</v>
      </c>
      <c r="V64" s="157">
        <f>ROUND(E64*U64,2)</f>
        <v>0.48</v>
      </c>
      <c r="W64" s="157"/>
      <c r="X64" s="157" t="s">
        <v>388</v>
      </c>
      <c r="Y64" s="148"/>
      <c r="Z64" s="148"/>
      <c r="AA64" s="148"/>
      <c r="AB64" s="148"/>
      <c r="AC64" s="148"/>
      <c r="AD64" s="148"/>
      <c r="AE64" s="148"/>
      <c r="AF64" s="148"/>
      <c r="AG64" s="148" t="s">
        <v>389</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273" t="s">
        <v>569</v>
      </c>
      <c r="D65" s="274"/>
      <c r="E65" s="274"/>
      <c r="F65" s="274"/>
      <c r="G65" s="274"/>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391</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197" t="s">
        <v>2276</v>
      </c>
      <c r="D66" s="183"/>
      <c r="E66" s="184">
        <v>44.033000000000001</v>
      </c>
      <c r="F66" s="157"/>
      <c r="G66" s="157"/>
      <c r="H66" s="157"/>
      <c r="I66" s="157"/>
      <c r="J66" s="157"/>
      <c r="K66" s="157"/>
      <c r="L66" s="157"/>
      <c r="M66" s="157"/>
      <c r="N66" s="157"/>
      <c r="O66" s="157"/>
      <c r="P66" s="157"/>
      <c r="Q66" s="157"/>
      <c r="R66" s="157"/>
      <c r="S66" s="157"/>
      <c r="T66" s="157"/>
      <c r="U66" s="157"/>
      <c r="V66" s="157"/>
      <c r="W66" s="157"/>
      <c r="X66" s="157"/>
      <c r="Y66" s="148"/>
      <c r="Z66" s="148"/>
      <c r="AA66" s="148"/>
      <c r="AB66" s="148"/>
      <c r="AC66" s="148"/>
      <c r="AD66" s="148"/>
      <c r="AE66" s="148"/>
      <c r="AF66" s="148"/>
      <c r="AG66" s="148" t="s">
        <v>393</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22.5" outlineLevel="1" x14ac:dyDescent="0.2">
      <c r="A67" s="165">
        <v>17</v>
      </c>
      <c r="B67" s="166" t="s">
        <v>572</v>
      </c>
      <c r="C67" s="175" t="s">
        <v>573</v>
      </c>
      <c r="D67" s="167" t="s">
        <v>443</v>
      </c>
      <c r="E67" s="168">
        <v>68.041960000000003</v>
      </c>
      <c r="F67" s="169">
        <v>211.2</v>
      </c>
      <c r="G67" s="170">
        <f>ROUND(E67*F67,2)</f>
        <v>14370.46</v>
      </c>
      <c r="H67" s="169">
        <v>0</v>
      </c>
      <c r="I67" s="170">
        <f>ROUND(E67*H67,2)</f>
        <v>0</v>
      </c>
      <c r="J67" s="169">
        <v>211.2</v>
      </c>
      <c r="K67" s="170">
        <f>ROUND(E67*J67,2)</f>
        <v>14370.46</v>
      </c>
      <c r="L67" s="170">
        <v>21</v>
      </c>
      <c r="M67" s="170">
        <f>G67*(1+L67/100)</f>
        <v>17388.256599999997</v>
      </c>
      <c r="N67" s="170">
        <v>0</v>
      </c>
      <c r="O67" s="170">
        <f>ROUND(E67*N67,2)</f>
        <v>0</v>
      </c>
      <c r="P67" s="170">
        <v>0</v>
      </c>
      <c r="Q67" s="170">
        <f>ROUND(E67*P67,2)</f>
        <v>0</v>
      </c>
      <c r="R67" s="170" t="s">
        <v>386</v>
      </c>
      <c r="S67" s="170" t="s">
        <v>387</v>
      </c>
      <c r="T67" s="171" t="s">
        <v>322</v>
      </c>
      <c r="U67" s="157">
        <v>1.0999999999999999E-2</v>
      </c>
      <c r="V67" s="157">
        <f>ROUND(E67*U67,2)</f>
        <v>0.75</v>
      </c>
      <c r="W67" s="157"/>
      <c r="X67" s="157" t="s">
        <v>388</v>
      </c>
      <c r="Y67" s="148"/>
      <c r="Z67" s="148"/>
      <c r="AA67" s="148"/>
      <c r="AB67" s="148"/>
      <c r="AC67" s="148"/>
      <c r="AD67" s="148"/>
      <c r="AE67" s="148"/>
      <c r="AF67" s="148"/>
      <c r="AG67" s="148" t="s">
        <v>389</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273" t="s">
        <v>569</v>
      </c>
      <c r="D68" s="274"/>
      <c r="E68" s="274"/>
      <c r="F68" s="274"/>
      <c r="G68" s="274"/>
      <c r="H68" s="157"/>
      <c r="I68" s="157"/>
      <c r="J68" s="157"/>
      <c r="K68" s="157"/>
      <c r="L68" s="157"/>
      <c r="M68" s="157"/>
      <c r="N68" s="157"/>
      <c r="O68" s="157"/>
      <c r="P68" s="157"/>
      <c r="Q68" s="157"/>
      <c r="R68" s="157"/>
      <c r="S68" s="157"/>
      <c r="T68" s="157"/>
      <c r="U68" s="157"/>
      <c r="V68" s="157"/>
      <c r="W68" s="157"/>
      <c r="X68" s="157"/>
      <c r="Y68" s="148"/>
      <c r="Z68" s="148"/>
      <c r="AA68" s="148"/>
      <c r="AB68" s="148"/>
      <c r="AC68" s="148"/>
      <c r="AD68" s="148"/>
      <c r="AE68" s="148"/>
      <c r="AF68" s="148"/>
      <c r="AG68" s="148" t="s">
        <v>391</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97" t="s">
        <v>2277</v>
      </c>
      <c r="D69" s="183"/>
      <c r="E69" s="184">
        <v>60.041960000000003</v>
      </c>
      <c r="F69" s="157"/>
      <c r="G69" s="15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393</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97" t="s">
        <v>2278</v>
      </c>
      <c r="D70" s="183"/>
      <c r="E70" s="184">
        <v>8</v>
      </c>
      <c r="F70" s="157"/>
      <c r="G70" s="157"/>
      <c r="H70" s="157"/>
      <c r="I70" s="157"/>
      <c r="J70" s="157"/>
      <c r="K70" s="157"/>
      <c r="L70" s="157"/>
      <c r="M70" s="157"/>
      <c r="N70" s="157"/>
      <c r="O70" s="157"/>
      <c r="P70" s="157"/>
      <c r="Q70" s="157"/>
      <c r="R70" s="157"/>
      <c r="S70" s="157"/>
      <c r="T70" s="157"/>
      <c r="U70" s="157"/>
      <c r="V70" s="157"/>
      <c r="W70" s="157"/>
      <c r="X70" s="157"/>
      <c r="Y70" s="148"/>
      <c r="Z70" s="148"/>
      <c r="AA70" s="148"/>
      <c r="AB70" s="148"/>
      <c r="AC70" s="148"/>
      <c r="AD70" s="148"/>
      <c r="AE70" s="148"/>
      <c r="AF70" s="148"/>
      <c r="AG70" s="148" t="s">
        <v>393</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ht="33.75" outlineLevel="1" x14ac:dyDescent="0.2">
      <c r="A71" s="165">
        <v>18</v>
      </c>
      <c r="B71" s="166" t="s">
        <v>575</v>
      </c>
      <c r="C71" s="175" t="s">
        <v>576</v>
      </c>
      <c r="D71" s="167" t="s">
        <v>443</v>
      </c>
      <c r="E71" s="168">
        <v>340.20979999999997</v>
      </c>
      <c r="F71" s="169">
        <v>16.64</v>
      </c>
      <c r="G71" s="170">
        <f>ROUND(E71*F71,2)</f>
        <v>5661.09</v>
      </c>
      <c r="H71" s="169">
        <v>0</v>
      </c>
      <c r="I71" s="170">
        <f>ROUND(E71*H71,2)</f>
        <v>0</v>
      </c>
      <c r="J71" s="169">
        <v>16.64</v>
      </c>
      <c r="K71" s="170">
        <f>ROUND(E71*J71,2)</f>
        <v>5661.09</v>
      </c>
      <c r="L71" s="170">
        <v>21</v>
      </c>
      <c r="M71" s="170">
        <f>G71*(1+L71/100)</f>
        <v>6849.9188999999997</v>
      </c>
      <c r="N71" s="170">
        <v>0</v>
      </c>
      <c r="O71" s="170">
        <f>ROUND(E71*N71,2)</f>
        <v>0</v>
      </c>
      <c r="P71" s="170">
        <v>0</v>
      </c>
      <c r="Q71" s="170">
        <f>ROUND(E71*P71,2)</f>
        <v>0</v>
      </c>
      <c r="R71" s="170" t="s">
        <v>386</v>
      </c>
      <c r="S71" s="170" t="s">
        <v>387</v>
      </c>
      <c r="T71" s="171" t="s">
        <v>322</v>
      </c>
      <c r="U71" s="157">
        <v>0</v>
      </c>
      <c r="V71" s="157">
        <f>ROUND(E71*U71,2)</f>
        <v>0</v>
      </c>
      <c r="W71" s="157"/>
      <c r="X71" s="157" t="s">
        <v>388</v>
      </c>
      <c r="Y71" s="148"/>
      <c r="Z71" s="148"/>
      <c r="AA71" s="148"/>
      <c r="AB71" s="148"/>
      <c r="AC71" s="148"/>
      <c r="AD71" s="148"/>
      <c r="AE71" s="148"/>
      <c r="AF71" s="148"/>
      <c r="AG71" s="148" t="s">
        <v>389</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273" t="s">
        <v>569</v>
      </c>
      <c r="D72" s="274"/>
      <c r="E72" s="274"/>
      <c r="F72" s="274"/>
      <c r="G72" s="274"/>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391</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97" t="s">
        <v>2095</v>
      </c>
      <c r="D73" s="183"/>
      <c r="E73" s="184"/>
      <c r="F73" s="157"/>
      <c r="G73" s="157"/>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393</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97" t="s">
        <v>2279</v>
      </c>
      <c r="D74" s="183"/>
      <c r="E74" s="184">
        <v>300.20979999999997</v>
      </c>
      <c r="F74" s="157"/>
      <c r="G74" s="157"/>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393</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97" t="s">
        <v>2280</v>
      </c>
      <c r="D75" s="183"/>
      <c r="E75" s="184">
        <v>40</v>
      </c>
      <c r="F75" s="157"/>
      <c r="G75" s="157"/>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393</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ht="22.5" outlineLevel="1" x14ac:dyDescent="0.2">
      <c r="A76" s="165">
        <v>19</v>
      </c>
      <c r="B76" s="166" t="s">
        <v>1760</v>
      </c>
      <c r="C76" s="175" t="s">
        <v>1761</v>
      </c>
      <c r="D76" s="167" t="s">
        <v>443</v>
      </c>
      <c r="E76" s="168">
        <v>22.016500000000001</v>
      </c>
      <c r="F76" s="169">
        <v>196</v>
      </c>
      <c r="G76" s="170">
        <f>ROUND(E76*F76,2)</f>
        <v>4315.2299999999996</v>
      </c>
      <c r="H76" s="169">
        <v>0</v>
      </c>
      <c r="I76" s="170">
        <f>ROUND(E76*H76,2)</f>
        <v>0</v>
      </c>
      <c r="J76" s="169">
        <v>196</v>
      </c>
      <c r="K76" s="170">
        <f>ROUND(E76*J76,2)</f>
        <v>4315.2299999999996</v>
      </c>
      <c r="L76" s="170">
        <v>21</v>
      </c>
      <c r="M76" s="170">
        <f>G76*(1+L76/100)</f>
        <v>5221.4282999999996</v>
      </c>
      <c r="N76" s="170">
        <v>0</v>
      </c>
      <c r="O76" s="170">
        <f>ROUND(E76*N76,2)</f>
        <v>0</v>
      </c>
      <c r="P76" s="170">
        <v>0</v>
      </c>
      <c r="Q76" s="170">
        <f>ROUND(E76*P76,2)</f>
        <v>0</v>
      </c>
      <c r="R76" s="170" t="s">
        <v>386</v>
      </c>
      <c r="S76" s="170" t="s">
        <v>387</v>
      </c>
      <c r="T76" s="171" t="s">
        <v>322</v>
      </c>
      <c r="U76" s="157">
        <v>0.65200000000000002</v>
      </c>
      <c r="V76" s="157">
        <f>ROUND(E76*U76,2)</f>
        <v>14.35</v>
      </c>
      <c r="W76" s="157"/>
      <c r="X76" s="157" t="s">
        <v>388</v>
      </c>
      <c r="Y76" s="148"/>
      <c r="Z76" s="148"/>
      <c r="AA76" s="148"/>
      <c r="AB76" s="148"/>
      <c r="AC76" s="148"/>
      <c r="AD76" s="148"/>
      <c r="AE76" s="148"/>
      <c r="AF76" s="148"/>
      <c r="AG76" s="148" t="s">
        <v>389</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97" t="s">
        <v>2281</v>
      </c>
      <c r="D77" s="183"/>
      <c r="E77" s="184">
        <v>22.016500000000001</v>
      </c>
      <c r="F77" s="157"/>
      <c r="G77" s="157"/>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393</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ht="22.5" outlineLevel="1" x14ac:dyDescent="0.2">
      <c r="A78" s="165">
        <v>20</v>
      </c>
      <c r="B78" s="166" t="s">
        <v>581</v>
      </c>
      <c r="C78" s="175" t="s">
        <v>582</v>
      </c>
      <c r="D78" s="167" t="s">
        <v>443</v>
      </c>
      <c r="E78" s="168">
        <v>22.016500000000001</v>
      </c>
      <c r="F78" s="169">
        <v>12.72</v>
      </c>
      <c r="G78" s="170">
        <f>ROUND(E78*F78,2)</f>
        <v>280.05</v>
      </c>
      <c r="H78" s="169">
        <v>0</v>
      </c>
      <c r="I78" s="170">
        <f>ROUND(E78*H78,2)</f>
        <v>0</v>
      </c>
      <c r="J78" s="169">
        <v>12.72</v>
      </c>
      <c r="K78" s="170">
        <f>ROUND(E78*J78,2)</f>
        <v>280.05</v>
      </c>
      <c r="L78" s="170">
        <v>21</v>
      </c>
      <c r="M78" s="170">
        <f>G78*(1+L78/100)</f>
        <v>338.8605</v>
      </c>
      <c r="N78" s="170">
        <v>0</v>
      </c>
      <c r="O78" s="170">
        <f>ROUND(E78*N78,2)</f>
        <v>0</v>
      </c>
      <c r="P78" s="170">
        <v>0</v>
      </c>
      <c r="Q78" s="170">
        <f>ROUND(E78*P78,2)</f>
        <v>0</v>
      </c>
      <c r="R78" s="170" t="s">
        <v>386</v>
      </c>
      <c r="S78" s="170" t="s">
        <v>387</v>
      </c>
      <c r="T78" s="171" t="s">
        <v>322</v>
      </c>
      <c r="U78" s="157">
        <v>8.9999999999999993E-3</v>
      </c>
      <c r="V78" s="157">
        <f>ROUND(E78*U78,2)</f>
        <v>0.2</v>
      </c>
      <c r="W78" s="157"/>
      <c r="X78" s="157" t="s">
        <v>388</v>
      </c>
      <c r="Y78" s="148"/>
      <c r="Z78" s="148"/>
      <c r="AA78" s="148"/>
      <c r="AB78" s="148"/>
      <c r="AC78" s="148"/>
      <c r="AD78" s="148"/>
      <c r="AE78" s="148"/>
      <c r="AF78" s="148"/>
      <c r="AG78" s="148" t="s">
        <v>389</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97" t="s">
        <v>2282</v>
      </c>
      <c r="D79" s="183"/>
      <c r="E79" s="184">
        <v>22.016500000000001</v>
      </c>
      <c r="F79" s="157"/>
      <c r="G79" s="157"/>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393</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ht="22.5" outlineLevel="1" x14ac:dyDescent="0.2">
      <c r="A80" s="165">
        <v>21</v>
      </c>
      <c r="B80" s="166" t="s">
        <v>1089</v>
      </c>
      <c r="C80" s="175" t="s">
        <v>1090</v>
      </c>
      <c r="D80" s="167" t="s">
        <v>443</v>
      </c>
      <c r="E80" s="168">
        <v>22.016500000000001</v>
      </c>
      <c r="F80" s="169">
        <v>93.2</v>
      </c>
      <c r="G80" s="170">
        <f>ROUND(E80*F80,2)</f>
        <v>2051.94</v>
      </c>
      <c r="H80" s="169">
        <v>0</v>
      </c>
      <c r="I80" s="170">
        <f>ROUND(E80*H80,2)</f>
        <v>0</v>
      </c>
      <c r="J80" s="169">
        <v>93.2</v>
      </c>
      <c r="K80" s="170">
        <f>ROUND(E80*J80,2)</f>
        <v>2051.94</v>
      </c>
      <c r="L80" s="170">
        <v>21</v>
      </c>
      <c r="M80" s="170">
        <f>G80*(1+L80/100)</f>
        <v>2482.8474000000001</v>
      </c>
      <c r="N80" s="170">
        <v>0</v>
      </c>
      <c r="O80" s="170">
        <f>ROUND(E80*N80,2)</f>
        <v>0</v>
      </c>
      <c r="P80" s="170">
        <v>0</v>
      </c>
      <c r="Q80" s="170">
        <f>ROUND(E80*P80,2)</f>
        <v>0</v>
      </c>
      <c r="R80" s="170" t="s">
        <v>386</v>
      </c>
      <c r="S80" s="170" t="s">
        <v>387</v>
      </c>
      <c r="T80" s="171" t="s">
        <v>322</v>
      </c>
      <c r="U80" s="157">
        <v>0.20200000000000001</v>
      </c>
      <c r="V80" s="157">
        <f>ROUND(E80*U80,2)</f>
        <v>4.45</v>
      </c>
      <c r="W80" s="157"/>
      <c r="X80" s="157" t="s">
        <v>388</v>
      </c>
      <c r="Y80" s="148"/>
      <c r="Z80" s="148"/>
      <c r="AA80" s="148"/>
      <c r="AB80" s="148"/>
      <c r="AC80" s="148"/>
      <c r="AD80" s="148"/>
      <c r="AE80" s="148"/>
      <c r="AF80" s="148"/>
      <c r="AG80" s="148" t="s">
        <v>389</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273" t="s">
        <v>587</v>
      </c>
      <c r="D81" s="274"/>
      <c r="E81" s="274"/>
      <c r="F81" s="274"/>
      <c r="G81" s="274"/>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391</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261" t="s">
        <v>1092</v>
      </c>
      <c r="D82" s="262"/>
      <c r="E82" s="262"/>
      <c r="F82" s="262"/>
      <c r="G82" s="262"/>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326</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97" t="s">
        <v>2283</v>
      </c>
      <c r="D83" s="183"/>
      <c r="E83" s="184">
        <v>82.058459999999997</v>
      </c>
      <c r="F83" s="157"/>
      <c r="G83" s="157"/>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393</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97" t="s">
        <v>590</v>
      </c>
      <c r="D84" s="183"/>
      <c r="E84" s="184"/>
      <c r="F84" s="157"/>
      <c r="G84" s="157"/>
      <c r="H84" s="157"/>
      <c r="I84" s="157"/>
      <c r="J84" s="157"/>
      <c r="K84" s="157"/>
      <c r="L84" s="157"/>
      <c r="M84" s="157"/>
      <c r="N84" s="157"/>
      <c r="O84" s="157"/>
      <c r="P84" s="157"/>
      <c r="Q84" s="157"/>
      <c r="R84" s="157"/>
      <c r="S84" s="157"/>
      <c r="T84" s="157"/>
      <c r="U84" s="157"/>
      <c r="V84" s="157"/>
      <c r="W84" s="157"/>
      <c r="X84" s="157"/>
      <c r="Y84" s="148"/>
      <c r="Z84" s="148"/>
      <c r="AA84" s="148"/>
      <c r="AB84" s="148"/>
      <c r="AC84" s="148"/>
      <c r="AD84" s="148"/>
      <c r="AE84" s="148"/>
      <c r="AF84" s="148"/>
      <c r="AG84" s="148" t="s">
        <v>393</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97" t="s">
        <v>2284</v>
      </c>
      <c r="D85" s="183"/>
      <c r="E85" s="184">
        <v>-2.2574999999999998</v>
      </c>
      <c r="F85" s="157"/>
      <c r="G85" s="157"/>
      <c r="H85" s="157"/>
      <c r="I85" s="157"/>
      <c r="J85" s="157"/>
      <c r="K85" s="157"/>
      <c r="L85" s="157"/>
      <c r="M85" s="157"/>
      <c r="N85" s="157"/>
      <c r="O85" s="157"/>
      <c r="P85" s="157"/>
      <c r="Q85" s="157"/>
      <c r="R85" s="157"/>
      <c r="S85" s="157"/>
      <c r="T85" s="157"/>
      <c r="U85" s="157"/>
      <c r="V85" s="157"/>
      <c r="W85" s="157"/>
      <c r="X85" s="157"/>
      <c r="Y85" s="148"/>
      <c r="Z85" s="148"/>
      <c r="AA85" s="148"/>
      <c r="AB85" s="148"/>
      <c r="AC85" s="148"/>
      <c r="AD85" s="148"/>
      <c r="AE85" s="148"/>
      <c r="AF85" s="148"/>
      <c r="AG85" s="148" t="s">
        <v>393</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97" t="s">
        <v>2285</v>
      </c>
      <c r="D86" s="183"/>
      <c r="E86" s="184">
        <v>-0.82499999999999996</v>
      </c>
      <c r="F86" s="157"/>
      <c r="G86" s="157"/>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393</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97" t="s">
        <v>2106</v>
      </c>
      <c r="D87" s="183"/>
      <c r="E87" s="184">
        <v>-1.3975</v>
      </c>
      <c r="F87" s="157"/>
      <c r="G87" s="157"/>
      <c r="H87" s="157"/>
      <c r="I87" s="157"/>
      <c r="J87" s="157"/>
      <c r="K87" s="157"/>
      <c r="L87" s="157"/>
      <c r="M87" s="157"/>
      <c r="N87" s="157"/>
      <c r="O87" s="157"/>
      <c r="P87" s="157"/>
      <c r="Q87" s="157"/>
      <c r="R87" s="157"/>
      <c r="S87" s="157"/>
      <c r="T87" s="157"/>
      <c r="U87" s="157"/>
      <c r="V87" s="157"/>
      <c r="W87" s="157"/>
      <c r="X87" s="157"/>
      <c r="Y87" s="148"/>
      <c r="Z87" s="148"/>
      <c r="AA87" s="148"/>
      <c r="AB87" s="148"/>
      <c r="AC87" s="148"/>
      <c r="AD87" s="148"/>
      <c r="AE87" s="148"/>
      <c r="AF87" s="148"/>
      <c r="AG87" s="148" t="s">
        <v>393</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97" t="s">
        <v>2286</v>
      </c>
      <c r="D88" s="183"/>
      <c r="E88" s="184">
        <v>-19.251000000000001</v>
      </c>
      <c r="F88" s="157"/>
      <c r="G88" s="157"/>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393</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97" t="s">
        <v>2202</v>
      </c>
      <c r="D89" s="183"/>
      <c r="E89" s="184">
        <v>-36.310960000000001</v>
      </c>
      <c r="F89" s="157"/>
      <c r="G89" s="157"/>
      <c r="H89" s="157"/>
      <c r="I89" s="157"/>
      <c r="J89" s="157"/>
      <c r="K89" s="157"/>
      <c r="L89" s="157"/>
      <c r="M89" s="157"/>
      <c r="N89" s="157"/>
      <c r="O89" s="157"/>
      <c r="P89" s="157"/>
      <c r="Q89" s="157"/>
      <c r="R89" s="157"/>
      <c r="S89" s="157"/>
      <c r="T89" s="157"/>
      <c r="U89" s="157"/>
      <c r="V89" s="157"/>
      <c r="W89" s="157"/>
      <c r="X89" s="157"/>
      <c r="Y89" s="148"/>
      <c r="Z89" s="148"/>
      <c r="AA89" s="148"/>
      <c r="AB89" s="148"/>
      <c r="AC89" s="148"/>
      <c r="AD89" s="148"/>
      <c r="AE89" s="148"/>
      <c r="AF89" s="148"/>
      <c r="AG89" s="148" t="s">
        <v>393</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198" t="s">
        <v>599</v>
      </c>
      <c r="D90" s="185"/>
      <c r="E90" s="186">
        <v>22.016500000000001</v>
      </c>
      <c r="F90" s="157"/>
      <c r="G90" s="157"/>
      <c r="H90" s="157"/>
      <c r="I90" s="157"/>
      <c r="J90" s="157"/>
      <c r="K90" s="157"/>
      <c r="L90" s="157"/>
      <c r="M90" s="157"/>
      <c r="N90" s="157"/>
      <c r="O90" s="157"/>
      <c r="P90" s="157"/>
      <c r="Q90" s="157"/>
      <c r="R90" s="157"/>
      <c r="S90" s="157"/>
      <c r="T90" s="157"/>
      <c r="U90" s="157"/>
      <c r="V90" s="157"/>
      <c r="W90" s="157"/>
      <c r="X90" s="157"/>
      <c r="Y90" s="148"/>
      <c r="Z90" s="148"/>
      <c r="AA90" s="148"/>
      <c r="AB90" s="148"/>
      <c r="AC90" s="148"/>
      <c r="AD90" s="148"/>
      <c r="AE90" s="148"/>
      <c r="AF90" s="148"/>
      <c r="AG90" s="148" t="s">
        <v>393</v>
      </c>
      <c r="AH90" s="148">
        <v>1</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65">
        <v>22</v>
      </c>
      <c r="B91" s="166" t="s">
        <v>620</v>
      </c>
      <c r="C91" s="175" t="s">
        <v>1127</v>
      </c>
      <c r="D91" s="167" t="s">
        <v>443</v>
      </c>
      <c r="E91" s="168">
        <v>68.041960000000003</v>
      </c>
      <c r="F91" s="169">
        <v>224</v>
      </c>
      <c r="G91" s="170">
        <f>ROUND(E91*F91,2)</f>
        <v>15241.4</v>
      </c>
      <c r="H91" s="169">
        <v>0</v>
      </c>
      <c r="I91" s="170">
        <f>ROUND(E91*H91,2)</f>
        <v>0</v>
      </c>
      <c r="J91" s="169">
        <v>224</v>
      </c>
      <c r="K91" s="170">
        <f>ROUND(E91*J91,2)</f>
        <v>15241.4</v>
      </c>
      <c r="L91" s="170">
        <v>21</v>
      </c>
      <c r="M91" s="170">
        <f>G91*(1+L91/100)</f>
        <v>18442.093999999997</v>
      </c>
      <c r="N91" s="170">
        <v>0</v>
      </c>
      <c r="O91" s="170">
        <f>ROUND(E91*N91,2)</f>
        <v>0</v>
      </c>
      <c r="P91" s="170">
        <v>0</v>
      </c>
      <c r="Q91" s="170">
        <f>ROUND(E91*P91,2)</f>
        <v>0</v>
      </c>
      <c r="R91" s="170" t="s">
        <v>386</v>
      </c>
      <c r="S91" s="170" t="s">
        <v>387</v>
      </c>
      <c r="T91" s="171" t="s">
        <v>322</v>
      </c>
      <c r="U91" s="157">
        <v>0</v>
      </c>
      <c r="V91" s="157">
        <f>ROUND(E91*U91,2)</f>
        <v>0</v>
      </c>
      <c r="W91" s="157"/>
      <c r="X91" s="157" t="s">
        <v>388</v>
      </c>
      <c r="Y91" s="148"/>
      <c r="Z91" s="148"/>
      <c r="AA91" s="148"/>
      <c r="AB91" s="148"/>
      <c r="AC91" s="148"/>
      <c r="AD91" s="148"/>
      <c r="AE91" s="148"/>
      <c r="AF91" s="148"/>
      <c r="AG91" s="148" t="s">
        <v>389</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97" t="s">
        <v>2287</v>
      </c>
      <c r="D92" s="183"/>
      <c r="E92" s="184">
        <v>68.041960000000003</v>
      </c>
      <c r="F92" s="157"/>
      <c r="G92" s="157"/>
      <c r="H92" s="157"/>
      <c r="I92" s="157"/>
      <c r="J92" s="157"/>
      <c r="K92" s="157"/>
      <c r="L92" s="157"/>
      <c r="M92" s="157"/>
      <c r="N92" s="157"/>
      <c r="O92" s="157"/>
      <c r="P92" s="157"/>
      <c r="Q92" s="157"/>
      <c r="R92" s="157"/>
      <c r="S92" s="157"/>
      <c r="T92" s="157"/>
      <c r="U92" s="157"/>
      <c r="V92" s="157"/>
      <c r="W92" s="157"/>
      <c r="X92" s="157"/>
      <c r="Y92" s="148"/>
      <c r="Z92" s="148"/>
      <c r="AA92" s="148"/>
      <c r="AB92" s="148"/>
      <c r="AC92" s="148"/>
      <c r="AD92" s="148"/>
      <c r="AE92" s="148"/>
      <c r="AF92" s="148"/>
      <c r="AG92" s="148" t="s">
        <v>393</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x14ac:dyDescent="0.2">
      <c r="A93" s="159" t="s">
        <v>316</v>
      </c>
      <c r="B93" s="160" t="s">
        <v>210</v>
      </c>
      <c r="C93" s="174" t="s">
        <v>211</v>
      </c>
      <c r="D93" s="161"/>
      <c r="E93" s="162"/>
      <c r="F93" s="163"/>
      <c r="G93" s="163">
        <f>SUMIF(AG94:AG104,"&lt;&gt;NOR",G94:G104)</f>
        <v>52599.46</v>
      </c>
      <c r="H93" s="163"/>
      <c r="I93" s="163">
        <f>SUM(I94:I104)</f>
        <v>3492.35</v>
      </c>
      <c r="J93" s="163"/>
      <c r="K93" s="163">
        <f>SUM(K94:K104)</f>
        <v>49107.11</v>
      </c>
      <c r="L93" s="163"/>
      <c r="M93" s="163">
        <f>SUM(M94:M104)</f>
        <v>63645.346599999997</v>
      </c>
      <c r="N93" s="163"/>
      <c r="O93" s="163">
        <f>SUM(O94:O104)</f>
        <v>7.91</v>
      </c>
      <c r="P93" s="163"/>
      <c r="Q93" s="163">
        <f>SUM(Q94:Q104)</f>
        <v>0</v>
      </c>
      <c r="R93" s="163"/>
      <c r="S93" s="163"/>
      <c r="T93" s="164"/>
      <c r="U93" s="158"/>
      <c r="V93" s="158">
        <f>SUM(V94:V104)</f>
        <v>150.04</v>
      </c>
      <c r="W93" s="158"/>
      <c r="X93" s="158"/>
      <c r="AG93" t="s">
        <v>317</v>
      </c>
    </row>
    <row r="94" spans="1:60" outlineLevel="1" x14ac:dyDescent="0.2">
      <c r="A94" s="165">
        <v>23</v>
      </c>
      <c r="B94" s="166" t="s">
        <v>1771</v>
      </c>
      <c r="C94" s="175" t="s">
        <v>1772</v>
      </c>
      <c r="D94" s="167" t="s">
        <v>443</v>
      </c>
      <c r="E94" s="168">
        <v>2.2574999999999998</v>
      </c>
      <c r="F94" s="169">
        <v>762.4</v>
      </c>
      <c r="G94" s="170">
        <f>ROUND(E94*F94,2)</f>
        <v>1721.12</v>
      </c>
      <c r="H94" s="169">
        <v>403.81</v>
      </c>
      <c r="I94" s="170">
        <f>ROUND(E94*H94,2)</f>
        <v>911.6</v>
      </c>
      <c r="J94" s="169">
        <v>358.59</v>
      </c>
      <c r="K94" s="170">
        <f>ROUND(E94*J94,2)</f>
        <v>809.52</v>
      </c>
      <c r="L94" s="170">
        <v>21</v>
      </c>
      <c r="M94" s="170">
        <f>G94*(1+L94/100)</f>
        <v>2082.5551999999998</v>
      </c>
      <c r="N94" s="170">
        <v>1.93971</v>
      </c>
      <c r="O94" s="170">
        <f>ROUND(E94*N94,2)</f>
        <v>4.38</v>
      </c>
      <c r="P94" s="170">
        <v>0</v>
      </c>
      <c r="Q94" s="170">
        <f>ROUND(E94*P94,2)</f>
        <v>0</v>
      </c>
      <c r="R94" s="170" t="s">
        <v>676</v>
      </c>
      <c r="S94" s="170" t="s">
        <v>387</v>
      </c>
      <c r="T94" s="171" t="s">
        <v>322</v>
      </c>
      <c r="U94" s="157">
        <v>0.96499999999999997</v>
      </c>
      <c r="V94" s="157">
        <f>ROUND(E94*U94,2)</f>
        <v>2.1800000000000002</v>
      </c>
      <c r="W94" s="157"/>
      <c r="X94" s="157" t="s">
        <v>388</v>
      </c>
      <c r="Y94" s="148"/>
      <c r="Z94" s="148"/>
      <c r="AA94" s="148"/>
      <c r="AB94" s="148"/>
      <c r="AC94" s="148"/>
      <c r="AD94" s="148"/>
      <c r="AE94" s="148"/>
      <c r="AF94" s="148"/>
      <c r="AG94" s="148" t="s">
        <v>389</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97" t="s">
        <v>1773</v>
      </c>
      <c r="D95" s="183"/>
      <c r="E95" s="184"/>
      <c r="F95" s="157"/>
      <c r="G95" s="157"/>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393</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97" t="s">
        <v>2288</v>
      </c>
      <c r="D96" s="183"/>
      <c r="E96" s="184">
        <v>2.2574999999999998</v>
      </c>
      <c r="F96" s="157"/>
      <c r="G96" s="157"/>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393</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65">
        <v>24</v>
      </c>
      <c r="B97" s="166" t="s">
        <v>1775</v>
      </c>
      <c r="C97" s="175" t="s">
        <v>1776</v>
      </c>
      <c r="D97" s="167" t="s">
        <v>443</v>
      </c>
      <c r="E97" s="168">
        <v>1.3972500000000001</v>
      </c>
      <c r="F97" s="169">
        <v>2060</v>
      </c>
      <c r="G97" s="170">
        <f>ROUND(E97*F97,2)</f>
        <v>2878.34</v>
      </c>
      <c r="H97" s="169">
        <v>1847.02</v>
      </c>
      <c r="I97" s="170">
        <f>ROUND(E97*H97,2)</f>
        <v>2580.75</v>
      </c>
      <c r="J97" s="169">
        <v>212.98</v>
      </c>
      <c r="K97" s="170">
        <f>ROUND(E97*J97,2)</f>
        <v>297.58999999999997</v>
      </c>
      <c r="L97" s="170">
        <v>21</v>
      </c>
      <c r="M97" s="170">
        <f>G97*(1+L97/100)</f>
        <v>3482.7914000000001</v>
      </c>
      <c r="N97" s="170">
        <v>2.5249999999999999</v>
      </c>
      <c r="O97" s="170">
        <f>ROUND(E97*N97,2)</f>
        <v>3.53</v>
      </c>
      <c r="P97" s="170">
        <v>0</v>
      </c>
      <c r="Q97" s="170">
        <f>ROUND(E97*P97,2)</f>
        <v>0</v>
      </c>
      <c r="R97" s="170" t="s">
        <v>1195</v>
      </c>
      <c r="S97" s="170" t="s">
        <v>387</v>
      </c>
      <c r="T97" s="171" t="s">
        <v>322</v>
      </c>
      <c r="U97" s="157">
        <v>0.47699999999999998</v>
      </c>
      <c r="V97" s="157">
        <f>ROUND(E97*U97,2)</f>
        <v>0.67</v>
      </c>
      <c r="W97" s="157"/>
      <c r="X97" s="157" t="s">
        <v>388</v>
      </c>
      <c r="Y97" s="148"/>
      <c r="Z97" s="148"/>
      <c r="AA97" s="148"/>
      <c r="AB97" s="148"/>
      <c r="AC97" s="148"/>
      <c r="AD97" s="148"/>
      <c r="AE97" s="148"/>
      <c r="AF97" s="148"/>
      <c r="AG97" s="148" t="s">
        <v>389</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22.5" outlineLevel="1" x14ac:dyDescent="0.2">
      <c r="A98" s="155"/>
      <c r="B98" s="156"/>
      <c r="C98" s="197" t="s">
        <v>2111</v>
      </c>
      <c r="D98" s="183"/>
      <c r="E98" s="184">
        <v>1.3972500000000001</v>
      </c>
      <c r="F98" s="157"/>
      <c r="G98" s="157"/>
      <c r="H98" s="157"/>
      <c r="I98" s="157"/>
      <c r="J98" s="157"/>
      <c r="K98" s="157"/>
      <c r="L98" s="157"/>
      <c r="M98" s="157"/>
      <c r="N98" s="157"/>
      <c r="O98" s="157"/>
      <c r="P98" s="157"/>
      <c r="Q98" s="157"/>
      <c r="R98" s="157"/>
      <c r="S98" s="157"/>
      <c r="T98" s="157"/>
      <c r="U98" s="157"/>
      <c r="V98" s="157"/>
      <c r="W98" s="157"/>
      <c r="X98" s="157"/>
      <c r="Y98" s="148"/>
      <c r="Z98" s="148"/>
      <c r="AA98" s="148"/>
      <c r="AB98" s="148"/>
      <c r="AC98" s="148"/>
      <c r="AD98" s="148"/>
      <c r="AE98" s="148"/>
      <c r="AF98" s="148"/>
      <c r="AG98" s="148" t="s">
        <v>393</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65">
        <v>25</v>
      </c>
      <c r="B99" s="166" t="s">
        <v>711</v>
      </c>
      <c r="C99" s="175" t="s">
        <v>712</v>
      </c>
      <c r="D99" s="167" t="s">
        <v>420</v>
      </c>
      <c r="E99" s="168">
        <v>24</v>
      </c>
      <c r="F99" s="169">
        <v>2000</v>
      </c>
      <c r="G99" s="170">
        <f>ROUND(E99*F99,2)</f>
        <v>48000</v>
      </c>
      <c r="H99" s="169">
        <v>0</v>
      </c>
      <c r="I99" s="170">
        <f>ROUND(E99*H99,2)</f>
        <v>0</v>
      </c>
      <c r="J99" s="169">
        <v>2000</v>
      </c>
      <c r="K99" s="170">
        <f>ROUND(E99*J99,2)</f>
        <v>48000</v>
      </c>
      <c r="L99" s="170">
        <v>21</v>
      </c>
      <c r="M99" s="170">
        <f>G99*(1+L99/100)</f>
        <v>58080</v>
      </c>
      <c r="N99" s="170">
        <v>0</v>
      </c>
      <c r="O99" s="170">
        <f>ROUND(E99*N99,2)</f>
        <v>0</v>
      </c>
      <c r="P99" s="170">
        <v>0</v>
      </c>
      <c r="Q99" s="170">
        <f>ROUND(E99*P99,2)</f>
        <v>0</v>
      </c>
      <c r="R99" s="170"/>
      <c r="S99" s="170" t="s">
        <v>321</v>
      </c>
      <c r="T99" s="171" t="s">
        <v>322</v>
      </c>
      <c r="U99" s="157">
        <v>6.133</v>
      </c>
      <c r="V99" s="157">
        <f>ROUND(E99*U99,2)</f>
        <v>147.19</v>
      </c>
      <c r="W99" s="157"/>
      <c r="X99" s="157" t="s">
        <v>388</v>
      </c>
      <c r="Y99" s="148"/>
      <c r="Z99" s="148"/>
      <c r="AA99" s="148"/>
      <c r="AB99" s="148"/>
      <c r="AC99" s="148"/>
      <c r="AD99" s="148"/>
      <c r="AE99" s="148"/>
      <c r="AF99" s="148"/>
      <c r="AG99" s="148" t="s">
        <v>389</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270" t="s">
        <v>713</v>
      </c>
      <c r="D100" s="271"/>
      <c r="E100" s="271"/>
      <c r="F100" s="271"/>
      <c r="G100" s="271"/>
      <c r="H100" s="157"/>
      <c r="I100" s="157"/>
      <c r="J100" s="157"/>
      <c r="K100" s="157"/>
      <c r="L100" s="157"/>
      <c r="M100" s="157"/>
      <c r="N100" s="157"/>
      <c r="O100" s="157"/>
      <c r="P100" s="157"/>
      <c r="Q100" s="157"/>
      <c r="R100" s="157"/>
      <c r="S100" s="157"/>
      <c r="T100" s="157"/>
      <c r="U100" s="157"/>
      <c r="V100" s="157"/>
      <c r="W100" s="157"/>
      <c r="X100" s="157"/>
      <c r="Y100" s="148"/>
      <c r="Z100" s="148"/>
      <c r="AA100" s="148"/>
      <c r="AB100" s="148"/>
      <c r="AC100" s="148"/>
      <c r="AD100" s="148"/>
      <c r="AE100" s="148"/>
      <c r="AF100" s="148"/>
      <c r="AG100" s="148" t="s">
        <v>326</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261" t="s">
        <v>714</v>
      </c>
      <c r="D101" s="262"/>
      <c r="E101" s="262"/>
      <c r="F101" s="262"/>
      <c r="G101" s="262"/>
      <c r="H101" s="157"/>
      <c r="I101" s="157"/>
      <c r="J101" s="157"/>
      <c r="K101" s="157"/>
      <c r="L101" s="157"/>
      <c r="M101" s="157"/>
      <c r="N101" s="157"/>
      <c r="O101" s="157"/>
      <c r="P101" s="157"/>
      <c r="Q101" s="157"/>
      <c r="R101" s="157"/>
      <c r="S101" s="157"/>
      <c r="T101" s="157"/>
      <c r="U101" s="157"/>
      <c r="V101" s="157"/>
      <c r="W101" s="157"/>
      <c r="X101" s="157"/>
      <c r="Y101" s="148"/>
      <c r="Z101" s="148"/>
      <c r="AA101" s="148"/>
      <c r="AB101" s="148"/>
      <c r="AC101" s="148"/>
      <c r="AD101" s="148"/>
      <c r="AE101" s="148"/>
      <c r="AF101" s="148"/>
      <c r="AG101" s="148" t="s">
        <v>326</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55"/>
      <c r="B102" s="156"/>
      <c r="C102" s="261" t="s">
        <v>715</v>
      </c>
      <c r="D102" s="262"/>
      <c r="E102" s="262"/>
      <c r="F102" s="262"/>
      <c r="G102" s="262"/>
      <c r="H102" s="157"/>
      <c r="I102" s="157"/>
      <c r="J102" s="157"/>
      <c r="K102" s="157"/>
      <c r="L102" s="157"/>
      <c r="M102" s="157"/>
      <c r="N102" s="157"/>
      <c r="O102" s="157"/>
      <c r="P102" s="157"/>
      <c r="Q102" s="157"/>
      <c r="R102" s="157"/>
      <c r="S102" s="157"/>
      <c r="T102" s="157"/>
      <c r="U102" s="157"/>
      <c r="V102" s="157"/>
      <c r="W102" s="157"/>
      <c r="X102" s="157"/>
      <c r="Y102" s="148"/>
      <c r="Z102" s="148"/>
      <c r="AA102" s="148"/>
      <c r="AB102" s="148"/>
      <c r="AC102" s="148"/>
      <c r="AD102" s="148"/>
      <c r="AE102" s="148"/>
      <c r="AF102" s="148"/>
      <c r="AG102" s="148" t="s">
        <v>326</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261" t="s">
        <v>716</v>
      </c>
      <c r="D103" s="262"/>
      <c r="E103" s="262"/>
      <c r="F103" s="262"/>
      <c r="G103" s="262"/>
      <c r="H103" s="157"/>
      <c r="I103" s="157"/>
      <c r="J103" s="157"/>
      <c r="K103" s="157"/>
      <c r="L103" s="157"/>
      <c r="M103" s="157"/>
      <c r="N103" s="157"/>
      <c r="O103" s="157"/>
      <c r="P103" s="157"/>
      <c r="Q103" s="157"/>
      <c r="R103" s="157"/>
      <c r="S103" s="157"/>
      <c r="T103" s="157"/>
      <c r="U103" s="157"/>
      <c r="V103" s="157"/>
      <c r="W103" s="157"/>
      <c r="X103" s="157"/>
      <c r="Y103" s="148"/>
      <c r="Z103" s="148"/>
      <c r="AA103" s="148"/>
      <c r="AB103" s="148"/>
      <c r="AC103" s="148"/>
      <c r="AD103" s="148"/>
      <c r="AE103" s="148"/>
      <c r="AF103" s="148"/>
      <c r="AG103" s="148" t="s">
        <v>326</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97" t="s">
        <v>2289</v>
      </c>
      <c r="D104" s="183"/>
      <c r="E104" s="184">
        <v>24</v>
      </c>
      <c r="F104" s="157"/>
      <c r="G104" s="157"/>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393</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x14ac:dyDescent="0.2">
      <c r="A105" s="159" t="s">
        <v>316</v>
      </c>
      <c r="B105" s="160" t="s">
        <v>212</v>
      </c>
      <c r="C105" s="174" t="s">
        <v>213</v>
      </c>
      <c r="D105" s="161"/>
      <c r="E105" s="162"/>
      <c r="F105" s="163"/>
      <c r="G105" s="163">
        <f>SUMIF(AG106:AG129,"&lt;&gt;NOR",G106:G129)</f>
        <v>129996.84999999999</v>
      </c>
      <c r="H105" s="163"/>
      <c r="I105" s="163">
        <f>SUM(I106:I129)</f>
        <v>72995.87</v>
      </c>
      <c r="J105" s="163"/>
      <c r="K105" s="163">
        <f>SUM(K106:K129)</f>
        <v>57000.990000000005</v>
      </c>
      <c r="L105" s="163"/>
      <c r="M105" s="163">
        <f>SUM(M106:M129)</f>
        <v>157296.18849999999</v>
      </c>
      <c r="N105" s="163"/>
      <c r="O105" s="163">
        <f>SUM(O106:O129)</f>
        <v>63.17</v>
      </c>
      <c r="P105" s="163"/>
      <c r="Q105" s="163">
        <f>SUM(Q106:Q129)</f>
        <v>0</v>
      </c>
      <c r="R105" s="163"/>
      <c r="S105" s="163"/>
      <c r="T105" s="164"/>
      <c r="U105" s="158"/>
      <c r="V105" s="158">
        <f>SUM(V106:V129)</f>
        <v>67.56</v>
      </c>
      <c r="W105" s="158"/>
      <c r="X105" s="158"/>
      <c r="AG105" t="s">
        <v>317</v>
      </c>
    </row>
    <row r="106" spans="1:60" ht="22.5" outlineLevel="1" x14ac:dyDescent="0.2">
      <c r="A106" s="165">
        <v>26</v>
      </c>
      <c r="B106" s="166" t="s">
        <v>1787</v>
      </c>
      <c r="C106" s="175" t="s">
        <v>1788</v>
      </c>
      <c r="D106" s="167" t="s">
        <v>443</v>
      </c>
      <c r="E106" s="168">
        <v>18.90382</v>
      </c>
      <c r="F106" s="169">
        <v>2788</v>
      </c>
      <c r="G106" s="170">
        <f>ROUND(E106*F106,2)</f>
        <v>52703.85</v>
      </c>
      <c r="H106" s="169">
        <v>1923.42</v>
      </c>
      <c r="I106" s="170">
        <f>ROUND(E106*H106,2)</f>
        <v>36359.99</v>
      </c>
      <c r="J106" s="169">
        <v>864.58</v>
      </c>
      <c r="K106" s="170">
        <f>ROUND(E106*J106,2)</f>
        <v>16343.86</v>
      </c>
      <c r="L106" s="170">
        <v>21</v>
      </c>
      <c r="M106" s="170">
        <f>G106*(1+L106/100)</f>
        <v>63771.658499999998</v>
      </c>
      <c r="N106" s="170">
        <v>2.53078</v>
      </c>
      <c r="O106" s="170">
        <f>ROUND(E106*N106,2)</f>
        <v>47.84</v>
      </c>
      <c r="P106" s="170">
        <v>0</v>
      </c>
      <c r="Q106" s="170">
        <f>ROUND(E106*P106,2)</f>
        <v>0</v>
      </c>
      <c r="R106" s="170" t="s">
        <v>1789</v>
      </c>
      <c r="S106" s="170" t="s">
        <v>387</v>
      </c>
      <c r="T106" s="171" t="s">
        <v>322</v>
      </c>
      <c r="U106" s="157">
        <v>2.2810000000000001</v>
      </c>
      <c r="V106" s="157">
        <f>ROUND(E106*U106,2)</f>
        <v>43.12</v>
      </c>
      <c r="W106" s="157"/>
      <c r="X106" s="157" t="s">
        <v>388</v>
      </c>
      <c r="Y106" s="148"/>
      <c r="Z106" s="148"/>
      <c r="AA106" s="148"/>
      <c r="AB106" s="148"/>
      <c r="AC106" s="148"/>
      <c r="AD106" s="148"/>
      <c r="AE106" s="148"/>
      <c r="AF106" s="148"/>
      <c r="AG106" s="148" t="s">
        <v>1216</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ht="22.5" outlineLevel="1" x14ac:dyDescent="0.2">
      <c r="A107" s="155"/>
      <c r="B107" s="156"/>
      <c r="C107" s="273" t="s">
        <v>1790</v>
      </c>
      <c r="D107" s="274"/>
      <c r="E107" s="274"/>
      <c r="F107" s="274"/>
      <c r="G107" s="274"/>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391</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72" t="str">
        <f>C107</f>
        <v>kopané nebo spouštěné jakéhokoliv tvaru, velikosti a tloušťky stěn studny, příplatek za každých dalších i započatých 10 m hloubky přes 10 m</v>
      </c>
      <c r="BB107" s="148"/>
      <c r="BC107" s="148"/>
      <c r="BD107" s="148"/>
      <c r="BE107" s="148"/>
      <c r="BF107" s="148"/>
      <c r="BG107" s="148"/>
      <c r="BH107" s="148"/>
    </row>
    <row r="108" spans="1:60" outlineLevel="1" x14ac:dyDescent="0.2">
      <c r="A108" s="155"/>
      <c r="B108" s="156"/>
      <c r="C108" s="261" t="s">
        <v>1791</v>
      </c>
      <c r="D108" s="262"/>
      <c r="E108" s="262"/>
      <c r="F108" s="262"/>
      <c r="G108" s="262"/>
      <c r="H108" s="157"/>
      <c r="I108" s="157"/>
      <c r="J108" s="157"/>
      <c r="K108" s="157"/>
      <c r="L108" s="157"/>
      <c r="M108" s="157"/>
      <c r="N108" s="157"/>
      <c r="O108" s="157"/>
      <c r="P108" s="157"/>
      <c r="Q108" s="157"/>
      <c r="R108" s="157"/>
      <c r="S108" s="157"/>
      <c r="T108" s="157"/>
      <c r="U108" s="157"/>
      <c r="V108" s="157"/>
      <c r="W108" s="157"/>
      <c r="X108" s="157"/>
      <c r="Y108" s="148"/>
      <c r="Z108" s="148"/>
      <c r="AA108" s="148"/>
      <c r="AB108" s="148"/>
      <c r="AC108" s="148"/>
      <c r="AD108" s="148"/>
      <c r="AE108" s="148"/>
      <c r="AF108" s="148"/>
      <c r="AG108" s="148" t="s">
        <v>326</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97" t="s">
        <v>2290</v>
      </c>
      <c r="D109" s="183"/>
      <c r="E109" s="184">
        <v>15.976319999999999</v>
      </c>
      <c r="F109" s="157"/>
      <c r="G109" s="157"/>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393</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97" t="s">
        <v>2217</v>
      </c>
      <c r="D110" s="183"/>
      <c r="E110" s="184">
        <v>2.9275000000000002</v>
      </c>
      <c r="F110" s="157"/>
      <c r="G110" s="157"/>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393</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65">
        <v>27</v>
      </c>
      <c r="B111" s="166" t="s">
        <v>1794</v>
      </c>
      <c r="C111" s="175" t="s">
        <v>1795</v>
      </c>
      <c r="D111" s="167" t="s">
        <v>506</v>
      </c>
      <c r="E111" s="168">
        <v>33.283999999999999</v>
      </c>
      <c r="F111" s="169">
        <v>1200</v>
      </c>
      <c r="G111" s="170">
        <f>ROUND(E111*F111,2)</f>
        <v>39940.800000000003</v>
      </c>
      <c r="H111" s="169">
        <v>218.34</v>
      </c>
      <c r="I111" s="170">
        <f>ROUND(E111*H111,2)</f>
        <v>7267.23</v>
      </c>
      <c r="J111" s="169">
        <v>981.66</v>
      </c>
      <c r="K111" s="170">
        <f>ROUND(E111*J111,2)</f>
        <v>32673.57</v>
      </c>
      <c r="L111" s="170">
        <v>21</v>
      </c>
      <c r="M111" s="170">
        <f>G111*(1+L111/100)</f>
        <v>48328.368000000002</v>
      </c>
      <c r="N111" s="170">
        <v>5.033E-2</v>
      </c>
      <c r="O111" s="170">
        <f>ROUND(E111*N111,2)</f>
        <v>1.68</v>
      </c>
      <c r="P111" s="170">
        <v>0</v>
      </c>
      <c r="Q111" s="170">
        <f>ROUND(E111*P111,2)</f>
        <v>0</v>
      </c>
      <c r="R111" s="170"/>
      <c r="S111" s="170" t="s">
        <v>387</v>
      </c>
      <c r="T111" s="171" t="s">
        <v>322</v>
      </c>
      <c r="U111" s="157">
        <v>0</v>
      </c>
      <c r="V111" s="157">
        <f>ROUND(E111*U111,2)</f>
        <v>0</v>
      </c>
      <c r="W111" s="157"/>
      <c r="X111" s="157" t="s">
        <v>388</v>
      </c>
      <c r="Y111" s="148"/>
      <c r="Z111" s="148"/>
      <c r="AA111" s="148"/>
      <c r="AB111" s="148"/>
      <c r="AC111" s="148"/>
      <c r="AD111" s="148"/>
      <c r="AE111" s="148"/>
      <c r="AF111" s="148"/>
      <c r="AG111" s="148" t="s">
        <v>1091</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97" t="s">
        <v>1796</v>
      </c>
      <c r="D112" s="183"/>
      <c r="E112" s="184"/>
      <c r="F112" s="157"/>
      <c r="G112" s="157"/>
      <c r="H112" s="157"/>
      <c r="I112" s="157"/>
      <c r="J112" s="157"/>
      <c r="K112" s="157"/>
      <c r="L112" s="157"/>
      <c r="M112" s="157"/>
      <c r="N112" s="157"/>
      <c r="O112" s="157"/>
      <c r="P112" s="157"/>
      <c r="Q112" s="157"/>
      <c r="R112" s="157"/>
      <c r="S112" s="157"/>
      <c r="T112" s="157"/>
      <c r="U112" s="157"/>
      <c r="V112" s="157"/>
      <c r="W112" s="157"/>
      <c r="X112" s="157"/>
      <c r="Y112" s="148"/>
      <c r="Z112" s="148"/>
      <c r="AA112" s="148"/>
      <c r="AB112" s="148"/>
      <c r="AC112" s="148"/>
      <c r="AD112" s="148"/>
      <c r="AE112" s="148"/>
      <c r="AF112" s="148"/>
      <c r="AG112" s="148" t="s">
        <v>393</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97" t="s">
        <v>2291</v>
      </c>
      <c r="D113" s="183"/>
      <c r="E113" s="184">
        <v>33.283999999999999</v>
      </c>
      <c r="F113" s="157"/>
      <c r="G113" s="15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393</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65">
        <v>28</v>
      </c>
      <c r="B114" s="166" t="s">
        <v>1798</v>
      </c>
      <c r="C114" s="175" t="s">
        <v>1799</v>
      </c>
      <c r="D114" s="167" t="s">
        <v>649</v>
      </c>
      <c r="E114" s="168">
        <v>1.02369</v>
      </c>
      <c r="F114" s="169">
        <v>25992</v>
      </c>
      <c r="G114" s="170">
        <f>ROUND(E114*F114,2)</f>
        <v>26607.75</v>
      </c>
      <c r="H114" s="169">
        <v>22459.18</v>
      </c>
      <c r="I114" s="170">
        <f>ROUND(E114*H114,2)</f>
        <v>22991.24</v>
      </c>
      <c r="J114" s="169">
        <v>3532.82</v>
      </c>
      <c r="K114" s="170">
        <f>ROUND(E114*J114,2)</f>
        <v>3616.51</v>
      </c>
      <c r="L114" s="170">
        <v>21</v>
      </c>
      <c r="M114" s="170">
        <f>G114*(1+L114/100)</f>
        <v>32195.377499999999</v>
      </c>
      <c r="N114" s="170">
        <v>1.02</v>
      </c>
      <c r="O114" s="170">
        <f>ROUND(E114*N114,2)</f>
        <v>1.04</v>
      </c>
      <c r="P114" s="170">
        <v>0</v>
      </c>
      <c r="Q114" s="170">
        <f>ROUND(E114*P114,2)</f>
        <v>0</v>
      </c>
      <c r="R114" s="170"/>
      <c r="S114" s="170" t="s">
        <v>387</v>
      </c>
      <c r="T114" s="171" t="s">
        <v>322</v>
      </c>
      <c r="U114" s="157">
        <v>11.656000000000001</v>
      </c>
      <c r="V114" s="157">
        <f>ROUND(E114*U114,2)</f>
        <v>11.93</v>
      </c>
      <c r="W114" s="157"/>
      <c r="X114" s="157" t="s">
        <v>388</v>
      </c>
      <c r="Y114" s="148"/>
      <c r="Z114" s="148"/>
      <c r="AA114" s="148"/>
      <c r="AB114" s="148"/>
      <c r="AC114" s="148"/>
      <c r="AD114" s="148"/>
      <c r="AE114" s="148"/>
      <c r="AF114" s="148"/>
      <c r="AG114" s="148" t="s">
        <v>389</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270" t="s">
        <v>1800</v>
      </c>
      <c r="D115" s="271"/>
      <c r="E115" s="271"/>
      <c r="F115" s="271"/>
      <c r="G115" s="271"/>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326</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261" t="s">
        <v>1801</v>
      </c>
      <c r="D116" s="262"/>
      <c r="E116" s="262"/>
      <c r="F116" s="262"/>
      <c r="G116" s="262"/>
      <c r="H116" s="157"/>
      <c r="I116" s="157"/>
      <c r="J116" s="157"/>
      <c r="K116" s="157"/>
      <c r="L116" s="157"/>
      <c r="M116" s="157"/>
      <c r="N116" s="157"/>
      <c r="O116" s="157"/>
      <c r="P116" s="157"/>
      <c r="Q116" s="157"/>
      <c r="R116" s="157"/>
      <c r="S116" s="157"/>
      <c r="T116" s="157"/>
      <c r="U116" s="157"/>
      <c r="V116" s="157"/>
      <c r="W116" s="157"/>
      <c r="X116" s="157"/>
      <c r="Y116" s="148"/>
      <c r="Z116" s="148"/>
      <c r="AA116" s="148"/>
      <c r="AB116" s="148"/>
      <c r="AC116" s="148"/>
      <c r="AD116" s="148"/>
      <c r="AE116" s="148"/>
      <c r="AF116" s="148"/>
      <c r="AG116" s="148" t="s">
        <v>326</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72" t="str">
        <f>C116</f>
        <v>Včetně bodového svařování výztuže nahrazující vázání drátem a technologické manipulace s materiálem do vzdálenosti 10 m.</v>
      </c>
      <c r="BB116" s="148"/>
      <c r="BC116" s="148"/>
      <c r="BD116" s="148"/>
      <c r="BE116" s="148"/>
      <c r="BF116" s="148"/>
      <c r="BG116" s="148"/>
      <c r="BH116" s="148"/>
    </row>
    <row r="117" spans="1:60" outlineLevel="1" x14ac:dyDescent="0.2">
      <c r="A117" s="155"/>
      <c r="B117" s="156"/>
      <c r="C117" s="194" t="s">
        <v>392</v>
      </c>
      <c r="D117" s="179"/>
      <c r="E117" s="180"/>
      <c r="F117" s="157"/>
      <c r="G117" s="157"/>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393</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95" t="s">
        <v>2292</v>
      </c>
      <c r="D118" s="179"/>
      <c r="E118" s="180">
        <v>15.976319999999999</v>
      </c>
      <c r="F118" s="157"/>
      <c r="G118" s="157"/>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393</v>
      </c>
      <c r="AH118" s="148">
        <v>2</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95" t="s">
        <v>2220</v>
      </c>
      <c r="D119" s="179"/>
      <c r="E119" s="180">
        <v>2.9275000000000002</v>
      </c>
      <c r="F119" s="157"/>
      <c r="G119" s="157"/>
      <c r="H119" s="157"/>
      <c r="I119" s="157"/>
      <c r="J119" s="157"/>
      <c r="K119" s="157"/>
      <c r="L119" s="157"/>
      <c r="M119" s="157"/>
      <c r="N119" s="157"/>
      <c r="O119" s="157"/>
      <c r="P119" s="157"/>
      <c r="Q119" s="157"/>
      <c r="R119" s="157"/>
      <c r="S119" s="157"/>
      <c r="T119" s="157"/>
      <c r="U119" s="157"/>
      <c r="V119" s="157"/>
      <c r="W119" s="157"/>
      <c r="X119" s="157"/>
      <c r="Y119" s="148"/>
      <c r="Z119" s="148"/>
      <c r="AA119" s="148"/>
      <c r="AB119" s="148"/>
      <c r="AC119" s="148"/>
      <c r="AD119" s="148"/>
      <c r="AE119" s="148"/>
      <c r="AF119" s="148"/>
      <c r="AG119" s="148" t="s">
        <v>393</v>
      </c>
      <c r="AH119" s="148">
        <v>2</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95" t="s">
        <v>2221</v>
      </c>
      <c r="D120" s="179"/>
      <c r="E120" s="180">
        <v>1.57</v>
      </c>
      <c r="F120" s="157"/>
      <c r="G120" s="157"/>
      <c r="H120" s="157"/>
      <c r="I120" s="157"/>
      <c r="J120" s="157"/>
      <c r="K120" s="157"/>
      <c r="L120" s="157"/>
      <c r="M120" s="157"/>
      <c r="N120" s="157"/>
      <c r="O120" s="157"/>
      <c r="P120" s="157"/>
      <c r="Q120" s="157"/>
      <c r="R120" s="157"/>
      <c r="S120" s="157"/>
      <c r="T120" s="157"/>
      <c r="U120" s="157"/>
      <c r="V120" s="157"/>
      <c r="W120" s="157"/>
      <c r="X120" s="157"/>
      <c r="Y120" s="148"/>
      <c r="Z120" s="148"/>
      <c r="AA120" s="148"/>
      <c r="AB120" s="148"/>
      <c r="AC120" s="148"/>
      <c r="AD120" s="148"/>
      <c r="AE120" s="148"/>
      <c r="AF120" s="148"/>
      <c r="AG120" s="148" t="s">
        <v>393</v>
      </c>
      <c r="AH120" s="148">
        <v>2</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96" t="s">
        <v>403</v>
      </c>
      <c r="D121" s="181"/>
      <c r="E121" s="182">
        <v>20.47382</v>
      </c>
      <c r="F121" s="157"/>
      <c r="G121" s="157"/>
      <c r="H121" s="157"/>
      <c r="I121" s="157"/>
      <c r="J121" s="157"/>
      <c r="K121" s="157"/>
      <c r="L121" s="157"/>
      <c r="M121" s="157"/>
      <c r="N121" s="157"/>
      <c r="O121" s="157"/>
      <c r="P121" s="157"/>
      <c r="Q121" s="157"/>
      <c r="R121" s="157"/>
      <c r="S121" s="157"/>
      <c r="T121" s="157"/>
      <c r="U121" s="157"/>
      <c r="V121" s="157"/>
      <c r="W121" s="157"/>
      <c r="X121" s="157"/>
      <c r="Y121" s="148"/>
      <c r="Z121" s="148"/>
      <c r="AA121" s="148"/>
      <c r="AB121" s="148"/>
      <c r="AC121" s="148"/>
      <c r="AD121" s="148"/>
      <c r="AE121" s="148"/>
      <c r="AF121" s="148"/>
      <c r="AG121" s="148" t="s">
        <v>393</v>
      </c>
      <c r="AH121" s="148">
        <v>3</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94" t="s">
        <v>404</v>
      </c>
      <c r="D122" s="179"/>
      <c r="E122" s="180"/>
      <c r="F122" s="157"/>
      <c r="G122" s="157"/>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393</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97" t="s">
        <v>2293</v>
      </c>
      <c r="D123" s="183"/>
      <c r="E123" s="184">
        <v>1.02369</v>
      </c>
      <c r="F123" s="157"/>
      <c r="G123" s="157"/>
      <c r="H123" s="157"/>
      <c r="I123" s="157"/>
      <c r="J123" s="157"/>
      <c r="K123" s="157"/>
      <c r="L123" s="157"/>
      <c r="M123" s="157"/>
      <c r="N123" s="157"/>
      <c r="O123" s="157"/>
      <c r="P123" s="157"/>
      <c r="Q123" s="157"/>
      <c r="R123" s="157"/>
      <c r="S123" s="157"/>
      <c r="T123" s="157"/>
      <c r="U123" s="157"/>
      <c r="V123" s="157"/>
      <c r="W123" s="157"/>
      <c r="X123" s="157"/>
      <c r="Y123" s="148"/>
      <c r="Z123" s="148"/>
      <c r="AA123" s="148"/>
      <c r="AB123" s="148"/>
      <c r="AC123" s="148"/>
      <c r="AD123" s="148"/>
      <c r="AE123" s="148"/>
      <c r="AF123" s="148"/>
      <c r="AG123" s="148" t="s">
        <v>393</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65">
        <v>29</v>
      </c>
      <c r="B124" s="166" t="s">
        <v>1806</v>
      </c>
      <c r="C124" s="175" t="s">
        <v>1807</v>
      </c>
      <c r="D124" s="167" t="s">
        <v>443</v>
      </c>
      <c r="E124" s="168">
        <v>1.57</v>
      </c>
      <c r="F124" s="169">
        <v>2712</v>
      </c>
      <c r="G124" s="170">
        <f>ROUND(E124*F124,2)</f>
        <v>4257.84</v>
      </c>
      <c r="H124" s="169">
        <v>2142.79</v>
      </c>
      <c r="I124" s="170">
        <f>ROUND(E124*H124,2)</f>
        <v>3364.18</v>
      </c>
      <c r="J124" s="169">
        <v>569.21</v>
      </c>
      <c r="K124" s="170">
        <f>ROUND(E124*J124,2)</f>
        <v>893.66</v>
      </c>
      <c r="L124" s="170">
        <v>21</v>
      </c>
      <c r="M124" s="170">
        <f>G124*(1+L124/100)</f>
        <v>5151.9863999999998</v>
      </c>
      <c r="N124" s="170">
        <v>2.5249999999999999</v>
      </c>
      <c r="O124" s="170">
        <f>ROUND(E124*N124,2)</f>
        <v>3.96</v>
      </c>
      <c r="P124" s="170">
        <v>0</v>
      </c>
      <c r="Q124" s="170">
        <f>ROUND(E124*P124,2)</f>
        <v>0</v>
      </c>
      <c r="R124" s="170"/>
      <c r="S124" s="170" t="s">
        <v>387</v>
      </c>
      <c r="T124" s="171" t="s">
        <v>322</v>
      </c>
      <c r="U124" s="157">
        <v>1.7</v>
      </c>
      <c r="V124" s="157">
        <f>ROUND(E124*U124,2)</f>
        <v>2.67</v>
      </c>
      <c r="W124" s="157"/>
      <c r="X124" s="157" t="s">
        <v>388</v>
      </c>
      <c r="Y124" s="148"/>
      <c r="Z124" s="148"/>
      <c r="AA124" s="148"/>
      <c r="AB124" s="148"/>
      <c r="AC124" s="148"/>
      <c r="AD124" s="148"/>
      <c r="AE124" s="148"/>
      <c r="AF124" s="148"/>
      <c r="AG124" s="148" t="s">
        <v>1216</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270" t="s">
        <v>1791</v>
      </c>
      <c r="D125" s="271"/>
      <c r="E125" s="271"/>
      <c r="F125" s="271"/>
      <c r="G125" s="271"/>
      <c r="H125" s="157"/>
      <c r="I125" s="157"/>
      <c r="J125" s="157"/>
      <c r="K125" s="157"/>
      <c r="L125" s="157"/>
      <c r="M125" s="157"/>
      <c r="N125" s="157"/>
      <c r="O125" s="157"/>
      <c r="P125" s="157"/>
      <c r="Q125" s="157"/>
      <c r="R125" s="157"/>
      <c r="S125" s="157"/>
      <c r="T125" s="157"/>
      <c r="U125" s="157"/>
      <c r="V125" s="157"/>
      <c r="W125" s="157"/>
      <c r="X125" s="157"/>
      <c r="Y125" s="148"/>
      <c r="Z125" s="148"/>
      <c r="AA125" s="148"/>
      <c r="AB125" s="148"/>
      <c r="AC125" s="148"/>
      <c r="AD125" s="148"/>
      <c r="AE125" s="148"/>
      <c r="AF125" s="148"/>
      <c r="AG125" s="148" t="s">
        <v>326</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97" t="s">
        <v>2223</v>
      </c>
      <c r="D126" s="183"/>
      <c r="E126" s="184">
        <v>1.57</v>
      </c>
      <c r="F126" s="157"/>
      <c r="G126" s="157"/>
      <c r="H126" s="157"/>
      <c r="I126" s="157"/>
      <c r="J126" s="157"/>
      <c r="K126" s="157"/>
      <c r="L126" s="157"/>
      <c r="M126" s="157"/>
      <c r="N126" s="157"/>
      <c r="O126" s="157"/>
      <c r="P126" s="157"/>
      <c r="Q126" s="157"/>
      <c r="R126" s="157"/>
      <c r="S126" s="157"/>
      <c r="T126" s="157"/>
      <c r="U126" s="157"/>
      <c r="V126" s="157"/>
      <c r="W126" s="157"/>
      <c r="X126" s="157"/>
      <c r="Y126" s="148"/>
      <c r="Z126" s="148"/>
      <c r="AA126" s="148"/>
      <c r="AB126" s="148"/>
      <c r="AC126" s="148"/>
      <c r="AD126" s="148"/>
      <c r="AE126" s="148"/>
      <c r="AF126" s="148"/>
      <c r="AG126" s="148" t="s">
        <v>393</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65">
        <v>30</v>
      </c>
      <c r="B127" s="166" t="s">
        <v>1809</v>
      </c>
      <c r="C127" s="175" t="s">
        <v>1810</v>
      </c>
      <c r="D127" s="167" t="s">
        <v>443</v>
      </c>
      <c r="E127" s="168">
        <v>4.3174999999999999</v>
      </c>
      <c r="F127" s="169">
        <v>1502.4</v>
      </c>
      <c r="G127" s="170">
        <f>ROUND(E127*F127,2)</f>
        <v>6486.61</v>
      </c>
      <c r="H127" s="169">
        <v>697.91</v>
      </c>
      <c r="I127" s="170">
        <f>ROUND(E127*H127,2)</f>
        <v>3013.23</v>
      </c>
      <c r="J127" s="169">
        <v>804.49</v>
      </c>
      <c r="K127" s="170">
        <f>ROUND(E127*J127,2)</f>
        <v>3473.39</v>
      </c>
      <c r="L127" s="170">
        <v>21</v>
      </c>
      <c r="M127" s="170">
        <f>G127*(1+L127/100)</f>
        <v>7848.7980999999991</v>
      </c>
      <c r="N127" s="170">
        <v>2.004</v>
      </c>
      <c r="O127" s="170">
        <f>ROUND(E127*N127,2)</f>
        <v>8.65</v>
      </c>
      <c r="P127" s="170">
        <v>0</v>
      </c>
      <c r="Q127" s="170">
        <f>ROUND(E127*P127,2)</f>
        <v>0</v>
      </c>
      <c r="R127" s="170"/>
      <c r="S127" s="170" t="s">
        <v>387</v>
      </c>
      <c r="T127" s="171" t="s">
        <v>322</v>
      </c>
      <c r="U127" s="157">
        <v>2.2799999999999998</v>
      </c>
      <c r="V127" s="157">
        <f>ROUND(E127*U127,2)</f>
        <v>9.84</v>
      </c>
      <c r="W127" s="157"/>
      <c r="X127" s="157" t="s">
        <v>388</v>
      </c>
      <c r="Y127" s="148"/>
      <c r="Z127" s="148"/>
      <c r="AA127" s="148"/>
      <c r="AB127" s="148"/>
      <c r="AC127" s="148"/>
      <c r="AD127" s="148"/>
      <c r="AE127" s="148"/>
      <c r="AF127" s="148"/>
      <c r="AG127" s="148" t="s">
        <v>1091</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97" t="s">
        <v>2224</v>
      </c>
      <c r="D128" s="183"/>
      <c r="E128" s="184">
        <v>2.55125</v>
      </c>
      <c r="F128" s="157"/>
      <c r="G128" s="157"/>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393</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97" t="s">
        <v>2225</v>
      </c>
      <c r="D129" s="183"/>
      <c r="E129" s="184">
        <v>1.7662500000000001</v>
      </c>
      <c r="F129" s="157"/>
      <c r="G129" s="157"/>
      <c r="H129" s="157"/>
      <c r="I129" s="157"/>
      <c r="J129" s="157"/>
      <c r="K129" s="157"/>
      <c r="L129" s="157"/>
      <c r="M129" s="157"/>
      <c r="N129" s="157"/>
      <c r="O129" s="157"/>
      <c r="P129" s="157"/>
      <c r="Q129" s="157"/>
      <c r="R129" s="157"/>
      <c r="S129" s="157"/>
      <c r="T129" s="157"/>
      <c r="U129" s="157"/>
      <c r="V129" s="157"/>
      <c r="W129" s="157"/>
      <c r="X129" s="157"/>
      <c r="Y129" s="148"/>
      <c r="Z129" s="148"/>
      <c r="AA129" s="148"/>
      <c r="AB129" s="148"/>
      <c r="AC129" s="148"/>
      <c r="AD129" s="148"/>
      <c r="AE129" s="148"/>
      <c r="AF129" s="148"/>
      <c r="AG129" s="148" t="s">
        <v>393</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x14ac:dyDescent="0.2">
      <c r="A130" s="159" t="s">
        <v>316</v>
      </c>
      <c r="B130" s="160" t="s">
        <v>214</v>
      </c>
      <c r="C130" s="174" t="s">
        <v>215</v>
      </c>
      <c r="D130" s="161"/>
      <c r="E130" s="162"/>
      <c r="F130" s="163"/>
      <c r="G130" s="163">
        <f>SUMIF(AG131:AG189,"&lt;&gt;NOR",G131:G189)</f>
        <v>84614.400000000009</v>
      </c>
      <c r="H130" s="163"/>
      <c r="I130" s="163">
        <f>SUM(I131:I189)</f>
        <v>44926.99</v>
      </c>
      <c r="J130" s="163"/>
      <c r="K130" s="163">
        <f>SUM(K131:K189)</f>
        <v>39687.409999999996</v>
      </c>
      <c r="L130" s="163"/>
      <c r="M130" s="163">
        <f>SUM(M131:M189)</f>
        <v>102383.42400000001</v>
      </c>
      <c r="N130" s="163"/>
      <c r="O130" s="163">
        <f>SUM(O131:O189)</f>
        <v>27.470000000000002</v>
      </c>
      <c r="P130" s="163"/>
      <c r="Q130" s="163">
        <f>SUM(Q131:Q189)</f>
        <v>0</v>
      </c>
      <c r="R130" s="163"/>
      <c r="S130" s="163"/>
      <c r="T130" s="164"/>
      <c r="U130" s="158"/>
      <c r="V130" s="158">
        <f>SUM(V131:V189)</f>
        <v>102.67999999999999</v>
      </c>
      <c r="W130" s="158"/>
      <c r="X130" s="158"/>
      <c r="AG130" t="s">
        <v>317</v>
      </c>
    </row>
    <row r="131" spans="1:60" outlineLevel="1" x14ac:dyDescent="0.2">
      <c r="A131" s="165">
        <v>31</v>
      </c>
      <c r="B131" s="166" t="s">
        <v>1813</v>
      </c>
      <c r="C131" s="175" t="s">
        <v>1814</v>
      </c>
      <c r="D131" s="167" t="s">
        <v>506</v>
      </c>
      <c r="E131" s="168">
        <v>9.9450000000000003</v>
      </c>
      <c r="F131" s="169">
        <v>107.6</v>
      </c>
      <c r="G131" s="170">
        <f>ROUND(E131*F131,2)</f>
        <v>1070.08</v>
      </c>
      <c r="H131" s="169">
        <v>0</v>
      </c>
      <c r="I131" s="170">
        <f>ROUND(E131*H131,2)</f>
        <v>0</v>
      </c>
      <c r="J131" s="169">
        <v>107.6</v>
      </c>
      <c r="K131" s="170">
        <f>ROUND(E131*J131,2)</f>
        <v>1070.08</v>
      </c>
      <c r="L131" s="170">
        <v>21</v>
      </c>
      <c r="M131" s="170">
        <f>G131*(1+L131/100)</f>
        <v>1294.7967999999998</v>
      </c>
      <c r="N131" s="170">
        <v>0</v>
      </c>
      <c r="O131" s="170">
        <f>ROUND(E131*N131,2)</f>
        <v>0</v>
      </c>
      <c r="P131" s="170">
        <v>0</v>
      </c>
      <c r="Q131" s="170">
        <f>ROUND(E131*P131,2)</f>
        <v>0</v>
      </c>
      <c r="R131" s="170" t="s">
        <v>1195</v>
      </c>
      <c r="S131" s="170" t="s">
        <v>387</v>
      </c>
      <c r="T131" s="171" t="s">
        <v>322</v>
      </c>
      <c r="U131" s="157">
        <v>0.29099999999999998</v>
      </c>
      <c r="V131" s="157">
        <f>ROUND(E131*U131,2)</f>
        <v>2.89</v>
      </c>
      <c r="W131" s="157"/>
      <c r="X131" s="157" t="s">
        <v>388</v>
      </c>
      <c r="Y131" s="148"/>
      <c r="Z131" s="148"/>
      <c r="AA131" s="148"/>
      <c r="AB131" s="148"/>
      <c r="AC131" s="148"/>
      <c r="AD131" s="148"/>
      <c r="AE131" s="148"/>
      <c r="AF131" s="148"/>
      <c r="AG131" s="148" t="s">
        <v>389</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273" t="s">
        <v>1815</v>
      </c>
      <c r="D132" s="274"/>
      <c r="E132" s="274"/>
      <c r="F132" s="274"/>
      <c r="G132" s="274"/>
      <c r="H132" s="157"/>
      <c r="I132" s="157"/>
      <c r="J132" s="157"/>
      <c r="K132" s="157"/>
      <c r="L132" s="157"/>
      <c r="M132" s="157"/>
      <c r="N132" s="157"/>
      <c r="O132" s="157"/>
      <c r="P132" s="157"/>
      <c r="Q132" s="157"/>
      <c r="R132" s="157"/>
      <c r="S132" s="157"/>
      <c r="T132" s="157"/>
      <c r="U132" s="157"/>
      <c r="V132" s="157"/>
      <c r="W132" s="157"/>
      <c r="X132" s="157"/>
      <c r="Y132" s="148"/>
      <c r="Z132" s="148"/>
      <c r="AA132" s="148"/>
      <c r="AB132" s="148"/>
      <c r="AC132" s="148"/>
      <c r="AD132" s="148"/>
      <c r="AE132" s="148"/>
      <c r="AF132" s="148"/>
      <c r="AG132" s="148" t="s">
        <v>391</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55"/>
      <c r="B133" s="156"/>
      <c r="C133" s="197" t="s">
        <v>2118</v>
      </c>
      <c r="D133" s="183"/>
      <c r="E133" s="184">
        <v>9.9450000000000003</v>
      </c>
      <c r="F133" s="157"/>
      <c r="G133" s="157"/>
      <c r="H133" s="157"/>
      <c r="I133" s="157"/>
      <c r="J133" s="157"/>
      <c r="K133" s="157"/>
      <c r="L133" s="157"/>
      <c r="M133" s="157"/>
      <c r="N133" s="157"/>
      <c r="O133" s="157"/>
      <c r="P133" s="157"/>
      <c r="Q133" s="157"/>
      <c r="R133" s="157"/>
      <c r="S133" s="157"/>
      <c r="T133" s="157"/>
      <c r="U133" s="157"/>
      <c r="V133" s="157"/>
      <c r="W133" s="157"/>
      <c r="X133" s="157"/>
      <c r="Y133" s="148"/>
      <c r="Z133" s="148"/>
      <c r="AA133" s="148"/>
      <c r="AB133" s="148"/>
      <c r="AC133" s="148"/>
      <c r="AD133" s="148"/>
      <c r="AE133" s="148"/>
      <c r="AF133" s="148"/>
      <c r="AG133" s="148" t="s">
        <v>393</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65">
        <v>32</v>
      </c>
      <c r="B134" s="166" t="s">
        <v>1817</v>
      </c>
      <c r="C134" s="175" t="s">
        <v>1818</v>
      </c>
      <c r="D134" s="167" t="s">
        <v>443</v>
      </c>
      <c r="E134" s="168">
        <v>2.6324999999999998</v>
      </c>
      <c r="F134" s="169">
        <v>4204</v>
      </c>
      <c r="G134" s="170">
        <f>ROUND(E134*F134,2)</f>
        <v>11067.03</v>
      </c>
      <c r="H134" s="169">
        <v>2893.56</v>
      </c>
      <c r="I134" s="170">
        <f>ROUND(E134*H134,2)</f>
        <v>7617.3</v>
      </c>
      <c r="J134" s="169">
        <v>1310.44</v>
      </c>
      <c r="K134" s="170">
        <f>ROUND(E134*J134,2)</f>
        <v>3449.73</v>
      </c>
      <c r="L134" s="170">
        <v>21</v>
      </c>
      <c r="M134" s="170">
        <f>G134*(1+L134/100)</f>
        <v>13391.106300000001</v>
      </c>
      <c r="N134" s="170">
        <v>2.03661</v>
      </c>
      <c r="O134" s="170">
        <f>ROUND(E134*N134,2)</f>
        <v>5.36</v>
      </c>
      <c r="P134" s="170">
        <v>0</v>
      </c>
      <c r="Q134" s="170">
        <f>ROUND(E134*P134,2)</f>
        <v>0</v>
      </c>
      <c r="R134" s="170" t="s">
        <v>1195</v>
      </c>
      <c r="S134" s="170" t="s">
        <v>387</v>
      </c>
      <c r="T134" s="171" t="s">
        <v>322</v>
      </c>
      <c r="U134" s="157">
        <v>3.8239999999999998</v>
      </c>
      <c r="V134" s="157">
        <f>ROUND(E134*U134,2)</f>
        <v>10.07</v>
      </c>
      <c r="W134" s="157"/>
      <c r="X134" s="157" t="s">
        <v>388</v>
      </c>
      <c r="Y134" s="148"/>
      <c r="Z134" s="148"/>
      <c r="AA134" s="148"/>
      <c r="AB134" s="148"/>
      <c r="AC134" s="148"/>
      <c r="AD134" s="148"/>
      <c r="AE134" s="148"/>
      <c r="AF134" s="148"/>
      <c r="AG134" s="148" t="s">
        <v>389</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273" t="s">
        <v>1819</v>
      </c>
      <c r="D135" s="274"/>
      <c r="E135" s="274"/>
      <c r="F135" s="274"/>
      <c r="G135" s="274"/>
      <c r="H135" s="157"/>
      <c r="I135" s="157"/>
      <c r="J135" s="157"/>
      <c r="K135" s="157"/>
      <c r="L135" s="157"/>
      <c r="M135" s="157"/>
      <c r="N135" s="157"/>
      <c r="O135" s="157"/>
      <c r="P135" s="157"/>
      <c r="Q135" s="157"/>
      <c r="R135" s="157"/>
      <c r="S135" s="157"/>
      <c r="T135" s="157"/>
      <c r="U135" s="157"/>
      <c r="V135" s="157"/>
      <c r="W135" s="157"/>
      <c r="X135" s="157"/>
      <c r="Y135" s="148"/>
      <c r="Z135" s="148"/>
      <c r="AA135" s="148"/>
      <c r="AB135" s="148"/>
      <c r="AC135" s="148"/>
      <c r="AD135" s="148"/>
      <c r="AE135" s="148"/>
      <c r="AF135" s="148"/>
      <c r="AG135" s="148" t="s">
        <v>391</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261" t="s">
        <v>1820</v>
      </c>
      <c r="D136" s="262"/>
      <c r="E136" s="262"/>
      <c r="F136" s="262"/>
      <c r="G136" s="262"/>
      <c r="H136" s="157"/>
      <c r="I136" s="157"/>
      <c r="J136" s="157"/>
      <c r="K136" s="157"/>
      <c r="L136" s="157"/>
      <c r="M136" s="157"/>
      <c r="N136" s="157"/>
      <c r="O136" s="157"/>
      <c r="P136" s="157"/>
      <c r="Q136" s="157"/>
      <c r="R136" s="157"/>
      <c r="S136" s="157"/>
      <c r="T136" s="157"/>
      <c r="U136" s="157"/>
      <c r="V136" s="157"/>
      <c r="W136" s="157"/>
      <c r="X136" s="157"/>
      <c r="Y136" s="148"/>
      <c r="Z136" s="148"/>
      <c r="AA136" s="148"/>
      <c r="AB136" s="148"/>
      <c r="AC136" s="148"/>
      <c r="AD136" s="148"/>
      <c r="AE136" s="148"/>
      <c r="AF136" s="148"/>
      <c r="AG136" s="148" t="s">
        <v>326</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97" t="s">
        <v>2119</v>
      </c>
      <c r="D137" s="183"/>
      <c r="E137" s="184">
        <v>2.6324999999999998</v>
      </c>
      <c r="F137" s="157"/>
      <c r="G137" s="157"/>
      <c r="H137" s="157"/>
      <c r="I137" s="157"/>
      <c r="J137" s="157"/>
      <c r="K137" s="157"/>
      <c r="L137" s="157"/>
      <c r="M137" s="157"/>
      <c r="N137" s="157"/>
      <c r="O137" s="157"/>
      <c r="P137" s="157"/>
      <c r="Q137" s="157"/>
      <c r="R137" s="157"/>
      <c r="S137" s="157"/>
      <c r="T137" s="157"/>
      <c r="U137" s="157"/>
      <c r="V137" s="157"/>
      <c r="W137" s="157"/>
      <c r="X137" s="157"/>
      <c r="Y137" s="148"/>
      <c r="Z137" s="148"/>
      <c r="AA137" s="148"/>
      <c r="AB137" s="148"/>
      <c r="AC137" s="148"/>
      <c r="AD137" s="148"/>
      <c r="AE137" s="148"/>
      <c r="AF137" s="148"/>
      <c r="AG137" s="148" t="s">
        <v>393</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65">
        <v>33</v>
      </c>
      <c r="B138" s="166" t="s">
        <v>1822</v>
      </c>
      <c r="C138" s="175" t="s">
        <v>1823</v>
      </c>
      <c r="D138" s="167" t="s">
        <v>443</v>
      </c>
      <c r="E138" s="168">
        <v>0.13500000000000001</v>
      </c>
      <c r="F138" s="169">
        <v>2488</v>
      </c>
      <c r="G138" s="170">
        <f>ROUND(E138*F138,2)</f>
        <v>335.88</v>
      </c>
      <c r="H138" s="169">
        <v>2125.4499999999998</v>
      </c>
      <c r="I138" s="170">
        <f>ROUND(E138*H138,2)</f>
        <v>286.94</v>
      </c>
      <c r="J138" s="169">
        <v>362.55</v>
      </c>
      <c r="K138" s="170">
        <f>ROUND(E138*J138,2)</f>
        <v>48.94</v>
      </c>
      <c r="L138" s="170">
        <v>21</v>
      </c>
      <c r="M138" s="170">
        <f>G138*(1+L138/100)</f>
        <v>406.41479999999996</v>
      </c>
      <c r="N138" s="170">
        <v>2.5276700000000001</v>
      </c>
      <c r="O138" s="170">
        <f>ROUND(E138*N138,2)</f>
        <v>0.34</v>
      </c>
      <c r="P138" s="170">
        <v>0</v>
      </c>
      <c r="Q138" s="170">
        <f>ROUND(E138*P138,2)</f>
        <v>0</v>
      </c>
      <c r="R138" s="170" t="s">
        <v>1195</v>
      </c>
      <c r="S138" s="170" t="s">
        <v>387</v>
      </c>
      <c r="T138" s="171" t="s">
        <v>322</v>
      </c>
      <c r="U138" s="157">
        <v>0.97699999999999998</v>
      </c>
      <c r="V138" s="157">
        <f>ROUND(E138*U138,2)</f>
        <v>0.13</v>
      </c>
      <c r="W138" s="157"/>
      <c r="X138" s="157" t="s">
        <v>388</v>
      </c>
      <c r="Y138" s="148"/>
      <c r="Z138" s="148"/>
      <c r="AA138" s="148"/>
      <c r="AB138" s="148"/>
      <c r="AC138" s="148"/>
      <c r="AD138" s="148"/>
      <c r="AE138" s="148"/>
      <c r="AF138" s="148"/>
      <c r="AG138" s="148" t="s">
        <v>389</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ht="22.5" outlineLevel="1" x14ac:dyDescent="0.2">
      <c r="A139" s="155"/>
      <c r="B139" s="156"/>
      <c r="C139" s="273" t="s">
        <v>1824</v>
      </c>
      <c r="D139" s="274"/>
      <c r="E139" s="274"/>
      <c r="F139" s="274"/>
      <c r="G139" s="274"/>
      <c r="H139" s="157"/>
      <c r="I139" s="157"/>
      <c r="J139" s="157"/>
      <c r="K139" s="157"/>
      <c r="L139" s="157"/>
      <c r="M139" s="157"/>
      <c r="N139" s="157"/>
      <c r="O139" s="157"/>
      <c r="P139" s="157"/>
      <c r="Q139" s="157"/>
      <c r="R139" s="157"/>
      <c r="S139" s="157"/>
      <c r="T139" s="157"/>
      <c r="U139" s="157"/>
      <c r="V139" s="157"/>
      <c r="W139" s="157"/>
      <c r="X139" s="157"/>
      <c r="Y139" s="148"/>
      <c r="Z139" s="148"/>
      <c r="AA139" s="148"/>
      <c r="AB139" s="148"/>
      <c r="AC139" s="148"/>
      <c r="AD139" s="148"/>
      <c r="AE139" s="148"/>
      <c r="AF139" s="148"/>
      <c r="AG139" s="148" t="s">
        <v>391</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72" t="str">
        <f>C139</f>
        <v>nosných, výplňových, obkladových, půdních, štítových, poprsních apod., s pomocným lešením o výšce podlahy do 1900 mm a pro zatížení 1,5 kPa,</v>
      </c>
      <c r="BB139" s="148"/>
      <c r="BC139" s="148"/>
      <c r="BD139" s="148"/>
      <c r="BE139" s="148"/>
      <c r="BF139" s="148"/>
      <c r="BG139" s="148"/>
      <c r="BH139" s="148"/>
    </row>
    <row r="140" spans="1:60" outlineLevel="1" x14ac:dyDescent="0.2">
      <c r="A140" s="155"/>
      <c r="B140" s="156"/>
      <c r="C140" s="197" t="s">
        <v>1773</v>
      </c>
      <c r="D140" s="183"/>
      <c r="E140" s="184"/>
      <c r="F140" s="157"/>
      <c r="G140" s="157"/>
      <c r="H140" s="157"/>
      <c r="I140" s="157"/>
      <c r="J140" s="157"/>
      <c r="K140" s="157"/>
      <c r="L140" s="157"/>
      <c r="M140" s="157"/>
      <c r="N140" s="157"/>
      <c r="O140" s="157"/>
      <c r="P140" s="157"/>
      <c r="Q140" s="157"/>
      <c r="R140" s="157"/>
      <c r="S140" s="157"/>
      <c r="T140" s="157"/>
      <c r="U140" s="157"/>
      <c r="V140" s="157"/>
      <c r="W140" s="157"/>
      <c r="X140" s="157"/>
      <c r="Y140" s="148"/>
      <c r="Z140" s="148"/>
      <c r="AA140" s="148"/>
      <c r="AB140" s="148"/>
      <c r="AC140" s="148"/>
      <c r="AD140" s="148"/>
      <c r="AE140" s="148"/>
      <c r="AF140" s="148"/>
      <c r="AG140" s="148" t="s">
        <v>393</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97" t="s">
        <v>2294</v>
      </c>
      <c r="D141" s="183"/>
      <c r="E141" s="184">
        <v>0.13500000000000001</v>
      </c>
      <c r="F141" s="157"/>
      <c r="G141" s="157"/>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393</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65">
        <v>34</v>
      </c>
      <c r="B142" s="166" t="s">
        <v>1827</v>
      </c>
      <c r="C142" s="175" t="s">
        <v>1828</v>
      </c>
      <c r="D142" s="167" t="s">
        <v>506</v>
      </c>
      <c r="E142" s="168">
        <v>1.8</v>
      </c>
      <c r="F142" s="169">
        <v>461.6</v>
      </c>
      <c r="G142" s="170">
        <f>ROUND(E142*F142,2)</f>
        <v>830.88</v>
      </c>
      <c r="H142" s="169">
        <v>145.61000000000001</v>
      </c>
      <c r="I142" s="170">
        <f>ROUND(E142*H142,2)</f>
        <v>262.10000000000002</v>
      </c>
      <c r="J142" s="169">
        <v>315.99</v>
      </c>
      <c r="K142" s="170">
        <f>ROUND(E142*J142,2)</f>
        <v>568.78</v>
      </c>
      <c r="L142" s="170">
        <v>21</v>
      </c>
      <c r="M142" s="170">
        <f>G142*(1+L142/100)</f>
        <v>1005.3647999999999</v>
      </c>
      <c r="N142" s="170">
        <v>3.5249999999999997E-2</v>
      </c>
      <c r="O142" s="170">
        <f>ROUND(E142*N142,2)</f>
        <v>0.06</v>
      </c>
      <c r="P142" s="170">
        <v>0</v>
      </c>
      <c r="Q142" s="170">
        <f>ROUND(E142*P142,2)</f>
        <v>0</v>
      </c>
      <c r="R142" s="170" t="s">
        <v>1195</v>
      </c>
      <c r="S142" s="170" t="s">
        <v>387</v>
      </c>
      <c r="T142" s="171" t="s">
        <v>322</v>
      </c>
      <c r="U142" s="157">
        <v>0.74</v>
      </c>
      <c r="V142" s="157">
        <f>ROUND(E142*U142,2)</f>
        <v>1.33</v>
      </c>
      <c r="W142" s="157"/>
      <c r="X142" s="157" t="s">
        <v>388</v>
      </c>
      <c r="Y142" s="148"/>
      <c r="Z142" s="148"/>
      <c r="AA142" s="148"/>
      <c r="AB142" s="148"/>
      <c r="AC142" s="148"/>
      <c r="AD142" s="148"/>
      <c r="AE142" s="148"/>
      <c r="AF142" s="148"/>
      <c r="AG142" s="148" t="s">
        <v>389</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ht="22.5" outlineLevel="1" x14ac:dyDescent="0.2">
      <c r="A143" s="155"/>
      <c r="B143" s="156"/>
      <c r="C143" s="273" t="s">
        <v>1829</v>
      </c>
      <c r="D143" s="274"/>
      <c r="E143" s="274"/>
      <c r="F143" s="274"/>
      <c r="G143" s="274"/>
      <c r="H143" s="157"/>
      <c r="I143" s="157"/>
      <c r="J143" s="157"/>
      <c r="K143" s="157"/>
      <c r="L143" s="157"/>
      <c r="M143" s="157"/>
      <c r="N143" s="157"/>
      <c r="O143" s="157"/>
      <c r="P143" s="157"/>
      <c r="Q143" s="157"/>
      <c r="R143" s="157"/>
      <c r="S143" s="157"/>
      <c r="T143" s="157"/>
      <c r="U143" s="157"/>
      <c r="V143" s="157"/>
      <c r="W143" s="157"/>
      <c r="X143" s="157"/>
      <c r="Y143" s="148"/>
      <c r="Z143" s="148"/>
      <c r="AA143" s="148"/>
      <c r="AB143" s="148"/>
      <c r="AC143" s="148"/>
      <c r="AD143" s="148"/>
      <c r="AE143" s="148"/>
      <c r="AF143" s="148"/>
      <c r="AG143" s="148" t="s">
        <v>391</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72" t="str">
        <f>C143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43" s="148"/>
      <c r="BC143" s="148"/>
      <c r="BD143" s="148"/>
      <c r="BE143" s="148"/>
      <c r="BF143" s="148"/>
      <c r="BG143" s="148"/>
      <c r="BH143" s="148"/>
    </row>
    <row r="144" spans="1:60" outlineLevel="1" x14ac:dyDescent="0.2">
      <c r="A144" s="155"/>
      <c r="B144" s="156"/>
      <c r="C144" s="197" t="s">
        <v>1773</v>
      </c>
      <c r="D144" s="183"/>
      <c r="E144" s="184"/>
      <c r="F144" s="157"/>
      <c r="G144" s="157"/>
      <c r="H144" s="157"/>
      <c r="I144" s="157"/>
      <c r="J144" s="157"/>
      <c r="K144" s="157"/>
      <c r="L144" s="157"/>
      <c r="M144" s="157"/>
      <c r="N144" s="157"/>
      <c r="O144" s="157"/>
      <c r="P144" s="157"/>
      <c r="Q144" s="157"/>
      <c r="R144" s="157"/>
      <c r="S144" s="157"/>
      <c r="T144" s="157"/>
      <c r="U144" s="157"/>
      <c r="V144" s="157"/>
      <c r="W144" s="157"/>
      <c r="X144" s="157"/>
      <c r="Y144" s="148"/>
      <c r="Z144" s="148"/>
      <c r="AA144" s="148"/>
      <c r="AB144" s="148"/>
      <c r="AC144" s="148"/>
      <c r="AD144" s="148"/>
      <c r="AE144" s="148"/>
      <c r="AF144" s="148"/>
      <c r="AG144" s="148" t="s">
        <v>393</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97" t="s">
        <v>2295</v>
      </c>
      <c r="D145" s="183"/>
      <c r="E145" s="184">
        <v>1.8</v>
      </c>
      <c r="F145" s="157"/>
      <c r="G145" s="157"/>
      <c r="H145" s="157"/>
      <c r="I145" s="157"/>
      <c r="J145" s="157"/>
      <c r="K145" s="157"/>
      <c r="L145" s="157"/>
      <c r="M145" s="157"/>
      <c r="N145" s="157"/>
      <c r="O145" s="157"/>
      <c r="P145" s="157"/>
      <c r="Q145" s="157"/>
      <c r="R145" s="157"/>
      <c r="S145" s="157"/>
      <c r="T145" s="157"/>
      <c r="U145" s="157"/>
      <c r="V145" s="157"/>
      <c r="W145" s="157"/>
      <c r="X145" s="157"/>
      <c r="Y145" s="148"/>
      <c r="Z145" s="148"/>
      <c r="AA145" s="148"/>
      <c r="AB145" s="148"/>
      <c r="AC145" s="148"/>
      <c r="AD145" s="148"/>
      <c r="AE145" s="148"/>
      <c r="AF145" s="148"/>
      <c r="AG145" s="148" t="s">
        <v>393</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65">
        <v>35</v>
      </c>
      <c r="B146" s="166" t="s">
        <v>1832</v>
      </c>
      <c r="C146" s="175" t="s">
        <v>1833</v>
      </c>
      <c r="D146" s="167" t="s">
        <v>506</v>
      </c>
      <c r="E146" s="168">
        <v>1.8</v>
      </c>
      <c r="F146" s="169">
        <v>172.8</v>
      </c>
      <c r="G146" s="170">
        <f>ROUND(E146*F146,2)</f>
        <v>311.04000000000002</v>
      </c>
      <c r="H146" s="169">
        <v>0</v>
      </c>
      <c r="I146" s="170">
        <f>ROUND(E146*H146,2)</f>
        <v>0</v>
      </c>
      <c r="J146" s="169">
        <v>172.8</v>
      </c>
      <c r="K146" s="170">
        <f>ROUND(E146*J146,2)</f>
        <v>311.04000000000002</v>
      </c>
      <c r="L146" s="170">
        <v>21</v>
      </c>
      <c r="M146" s="170">
        <f>G146*(1+L146/100)</f>
        <v>376.35840000000002</v>
      </c>
      <c r="N146" s="170">
        <v>0</v>
      </c>
      <c r="O146" s="170">
        <f>ROUND(E146*N146,2)</f>
        <v>0</v>
      </c>
      <c r="P146" s="170">
        <v>0</v>
      </c>
      <c r="Q146" s="170">
        <f>ROUND(E146*P146,2)</f>
        <v>0</v>
      </c>
      <c r="R146" s="170" t="s">
        <v>1195</v>
      </c>
      <c r="S146" s="170" t="s">
        <v>387</v>
      </c>
      <c r="T146" s="171" t="s">
        <v>322</v>
      </c>
      <c r="U146" s="157">
        <v>0.35</v>
      </c>
      <c r="V146" s="157">
        <f>ROUND(E146*U146,2)</f>
        <v>0.63</v>
      </c>
      <c r="W146" s="157"/>
      <c r="X146" s="157" t="s">
        <v>388</v>
      </c>
      <c r="Y146" s="148"/>
      <c r="Z146" s="148"/>
      <c r="AA146" s="148"/>
      <c r="AB146" s="148"/>
      <c r="AC146" s="148"/>
      <c r="AD146" s="148"/>
      <c r="AE146" s="148"/>
      <c r="AF146" s="148"/>
      <c r="AG146" s="148" t="s">
        <v>389</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ht="22.5" outlineLevel="1" x14ac:dyDescent="0.2">
      <c r="A147" s="155"/>
      <c r="B147" s="156"/>
      <c r="C147" s="273" t="s">
        <v>1829</v>
      </c>
      <c r="D147" s="274"/>
      <c r="E147" s="274"/>
      <c r="F147" s="274"/>
      <c r="G147" s="274"/>
      <c r="H147" s="157"/>
      <c r="I147" s="157"/>
      <c r="J147" s="157"/>
      <c r="K147" s="157"/>
      <c r="L147" s="157"/>
      <c r="M147" s="157"/>
      <c r="N147" s="157"/>
      <c r="O147" s="157"/>
      <c r="P147" s="157"/>
      <c r="Q147" s="157"/>
      <c r="R147" s="157"/>
      <c r="S147" s="157"/>
      <c r="T147" s="157"/>
      <c r="U147" s="157"/>
      <c r="V147" s="157"/>
      <c r="W147" s="157"/>
      <c r="X147" s="157"/>
      <c r="Y147" s="148"/>
      <c r="Z147" s="148"/>
      <c r="AA147" s="148"/>
      <c r="AB147" s="148"/>
      <c r="AC147" s="148"/>
      <c r="AD147" s="148"/>
      <c r="AE147" s="148"/>
      <c r="AF147" s="148"/>
      <c r="AG147" s="148" t="s">
        <v>391</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72" t="str">
        <f>C147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47" s="148"/>
      <c r="BC147" s="148"/>
      <c r="BD147" s="148"/>
      <c r="BE147" s="148"/>
      <c r="BF147" s="148"/>
      <c r="BG147" s="148"/>
      <c r="BH147" s="148"/>
    </row>
    <row r="148" spans="1:60" outlineLevel="1" x14ac:dyDescent="0.2">
      <c r="A148" s="155"/>
      <c r="B148" s="156"/>
      <c r="C148" s="197" t="s">
        <v>1773</v>
      </c>
      <c r="D148" s="183"/>
      <c r="E148" s="184"/>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393</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97" t="s">
        <v>2295</v>
      </c>
      <c r="D149" s="183"/>
      <c r="E149" s="184">
        <v>1.8</v>
      </c>
      <c r="F149" s="157"/>
      <c r="G149" s="157"/>
      <c r="H149" s="157"/>
      <c r="I149" s="157"/>
      <c r="J149" s="157"/>
      <c r="K149" s="157"/>
      <c r="L149" s="157"/>
      <c r="M149" s="157"/>
      <c r="N149" s="157"/>
      <c r="O149" s="157"/>
      <c r="P149" s="157"/>
      <c r="Q149" s="157"/>
      <c r="R149" s="157"/>
      <c r="S149" s="157"/>
      <c r="T149" s="157"/>
      <c r="U149" s="157"/>
      <c r="V149" s="157"/>
      <c r="W149" s="157"/>
      <c r="X149" s="157"/>
      <c r="Y149" s="148"/>
      <c r="Z149" s="148"/>
      <c r="AA149" s="148"/>
      <c r="AB149" s="148"/>
      <c r="AC149" s="148"/>
      <c r="AD149" s="148"/>
      <c r="AE149" s="148"/>
      <c r="AF149" s="148"/>
      <c r="AG149" s="148" t="s">
        <v>393</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ht="22.5" outlineLevel="1" x14ac:dyDescent="0.2">
      <c r="A150" s="165">
        <v>36</v>
      </c>
      <c r="B150" s="166" t="s">
        <v>1841</v>
      </c>
      <c r="C150" s="175" t="s">
        <v>1842</v>
      </c>
      <c r="D150" s="167" t="s">
        <v>443</v>
      </c>
      <c r="E150" s="168">
        <v>0.72450000000000003</v>
      </c>
      <c r="F150" s="169">
        <v>2984</v>
      </c>
      <c r="G150" s="170">
        <f>ROUND(E150*F150,2)</f>
        <v>2161.91</v>
      </c>
      <c r="H150" s="169">
        <v>2085.34</v>
      </c>
      <c r="I150" s="170">
        <f>ROUND(E150*H150,2)</f>
        <v>1510.83</v>
      </c>
      <c r="J150" s="169">
        <v>898.66</v>
      </c>
      <c r="K150" s="170">
        <f>ROUND(E150*J150,2)</f>
        <v>651.08000000000004</v>
      </c>
      <c r="L150" s="170">
        <v>21</v>
      </c>
      <c r="M150" s="170">
        <f>G150*(1+L150/100)</f>
        <v>2615.9110999999998</v>
      </c>
      <c r="N150" s="170">
        <v>2.6125600000000002</v>
      </c>
      <c r="O150" s="170">
        <f>ROUND(E150*N150,2)</f>
        <v>1.89</v>
      </c>
      <c r="P150" s="170">
        <v>0</v>
      </c>
      <c r="Q150" s="170">
        <f>ROUND(E150*P150,2)</f>
        <v>0</v>
      </c>
      <c r="R150" s="170" t="s">
        <v>1176</v>
      </c>
      <c r="S150" s="170" t="s">
        <v>387</v>
      </c>
      <c r="T150" s="171" t="s">
        <v>322</v>
      </c>
      <c r="U150" s="157">
        <v>3.0670000000000002</v>
      </c>
      <c r="V150" s="157">
        <f>ROUND(E150*U150,2)</f>
        <v>2.2200000000000002</v>
      </c>
      <c r="W150" s="157"/>
      <c r="X150" s="157" t="s">
        <v>388</v>
      </c>
      <c r="Y150" s="148"/>
      <c r="Z150" s="148"/>
      <c r="AA150" s="148"/>
      <c r="AB150" s="148"/>
      <c r="AC150" s="148"/>
      <c r="AD150" s="148"/>
      <c r="AE150" s="148"/>
      <c r="AF150" s="148"/>
      <c r="AG150" s="148" t="s">
        <v>389</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ht="22.5" outlineLevel="1" x14ac:dyDescent="0.2">
      <c r="A151" s="155"/>
      <c r="B151" s="156"/>
      <c r="C151" s="273" t="s">
        <v>1177</v>
      </c>
      <c r="D151" s="274"/>
      <c r="E151" s="274"/>
      <c r="F151" s="274"/>
      <c r="G151" s="274"/>
      <c r="H151" s="157"/>
      <c r="I151" s="157"/>
      <c r="J151" s="157"/>
      <c r="K151" s="157"/>
      <c r="L151" s="157"/>
      <c r="M151" s="157"/>
      <c r="N151" s="157"/>
      <c r="O151" s="157"/>
      <c r="P151" s="157"/>
      <c r="Q151" s="157"/>
      <c r="R151" s="157"/>
      <c r="S151" s="157"/>
      <c r="T151" s="157"/>
      <c r="U151" s="157"/>
      <c r="V151" s="157"/>
      <c r="W151" s="157"/>
      <c r="X151" s="157"/>
      <c r="Y151" s="148"/>
      <c r="Z151" s="148"/>
      <c r="AA151" s="148"/>
      <c r="AB151" s="148"/>
      <c r="AC151" s="148"/>
      <c r="AD151" s="148"/>
      <c r="AE151" s="148"/>
      <c r="AF151" s="148"/>
      <c r="AG151" s="148" t="s">
        <v>391</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72" t="str">
        <f>C151</f>
        <v>čistíren odpadních vod (mimo budovy), nádrží, vodojemů, žlabů nebo kanálů, včetně pomocného pracovního lešení o výšce podlahy do 1900 mm a pro zatížení do 1,5 kPa,</v>
      </c>
      <c r="BB151" s="148"/>
      <c r="BC151" s="148"/>
      <c r="BD151" s="148"/>
      <c r="BE151" s="148"/>
      <c r="BF151" s="148"/>
      <c r="BG151" s="148"/>
      <c r="BH151" s="148"/>
    </row>
    <row r="152" spans="1:60" outlineLevel="1" x14ac:dyDescent="0.2">
      <c r="A152" s="155"/>
      <c r="B152" s="156"/>
      <c r="C152" s="197" t="s">
        <v>1773</v>
      </c>
      <c r="D152" s="183"/>
      <c r="E152" s="184"/>
      <c r="F152" s="157"/>
      <c r="G152" s="157"/>
      <c r="H152" s="157"/>
      <c r="I152" s="157"/>
      <c r="J152" s="157"/>
      <c r="K152" s="157"/>
      <c r="L152" s="157"/>
      <c r="M152" s="157"/>
      <c r="N152" s="157"/>
      <c r="O152" s="157"/>
      <c r="P152" s="157"/>
      <c r="Q152" s="157"/>
      <c r="R152" s="157"/>
      <c r="S152" s="157"/>
      <c r="T152" s="157"/>
      <c r="U152" s="157"/>
      <c r="V152" s="157"/>
      <c r="W152" s="157"/>
      <c r="X152" s="157"/>
      <c r="Y152" s="148"/>
      <c r="Z152" s="148"/>
      <c r="AA152" s="148"/>
      <c r="AB152" s="148"/>
      <c r="AC152" s="148"/>
      <c r="AD152" s="148"/>
      <c r="AE152" s="148"/>
      <c r="AF152" s="148"/>
      <c r="AG152" s="148" t="s">
        <v>393</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97" t="s">
        <v>2296</v>
      </c>
      <c r="D153" s="183"/>
      <c r="E153" s="184">
        <v>0.70199999999999996</v>
      </c>
      <c r="F153" s="157"/>
      <c r="G153" s="157"/>
      <c r="H153" s="157"/>
      <c r="I153" s="157"/>
      <c r="J153" s="157"/>
      <c r="K153" s="157"/>
      <c r="L153" s="157"/>
      <c r="M153" s="157"/>
      <c r="N153" s="157"/>
      <c r="O153" s="157"/>
      <c r="P153" s="157"/>
      <c r="Q153" s="157"/>
      <c r="R153" s="157"/>
      <c r="S153" s="157"/>
      <c r="T153" s="157"/>
      <c r="U153" s="157"/>
      <c r="V153" s="157"/>
      <c r="W153" s="157"/>
      <c r="X153" s="157"/>
      <c r="Y153" s="148"/>
      <c r="Z153" s="148"/>
      <c r="AA153" s="148"/>
      <c r="AB153" s="148"/>
      <c r="AC153" s="148"/>
      <c r="AD153" s="148"/>
      <c r="AE153" s="148"/>
      <c r="AF153" s="148"/>
      <c r="AG153" s="148" t="s">
        <v>393</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97" t="s">
        <v>2297</v>
      </c>
      <c r="D154" s="183"/>
      <c r="E154" s="184">
        <v>2.2499999999999999E-2</v>
      </c>
      <c r="F154" s="157"/>
      <c r="G154" s="157"/>
      <c r="H154" s="157"/>
      <c r="I154" s="157"/>
      <c r="J154" s="157"/>
      <c r="K154" s="157"/>
      <c r="L154" s="157"/>
      <c r="M154" s="157"/>
      <c r="N154" s="157"/>
      <c r="O154" s="157"/>
      <c r="P154" s="157"/>
      <c r="Q154" s="157"/>
      <c r="R154" s="157"/>
      <c r="S154" s="157"/>
      <c r="T154" s="157"/>
      <c r="U154" s="157"/>
      <c r="V154" s="157"/>
      <c r="W154" s="157"/>
      <c r="X154" s="157"/>
      <c r="Y154" s="148"/>
      <c r="Z154" s="148"/>
      <c r="AA154" s="148"/>
      <c r="AB154" s="148"/>
      <c r="AC154" s="148"/>
      <c r="AD154" s="148"/>
      <c r="AE154" s="148"/>
      <c r="AF154" s="148"/>
      <c r="AG154" s="148" t="s">
        <v>393</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ht="22.5" outlineLevel="1" x14ac:dyDescent="0.2">
      <c r="A155" s="165">
        <v>37</v>
      </c>
      <c r="B155" s="166" t="s">
        <v>1174</v>
      </c>
      <c r="C155" s="175" t="s">
        <v>1175</v>
      </c>
      <c r="D155" s="167" t="s">
        <v>443</v>
      </c>
      <c r="E155" s="168">
        <v>4.6550000000000002</v>
      </c>
      <c r="F155" s="169">
        <v>2860</v>
      </c>
      <c r="G155" s="170">
        <f>ROUND(E155*F155,2)</f>
        <v>13313.3</v>
      </c>
      <c r="H155" s="169">
        <v>2267.33</v>
      </c>
      <c r="I155" s="170">
        <f>ROUND(E155*H155,2)</f>
        <v>10554.42</v>
      </c>
      <c r="J155" s="169">
        <v>592.66999999999996</v>
      </c>
      <c r="K155" s="170">
        <f>ROUND(E155*J155,2)</f>
        <v>2758.88</v>
      </c>
      <c r="L155" s="170">
        <v>21</v>
      </c>
      <c r="M155" s="170">
        <f>G155*(1+L155/100)</f>
        <v>16109.092999999999</v>
      </c>
      <c r="N155" s="170">
        <v>2.59138</v>
      </c>
      <c r="O155" s="170">
        <f>ROUND(E155*N155,2)</f>
        <v>12.06</v>
      </c>
      <c r="P155" s="170">
        <v>0</v>
      </c>
      <c r="Q155" s="170">
        <f>ROUND(E155*P155,2)</f>
        <v>0</v>
      </c>
      <c r="R155" s="170" t="s">
        <v>1176</v>
      </c>
      <c r="S155" s="170" t="s">
        <v>387</v>
      </c>
      <c r="T155" s="171" t="s">
        <v>322</v>
      </c>
      <c r="U155" s="157">
        <v>2.0470000000000002</v>
      </c>
      <c r="V155" s="157">
        <f>ROUND(E155*U155,2)</f>
        <v>9.5299999999999994</v>
      </c>
      <c r="W155" s="157"/>
      <c r="X155" s="157" t="s">
        <v>388</v>
      </c>
      <c r="Y155" s="148"/>
      <c r="Z155" s="148"/>
      <c r="AA155" s="148"/>
      <c r="AB155" s="148"/>
      <c r="AC155" s="148"/>
      <c r="AD155" s="148"/>
      <c r="AE155" s="148"/>
      <c r="AF155" s="148"/>
      <c r="AG155" s="148" t="s">
        <v>389</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ht="22.5" outlineLevel="1" x14ac:dyDescent="0.2">
      <c r="A156" s="155"/>
      <c r="B156" s="156"/>
      <c r="C156" s="273" t="s">
        <v>1177</v>
      </c>
      <c r="D156" s="274"/>
      <c r="E156" s="274"/>
      <c r="F156" s="274"/>
      <c r="G156" s="274"/>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391</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72" t="str">
        <f>C156</f>
        <v>čistíren odpadních vod (mimo budovy), nádrží, vodojemů, žlabů nebo kanálů, včetně pomocného pracovního lešení o výšce podlahy do 1900 mm a pro zatížení do 1,5 kPa,</v>
      </c>
      <c r="BB156" s="148"/>
      <c r="BC156" s="148"/>
      <c r="BD156" s="148"/>
      <c r="BE156" s="148"/>
      <c r="BF156" s="148"/>
      <c r="BG156" s="148"/>
      <c r="BH156" s="148"/>
    </row>
    <row r="157" spans="1:60" outlineLevel="1" x14ac:dyDescent="0.2">
      <c r="A157" s="155"/>
      <c r="B157" s="156"/>
      <c r="C157" s="197" t="s">
        <v>1773</v>
      </c>
      <c r="D157" s="183"/>
      <c r="E157" s="184"/>
      <c r="F157" s="157"/>
      <c r="G157" s="157"/>
      <c r="H157" s="157"/>
      <c r="I157" s="157"/>
      <c r="J157" s="157"/>
      <c r="K157" s="157"/>
      <c r="L157" s="157"/>
      <c r="M157" s="157"/>
      <c r="N157" s="157"/>
      <c r="O157" s="157"/>
      <c r="P157" s="157"/>
      <c r="Q157" s="157"/>
      <c r="R157" s="157"/>
      <c r="S157" s="157"/>
      <c r="T157" s="157"/>
      <c r="U157" s="157"/>
      <c r="V157" s="157"/>
      <c r="W157" s="157"/>
      <c r="X157" s="157"/>
      <c r="Y157" s="148"/>
      <c r="Z157" s="148"/>
      <c r="AA157" s="148"/>
      <c r="AB157" s="148"/>
      <c r="AC157" s="148"/>
      <c r="AD157" s="148"/>
      <c r="AE157" s="148"/>
      <c r="AF157" s="148"/>
      <c r="AG157" s="148" t="s">
        <v>393</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97" t="s">
        <v>2298</v>
      </c>
      <c r="D158" s="183"/>
      <c r="E158" s="184">
        <v>4.6550000000000002</v>
      </c>
      <c r="F158" s="157"/>
      <c r="G158" s="157"/>
      <c r="H158" s="157"/>
      <c r="I158" s="157"/>
      <c r="J158" s="157"/>
      <c r="K158" s="157"/>
      <c r="L158" s="157"/>
      <c r="M158" s="157"/>
      <c r="N158" s="157"/>
      <c r="O158" s="157"/>
      <c r="P158" s="157"/>
      <c r="Q158" s="157"/>
      <c r="R158" s="157"/>
      <c r="S158" s="157"/>
      <c r="T158" s="157"/>
      <c r="U158" s="157"/>
      <c r="V158" s="157"/>
      <c r="W158" s="157"/>
      <c r="X158" s="157"/>
      <c r="Y158" s="148"/>
      <c r="Z158" s="148"/>
      <c r="AA158" s="148"/>
      <c r="AB158" s="148"/>
      <c r="AC158" s="148"/>
      <c r="AD158" s="148"/>
      <c r="AE158" s="148"/>
      <c r="AF158" s="148"/>
      <c r="AG158" s="148" t="s">
        <v>393</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ht="22.5" outlineLevel="1" x14ac:dyDescent="0.2">
      <c r="A159" s="165">
        <v>38</v>
      </c>
      <c r="B159" s="166" t="s">
        <v>1181</v>
      </c>
      <c r="C159" s="175" t="s">
        <v>1182</v>
      </c>
      <c r="D159" s="167" t="s">
        <v>506</v>
      </c>
      <c r="E159" s="168">
        <v>40.54</v>
      </c>
      <c r="F159" s="169">
        <v>633.6</v>
      </c>
      <c r="G159" s="170">
        <f>ROUND(E159*F159,2)</f>
        <v>25686.14</v>
      </c>
      <c r="H159" s="169">
        <v>217.71</v>
      </c>
      <c r="I159" s="170">
        <f>ROUND(E159*H159,2)</f>
        <v>8825.9599999999991</v>
      </c>
      <c r="J159" s="169">
        <v>415.89</v>
      </c>
      <c r="K159" s="170">
        <f>ROUND(E159*J159,2)</f>
        <v>16860.18</v>
      </c>
      <c r="L159" s="170">
        <v>21</v>
      </c>
      <c r="M159" s="170">
        <f>G159*(1+L159/100)</f>
        <v>31080.2294</v>
      </c>
      <c r="N159" s="170">
        <v>6.0310000000000002E-2</v>
      </c>
      <c r="O159" s="170">
        <f>ROUND(E159*N159,2)</f>
        <v>2.44</v>
      </c>
      <c r="P159" s="170">
        <v>0</v>
      </c>
      <c r="Q159" s="170">
        <f>ROUND(E159*P159,2)</f>
        <v>0</v>
      </c>
      <c r="R159" s="170" t="s">
        <v>1176</v>
      </c>
      <c r="S159" s="170" t="s">
        <v>387</v>
      </c>
      <c r="T159" s="171" t="s">
        <v>322</v>
      </c>
      <c r="U159" s="157">
        <v>1.0449999999999999</v>
      </c>
      <c r="V159" s="157">
        <f>ROUND(E159*U159,2)</f>
        <v>42.36</v>
      </c>
      <c r="W159" s="157"/>
      <c r="X159" s="157" t="s">
        <v>388</v>
      </c>
      <c r="Y159" s="148"/>
      <c r="Z159" s="148"/>
      <c r="AA159" s="148"/>
      <c r="AB159" s="148"/>
      <c r="AC159" s="148"/>
      <c r="AD159" s="148"/>
      <c r="AE159" s="148"/>
      <c r="AF159" s="148"/>
      <c r="AG159" s="148" t="s">
        <v>389</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273" t="s">
        <v>1183</v>
      </c>
      <c r="D160" s="274"/>
      <c r="E160" s="274"/>
      <c r="F160" s="274"/>
      <c r="G160" s="274"/>
      <c r="H160" s="157"/>
      <c r="I160" s="157"/>
      <c r="J160" s="157"/>
      <c r="K160" s="157"/>
      <c r="L160" s="157"/>
      <c r="M160" s="157"/>
      <c r="N160" s="157"/>
      <c r="O160" s="157"/>
      <c r="P160" s="157"/>
      <c r="Q160" s="157"/>
      <c r="R160" s="157"/>
      <c r="S160" s="157"/>
      <c r="T160" s="157"/>
      <c r="U160" s="157"/>
      <c r="V160" s="157"/>
      <c r="W160" s="157"/>
      <c r="X160" s="157"/>
      <c r="Y160" s="148"/>
      <c r="Z160" s="148"/>
      <c r="AA160" s="148"/>
      <c r="AB160" s="148"/>
      <c r="AC160" s="148"/>
      <c r="AD160" s="148"/>
      <c r="AE160" s="148"/>
      <c r="AF160" s="148"/>
      <c r="AG160" s="148" t="s">
        <v>391</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275" t="s">
        <v>1184</v>
      </c>
      <c r="D161" s="276"/>
      <c r="E161" s="276"/>
      <c r="F161" s="276"/>
      <c r="G161" s="276"/>
      <c r="H161" s="157"/>
      <c r="I161" s="157"/>
      <c r="J161" s="157"/>
      <c r="K161" s="157"/>
      <c r="L161" s="157"/>
      <c r="M161" s="157"/>
      <c r="N161" s="157"/>
      <c r="O161" s="157"/>
      <c r="P161" s="157"/>
      <c r="Q161" s="157"/>
      <c r="R161" s="157"/>
      <c r="S161" s="157"/>
      <c r="T161" s="157"/>
      <c r="U161" s="157"/>
      <c r="V161" s="157"/>
      <c r="W161" s="157"/>
      <c r="X161" s="157"/>
      <c r="Y161" s="148"/>
      <c r="Z161" s="148"/>
      <c r="AA161" s="148"/>
      <c r="AB161" s="148"/>
      <c r="AC161" s="148"/>
      <c r="AD161" s="148"/>
      <c r="AE161" s="148"/>
      <c r="AF161" s="148"/>
      <c r="AG161" s="148" t="s">
        <v>391</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275" t="s">
        <v>1185</v>
      </c>
      <c r="D162" s="276"/>
      <c r="E162" s="276"/>
      <c r="F162" s="276"/>
      <c r="G162" s="276"/>
      <c r="H162" s="157"/>
      <c r="I162" s="157"/>
      <c r="J162" s="157"/>
      <c r="K162" s="157"/>
      <c r="L162" s="157"/>
      <c r="M162" s="157"/>
      <c r="N162" s="157"/>
      <c r="O162" s="157"/>
      <c r="P162" s="157"/>
      <c r="Q162" s="157"/>
      <c r="R162" s="157"/>
      <c r="S162" s="157"/>
      <c r="T162" s="157"/>
      <c r="U162" s="157"/>
      <c r="V162" s="157"/>
      <c r="W162" s="157"/>
      <c r="X162" s="157"/>
      <c r="Y162" s="148"/>
      <c r="Z162" s="148"/>
      <c r="AA162" s="148"/>
      <c r="AB162" s="148"/>
      <c r="AC162" s="148"/>
      <c r="AD162" s="148"/>
      <c r="AE162" s="148"/>
      <c r="AF162" s="148"/>
      <c r="AG162" s="148" t="s">
        <v>391</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97" t="s">
        <v>1773</v>
      </c>
      <c r="D163" s="183"/>
      <c r="E163" s="184"/>
      <c r="F163" s="157"/>
      <c r="G163" s="157"/>
      <c r="H163" s="157"/>
      <c r="I163" s="157"/>
      <c r="J163" s="157"/>
      <c r="K163" s="157"/>
      <c r="L163" s="157"/>
      <c r="M163" s="157"/>
      <c r="N163" s="157"/>
      <c r="O163" s="157"/>
      <c r="P163" s="157"/>
      <c r="Q163" s="157"/>
      <c r="R163" s="157"/>
      <c r="S163" s="157"/>
      <c r="T163" s="157"/>
      <c r="U163" s="157"/>
      <c r="V163" s="157"/>
      <c r="W163" s="157"/>
      <c r="X163" s="157"/>
      <c r="Y163" s="148"/>
      <c r="Z163" s="148"/>
      <c r="AA163" s="148"/>
      <c r="AB163" s="148"/>
      <c r="AC163" s="148"/>
      <c r="AD163" s="148"/>
      <c r="AE163" s="148"/>
      <c r="AF163" s="148"/>
      <c r="AG163" s="148" t="s">
        <v>393</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97" t="s">
        <v>2299</v>
      </c>
      <c r="D164" s="183"/>
      <c r="E164" s="184">
        <v>0.6</v>
      </c>
      <c r="F164" s="157"/>
      <c r="G164" s="157"/>
      <c r="H164" s="157"/>
      <c r="I164" s="157"/>
      <c r="J164" s="157"/>
      <c r="K164" s="157"/>
      <c r="L164" s="157"/>
      <c r="M164" s="157"/>
      <c r="N164" s="157"/>
      <c r="O164" s="157"/>
      <c r="P164" s="157"/>
      <c r="Q164" s="157"/>
      <c r="R164" s="157"/>
      <c r="S164" s="157"/>
      <c r="T164" s="157"/>
      <c r="U164" s="157"/>
      <c r="V164" s="157"/>
      <c r="W164" s="157"/>
      <c r="X164" s="157"/>
      <c r="Y164" s="148"/>
      <c r="Z164" s="148"/>
      <c r="AA164" s="148"/>
      <c r="AB164" s="148"/>
      <c r="AC164" s="148"/>
      <c r="AD164" s="148"/>
      <c r="AE164" s="148"/>
      <c r="AF164" s="148"/>
      <c r="AG164" s="148" t="s">
        <v>393</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97" t="s">
        <v>2300</v>
      </c>
      <c r="D165" s="183"/>
      <c r="E165" s="184">
        <v>2.7</v>
      </c>
      <c r="F165" s="157"/>
      <c r="G165" s="157"/>
      <c r="H165" s="157"/>
      <c r="I165" s="157"/>
      <c r="J165" s="157"/>
      <c r="K165" s="157"/>
      <c r="L165" s="157"/>
      <c r="M165" s="157"/>
      <c r="N165" s="157"/>
      <c r="O165" s="157"/>
      <c r="P165" s="157"/>
      <c r="Q165" s="157"/>
      <c r="R165" s="157"/>
      <c r="S165" s="157"/>
      <c r="T165" s="157"/>
      <c r="U165" s="157"/>
      <c r="V165" s="157"/>
      <c r="W165" s="157"/>
      <c r="X165" s="157"/>
      <c r="Y165" s="148"/>
      <c r="Z165" s="148"/>
      <c r="AA165" s="148"/>
      <c r="AB165" s="148"/>
      <c r="AC165" s="148"/>
      <c r="AD165" s="148"/>
      <c r="AE165" s="148"/>
      <c r="AF165" s="148"/>
      <c r="AG165" s="148" t="s">
        <v>393</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97" t="s">
        <v>2301</v>
      </c>
      <c r="D166" s="183"/>
      <c r="E166" s="184">
        <v>37.24</v>
      </c>
      <c r="F166" s="157"/>
      <c r="G166" s="157"/>
      <c r="H166" s="157"/>
      <c r="I166" s="157"/>
      <c r="J166" s="157"/>
      <c r="K166" s="157"/>
      <c r="L166" s="157"/>
      <c r="M166" s="157"/>
      <c r="N166" s="157"/>
      <c r="O166" s="157"/>
      <c r="P166" s="157"/>
      <c r="Q166" s="157"/>
      <c r="R166" s="157"/>
      <c r="S166" s="157"/>
      <c r="T166" s="157"/>
      <c r="U166" s="157"/>
      <c r="V166" s="157"/>
      <c r="W166" s="157"/>
      <c r="X166" s="157"/>
      <c r="Y166" s="148"/>
      <c r="Z166" s="148"/>
      <c r="AA166" s="148"/>
      <c r="AB166" s="148"/>
      <c r="AC166" s="148"/>
      <c r="AD166" s="148"/>
      <c r="AE166" s="148"/>
      <c r="AF166" s="148"/>
      <c r="AG166" s="148" t="s">
        <v>393</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98" t="s">
        <v>599</v>
      </c>
      <c r="D167" s="185"/>
      <c r="E167" s="186">
        <v>40.54</v>
      </c>
      <c r="F167" s="157"/>
      <c r="G167" s="157"/>
      <c r="H167" s="157"/>
      <c r="I167" s="157"/>
      <c r="J167" s="157"/>
      <c r="K167" s="157"/>
      <c r="L167" s="157"/>
      <c r="M167" s="157"/>
      <c r="N167" s="157"/>
      <c r="O167" s="157"/>
      <c r="P167" s="157"/>
      <c r="Q167" s="157"/>
      <c r="R167" s="157"/>
      <c r="S167" s="157"/>
      <c r="T167" s="157"/>
      <c r="U167" s="157"/>
      <c r="V167" s="157"/>
      <c r="W167" s="157"/>
      <c r="X167" s="157"/>
      <c r="Y167" s="148"/>
      <c r="Z167" s="148"/>
      <c r="AA167" s="148"/>
      <c r="AB167" s="148"/>
      <c r="AC167" s="148"/>
      <c r="AD167" s="148"/>
      <c r="AE167" s="148"/>
      <c r="AF167" s="148"/>
      <c r="AG167" s="148" t="s">
        <v>393</v>
      </c>
      <c r="AH167" s="148">
        <v>1</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ht="22.5" outlineLevel="1" x14ac:dyDescent="0.2">
      <c r="A168" s="165">
        <v>39</v>
      </c>
      <c r="B168" s="166" t="s">
        <v>1849</v>
      </c>
      <c r="C168" s="175" t="s">
        <v>1850</v>
      </c>
      <c r="D168" s="167" t="s">
        <v>506</v>
      </c>
      <c r="E168" s="168">
        <v>40.54</v>
      </c>
      <c r="F168" s="169">
        <v>186.4</v>
      </c>
      <c r="G168" s="170">
        <f>ROUND(E168*F168,2)</f>
        <v>7556.66</v>
      </c>
      <c r="H168" s="169">
        <v>0</v>
      </c>
      <c r="I168" s="170">
        <f>ROUND(E168*H168,2)</f>
        <v>0</v>
      </c>
      <c r="J168" s="169">
        <v>186.4</v>
      </c>
      <c r="K168" s="170">
        <f>ROUND(E168*J168,2)</f>
        <v>7556.66</v>
      </c>
      <c r="L168" s="170">
        <v>21</v>
      </c>
      <c r="M168" s="170">
        <f>G168*(1+L168/100)</f>
        <v>9143.5586000000003</v>
      </c>
      <c r="N168" s="170">
        <v>0</v>
      </c>
      <c r="O168" s="170">
        <f>ROUND(E168*N168,2)</f>
        <v>0</v>
      </c>
      <c r="P168" s="170">
        <v>0</v>
      </c>
      <c r="Q168" s="170">
        <f>ROUND(E168*P168,2)</f>
        <v>0</v>
      </c>
      <c r="R168" s="170" t="s">
        <v>1176</v>
      </c>
      <c r="S168" s="170" t="s">
        <v>387</v>
      </c>
      <c r="T168" s="171" t="s">
        <v>322</v>
      </c>
      <c r="U168" s="157">
        <v>0.39500000000000002</v>
      </c>
      <c r="V168" s="157">
        <f>ROUND(E168*U168,2)</f>
        <v>16.010000000000002</v>
      </c>
      <c r="W168" s="157"/>
      <c r="X168" s="157" t="s">
        <v>388</v>
      </c>
      <c r="Y168" s="148"/>
      <c r="Z168" s="148"/>
      <c r="AA168" s="148"/>
      <c r="AB168" s="148"/>
      <c r="AC168" s="148"/>
      <c r="AD168" s="148"/>
      <c r="AE168" s="148"/>
      <c r="AF168" s="148"/>
      <c r="AG168" s="148" t="s">
        <v>389</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55"/>
      <c r="B169" s="156"/>
      <c r="C169" s="273" t="s">
        <v>1183</v>
      </c>
      <c r="D169" s="274"/>
      <c r="E169" s="274"/>
      <c r="F169" s="274"/>
      <c r="G169" s="274"/>
      <c r="H169" s="157"/>
      <c r="I169" s="157"/>
      <c r="J169" s="157"/>
      <c r="K169" s="157"/>
      <c r="L169" s="157"/>
      <c r="M169" s="157"/>
      <c r="N169" s="157"/>
      <c r="O169" s="157"/>
      <c r="P169" s="157"/>
      <c r="Q169" s="157"/>
      <c r="R169" s="157"/>
      <c r="S169" s="157"/>
      <c r="T169" s="157"/>
      <c r="U169" s="157"/>
      <c r="V169" s="157"/>
      <c r="W169" s="157"/>
      <c r="X169" s="157"/>
      <c r="Y169" s="148"/>
      <c r="Z169" s="148"/>
      <c r="AA169" s="148"/>
      <c r="AB169" s="148"/>
      <c r="AC169" s="148"/>
      <c r="AD169" s="148"/>
      <c r="AE169" s="148"/>
      <c r="AF169" s="148"/>
      <c r="AG169" s="148" t="s">
        <v>391</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275" t="s">
        <v>1184</v>
      </c>
      <c r="D170" s="276"/>
      <c r="E170" s="276"/>
      <c r="F170" s="276"/>
      <c r="G170" s="276"/>
      <c r="H170" s="157"/>
      <c r="I170" s="157"/>
      <c r="J170" s="157"/>
      <c r="K170" s="157"/>
      <c r="L170" s="157"/>
      <c r="M170" s="157"/>
      <c r="N170" s="157"/>
      <c r="O170" s="157"/>
      <c r="P170" s="157"/>
      <c r="Q170" s="157"/>
      <c r="R170" s="157"/>
      <c r="S170" s="157"/>
      <c r="T170" s="157"/>
      <c r="U170" s="157"/>
      <c r="V170" s="157"/>
      <c r="W170" s="157"/>
      <c r="X170" s="157"/>
      <c r="Y170" s="148"/>
      <c r="Z170" s="148"/>
      <c r="AA170" s="148"/>
      <c r="AB170" s="148"/>
      <c r="AC170" s="148"/>
      <c r="AD170" s="148"/>
      <c r="AE170" s="148"/>
      <c r="AF170" s="148"/>
      <c r="AG170" s="148" t="s">
        <v>391</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275" t="s">
        <v>1185</v>
      </c>
      <c r="D171" s="276"/>
      <c r="E171" s="276"/>
      <c r="F171" s="276"/>
      <c r="G171" s="276"/>
      <c r="H171" s="157"/>
      <c r="I171" s="157"/>
      <c r="J171" s="157"/>
      <c r="K171" s="157"/>
      <c r="L171" s="157"/>
      <c r="M171" s="157"/>
      <c r="N171" s="157"/>
      <c r="O171" s="157"/>
      <c r="P171" s="157"/>
      <c r="Q171" s="157"/>
      <c r="R171" s="157"/>
      <c r="S171" s="157"/>
      <c r="T171" s="157"/>
      <c r="U171" s="157"/>
      <c r="V171" s="157"/>
      <c r="W171" s="157"/>
      <c r="X171" s="157"/>
      <c r="Y171" s="148"/>
      <c r="Z171" s="148"/>
      <c r="AA171" s="148"/>
      <c r="AB171" s="148"/>
      <c r="AC171" s="148"/>
      <c r="AD171" s="148"/>
      <c r="AE171" s="148"/>
      <c r="AF171" s="148"/>
      <c r="AG171" s="148" t="s">
        <v>391</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97" t="s">
        <v>1773</v>
      </c>
      <c r="D172" s="183"/>
      <c r="E172" s="184"/>
      <c r="F172" s="157"/>
      <c r="G172" s="157"/>
      <c r="H172" s="157"/>
      <c r="I172" s="157"/>
      <c r="J172" s="157"/>
      <c r="K172" s="157"/>
      <c r="L172" s="157"/>
      <c r="M172" s="157"/>
      <c r="N172" s="157"/>
      <c r="O172" s="157"/>
      <c r="P172" s="157"/>
      <c r="Q172" s="157"/>
      <c r="R172" s="157"/>
      <c r="S172" s="157"/>
      <c r="T172" s="157"/>
      <c r="U172" s="157"/>
      <c r="V172" s="157"/>
      <c r="W172" s="157"/>
      <c r="X172" s="157"/>
      <c r="Y172" s="148"/>
      <c r="Z172" s="148"/>
      <c r="AA172" s="148"/>
      <c r="AB172" s="148"/>
      <c r="AC172" s="148"/>
      <c r="AD172" s="148"/>
      <c r="AE172" s="148"/>
      <c r="AF172" s="148"/>
      <c r="AG172" s="148" t="s">
        <v>393</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97" t="s">
        <v>2299</v>
      </c>
      <c r="D173" s="183"/>
      <c r="E173" s="184">
        <v>0.6</v>
      </c>
      <c r="F173" s="157"/>
      <c r="G173" s="157"/>
      <c r="H173" s="157"/>
      <c r="I173" s="157"/>
      <c r="J173" s="157"/>
      <c r="K173" s="157"/>
      <c r="L173" s="157"/>
      <c r="M173" s="157"/>
      <c r="N173" s="157"/>
      <c r="O173" s="157"/>
      <c r="P173" s="157"/>
      <c r="Q173" s="157"/>
      <c r="R173" s="157"/>
      <c r="S173" s="157"/>
      <c r="T173" s="157"/>
      <c r="U173" s="157"/>
      <c r="V173" s="157"/>
      <c r="W173" s="157"/>
      <c r="X173" s="157"/>
      <c r="Y173" s="148"/>
      <c r="Z173" s="148"/>
      <c r="AA173" s="148"/>
      <c r="AB173" s="148"/>
      <c r="AC173" s="148"/>
      <c r="AD173" s="148"/>
      <c r="AE173" s="148"/>
      <c r="AF173" s="148"/>
      <c r="AG173" s="148" t="s">
        <v>393</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97" t="s">
        <v>2300</v>
      </c>
      <c r="D174" s="183"/>
      <c r="E174" s="184">
        <v>2.7</v>
      </c>
      <c r="F174" s="157"/>
      <c r="G174" s="157"/>
      <c r="H174" s="157"/>
      <c r="I174" s="157"/>
      <c r="J174" s="157"/>
      <c r="K174" s="157"/>
      <c r="L174" s="157"/>
      <c r="M174" s="157"/>
      <c r="N174" s="157"/>
      <c r="O174" s="157"/>
      <c r="P174" s="157"/>
      <c r="Q174" s="157"/>
      <c r="R174" s="157"/>
      <c r="S174" s="157"/>
      <c r="T174" s="157"/>
      <c r="U174" s="157"/>
      <c r="V174" s="157"/>
      <c r="W174" s="157"/>
      <c r="X174" s="157"/>
      <c r="Y174" s="148"/>
      <c r="Z174" s="148"/>
      <c r="AA174" s="148"/>
      <c r="AB174" s="148"/>
      <c r="AC174" s="148"/>
      <c r="AD174" s="148"/>
      <c r="AE174" s="148"/>
      <c r="AF174" s="148"/>
      <c r="AG174" s="148" t="s">
        <v>393</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97" t="s">
        <v>2301</v>
      </c>
      <c r="D175" s="183"/>
      <c r="E175" s="184">
        <v>37.24</v>
      </c>
      <c r="F175" s="157"/>
      <c r="G175" s="157"/>
      <c r="H175" s="157"/>
      <c r="I175" s="157"/>
      <c r="J175" s="157"/>
      <c r="K175" s="157"/>
      <c r="L175" s="157"/>
      <c r="M175" s="157"/>
      <c r="N175" s="157"/>
      <c r="O175" s="157"/>
      <c r="P175" s="157"/>
      <c r="Q175" s="157"/>
      <c r="R175" s="157"/>
      <c r="S175" s="157"/>
      <c r="T175" s="157"/>
      <c r="U175" s="157"/>
      <c r="V175" s="157"/>
      <c r="W175" s="157"/>
      <c r="X175" s="157"/>
      <c r="Y175" s="148"/>
      <c r="Z175" s="148"/>
      <c r="AA175" s="148"/>
      <c r="AB175" s="148"/>
      <c r="AC175" s="148"/>
      <c r="AD175" s="148"/>
      <c r="AE175" s="148"/>
      <c r="AF175" s="148"/>
      <c r="AG175" s="148" t="s">
        <v>393</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98" t="s">
        <v>599</v>
      </c>
      <c r="D176" s="185"/>
      <c r="E176" s="186">
        <v>40.54</v>
      </c>
      <c r="F176" s="157"/>
      <c r="G176" s="157"/>
      <c r="H176" s="157"/>
      <c r="I176" s="157"/>
      <c r="J176" s="157"/>
      <c r="K176" s="157"/>
      <c r="L176" s="157"/>
      <c r="M176" s="157"/>
      <c r="N176" s="157"/>
      <c r="O176" s="157"/>
      <c r="P176" s="157"/>
      <c r="Q176" s="157"/>
      <c r="R176" s="157"/>
      <c r="S176" s="157"/>
      <c r="T176" s="157"/>
      <c r="U176" s="157"/>
      <c r="V176" s="157"/>
      <c r="W176" s="157"/>
      <c r="X176" s="157"/>
      <c r="Y176" s="148"/>
      <c r="Z176" s="148"/>
      <c r="AA176" s="148"/>
      <c r="AB176" s="148"/>
      <c r="AC176" s="148"/>
      <c r="AD176" s="148"/>
      <c r="AE176" s="148"/>
      <c r="AF176" s="148"/>
      <c r="AG176" s="148" t="s">
        <v>393</v>
      </c>
      <c r="AH176" s="148">
        <v>1</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65">
        <v>40</v>
      </c>
      <c r="B177" s="166" t="s">
        <v>1188</v>
      </c>
      <c r="C177" s="175" t="s">
        <v>1189</v>
      </c>
      <c r="D177" s="167" t="s">
        <v>649</v>
      </c>
      <c r="E177" s="168">
        <v>0.70813000000000004</v>
      </c>
      <c r="F177" s="169">
        <v>24256</v>
      </c>
      <c r="G177" s="170">
        <f>ROUND(E177*F177,2)</f>
        <v>17176.400000000001</v>
      </c>
      <c r="H177" s="169">
        <v>16032.79</v>
      </c>
      <c r="I177" s="170">
        <f>ROUND(E177*H177,2)</f>
        <v>11353.3</v>
      </c>
      <c r="J177" s="169">
        <v>8223.2099999999991</v>
      </c>
      <c r="K177" s="170">
        <f>ROUND(E177*J177,2)</f>
        <v>5823.1</v>
      </c>
      <c r="L177" s="170">
        <v>21</v>
      </c>
      <c r="M177" s="170">
        <f>G177*(1+L177/100)</f>
        <v>20783.444</v>
      </c>
      <c r="N177" s="170">
        <v>1.02535</v>
      </c>
      <c r="O177" s="170">
        <f>ROUND(E177*N177,2)</f>
        <v>0.73</v>
      </c>
      <c r="P177" s="170">
        <v>0</v>
      </c>
      <c r="Q177" s="170">
        <f>ROUND(E177*P177,2)</f>
        <v>0</v>
      </c>
      <c r="R177" s="170" t="s">
        <v>1176</v>
      </c>
      <c r="S177" s="170" t="s">
        <v>387</v>
      </c>
      <c r="T177" s="171" t="s">
        <v>322</v>
      </c>
      <c r="U177" s="157">
        <v>22.07</v>
      </c>
      <c r="V177" s="157">
        <f>ROUND(E177*U177,2)</f>
        <v>15.63</v>
      </c>
      <c r="W177" s="157"/>
      <c r="X177" s="157" t="s">
        <v>388</v>
      </c>
      <c r="Y177" s="148"/>
      <c r="Z177" s="148"/>
      <c r="AA177" s="148"/>
      <c r="AB177" s="148"/>
      <c r="AC177" s="148"/>
      <c r="AD177" s="148"/>
      <c r="AE177" s="148"/>
      <c r="AF177" s="148"/>
      <c r="AG177" s="148" t="s">
        <v>389</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ht="22.5" outlineLevel="1" x14ac:dyDescent="0.2">
      <c r="A178" s="155"/>
      <c r="B178" s="156"/>
      <c r="C178" s="273" t="s">
        <v>1190</v>
      </c>
      <c r="D178" s="274"/>
      <c r="E178" s="274"/>
      <c r="F178" s="274"/>
      <c r="G178" s="274"/>
      <c r="H178" s="157"/>
      <c r="I178" s="157"/>
      <c r="J178" s="157"/>
      <c r="K178" s="157"/>
      <c r="L178" s="157"/>
      <c r="M178" s="157"/>
      <c r="N178" s="157"/>
      <c r="O178" s="157"/>
      <c r="P178" s="157"/>
      <c r="Q178" s="157"/>
      <c r="R178" s="157"/>
      <c r="S178" s="157"/>
      <c r="T178" s="157"/>
      <c r="U178" s="157"/>
      <c r="V178" s="157"/>
      <c r="W178" s="157"/>
      <c r="X178" s="157"/>
      <c r="Y178" s="148"/>
      <c r="Z178" s="148"/>
      <c r="AA178" s="148"/>
      <c r="AB178" s="148"/>
      <c r="AC178" s="148"/>
      <c r="AD178" s="148"/>
      <c r="AE178" s="148"/>
      <c r="AF178" s="148"/>
      <c r="AG178" s="148" t="s">
        <v>391</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72" t="str">
        <f>C178</f>
        <v>čistíren odpadních vod (mimo budovy), nádrží, vodojemů, žlabů nebo kanálů , včetně pomocného pracovního lešení o výšce podlahy do 1900 mm a pro zatížení do 1,5 kPa,</v>
      </c>
      <c r="BB178" s="148"/>
      <c r="BC178" s="148"/>
      <c r="BD178" s="148"/>
      <c r="BE178" s="148"/>
      <c r="BF178" s="148"/>
      <c r="BG178" s="148"/>
      <c r="BH178" s="148"/>
    </row>
    <row r="179" spans="1:60" outlineLevel="1" x14ac:dyDescent="0.2">
      <c r="A179" s="155"/>
      <c r="B179" s="156"/>
      <c r="C179" s="194" t="s">
        <v>392</v>
      </c>
      <c r="D179" s="179"/>
      <c r="E179" s="180"/>
      <c r="F179" s="157"/>
      <c r="G179" s="157"/>
      <c r="H179" s="157"/>
      <c r="I179" s="157"/>
      <c r="J179" s="157"/>
      <c r="K179" s="157"/>
      <c r="L179" s="157"/>
      <c r="M179" s="157"/>
      <c r="N179" s="157"/>
      <c r="O179" s="157"/>
      <c r="P179" s="157"/>
      <c r="Q179" s="157"/>
      <c r="R179" s="157"/>
      <c r="S179" s="157"/>
      <c r="T179" s="157"/>
      <c r="U179" s="157"/>
      <c r="V179" s="157"/>
      <c r="W179" s="157"/>
      <c r="X179" s="157"/>
      <c r="Y179" s="148"/>
      <c r="Z179" s="148"/>
      <c r="AA179" s="148"/>
      <c r="AB179" s="148"/>
      <c r="AC179" s="148"/>
      <c r="AD179" s="148"/>
      <c r="AE179" s="148"/>
      <c r="AF179" s="148"/>
      <c r="AG179" s="148" t="s">
        <v>393</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95" t="s">
        <v>1851</v>
      </c>
      <c r="D180" s="179"/>
      <c r="E180" s="180"/>
      <c r="F180" s="157"/>
      <c r="G180" s="157"/>
      <c r="H180" s="157"/>
      <c r="I180" s="157"/>
      <c r="J180" s="157"/>
      <c r="K180" s="157"/>
      <c r="L180" s="157"/>
      <c r="M180" s="157"/>
      <c r="N180" s="157"/>
      <c r="O180" s="157"/>
      <c r="P180" s="157"/>
      <c r="Q180" s="157"/>
      <c r="R180" s="157"/>
      <c r="S180" s="157"/>
      <c r="T180" s="157"/>
      <c r="U180" s="157"/>
      <c r="V180" s="157"/>
      <c r="W180" s="157"/>
      <c r="X180" s="157"/>
      <c r="Y180" s="148"/>
      <c r="Z180" s="148"/>
      <c r="AA180" s="148"/>
      <c r="AB180" s="148"/>
      <c r="AC180" s="148"/>
      <c r="AD180" s="148"/>
      <c r="AE180" s="148"/>
      <c r="AF180" s="148"/>
      <c r="AG180" s="148" t="s">
        <v>393</v>
      </c>
      <c r="AH180" s="148">
        <v>2</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95" t="s">
        <v>2302</v>
      </c>
      <c r="D181" s="179"/>
      <c r="E181" s="180">
        <v>4.6550000000000002</v>
      </c>
      <c r="F181" s="157"/>
      <c r="G181" s="157"/>
      <c r="H181" s="157"/>
      <c r="I181" s="157"/>
      <c r="J181" s="157"/>
      <c r="K181" s="157"/>
      <c r="L181" s="157"/>
      <c r="M181" s="157"/>
      <c r="N181" s="157"/>
      <c r="O181" s="157"/>
      <c r="P181" s="157"/>
      <c r="Q181" s="157"/>
      <c r="R181" s="157"/>
      <c r="S181" s="157"/>
      <c r="T181" s="157"/>
      <c r="U181" s="157"/>
      <c r="V181" s="157"/>
      <c r="W181" s="157"/>
      <c r="X181" s="157"/>
      <c r="Y181" s="148"/>
      <c r="Z181" s="148"/>
      <c r="AA181" s="148"/>
      <c r="AB181" s="148"/>
      <c r="AC181" s="148"/>
      <c r="AD181" s="148"/>
      <c r="AE181" s="148"/>
      <c r="AF181" s="148"/>
      <c r="AG181" s="148" t="s">
        <v>393</v>
      </c>
      <c r="AH181" s="148">
        <v>2</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195" t="s">
        <v>1851</v>
      </c>
      <c r="D182" s="179"/>
      <c r="E182" s="180"/>
      <c r="F182" s="157"/>
      <c r="G182" s="157"/>
      <c r="H182" s="157"/>
      <c r="I182" s="157"/>
      <c r="J182" s="157"/>
      <c r="K182" s="157"/>
      <c r="L182" s="157"/>
      <c r="M182" s="157"/>
      <c r="N182" s="157"/>
      <c r="O182" s="157"/>
      <c r="P182" s="157"/>
      <c r="Q182" s="157"/>
      <c r="R182" s="157"/>
      <c r="S182" s="157"/>
      <c r="T182" s="157"/>
      <c r="U182" s="157"/>
      <c r="V182" s="157"/>
      <c r="W182" s="157"/>
      <c r="X182" s="157"/>
      <c r="Y182" s="148"/>
      <c r="Z182" s="148"/>
      <c r="AA182" s="148"/>
      <c r="AB182" s="148"/>
      <c r="AC182" s="148"/>
      <c r="AD182" s="148"/>
      <c r="AE182" s="148"/>
      <c r="AF182" s="148"/>
      <c r="AG182" s="148" t="s">
        <v>393</v>
      </c>
      <c r="AH182" s="148">
        <v>2</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95" t="s">
        <v>2303</v>
      </c>
      <c r="D183" s="179"/>
      <c r="E183" s="180">
        <v>1.7825</v>
      </c>
      <c r="F183" s="157"/>
      <c r="G183" s="157"/>
      <c r="H183" s="157"/>
      <c r="I183" s="157"/>
      <c r="J183" s="157"/>
      <c r="K183" s="157"/>
      <c r="L183" s="157"/>
      <c r="M183" s="157"/>
      <c r="N183" s="157"/>
      <c r="O183" s="157"/>
      <c r="P183" s="157"/>
      <c r="Q183" s="157"/>
      <c r="R183" s="157"/>
      <c r="S183" s="157"/>
      <c r="T183" s="157"/>
      <c r="U183" s="157"/>
      <c r="V183" s="157"/>
      <c r="W183" s="157"/>
      <c r="X183" s="157"/>
      <c r="Y183" s="148"/>
      <c r="Z183" s="148"/>
      <c r="AA183" s="148"/>
      <c r="AB183" s="148"/>
      <c r="AC183" s="148"/>
      <c r="AD183" s="148"/>
      <c r="AE183" s="148"/>
      <c r="AF183" s="148"/>
      <c r="AG183" s="148" t="s">
        <v>393</v>
      </c>
      <c r="AH183" s="148">
        <v>2</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96" t="s">
        <v>403</v>
      </c>
      <c r="D184" s="181"/>
      <c r="E184" s="182">
        <v>6.4375</v>
      </c>
      <c r="F184" s="157"/>
      <c r="G184" s="157"/>
      <c r="H184" s="157"/>
      <c r="I184" s="157"/>
      <c r="J184" s="157"/>
      <c r="K184" s="157"/>
      <c r="L184" s="157"/>
      <c r="M184" s="157"/>
      <c r="N184" s="157"/>
      <c r="O184" s="157"/>
      <c r="P184" s="157"/>
      <c r="Q184" s="157"/>
      <c r="R184" s="157"/>
      <c r="S184" s="157"/>
      <c r="T184" s="157"/>
      <c r="U184" s="157"/>
      <c r="V184" s="157"/>
      <c r="W184" s="157"/>
      <c r="X184" s="157"/>
      <c r="Y184" s="148"/>
      <c r="Z184" s="148"/>
      <c r="AA184" s="148"/>
      <c r="AB184" s="148"/>
      <c r="AC184" s="148"/>
      <c r="AD184" s="148"/>
      <c r="AE184" s="148"/>
      <c r="AF184" s="148"/>
      <c r="AG184" s="148" t="s">
        <v>393</v>
      </c>
      <c r="AH184" s="148">
        <v>3</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55"/>
      <c r="B185" s="156"/>
      <c r="C185" s="194" t="s">
        <v>404</v>
      </c>
      <c r="D185" s="179"/>
      <c r="E185" s="180"/>
      <c r="F185" s="157"/>
      <c r="G185" s="157"/>
      <c r="H185" s="157"/>
      <c r="I185" s="157"/>
      <c r="J185" s="157"/>
      <c r="K185" s="157"/>
      <c r="L185" s="157"/>
      <c r="M185" s="157"/>
      <c r="N185" s="157"/>
      <c r="O185" s="157"/>
      <c r="P185" s="157"/>
      <c r="Q185" s="157"/>
      <c r="R185" s="157"/>
      <c r="S185" s="157"/>
      <c r="T185" s="157"/>
      <c r="U185" s="157"/>
      <c r="V185" s="157"/>
      <c r="W185" s="157"/>
      <c r="X185" s="157"/>
      <c r="Y185" s="148"/>
      <c r="Z185" s="148"/>
      <c r="AA185" s="148"/>
      <c r="AB185" s="148"/>
      <c r="AC185" s="148"/>
      <c r="AD185" s="148"/>
      <c r="AE185" s="148"/>
      <c r="AF185" s="148"/>
      <c r="AG185" s="148" t="s">
        <v>393</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97" t="s">
        <v>2304</v>
      </c>
      <c r="D186" s="183"/>
      <c r="E186" s="184">
        <v>0.70813000000000004</v>
      </c>
      <c r="F186" s="157"/>
      <c r="G186" s="157"/>
      <c r="H186" s="157"/>
      <c r="I186" s="157"/>
      <c r="J186" s="157"/>
      <c r="K186" s="157"/>
      <c r="L186" s="157"/>
      <c r="M186" s="157"/>
      <c r="N186" s="157"/>
      <c r="O186" s="157"/>
      <c r="P186" s="157"/>
      <c r="Q186" s="157"/>
      <c r="R186" s="157"/>
      <c r="S186" s="157"/>
      <c r="T186" s="157"/>
      <c r="U186" s="157"/>
      <c r="V186" s="157"/>
      <c r="W186" s="157"/>
      <c r="X186" s="157"/>
      <c r="Y186" s="148"/>
      <c r="Z186" s="148"/>
      <c r="AA186" s="148"/>
      <c r="AB186" s="148"/>
      <c r="AC186" s="148"/>
      <c r="AD186" s="148"/>
      <c r="AE186" s="148"/>
      <c r="AF186" s="148"/>
      <c r="AG186" s="148" t="s">
        <v>393</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65">
        <v>41</v>
      </c>
      <c r="B187" s="166" t="s">
        <v>1855</v>
      </c>
      <c r="C187" s="175" t="s">
        <v>1856</v>
      </c>
      <c r="D187" s="167" t="s">
        <v>443</v>
      </c>
      <c r="E187" s="168">
        <v>1.7825</v>
      </c>
      <c r="F187" s="169">
        <v>2864</v>
      </c>
      <c r="G187" s="170">
        <f>ROUND(E187*F187,2)</f>
        <v>5105.08</v>
      </c>
      <c r="H187" s="169">
        <v>2533.6</v>
      </c>
      <c r="I187" s="170">
        <f>ROUND(E187*H187,2)</f>
        <v>4516.1400000000003</v>
      </c>
      <c r="J187" s="169">
        <v>330.4</v>
      </c>
      <c r="K187" s="170">
        <f>ROUND(E187*J187,2)</f>
        <v>588.94000000000005</v>
      </c>
      <c r="L187" s="170">
        <v>21</v>
      </c>
      <c r="M187" s="170">
        <f>G187*(1+L187/100)</f>
        <v>6177.1467999999995</v>
      </c>
      <c r="N187" s="170">
        <v>2.5772499999999998</v>
      </c>
      <c r="O187" s="170">
        <f>ROUND(E187*N187,2)</f>
        <v>4.59</v>
      </c>
      <c r="P187" s="170">
        <v>0</v>
      </c>
      <c r="Q187" s="170">
        <f>ROUND(E187*P187,2)</f>
        <v>0</v>
      </c>
      <c r="R187" s="170"/>
      <c r="S187" s="170" t="s">
        <v>321</v>
      </c>
      <c r="T187" s="171" t="s">
        <v>322</v>
      </c>
      <c r="U187" s="157">
        <v>1.054</v>
      </c>
      <c r="V187" s="157">
        <f>ROUND(E187*U187,2)</f>
        <v>1.88</v>
      </c>
      <c r="W187" s="157"/>
      <c r="X187" s="157" t="s">
        <v>388</v>
      </c>
      <c r="Y187" s="148"/>
      <c r="Z187" s="148"/>
      <c r="AA187" s="148"/>
      <c r="AB187" s="148"/>
      <c r="AC187" s="148"/>
      <c r="AD187" s="148"/>
      <c r="AE187" s="148"/>
      <c r="AF187" s="148"/>
      <c r="AG187" s="148" t="s">
        <v>389</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97" t="s">
        <v>1773</v>
      </c>
      <c r="D188" s="183"/>
      <c r="E188" s="184"/>
      <c r="F188" s="157"/>
      <c r="G188" s="157"/>
      <c r="H188" s="157"/>
      <c r="I188" s="157"/>
      <c r="J188" s="157"/>
      <c r="K188" s="157"/>
      <c r="L188" s="157"/>
      <c r="M188" s="157"/>
      <c r="N188" s="157"/>
      <c r="O188" s="157"/>
      <c r="P188" s="157"/>
      <c r="Q188" s="157"/>
      <c r="R188" s="157"/>
      <c r="S188" s="157"/>
      <c r="T188" s="157"/>
      <c r="U188" s="157"/>
      <c r="V188" s="157"/>
      <c r="W188" s="157"/>
      <c r="X188" s="157"/>
      <c r="Y188" s="148"/>
      <c r="Z188" s="148"/>
      <c r="AA188" s="148"/>
      <c r="AB188" s="148"/>
      <c r="AC188" s="148"/>
      <c r="AD188" s="148"/>
      <c r="AE188" s="148"/>
      <c r="AF188" s="148"/>
      <c r="AG188" s="148" t="s">
        <v>393</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55"/>
      <c r="B189" s="156"/>
      <c r="C189" s="197" t="s">
        <v>2305</v>
      </c>
      <c r="D189" s="183"/>
      <c r="E189" s="184">
        <v>1.7825</v>
      </c>
      <c r="F189" s="157"/>
      <c r="G189" s="157"/>
      <c r="H189" s="157"/>
      <c r="I189" s="157"/>
      <c r="J189" s="157"/>
      <c r="K189" s="157"/>
      <c r="L189" s="157"/>
      <c r="M189" s="157"/>
      <c r="N189" s="157"/>
      <c r="O189" s="157"/>
      <c r="P189" s="157"/>
      <c r="Q189" s="157"/>
      <c r="R189" s="157"/>
      <c r="S189" s="157"/>
      <c r="T189" s="157"/>
      <c r="U189" s="157"/>
      <c r="V189" s="157"/>
      <c r="W189" s="157"/>
      <c r="X189" s="157"/>
      <c r="Y189" s="148"/>
      <c r="Z189" s="148"/>
      <c r="AA189" s="148"/>
      <c r="AB189" s="148"/>
      <c r="AC189" s="148"/>
      <c r="AD189" s="148"/>
      <c r="AE189" s="148"/>
      <c r="AF189" s="148"/>
      <c r="AG189" s="148" t="s">
        <v>393</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x14ac:dyDescent="0.2">
      <c r="A190" s="159" t="s">
        <v>316</v>
      </c>
      <c r="B190" s="160" t="s">
        <v>216</v>
      </c>
      <c r="C190" s="174" t="s">
        <v>217</v>
      </c>
      <c r="D190" s="161"/>
      <c r="E190" s="162"/>
      <c r="F190" s="163"/>
      <c r="G190" s="163">
        <f>SUMIF(AG191:AG234,"&lt;&gt;NOR",G191:G234)</f>
        <v>32969.79</v>
      </c>
      <c r="H190" s="163"/>
      <c r="I190" s="163">
        <f>SUM(I191:I234)</f>
        <v>19531.55</v>
      </c>
      <c r="J190" s="163"/>
      <c r="K190" s="163">
        <f>SUM(K191:K234)</f>
        <v>13438.24</v>
      </c>
      <c r="L190" s="163"/>
      <c r="M190" s="163">
        <f>SUM(M191:M234)</f>
        <v>39893.445899999992</v>
      </c>
      <c r="N190" s="163"/>
      <c r="O190" s="163">
        <f>SUM(O191:O234)</f>
        <v>19.869999999999997</v>
      </c>
      <c r="P190" s="163"/>
      <c r="Q190" s="163">
        <f>SUM(Q191:Q234)</f>
        <v>0</v>
      </c>
      <c r="R190" s="163"/>
      <c r="S190" s="163"/>
      <c r="T190" s="164"/>
      <c r="U190" s="158"/>
      <c r="V190" s="158">
        <f>SUM(V191:V234)</f>
        <v>34.25</v>
      </c>
      <c r="W190" s="158"/>
      <c r="X190" s="158"/>
      <c r="AG190" t="s">
        <v>317</v>
      </c>
    </row>
    <row r="191" spans="1:60" ht="33.75" outlineLevel="1" x14ac:dyDescent="0.2">
      <c r="A191" s="165">
        <v>42</v>
      </c>
      <c r="B191" s="166" t="s">
        <v>1193</v>
      </c>
      <c r="C191" s="175" t="s">
        <v>1867</v>
      </c>
      <c r="D191" s="167" t="s">
        <v>443</v>
      </c>
      <c r="E191" s="168">
        <v>3.2065999999999999</v>
      </c>
      <c r="F191" s="169">
        <v>2452</v>
      </c>
      <c r="G191" s="170">
        <f>ROUND(E191*F191,2)</f>
        <v>7862.58</v>
      </c>
      <c r="H191" s="169">
        <v>2078.56</v>
      </c>
      <c r="I191" s="170">
        <f>ROUND(E191*H191,2)</f>
        <v>6665.11</v>
      </c>
      <c r="J191" s="169">
        <v>373.44</v>
      </c>
      <c r="K191" s="170">
        <f>ROUND(E191*J191,2)</f>
        <v>1197.47</v>
      </c>
      <c r="L191" s="170">
        <v>21</v>
      </c>
      <c r="M191" s="170">
        <f>G191*(1+L191/100)</f>
        <v>9513.7217999999993</v>
      </c>
      <c r="N191" s="170">
        <v>2.5251399999999999</v>
      </c>
      <c r="O191" s="170">
        <f>ROUND(E191*N191,2)</f>
        <v>8.1</v>
      </c>
      <c r="P191" s="170">
        <v>0</v>
      </c>
      <c r="Q191" s="170">
        <f>ROUND(E191*P191,2)</f>
        <v>0</v>
      </c>
      <c r="R191" s="170" t="s">
        <v>1195</v>
      </c>
      <c r="S191" s="170" t="s">
        <v>387</v>
      </c>
      <c r="T191" s="171" t="s">
        <v>322</v>
      </c>
      <c r="U191" s="157">
        <v>0.98699999999999999</v>
      </c>
      <c r="V191" s="157">
        <f>ROUND(E191*U191,2)</f>
        <v>3.16</v>
      </c>
      <c r="W191" s="157"/>
      <c r="X191" s="157" t="s">
        <v>388</v>
      </c>
      <c r="Y191" s="148"/>
      <c r="Z191" s="148"/>
      <c r="AA191" s="148"/>
      <c r="AB191" s="148"/>
      <c r="AC191" s="148"/>
      <c r="AD191" s="148"/>
      <c r="AE191" s="148"/>
      <c r="AF191" s="148"/>
      <c r="AG191" s="148" t="s">
        <v>389</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270" t="s">
        <v>1868</v>
      </c>
      <c r="D192" s="271"/>
      <c r="E192" s="271"/>
      <c r="F192" s="271"/>
      <c r="G192" s="271"/>
      <c r="H192" s="157"/>
      <c r="I192" s="157"/>
      <c r="J192" s="157"/>
      <c r="K192" s="157"/>
      <c r="L192" s="157"/>
      <c r="M192" s="157"/>
      <c r="N192" s="157"/>
      <c r="O192" s="157"/>
      <c r="P192" s="157"/>
      <c r="Q192" s="157"/>
      <c r="R192" s="157"/>
      <c r="S192" s="157"/>
      <c r="T192" s="157"/>
      <c r="U192" s="157"/>
      <c r="V192" s="157"/>
      <c r="W192" s="157"/>
      <c r="X192" s="157"/>
      <c r="Y192" s="148"/>
      <c r="Z192" s="148"/>
      <c r="AA192" s="148"/>
      <c r="AB192" s="148"/>
      <c r="AC192" s="148"/>
      <c r="AD192" s="148"/>
      <c r="AE192" s="148"/>
      <c r="AF192" s="148"/>
      <c r="AG192" s="148" t="s">
        <v>326</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97" t="s">
        <v>2226</v>
      </c>
      <c r="D193" s="183"/>
      <c r="E193" s="184">
        <v>1.5386</v>
      </c>
      <c r="F193" s="157"/>
      <c r="G193" s="157"/>
      <c r="H193" s="157"/>
      <c r="I193" s="157"/>
      <c r="J193" s="157"/>
      <c r="K193" s="157"/>
      <c r="L193" s="157"/>
      <c r="M193" s="157"/>
      <c r="N193" s="157"/>
      <c r="O193" s="157"/>
      <c r="P193" s="157"/>
      <c r="Q193" s="157"/>
      <c r="R193" s="157"/>
      <c r="S193" s="157"/>
      <c r="T193" s="157"/>
      <c r="U193" s="157"/>
      <c r="V193" s="157"/>
      <c r="W193" s="157"/>
      <c r="X193" s="157"/>
      <c r="Y193" s="148"/>
      <c r="Z193" s="148"/>
      <c r="AA193" s="148"/>
      <c r="AB193" s="148"/>
      <c r="AC193" s="148"/>
      <c r="AD193" s="148"/>
      <c r="AE193" s="148"/>
      <c r="AF193" s="148"/>
      <c r="AG193" s="148" t="s">
        <v>393</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97" t="s">
        <v>2227</v>
      </c>
      <c r="D194" s="183"/>
      <c r="E194" s="184">
        <v>-0.315</v>
      </c>
      <c r="F194" s="157"/>
      <c r="G194" s="157"/>
      <c r="H194" s="157"/>
      <c r="I194" s="157"/>
      <c r="J194" s="157"/>
      <c r="K194" s="157"/>
      <c r="L194" s="157"/>
      <c r="M194" s="157"/>
      <c r="N194" s="157"/>
      <c r="O194" s="157"/>
      <c r="P194" s="157"/>
      <c r="Q194" s="157"/>
      <c r="R194" s="157"/>
      <c r="S194" s="157"/>
      <c r="T194" s="157"/>
      <c r="U194" s="157"/>
      <c r="V194" s="157"/>
      <c r="W194" s="157"/>
      <c r="X194" s="157"/>
      <c r="Y194" s="148"/>
      <c r="Z194" s="148"/>
      <c r="AA194" s="148"/>
      <c r="AB194" s="148"/>
      <c r="AC194" s="148"/>
      <c r="AD194" s="148"/>
      <c r="AE194" s="148"/>
      <c r="AF194" s="148"/>
      <c r="AG194" s="148" t="s">
        <v>393</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197" t="s">
        <v>2306</v>
      </c>
      <c r="D195" s="183"/>
      <c r="E195" s="184">
        <v>1.66</v>
      </c>
      <c r="F195" s="157"/>
      <c r="G195" s="157"/>
      <c r="H195" s="157"/>
      <c r="I195" s="157"/>
      <c r="J195" s="157"/>
      <c r="K195" s="157"/>
      <c r="L195" s="157"/>
      <c r="M195" s="157"/>
      <c r="N195" s="157"/>
      <c r="O195" s="157"/>
      <c r="P195" s="157"/>
      <c r="Q195" s="157"/>
      <c r="R195" s="157"/>
      <c r="S195" s="157"/>
      <c r="T195" s="157"/>
      <c r="U195" s="157"/>
      <c r="V195" s="157"/>
      <c r="W195" s="157"/>
      <c r="X195" s="157"/>
      <c r="Y195" s="148"/>
      <c r="Z195" s="148"/>
      <c r="AA195" s="148"/>
      <c r="AB195" s="148"/>
      <c r="AC195" s="148"/>
      <c r="AD195" s="148"/>
      <c r="AE195" s="148"/>
      <c r="AF195" s="148"/>
      <c r="AG195" s="148" t="s">
        <v>393</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97" t="s">
        <v>2135</v>
      </c>
      <c r="D196" s="183"/>
      <c r="E196" s="184">
        <v>0.32300000000000001</v>
      </c>
      <c r="F196" s="157"/>
      <c r="G196" s="157"/>
      <c r="H196" s="157"/>
      <c r="I196" s="157"/>
      <c r="J196" s="157"/>
      <c r="K196" s="157"/>
      <c r="L196" s="157"/>
      <c r="M196" s="157"/>
      <c r="N196" s="157"/>
      <c r="O196" s="157"/>
      <c r="P196" s="157"/>
      <c r="Q196" s="157"/>
      <c r="R196" s="157"/>
      <c r="S196" s="157"/>
      <c r="T196" s="157"/>
      <c r="U196" s="157"/>
      <c r="V196" s="157"/>
      <c r="W196" s="157"/>
      <c r="X196" s="157"/>
      <c r="Y196" s="148"/>
      <c r="Z196" s="148"/>
      <c r="AA196" s="148"/>
      <c r="AB196" s="148"/>
      <c r="AC196" s="148"/>
      <c r="AD196" s="148"/>
      <c r="AE196" s="148"/>
      <c r="AF196" s="148"/>
      <c r="AG196" s="148" t="s">
        <v>393</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98" t="s">
        <v>599</v>
      </c>
      <c r="D197" s="185"/>
      <c r="E197" s="186">
        <v>3.2065999999999999</v>
      </c>
      <c r="F197" s="157"/>
      <c r="G197" s="157"/>
      <c r="H197" s="157"/>
      <c r="I197" s="157"/>
      <c r="J197" s="157"/>
      <c r="K197" s="157"/>
      <c r="L197" s="157"/>
      <c r="M197" s="157"/>
      <c r="N197" s="157"/>
      <c r="O197" s="157"/>
      <c r="P197" s="157"/>
      <c r="Q197" s="157"/>
      <c r="R197" s="157"/>
      <c r="S197" s="157"/>
      <c r="T197" s="157"/>
      <c r="U197" s="157"/>
      <c r="V197" s="157"/>
      <c r="W197" s="157"/>
      <c r="X197" s="157"/>
      <c r="Y197" s="148"/>
      <c r="Z197" s="148"/>
      <c r="AA197" s="148"/>
      <c r="AB197" s="148"/>
      <c r="AC197" s="148"/>
      <c r="AD197" s="148"/>
      <c r="AE197" s="148"/>
      <c r="AF197" s="148"/>
      <c r="AG197" s="148" t="s">
        <v>393</v>
      </c>
      <c r="AH197" s="148">
        <v>1</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ht="22.5" outlineLevel="1" x14ac:dyDescent="0.2">
      <c r="A198" s="165">
        <v>43</v>
      </c>
      <c r="B198" s="166" t="s">
        <v>1198</v>
      </c>
      <c r="C198" s="175" t="s">
        <v>1873</v>
      </c>
      <c r="D198" s="167" t="s">
        <v>506</v>
      </c>
      <c r="E198" s="168">
        <v>20.224900000000002</v>
      </c>
      <c r="F198" s="169">
        <v>385.2</v>
      </c>
      <c r="G198" s="170">
        <f>ROUND(E198*F198,2)</f>
        <v>7790.63</v>
      </c>
      <c r="H198" s="169">
        <v>117.53</v>
      </c>
      <c r="I198" s="170">
        <f>ROUND(E198*H198,2)</f>
        <v>2377.0300000000002</v>
      </c>
      <c r="J198" s="169">
        <v>267.67</v>
      </c>
      <c r="K198" s="170">
        <f>ROUND(E198*J198,2)</f>
        <v>5413.6</v>
      </c>
      <c r="L198" s="170">
        <v>21</v>
      </c>
      <c r="M198" s="170">
        <f>G198*(1+L198/100)</f>
        <v>9426.6623</v>
      </c>
      <c r="N198" s="170">
        <v>4.5379999999999997E-2</v>
      </c>
      <c r="O198" s="170">
        <f>ROUND(E198*N198,2)</f>
        <v>0.92</v>
      </c>
      <c r="P198" s="170">
        <v>0</v>
      </c>
      <c r="Q198" s="170">
        <f>ROUND(E198*P198,2)</f>
        <v>0</v>
      </c>
      <c r="R198" s="170" t="s">
        <v>1195</v>
      </c>
      <c r="S198" s="170" t="s">
        <v>387</v>
      </c>
      <c r="T198" s="171" t="s">
        <v>322</v>
      </c>
      <c r="U198" s="157">
        <v>0.65</v>
      </c>
      <c r="V198" s="157">
        <f>ROUND(E198*U198,2)</f>
        <v>13.15</v>
      </c>
      <c r="W198" s="157"/>
      <c r="X198" s="157" t="s">
        <v>388</v>
      </c>
      <c r="Y198" s="148"/>
      <c r="Z198" s="148"/>
      <c r="AA198" s="148"/>
      <c r="AB198" s="148"/>
      <c r="AC198" s="148"/>
      <c r="AD198" s="148"/>
      <c r="AE198" s="148"/>
      <c r="AF198" s="148"/>
      <c r="AG198" s="148" t="s">
        <v>389</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273" t="s">
        <v>1200</v>
      </c>
      <c r="D199" s="274"/>
      <c r="E199" s="274"/>
      <c r="F199" s="274"/>
      <c r="G199" s="274"/>
      <c r="H199" s="157"/>
      <c r="I199" s="157"/>
      <c r="J199" s="157"/>
      <c r="K199" s="157"/>
      <c r="L199" s="157"/>
      <c r="M199" s="157"/>
      <c r="N199" s="157"/>
      <c r="O199" s="157"/>
      <c r="P199" s="157"/>
      <c r="Q199" s="157"/>
      <c r="R199" s="157"/>
      <c r="S199" s="157"/>
      <c r="T199" s="157"/>
      <c r="U199" s="157"/>
      <c r="V199" s="157"/>
      <c r="W199" s="157"/>
      <c r="X199" s="157"/>
      <c r="Y199" s="148"/>
      <c r="Z199" s="148"/>
      <c r="AA199" s="148"/>
      <c r="AB199" s="148"/>
      <c r="AC199" s="148"/>
      <c r="AD199" s="148"/>
      <c r="AE199" s="148"/>
      <c r="AF199" s="148"/>
      <c r="AG199" s="148" t="s">
        <v>391</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97" t="s">
        <v>2228</v>
      </c>
      <c r="D200" s="183"/>
      <c r="E200" s="184">
        <v>8.3523999999999994</v>
      </c>
      <c r="F200" s="157"/>
      <c r="G200" s="157"/>
      <c r="H200" s="157"/>
      <c r="I200" s="157"/>
      <c r="J200" s="157"/>
      <c r="K200" s="157"/>
      <c r="L200" s="157"/>
      <c r="M200" s="157"/>
      <c r="N200" s="157"/>
      <c r="O200" s="157"/>
      <c r="P200" s="157"/>
      <c r="Q200" s="157"/>
      <c r="R200" s="157"/>
      <c r="S200" s="157"/>
      <c r="T200" s="157"/>
      <c r="U200" s="157"/>
      <c r="V200" s="157"/>
      <c r="W200" s="157"/>
      <c r="X200" s="157"/>
      <c r="Y200" s="148"/>
      <c r="Z200" s="148"/>
      <c r="AA200" s="148"/>
      <c r="AB200" s="148"/>
      <c r="AC200" s="148"/>
      <c r="AD200" s="148"/>
      <c r="AE200" s="148"/>
      <c r="AF200" s="148"/>
      <c r="AG200" s="148" t="s">
        <v>393</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97" t="s">
        <v>2227</v>
      </c>
      <c r="D201" s="183"/>
      <c r="E201" s="184">
        <v>-0.315</v>
      </c>
      <c r="F201" s="157"/>
      <c r="G201" s="157"/>
      <c r="H201" s="157"/>
      <c r="I201" s="157"/>
      <c r="J201" s="157"/>
      <c r="K201" s="157"/>
      <c r="L201" s="157"/>
      <c r="M201" s="157"/>
      <c r="N201" s="157"/>
      <c r="O201" s="157"/>
      <c r="P201" s="157"/>
      <c r="Q201" s="157"/>
      <c r="R201" s="157"/>
      <c r="S201" s="157"/>
      <c r="T201" s="157"/>
      <c r="U201" s="157"/>
      <c r="V201" s="157"/>
      <c r="W201" s="157"/>
      <c r="X201" s="157"/>
      <c r="Y201" s="148"/>
      <c r="Z201" s="148"/>
      <c r="AA201" s="148"/>
      <c r="AB201" s="148"/>
      <c r="AC201" s="148"/>
      <c r="AD201" s="148"/>
      <c r="AE201" s="148"/>
      <c r="AF201" s="148"/>
      <c r="AG201" s="148" t="s">
        <v>393</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97" t="s">
        <v>2229</v>
      </c>
      <c r="D202" s="183"/>
      <c r="E202" s="184">
        <v>1.6</v>
      </c>
      <c r="F202" s="157"/>
      <c r="G202" s="157"/>
      <c r="H202" s="157"/>
      <c r="I202" s="157"/>
      <c r="J202" s="157"/>
      <c r="K202" s="157"/>
      <c r="L202" s="157"/>
      <c r="M202" s="157"/>
      <c r="N202" s="157"/>
      <c r="O202" s="157"/>
      <c r="P202" s="157"/>
      <c r="Q202" s="157"/>
      <c r="R202" s="157"/>
      <c r="S202" s="157"/>
      <c r="T202" s="157"/>
      <c r="U202" s="157"/>
      <c r="V202" s="157"/>
      <c r="W202" s="157"/>
      <c r="X202" s="157"/>
      <c r="Y202" s="148"/>
      <c r="Z202" s="148"/>
      <c r="AA202" s="148"/>
      <c r="AB202" s="148"/>
      <c r="AC202" s="148"/>
      <c r="AD202" s="148"/>
      <c r="AE202" s="148"/>
      <c r="AF202" s="148"/>
      <c r="AG202" s="148" t="s">
        <v>393</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55"/>
      <c r="B203" s="156"/>
      <c r="C203" s="197" t="s">
        <v>2307</v>
      </c>
      <c r="D203" s="183"/>
      <c r="E203" s="184">
        <v>7.2575000000000003</v>
      </c>
      <c r="F203" s="157"/>
      <c r="G203" s="157"/>
      <c r="H203" s="157"/>
      <c r="I203" s="157"/>
      <c r="J203" s="157"/>
      <c r="K203" s="157"/>
      <c r="L203" s="157"/>
      <c r="M203" s="157"/>
      <c r="N203" s="157"/>
      <c r="O203" s="157"/>
      <c r="P203" s="157"/>
      <c r="Q203" s="157"/>
      <c r="R203" s="157"/>
      <c r="S203" s="157"/>
      <c r="T203" s="157"/>
      <c r="U203" s="157"/>
      <c r="V203" s="157"/>
      <c r="W203" s="157"/>
      <c r="X203" s="157"/>
      <c r="Y203" s="148"/>
      <c r="Z203" s="148"/>
      <c r="AA203" s="148"/>
      <c r="AB203" s="148"/>
      <c r="AC203" s="148"/>
      <c r="AD203" s="148"/>
      <c r="AE203" s="148"/>
      <c r="AF203" s="148"/>
      <c r="AG203" s="148" t="s">
        <v>393</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97" t="s">
        <v>2139</v>
      </c>
      <c r="D204" s="183"/>
      <c r="E204" s="184">
        <v>0.7</v>
      </c>
      <c r="F204" s="157"/>
      <c r="G204" s="157"/>
      <c r="H204" s="157"/>
      <c r="I204" s="157"/>
      <c r="J204" s="157"/>
      <c r="K204" s="157"/>
      <c r="L204" s="157"/>
      <c r="M204" s="157"/>
      <c r="N204" s="157"/>
      <c r="O204" s="157"/>
      <c r="P204" s="157"/>
      <c r="Q204" s="157"/>
      <c r="R204" s="157"/>
      <c r="S204" s="157"/>
      <c r="T204" s="157"/>
      <c r="U204" s="157"/>
      <c r="V204" s="157"/>
      <c r="W204" s="157"/>
      <c r="X204" s="157"/>
      <c r="Y204" s="148"/>
      <c r="Z204" s="148"/>
      <c r="AA204" s="148"/>
      <c r="AB204" s="148"/>
      <c r="AC204" s="148"/>
      <c r="AD204" s="148"/>
      <c r="AE204" s="148"/>
      <c r="AF204" s="148"/>
      <c r="AG204" s="148" t="s">
        <v>393</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55"/>
      <c r="B205" s="156"/>
      <c r="C205" s="198" t="s">
        <v>599</v>
      </c>
      <c r="D205" s="185"/>
      <c r="E205" s="186">
        <v>17.594899999999999</v>
      </c>
      <c r="F205" s="157"/>
      <c r="G205" s="157"/>
      <c r="H205" s="157"/>
      <c r="I205" s="157"/>
      <c r="J205" s="157"/>
      <c r="K205" s="157"/>
      <c r="L205" s="157"/>
      <c r="M205" s="157"/>
      <c r="N205" s="157"/>
      <c r="O205" s="157"/>
      <c r="P205" s="157"/>
      <c r="Q205" s="157"/>
      <c r="R205" s="157"/>
      <c r="S205" s="157"/>
      <c r="T205" s="157"/>
      <c r="U205" s="157"/>
      <c r="V205" s="157"/>
      <c r="W205" s="157"/>
      <c r="X205" s="157"/>
      <c r="Y205" s="148"/>
      <c r="Z205" s="148"/>
      <c r="AA205" s="148"/>
      <c r="AB205" s="148"/>
      <c r="AC205" s="148"/>
      <c r="AD205" s="148"/>
      <c r="AE205" s="148"/>
      <c r="AF205" s="148"/>
      <c r="AG205" s="148" t="s">
        <v>393</v>
      </c>
      <c r="AH205" s="148">
        <v>1</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ht="22.5" outlineLevel="1" x14ac:dyDescent="0.2">
      <c r="A206" s="155"/>
      <c r="B206" s="156"/>
      <c r="C206" s="197" t="s">
        <v>2140</v>
      </c>
      <c r="D206" s="183"/>
      <c r="E206" s="184">
        <v>2.63</v>
      </c>
      <c r="F206" s="157"/>
      <c r="G206" s="157"/>
      <c r="H206" s="157"/>
      <c r="I206" s="157"/>
      <c r="J206" s="157"/>
      <c r="K206" s="157"/>
      <c r="L206" s="157"/>
      <c r="M206" s="157"/>
      <c r="N206" s="157"/>
      <c r="O206" s="157"/>
      <c r="P206" s="157"/>
      <c r="Q206" s="157"/>
      <c r="R206" s="157"/>
      <c r="S206" s="157"/>
      <c r="T206" s="157"/>
      <c r="U206" s="157"/>
      <c r="V206" s="157"/>
      <c r="W206" s="157"/>
      <c r="X206" s="157"/>
      <c r="Y206" s="148"/>
      <c r="Z206" s="148"/>
      <c r="AA206" s="148"/>
      <c r="AB206" s="148"/>
      <c r="AC206" s="148"/>
      <c r="AD206" s="148"/>
      <c r="AE206" s="148"/>
      <c r="AF206" s="148"/>
      <c r="AG206" s="148" t="s">
        <v>393</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98" t="s">
        <v>599</v>
      </c>
      <c r="D207" s="185"/>
      <c r="E207" s="186">
        <v>2.63</v>
      </c>
      <c r="F207" s="157"/>
      <c r="G207" s="157"/>
      <c r="H207" s="157"/>
      <c r="I207" s="157"/>
      <c r="J207" s="157"/>
      <c r="K207" s="157"/>
      <c r="L207" s="157"/>
      <c r="M207" s="157"/>
      <c r="N207" s="157"/>
      <c r="O207" s="157"/>
      <c r="P207" s="157"/>
      <c r="Q207" s="157"/>
      <c r="R207" s="157"/>
      <c r="S207" s="157"/>
      <c r="T207" s="157"/>
      <c r="U207" s="157"/>
      <c r="V207" s="157"/>
      <c r="W207" s="157"/>
      <c r="X207" s="157"/>
      <c r="Y207" s="148"/>
      <c r="Z207" s="148"/>
      <c r="AA207" s="148"/>
      <c r="AB207" s="148"/>
      <c r="AC207" s="148"/>
      <c r="AD207" s="148"/>
      <c r="AE207" s="148"/>
      <c r="AF207" s="148"/>
      <c r="AG207" s="148" t="s">
        <v>393</v>
      </c>
      <c r="AH207" s="148">
        <v>1</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ht="22.5" outlineLevel="1" x14ac:dyDescent="0.2">
      <c r="A208" s="165">
        <v>44</v>
      </c>
      <c r="B208" s="166" t="s">
        <v>1202</v>
      </c>
      <c r="C208" s="175" t="s">
        <v>1203</v>
      </c>
      <c r="D208" s="167" t="s">
        <v>506</v>
      </c>
      <c r="E208" s="168">
        <v>20.224900000000002</v>
      </c>
      <c r="F208" s="169">
        <v>91.6</v>
      </c>
      <c r="G208" s="170">
        <f>ROUND(E208*F208,2)</f>
        <v>1852.6</v>
      </c>
      <c r="H208" s="169">
        <v>0</v>
      </c>
      <c r="I208" s="170">
        <f>ROUND(E208*H208,2)</f>
        <v>0</v>
      </c>
      <c r="J208" s="169">
        <v>91.6</v>
      </c>
      <c r="K208" s="170">
        <f>ROUND(E208*J208,2)</f>
        <v>1852.6</v>
      </c>
      <c r="L208" s="170">
        <v>21</v>
      </c>
      <c r="M208" s="170">
        <f>G208*(1+L208/100)</f>
        <v>2241.6459999999997</v>
      </c>
      <c r="N208" s="170">
        <v>0</v>
      </c>
      <c r="O208" s="170">
        <f>ROUND(E208*N208,2)</f>
        <v>0</v>
      </c>
      <c r="P208" s="170">
        <v>0</v>
      </c>
      <c r="Q208" s="170">
        <f>ROUND(E208*P208,2)</f>
        <v>0</v>
      </c>
      <c r="R208" s="170" t="s">
        <v>1195</v>
      </c>
      <c r="S208" s="170" t="s">
        <v>387</v>
      </c>
      <c r="T208" s="171" t="s">
        <v>322</v>
      </c>
      <c r="U208" s="157">
        <v>0.17299999999999999</v>
      </c>
      <c r="V208" s="157">
        <f>ROUND(E208*U208,2)</f>
        <v>3.5</v>
      </c>
      <c r="W208" s="157"/>
      <c r="X208" s="157" t="s">
        <v>388</v>
      </c>
      <c r="Y208" s="148"/>
      <c r="Z208" s="148"/>
      <c r="AA208" s="148"/>
      <c r="AB208" s="148"/>
      <c r="AC208" s="148"/>
      <c r="AD208" s="148"/>
      <c r="AE208" s="148"/>
      <c r="AF208" s="148"/>
      <c r="AG208" s="148" t="s">
        <v>389</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55"/>
      <c r="B209" s="156"/>
      <c r="C209" s="273" t="s">
        <v>1200</v>
      </c>
      <c r="D209" s="274"/>
      <c r="E209" s="274"/>
      <c r="F209" s="274"/>
      <c r="G209" s="274"/>
      <c r="H209" s="157"/>
      <c r="I209" s="157"/>
      <c r="J209" s="157"/>
      <c r="K209" s="157"/>
      <c r="L209" s="157"/>
      <c r="M209" s="157"/>
      <c r="N209" s="157"/>
      <c r="O209" s="157"/>
      <c r="P209" s="157"/>
      <c r="Q209" s="157"/>
      <c r="R209" s="157"/>
      <c r="S209" s="157"/>
      <c r="T209" s="157"/>
      <c r="U209" s="157"/>
      <c r="V209" s="157"/>
      <c r="W209" s="157"/>
      <c r="X209" s="157"/>
      <c r="Y209" s="148"/>
      <c r="Z209" s="148"/>
      <c r="AA209" s="148"/>
      <c r="AB209" s="148"/>
      <c r="AC209" s="148"/>
      <c r="AD209" s="148"/>
      <c r="AE209" s="148"/>
      <c r="AF209" s="148"/>
      <c r="AG209" s="148" t="s">
        <v>391</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97" t="s">
        <v>2228</v>
      </c>
      <c r="D210" s="183"/>
      <c r="E210" s="184">
        <v>8.3523999999999994</v>
      </c>
      <c r="F210" s="157"/>
      <c r="G210" s="157"/>
      <c r="H210" s="157"/>
      <c r="I210" s="157"/>
      <c r="J210" s="157"/>
      <c r="K210" s="157"/>
      <c r="L210" s="157"/>
      <c r="M210" s="157"/>
      <c r="N210" s="157"/>
      <c r="O210" s="157"/>
      <c r="P210" s="157"/>
      <c r="Q210" s="157"/>
      <c r="R210" s="157"/>
      <c r="S210" s="157"/>
      <c r="T210" s="157"/>
      <c r="U210" s="157"/>
      <c r="V210" s="157"/>
      <c r="W210" s="157"/>
      <c r="X210" s="157"/>
      <c r="Y210" s="148"/>
      <c r="Z210" s="148"/>
      <c r="AA210" s="148"/>
      <c r="AB210" s="148"/>
      <c r="AC210" s="148"/>
      <c r="AD210" s="148"/>
      <c r="AE210" s="148"/>
      <c r="AF210" s="148"/>
      <c r="AG210" s="148" t="s">
        <v>393</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97" t="s">
        <v>2227</v>
      </c>
      <c r="D211" s="183"/>
      <c r="E211" s="184">
        <v>-0.315</v>
      </c>
      <c r="F211" s="157"/>
      <c r="G211" s="157"/>
      <c r="H211" s="157"/>
      <c r="I211" s="157"/>
      <c r="J211" s="157"/>
      <c r="K211" s="157"/>
      <c r="L211" s="157"/>
      <c r="M211" s="157"/>
      <c r="N211" s="157"/>
      <c r="O211" s="157"/>
      <c r="P211" s="157"/>
      <c r="Q211" s="157"/>
      <c r="R211" s="157"/>
      <c r="S211" s="157"/>
      <c r="T211" s="157"/>
      <c r="U211" s="157"/>
      <c r="V211" s="157"/>
      <c r="W211" s="157"/>
      <c r="X211" s="157"/>
      <c r="Y211" s="148"/>
      <c r="Z211" s="148"/>
      <c r="AA211" s="148"/>
      <c r="AB211" s="148"/>
      <c r="AC211" s="148"/>
      <c r="AD211" s="148"/>
      <c r="AE211" s="148"/>
      <c r="AF211" s="148"/>
      <c r="AG211" s="148" t="s">
        <v>393</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97" t="s">
        <v>2229</v>
      </c>
      <c r="D212" s="183"/>
      <c r="E212" s="184">
        <v>1.6</v>
      </c>
      <c r="F212" s="157"/>
      <c r="G212" s="157"/>
      <c r="H212" s="157"/>
      <c r="I212" s="157"/>
      <c r="J212" s="157"/>
      <c r="K212" s="157"/>
      <c r="L212" s="157"/>
      <c r="M212" s="157"/>
      <c r="N212" s="157"/>
      <c r="O212" s="157"/>
      <c r="P212" s="157"/>
      <c r="Q212" s="157"/>
      <c r="R212" s="157"/>
      <c r="S212" s="157"/>
      <c r="T212" s="157"/>
      <c r="U212" s="157"/>
      <c r="V212" s="157"/>
      <c r="W212" s="157"/>
      <c r="X212" s="157"/>
      <c r="Y212" s="148"/>
      <c r="Z212" s="148"/>
      <c r="AA212" s="148"/>
      <c r="AB212" s="148"/>
      <c r="AC212" s="148"/>
      <c r="AD212" s="148"/>
      <c r="AE212" s="148"/>
      <c r="AF212" s="148"/>
      <c r="AG212" s="148" t="s">
        <v>393</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97" t="s">
        <v>2307</v>
      </c>
      <c r="D213" s="183"/>
      <c r="E213" s="184">
        <v>7.2575000000000003</v>
      </c>
      <c r="F213" s="157"/>
      <c r="G213" s="157"/>
      <c r="H213" s="157"/>
      <c r="I213" s="157"/>
      <c r="J213" s="157"/>
      <c r="K213" s="157"/>
      <c r="L213" s="157"/>
      <c r="M213" s="157"/>
      <c r="N213" s="157"/>
      <c r="O213" s="157"/>
      <c r="P213" s="157"/>
      <c r="Q213" s="157"/>
      <c r="R213" s="157"/>
      <c r="S213" s="157"/>
      <c r="T213" s="157"/>
      <c r="U213" s="157"/>
      <c r="V213" s="157"/>
      <c r="W213" s="157"/>
      <c r="X213" s="157"/>
      <c r="Y213" s="148"/>
      <c r="Z213" s="148"/>
      <c r="AA213" s="148"/>
      <c r="AB213" s="148"/>
      <c r="AC213" s="148"/>
      <c r="AD213" s="148"/>
      <c r="AE213" s="148"/>
      <c r="AF213" s="148"/>
      <c r="AG213" s="148" t="s">
        <v>393</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197" t="s">
        <v>2139</v>
      </c>
      <c r="D214" s="183"/>
      <c r="E214" s="184">
        <v>0.7</v>
      </c>
      <c r="F214" s="157"/>
      <c r="G214" s="157"/>
      <c r="H214" s="157"/>
      <c r="I214" s="157"/>
      <c r="J214" s="157"/>
      <c r="K214" s="157"/>
      <c r="L214" s="157"/>
      <c r="M214" s="157"/>
      <c r="N214" s="157"/>
      <c r="O214" s="157"/>
      <c r="P214" s="157"/>
      <c r="Q214" s="157"/>
      <c r="R214" s="157"/>
      <c r="S214" s="157"/>
      <c r="T214" s="157"/>
      <c r="U214" s="157"/>
      <c r="V214" s="157"/>
      <c r="W214" s="157"/>
      <c r="X214" s="157"/>
      <c r="Y214" s="148"/>
      <c r="Z214" s="148"/>
      <c r="AA214" s="148"/>
      <c r="AB214" s="148"/>
      <c r="AC214" s="148"/>
      <c r="AD214" s="148"/>
      <c r="AE214" s="148"/>
      <c r="AF214" s="148"/>
      <c r="AG214" s="148" t="s">
        <v>393</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98" t="s">
        <v>599</v>
      </c>
      <c r="D215" s="185"/>
      <c r="E215" s="186">
        <v>17.594899999999999</v>
      </c>
      <c r="F215" s="157"/>
      <c r="G215" s="157"/>
      <c r="H215" s="157"/>
      <c r="I215" s="157"/>
      <c r="J215" s="157"/>
      <c r="K215" s="157"/>
      <c r="L215" s="157"/>
      <c r="M215" s="157"/>
      <c r="N215" s="157"/>
      <c r="O215" s="157"/>
      <c r="P215" s="157"/>
      <c r="Q215" s="157"/>
      <c r="R215" s="157"/>
      <c r="S215" s="157"/>
      <c r="T215" s="157"/>
      <c r="U215" s="157"/>
      <c r="V215" s="157"/>
      <c r="W215" s="157"/>
      <c r="X215" s="157"/>
      <c r="Y215" s="148"/>
      <c r="Z215" s="148"/>
      <c r="AA215" s="148"/>
      <c r="AB215" s="148"/>
      <c r="AC215" s="148"/>
      <c r="AD215" s="148"/>
      <c r="AE215" s="148"/>
      <c r="AF215" s="148"/>
      <c r="AG215" s="148" t="s">
        <v>393</v>
      </c>
      <c r="AH215" s="148">
        <v>1</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ht="22.5" outlineLevel="1" x14ac:dyDescent="0.2">
      <c r="A216" s="155"/>
      <c r="B216" s="156"/>
      <c r="C216" s="197" t="s">
        <v>2140</v>
      </c>
      <c r="D216" s="183"/>
      <c r="E216" s="184">
        <v>2.63</v>
      </c>
      <c r="F216" s="157"/>
      <c r="G216" s="157"/>
      <c r="H216" s="157"/>
      <c r="I216" s="157"/>
      <c r="J216" s="157"/>
      <c r="K216" s="157"/>
      <c r="L216" s="157"/>
      <c r="M216" s="157"/>
      <c r="N216" s="157"/>
      <c r="O216" s="157"/>
      <c r="P216" s="157"/>
      <c r="Q216" s="157"/>
      <c r="R216" s="157"/>
      <c r="S216" s="157"/>
      <c r="T216" s="157"/>
      <c r="U216" s="157"/>
      <c r="V216" s="157"/>
      <c r="W216" s="157"/>
      <c r="X216" s="157"/>
      <c r="Y216" s="148"/>
      <c r="Z216" s="148"/>
      <c r="AA216" s="148"/>
      <c r="AB216" s="148"/>
      <c r="AC216" s="148"/>
      <c r="AD216" s="148"/>
      <c r="AE216" s="148"/>
      <c r="AF216" s="148"/>
      <c r="AG216" s="148" t="s">
        <v>393</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98" t="s">
        <v>599</v>
      </c>
      <c r="D217" s="185"/>
      <c r="E217" s="186">
        <v>2.63</v>
      </c>
      <c r="F217" s="157"/>
      <c r="G217" s="157"/>
      <c r="H217" s="157"/>
      <c r="I217" s="157"/>
      <c r="J217" s="157"/>
      <c r="K217" s="157"/>
      <c r="L217" s="157"/>
      <c r="M217" s="157"/>
      <c r="N217" s="157"/>
      <c r="O217" s="157"/>
      <c r="P217" s="157"/>
      <c r="Q217" s="157"/>
      <c r="R217" s="157"/>
      <c r="S217" s="157"/>
      <c r="T217" s="157"/>
      <c r="U217" s="157"/>
      <c r="V217" s="157"/>
      <c r="W217" s="157"/>
      <c r="X217" s="157"/>
      <c r="Y217" s="148"/>
      <c r="Z217" s="148"/>
      <c r="AA217" s="148"/>
      <c r="AB217" s="148"/>
      <c r="AC217" s="148"/>
      <c r="AD217" s="148"/>
      <c r="AE217" s="148"/>
      <c r="AF217" s="148"/>
      <c r="AG217" s="148" t="s">
        <v>393</v>
      </c>
      <c r="AH217" s="148">
        <v>1</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65">
        <v>45</v>
      </c>
      <c r="B218" s="166" t="s">
        <v>1880</v>
      </c>
      <c r="C218" s="175" t="s">
        <v>1881</v>
      </c>
      <c r="D218" s="167" t="s">
        <v>649</v>
      </c>
      <c r="E218" s="168">
        <v>3.7399999999999998E-3</v>
      </c>
      <c r="F218" s="169">
        <v>29409.09</v>
      </c>
      <c r="G218" s="170">
        <f>ROUND(E218*F218,2)</f>
        <v>109.99</v>
      </c>
      <c r="H218" s="169">
        <v>24122.45</v>
      </c>
      <c r="I218" s="170">
        <f>ROUND(E218*H218,2)</f>
        <v>90.22</v>
      </c>
      <c r="J218" s="169">
        <v>5286.64</v>
      </c>
      <c r="K218" s="170">
        <f>ROUND(E218*J218,2)</f>
        <v>19.77</v>
      </c>
      <c r="L218" s="170">
        <v>21</v>
      </c>
      <c r="M218" s="170">
        <f>G218*(1+L218/100)</f>
        <v>133.08789999999999</v>
      </c>
      <c r="N218" s="170">
        <v>1.0512600000000001</v>
      </c>
      <c r="O218" s="170">
        <f>ROUND(E218*N218,2)</f>
        <v>0</v>
      </c>
      <c r="P218" s="170">
        <v>0</v>
      </c>
      <c r="Q218" s="170">
        <f>ROUND(E218*P218,2)</f>
        <v>0</v>
      </c>
      <c r="R218" s="170" t="s">
        <v>1195</v>
      </c>
      <c r="S218" s="170" t="s">
        <v>387</v>
      </c>
      <c r="T218" s="171" t="s">
        <v>322</v>
      </c>
      <c r="U218" s="157">
        <v>15.211</v>
      </c>
      <c r="V218" s="157">
        <f>ROUND(E218*U218,2)</f>
        <v>0.06</v>
      </c>
      <c r="W218" s="157"/>
      <c r="X218" s="157" t="s">
        <v>388</v>
      </c>
      <c r="Y218" s="148"/>
      <c r="Z218" s="148"/>
      <c r="AA218" s="148"/>
      <c r="AB218" s="148"/>
      <c r="AC218" s="148"/>
      <c r="AD218" s="148"/>
      <c r="AE218" s="148"/>
      <c r="AF218" s="148"/>
      <c r="AG218" s="148" t="s">
        <v>389</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ht="33.75" outlineLevel="1" x14ac:dyDescent="0.2">
      <c r="A219" s="155"/>
      <c r="B219" s="156"/>
      <c r="C219" s="273" t="s">
        <v>1882</v>
      </c>
      <c r="D219" s="274"/>
      <c r="E219" s="274"/>
      <c r="F219" s="274"/>
      <c r="G219" s="274"/>
      <c r="H219" s="157"/>
      <c r="I219" s="157"/>
      <c r="J219" s="157"/>
      <c r="K219" s="157"/>
      <c r="L219" s="157"/>
      <c r="M219" s="157"/>
      <c r="N219" s="157"/>
      <c r="O219" s="157"/>
      <c r="P219" s="157"/>
      <c r="Q219" s="157"/>
      <c r="R219" s="157"/>
      <c r="S219" s="157"/>
      <c r="T219" s="157"/>
      <c r="U219" s="157"/>
      <c r="V219" s="157"/>
      <c r="W219" s="157"/>
      <c r="X219" s="157"/>
      <c r="Y219" s="148"/>
      <c r="Z219" s="148"/>
      <c r="AA219" s="148"/>
      <c r="AB219" s="148"/>
      <c r="AC219" s="148"/>
      <c r="AD219" s="148"/>
      <c r="AE219" s="148"/>
      <c r="AF219" s="148"/>
      <c r="AG219" s="148" t="s">
        <v>391</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72" t="str">
        <f>C219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19" s="148"/>
      <c r="BC219" s="148"/>
      <c r="BD219" s="148"/>
      <c r="BE219" s="148"/>
      <c r="BF219" s="148"/>
      <c r="BG219" s="148"/>
      <c r="BH219" s="148"/>
    </row>
    <row r="220" spans="1:60" outlineLevel="1" x14ac:dyDescent="0.2">
      <c r="A220" s="155"/>
      <c r="B220" s="156"/>
      <c r="C220" s="197" t="s">
        <v>2141</v>
      </c>
      <c r="D220" s="183"/>
      <c r="E220" s="184">
        <v>3.7399999999999998E-3</v>
      </c>
      <c r="F220" s="157"/>
      <c r="G220" s="157"/>
      <c r="H220" s="157"/>
      <c r="I220" s="157"/>
      <c r="J220" s="157"/>
      <c r="K220" s="157"/>
      <c r="L220" s="157"/>
      <c r="M220" s="157"/>
      <c r="N220" s="157"/>
      <c r="O220" s="157"/>
      <c r="P220" s="157"/>
      <c r="Q220" s="157"/>
      <c r="R220" s="157"/>
      <c r="S220" s="157"/>
      <c r="T220" s="157"/>
      <c r="U220" s="157"/>
      <c r="V220" s="157"/>
      <c r="W220" s="157"/>
      <c r="X220" s="157"/>
      <c r="Y220" s="148"/>
      <c r="Z220" s="148"/>
      <c r="AA220" s="148"/>
      <c r="AB220" s="148"/>
      <c r="AC220" s="148"/>
      <c r="AD220" s="148"/>
      <c r="AE220" s="148"/>
      <c r="AF220" s="148"/>
      <c r="AG220" s="148" t="s">
        <v>393</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65">
        <v>46</v>
      </c>
      <c r="B221" s="166" t="s">
        <v>1884</v>
      </c>
      <c r="C221" s="175" t="s">
        <v>1885</v>
      </c>
      <c r="D221" s="167" t="s">
        <v>649</v>
      </c>
      <c r="E221" s="168">
        <v>0.32066</v>
      </c>
      <c r="F221" s="169">
        <v>33920.01</v>
      </c>
      <c r="G221" s="170">
        <f>ROUND(E221*F221,2)</f>
        <v>10876.79</v>
      </c>
      <c r="H221" s="169">
        <v>23620.93</v>
      </c>
      <c r="I221" s="170">
        <f>ROUND(E221*H221,2)</f>
        <v>7574.29</v>
      </c>
      <c r="J221" s="169">
        <v>10299.08</v>
      </c>
      <c r="K221" s="170">
        <f>ROUND(E221*J221,2)</f>
        <v>3302.5</v>
      </c>
      <c r="L221" s="170">
        <v>21</v>
      </c>
      <c r="M221" s="170">
        <f>G221*(1+L221/100)</f>
        <v>13160.9159</v>
      </c>
      <c r="N221" s="170">
        <v>1.02139</v>
      </c>
      <c r="O221" s="170">
        <f>ROUND(E221*N221,2)</f>
        <v>0.33</v>
      </c>
      <c r="P221" s="170">
        <v>0</v>
      </c>
      <c r="Q221" s="170">
        <f>ROUND(E221*P221,2)</f>
        <v>0</v>
      </c>
      <c r="R221" s="170" t="s">
        <v>1195</v>
      </c>
      <c r="S221" s="170" t="s">
        <v>387</v>
      </c>
      <c r="T221" s="171" t="s">
        <v>322</v>
      </c>
      <c r="U221" s="157">
        <v>26.616</v>
      </c>
      <c r="V221" s="157">
        <f>ROUND(E221*U221,2)</f>
        <v>8.5299999999999994</v>
      </c>
      <c r="W221" s="157"/>
      <c r="X221" s="157" t="s">
        <v>388</v>
      </c>
      <c r="Y221" s="148"/>
      <c r="Z221" s="148"/>
      <c r="AA221" s="148"/>
      <c r="AB221" s="148"/>
      <c r="AC221" s="148"/>
      <c r="AD221" s="148"/>
      <c r="AE221" s="148"/>
      <c r="AF221" s="148"/>
      <c r="AG221" s="148" t="s">
        <v>389</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ht="22.5" outlineLevel="1" x14ac:dyDescent="0.2">
      <c r="A222" s="155"/>
      <c r="B222" s="156"/>
      <c r="C222" s="273" t="s">
        <v>1206</v>
      </c>
      <c r="D222" s="274"/>
      <c r="E222" s="274"/>
      <c r="F222" s="274"/>
      <c r="G222" s="274"/>
      <c r="H222" s="157"/>
      <c r="I222" s="157"/>
      <c r="J222" s="157"/>
      <c r="K222" s="157"/>
      <c r="L222" s="157"/>
      <c r="M222" s="157"/>
      <c r="N222" s="157"/>
      <c r="O222" s="157"/>
      <c r="P222" s="157"/>
      <c r="Q222" s="157"/>
      <c r="R222" s="157"/>
      <c r="S222" s="157"/>
      <c r="T222" s="157"/>
      <c r="U222" s="157"/>
      <c r="V222" s="157"/>
      <c r="W222" s="157"/>
      <c r="X222" s="157"/>
      <c r="Y222" s="148"/>
      <c r="Z222" s="148"/>
      <c r="AA222" s="148"/>
      <c r="AB222" s="148"/>
      <c r="AC222" s="148"/>
      <c r="AD222" s="148"/>
      <c r="AE222" s="148"/>
      <c r="AF222" s="148"/>
      <c r="AG222" s="148" t="s">
        <v>391</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72" t="str">
        <f>C222</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222" s="148"/>
      <c r="BC222" s="148"/>
      <c r="BD222" s="148"/>
      <c r="BE222" s="148"/>
      <c r="BF222" s="148"/>
      <c r="BG222" s="148"/>
      <c r="BH222" s="148"/>
    </row>
    <row r="223" spans="1:60" outlineLevel="1" x14ac:dyDescent="0.2">
      <c r="A223" s="155"/>
      <c r="B223" s="156"/>
      <c r="C223" s="261" t="s">
        <v>1886</v>
      </c>
      <c r="D223" s="262"/>
      <c r="E223" s="262"/>
      <c r="F223" s="262"/>
      <c r="G223" s="262"/>
      <c r="H223" s="157"/>
      <c r="I223" s="157"/>
      <c r="J223" s="157"/>
      <c r="K223" s="157"/>
      <c r="L223" s="157"/>
      <c r="M223" s="157"/>
      <c r="N223" s="157"/>
      <c r="O223" s="157"/>
      <c r="P223" s="157"/>
      <c r="Q223" s="157"/>
      <c r="R223" s="157"/>
      <c r="S223" s="157"/>
      <c r="T223" s="157"/>
      <c r="U223" s="157"/>
      <c r="V223" s="157"/>
      <c r="W223" s="157"/>
      <c r="X223" s="157"/>
      <c r="Y223" s="148"/>
      <c r="Z223" s="148"/>
      <c r="AA223" s="148"/>
      <c r="AB223" s="148"/>
      <c r="AC223" s="148"/>
      <c r="AD223" s="148"/>
      <c r="AE223" s="148"/>
      <c r="AF223" s="148"/>
      <c r="AG223" s="148" t="s">
        <v>326</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94" t="s">
        <v>392</v>
      </c>
      <c r="D224" s="179"/>
      <c r="E224" s="180"/>
      <c r="F224" s="157"/>
      <c r="G224" s="157"/>
      <c r="H224" s="157"/>
      <c r="I224" s="157"/>
      <c r="J224" s="157"/>
      <c r="K224" s="157"/>
      <c r="L224" s="157"/>
      <c r="M224" s="157"/>
      <c r="N224" s="157"/>
      <c r="O224" s="157"/>
      <c r="P224" s="157"/>
      <c r="Q224" s="157"/>
      <c r="R224" s="157"/>
      <c r="S224" s="157"/>
      <c r="T224" s="157"/>
      <c r="U224" s="157"/>
      <c r="V224" s="157"/>
      <c r="W224" s="157"/>
      <c r="X224" s="157"/>
      <c r="Y224" s="148"/>
      <c r="Z224" s="148"/>
      <c r="AA224" s="148"/>
      <c r="AB224" s="148"/>
      <c r="AC224" s="148"/>
      <c r="AD224" s="148"/>
      <c r="AE224" s="148"/>
      <c r="AF224" s="148"/>
      <c r="AG224" s="148" t="s">
        <v>393</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95" t="s">
        <v>2230</v>
      </c>
      <c r="D225" s="179"/>
      <c r="E225" s="180">
        <v>1.5386</v>
      </c>
      <c r="F225" s="157"/>
      <c r="G225" s="157"/>
      <c r="H225" s="157"/>
      <c r="I225" s="157"/>
      <c r="J225" s="157"/>
      <c r="K225" s="157"/>
      <c r="L225" s="157"/>
      <c r="M225" s="157"/>
      <c r="N225" s="157"/>
      <c r="O225" s="157"/>
      <c r="P225" s="157"/>
      <c r="Q225" s="157"/>
      <c r="R225" s="157"/>
      <c r="S225" s="157"/>
      <c r="T225" s="157"/>
      <c r="U225" s="157"/>
      <c r="V225" s="157"/>
      <c r="W225" s="157"/>
      <c r="X225" s="157"/>
      <c r="Y225" s="148"/>
      <c r="Z225" s="148"/>
      <c r="AA225" s="148"/>
      <c r="AB225" s="148"/>
      <c r="AC225" s="148"/>
      <c r="AD225" s="148"/>
      <c r="AE225" s="148"/>
      <c r="AF225" s="148"/>
      <c r="AG225" s="148" t="s">
        <v>393</v>
      </c>
      <c r="AH225" s="148">
        <v>2</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95" t="s">
        <v>2231</v>
      </c>
      <c r="D226" s="179"/>
      <c r="E226" s="180">
        <v>-0.315</v>
      </c>
      <c r="F226" s="157"/>
      <c r="G226" s="157"/>
      <c r="H226" s="157"/>
      <c r="I226" s="157"/>
      <c r="J226" s="157"/>
      <c r="K226" s="157"/>
      <c r="L226" s="157"/>
      <c r="M226" s="157"/>
      <c r="N226" s="157"/>
      <c r="O226" s="157"/>
      <c r="P226" s="157"/>
      <c r="Q226" s="157"/>
      <c r="R226" s="157"/>
      <c r="S226" s="157"/>
      <c r="T226" s="157"/>
      <c r="U226" s="157"/>
      <c r="V226" s="157"/>
      <c r="W226" s="157"/>
      <c r="X226" s="157"/>
      <c r="Y226" s="148"/>
      <c r="Z226" s="148"/>
      <c r="AA226" s="148"/>
      <c r="AB226" s="148"/>
      <c r="AC226" s="148"/>
      <c r="AD226" s="148"/>
      <c r="AE226" s="148"/>
      <c r="AF226" s="148"/>
      <c r="AG226" s="148" t="s">
        <v>393</v>
      </c>
      <c r="AH226" s="148">
        <v>2</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95" t="s">
        <v>2308</v>
      </c>
      <c r="D227" s="179"/>
      <c r="E227" s="180">
        <v>1.66</v>
      </c>
      <c r="F227" s="157"/>
      <c r="G227" s="157"/>
      <c r="H227" s="157"/>
      <c r="I227" s="157"/>
      <c r="J227" s="157"/>
      <c r="K227" s="157"/>
      <c r="L227" s="157"/>
      <c r="M227" s="157"/>
      <c r="N227" s="157"/>
      <c r="O227" s="157"/>
      <c r="P227" s="157"/>
      <c r="Q227" s="157"/>
      <c r="R227" s="157"/>
      <c r="S227" s="157"/>
      <c r="T227" s="157"/>
      <c r="U227" s="157"/>
      <c r="V227" s="157"/>
      <c r="W227" s="157"/>
      <c r="X227" s="157"/>
      <c r="Y227" s="148"/>
      <c r="Z227" s="148"/>
      <c r="AA227" s="148"/>
      <c r="AB227" s="148"/>
      <c r="AC227" s="148"/>
      <c r="AD227" s="148"/>
      <c r="AE227" s="148"/>
      <c r="AF227" s="148"/>
      <c r="AG227" s="148" t="s">
        <v>393</v>
      </c>
      <c r="AH227" s="148">
        <v>2</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ht="22.5" outlineLevel="1" x14ac:dyDescent="0.2">
      <c r="A228" s="155"/>
      <c r="B228" s="156"/>
      <c r="C228" s="195" t="s">
        <v>2232</v>
      </c>
      <c r="D228" s="179"/>
      <c r="E228" s="180">
        <v>0.32300000000000001</v>
      </c>
      <c r="F228" s="157"/>
      <c r="G228" s="157"/>
      <c r="H228" s="157"/>
      <c r="I228" s="157"/>
      <c r="J228" s="157"/>
      <c r="K228" s="157"/>
      <c r="L228" s="157"/>
      <c r="M228" s="157"/>
      <c r="N228" s="157"/>
      <c r="O228" s="157"/>
      <c r="P228" s="157"/>
      <c r="Q228" s="157"/>
      <c r="R228" s="157"/>
      <c r="S228" s="157"/>
      <c r="T228" s="157"/>
      <c r="U228" s="157"/>
      <c r="V228" s="157"/>
      <c r="W228" s="157"/>
      <c r="X228" s="157"/>
      <c r="Y228" s="148"/>
      <c r="Z228" s="148"/>
      <c r="AA228" s="148"/>
      <c r="AB228" s="148"/>
      <c r="AC228" s="148"/>
      <c r="AD228" s="148"/>
      <c r="AE228" s="148"/>
      <c r="AF228" s="148"/>
      <c r="AG228" s="148" t="s">
        <v>393</v>
      </c>
      <c r="AH228" s="148">
        <v>2</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94" t="s">
        <v>404</v>
      </c>
      <c r="D229" s="179"/>
      <c r="E229" s="180"/>
      <c r="F229" s="157"/>
      <c r="G229" s="157"/>
      <c r="H229" s="157"/>
      <c r="I229" s="157"/>
      <c r="J229" s="157"/>
      <c r="K229" s="157"/>
      <c r="L229" s="157"/>
      <c r="M229" s="157"/>
      <c r="N229" s="157"/>
      <c r="O229" s="157"/>
      <c r="P229" s="157"/>
      <c r="Q229" s="157"/>
      <c r="R229" s="157"/>
      <c r="S229" s="157"/>
      <c r="T229" s="157"/>
      <c r="U229" s="157"/>
      <c r="V229" s="157"/>
      <c r="W229" s="157"/>
      <c r="X229" s="157"/>
      <c r="Y229" s="148"/>
      <c r="Z229" s="148"/>
      <c r="AA229" s="148"/>
      <c r="AB229" s="148"/>
      <c r="AC229" s="148"/>
      <c r="AD229" s="148"/>
      <c r="AE229" s="148"/>
      <c r="AF229" s="148"/>
      <c r="AG229" s="148" t="s">
        <v>393</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198" t="s">
        <v>599</v>
      </c>
      <c r="D230" s="185"/>
      <c r="E230" s="186"/>
      <c r="F230" s="157"/>
      <c r="G230" s="157"/>
      <c r="H230" s="157"/>
      <c r="I230" s="157"/>
      <c r="J230" s="157"/>
      <c r="K230" s="157"/>
      <c r="L230" s="157"/>
      <c r="M230" s="157"/>
      <c r="N230" s="157"/>
      <c r="O230" s="157"/>
      <c r="P230" s="157"/>
      <c r="Q230" s="157"/>
      <c r="R230" s="157"/>
      <c r="S230" s="157"/>
      <c r="T230" s="157"/>
      <c r="U230" s="157"/>
      <c r="V230" s="157"/>
      <c r="W230" s="157"/>
      <c r="X230" s="157"/>
      <c r="Y230" s="148"/>
      <c r="Z230" s="148"/>
      <c r="AA230" s="148"/>
      <c r="AB230" s="148"/>
      <c r="AC230" s="148"/>
      <c r="AD230" s="148"/>
      <c r="AE230" s="148"/>
      <c r="AF230" s="148"/>
      <c r="AG230" s="148" t="s">
        <v>393</v>
      </c>
      <c r="AH230" s="148">
        <v>1</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97" t="s">
        <v>2309</v>
      </c>
      <c r="D231" s="183"/>
      <c r="E231" s="184">
        <v>0.32066</v>
      </c>
      <c r="F231" s="157"/>
      <c r="G231" s="157"/>
      <c r="H231" s="157"/>
      <c r="I231" s="157"/>
      <c r="J231" s="157"/>
      <c r="K231" s="157"/>
      <c r="L231" s="157"/>
      <c r="M231" s="157"/>
      <c r="N231" s="157"/>
      <c r="O231" s="157"/>
      <c r="P231" s="157"/>
      <c r="Q231" s="157"/>
      <c r="R231" s="157"/>
      <c r="S231" s="157"/>
      <c r="T231" s="157"/>
      <c r="U231" s="157"/>
      <c r="V231" s="157"/>
      <c r="W231" s="157"/>
      <c r="X231" s="157"/>
      <c r="Y231" s="148"/>
      <c r="Z231" s="148"/>
      <c r="AA231" s="148"/>
      <c r="AB231" s="148"/>
      <c r="AC231" s="148"/>
      <c r="AD231" s="148"/>
      <c r="AE231" s="148"/>
      <c r="AF231" s="148"/>
      <c r="AG231" s="148" t="s">
        <v>393</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ht="22.5" outlineLevel="1" x14ac:dyDescent="0.2">
      <c r="A232" s="165">
        <v>47</v>
      </c>
      <c r="B232" s="166" t="s">
        <v>1892</v>
      </c>
      <c r="C232" s="175" t="s">
        <v>1893</v>
      </c>
      <c r="D232" s="167" t="s">
        <v>506</v>
      </c>
      <c r="E232" s="168">
        <v>65</v>
      </c>
      <c r="F232" s="169">
        <v>68.88</v>
      </c>
      <c r="G232" s="170">
        <f>ROUND(E232*F232,2)</f>
        <v>4477.2</v>
      </c>
      <c r="H232" s="169">
        <v>43.46</v>
      </c>
      <c r="I232" s="170">
        <f>ROUND(E232*H232,2)</f>
        <v>2824.9</v>
      </c>
      <c r="J232" s="169">
        <v>25.42</v>
      </c>
      <c r="K232" s="170">
        <f>ROUND(E232*J232,2)</f>
        <v>1652.3</v>
      </c>
      <c r="L232" s="170">
        <v>21</v>
      </c>
      <c r="M232" s="170">
        <f>G232*(1+L232/100)</f>
        <v>5417.4119999999994</v>
      </c>
      <c r="N232" s="170">
        <v>0.16192000000000001</v>
      </c>
      <c r="O232" s="170">
        <f>ROUND(E232*N232,2)</f>
        <v>10.52</v>
      </c>
      <c r="P232" s="170">
        <v>0</v>
      </c>
      <c r="Q232" s="170">
        <f>ROUND(E232*P232,2)</f>
        <v>0</v>
      </c>
      <c r="R232" s="170" t="s">
        <v>638</v>
      </c>
      <c r="S232" s="170" t="s">
        <v>387</v>
      </c>
      <c r="T232" s="171" t="s">
        <v>322</v>
      </c>
      <c r="U232" s="157">
        <v>0.09</v>
      </c>
      <c r="V232" s="157">
        <f>ROUND(E232*U232,2)</f>
        <v>5.85</v>
      </c>
      <c r="W232" s="157"/>
      <c r="X232" s="157" t="s">
        <v>388</v>
      </c>
      <c r="Y232" s="148"/>
      <c r="Z232" s="148"/>
      <c r="AA232" s="148"/>
      <c r="AB232" s="148"/>
      <c r="AC232" s="148"/>
      <c r="AD232" s="148"/>
      <c r="AE232" s="148"/>
      <c r="AF232" s="148"/>
      <c r="AG232" s="148" t="s">
        <v>389</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273" t="s">
        <v>1894</v>
      </c>
      <c r="D233" s="274"/>
      <c r="E233" s="274"/>
      <c r="F233" s="274"/>
      <c r="G233" s="274"/>
      <c r="H233" s="157"/>
      <c r="I233" s="157"/>
      <c r="J233" s="157"/>
      <c r="K233" s="157"/>
      <c r="L233" s="157"/>
      <c r="M233" s="157"/>
      <c r="N233" s="157"/>
      <c r="O233" s="157"/>
      <c r="P233" s="157"/>
      <c r="Q233" s="157"/>
      <c r="R233" s="157"/>
      <c r="S233" s="157"/>
      <c r="T233" s="157"/>
      <c r="U233" s="157"/>
      <c r="V233" s="157"/>
      <c r="W233" s="157"/>
      <c r="X233" s="157"/>
      <c r="Y233" s="148"/>
      <c r="Z233" s="148"/>
      <c r="AA233" s="148"/>
      <c r="AB233" s="148"/>
      <c r="AC233" s="148"/>
      <c r="AD233" s="148"/>
      <c r="AE233" s="148"/>
      <c r="AF233" s="148"/>
      <c r="AG233" s="148" t="s">
        <v>391</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97" t="s">
        <v>2310</v>
      </c>
      <c r="D234" s="183"/>
      <c r="E234" s="184">
        <v>65</v>
      </c>
      <c r="F234" s="157"/>
      <c r="G234" s="157"/>
      <c r="H234" s="157"/>
      <c r="I234" s="157"/>
      <c r="J234" s="157"/>
      <c r="K234" s="157"/>
      <c r="L234" s="157"/>
      <c r="M234" s="157"/>
      <c r="N234" s="157"/>
      <c r="O234" s="157"/>
      <c r="P234" s="157"/>
      <c r="Q234" s="157"/>
      <c r="R234" s="157"/>
      <c r="S234" s="157"/>
      <c r="T234" s="157"/>
      <c r="U234" s="157"/>
      <c r="V234" s="157"/>
      <c r="W234" s="157"/>
      <c r="X234" s="157"/>
      <c r="Y234" s="148"/>
      <c r="Z234" s="148"/>
      <c r="AA234" s="148"/>
      <c r="AB234" s="148"/>
      <c r="AC234" s="148"/>
      <c r="AD234" s="148"/>
      <c r="AE234" s="148"/>
      <c r="AF234" s="148"/>
      <c r="AG234" s="148" t="s">
        <v>393</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x14ac:dyDescent="0.2">
      <c r="A235" s="159" t="s">
        <v>316</v>
      </c>
      <c r="B235" s="160" t="s">
        <v>218</v>
      </c>
      <c r="C235" s="174" t="s">
        <v>219</v>
      </c>
      <c r="D235" s="161"/>
      <c r="E235" s="162"/>
      <c r="F235" s="163"/>
      <c r="G235" s="163">
        <f>SUMIF(AG236:AG239,"&lt;&gt;NOR",G236:G239)</f>
        <v>4535.2700000000004</v>
      </c>
      <c r="H235" s="163"/>
      <c r="I235" s="163">
        <f>SUM(I236:I239)</f>
        <v>2885.41</v>
      </c>
      <c r="J235" s="163"/>
      <c r="K235" s="163">
        <f>SUM(K236:K239)</f>
        <v>1649.86</v>
      </c>
      <c r="L235" s="163"/>
      <c r="M235" s="163">
        <f>SUM(M236:M239)</f>
        <v>5487.6767</v>
      </c>
      <c r="N235" s="163"/>
      <c r="O235" s="163">
        <f>SUM(O236:O239)</f>
        <v>3.93</v>
      </c>
      <c r="P235" s="163"/>
      <c r="Q235" s="163">
        <f>SUM(Q236:Q239)</f>
        <v>0</v>
      </c>
      <c r="R235" s="163"/>
      <c r="S235" s="163"/>
      <c r="T235" s="164"/>
      <c r="U235" s="158"/>
      <c r="V235" s="158">
        <f>SUM(V236:V239)</f>
        <v>5.56</v>
      </c>
      <c r="W235" s="158"/>
      <c r="X235" s="158"/>
      <c r="AG235" t="s">
        <v>317</v>
      </c>
    </row>
    <row r="236" spans="1:60" outlineLevel="1" x14ac:dyDescent="0.2">
      <c r="A236" s="165">
        <v>48</v>
      </c>
      <c r="B236" s="166" t="s">
        <v>1241</v>
      </c>
      <c r="C236" s="175" t="s">
        <v>1242</v>
      </c>
      <c r="D236" s="167" t="s">
        <v>443</v>
      </c>
      <c r="E236" s="168">
        <v>1.5574399999999999</v>
      </c>
      <c r="F236" s="169">
        <v>2912</v>
      </c>
      <c r="G236" s="170">
        <f>ROUND(E236*F236,2)</f>
        <v>4535.2700000000004</v>
      </c>
      <c r="H236" s="169">
        <v>1852.66</v>
      </c>
      <c r="I236" s="170">
        <f>ROUND(E236*H236,2)</f>
        <v>2885.41</v>
      </c>
      <c r="J236" s="169">
        <v>1059.3399999999999</v>
      </c>
      <c r="K236" s="170">
        <f>ROUND(E236*J236,2)</f>
        <v>1649.86</v>
      </c>
      <c r="L236" s="170">
        <v>21</v>
      </c>
      <c r="M236" s="170">
        <f>G236*(1+L236/100)</f>
        <v>5487.6767</v>
      </c>
      <c r="N236" s="170">
        <v>2.5256699999999999</v>
      </c>
      <c r="O236" s="170">
        <f>ROUND(E236*N236,2)</f>
        <v>3.93</v>
      </c>
      <c r="P236" s="170">
        <v>0</v>
      </c>
      <c r="Q236" s="170">
        <f>ROUND(E236*P236,2)</f>
        <v>0</v>
      </c>
      <c r="R236" s="170"/>
      <c r="S236" s="170" t="s">
        <v>387</v>
      </c>
      <c r="T236" s="171" t="s">
        <v>322</v>
      </c>
      <c r="U236" s="157">
        <v>3.5720000000000001</v>
      </c>
      <c r="V236" s="157">
        <f>ROUND(E236*U236,2)</f>
        <v>5.56</v>
      </c>
      <c r="W236" s="157"/>
      <c r="X236" s="157" t="s">
        <v>388</v>
      </c>
      <c r="Y236" s="148"/>
      <c r="Z236" s="148"/>
      <c r="AA236" s="148"/>
      <c r="AB236" s="148"/>
      <c r="AC236" s="148"/>
      <c r="AD236" s="148"/>
      <c r="AE236" s="148"/>
      <c r="AF236" s="148"/>
      <c r="AG236" s="148" t="s">
        <v>389</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270" t="s">
        <v>1243</v>
      </c>
      <c r="D237" s="271"/>
      <c r="E237" s="271"/>
      <c r="F237" s="271"/>
      <c r="G237" s="271"/>
      <c r="H237" s="157"/>
      <c r="I237" s="157"/>
      <c r="J237" s="157"/>
      <c r="K237" s="157"/>
      <c r="L237" s="157"/>
      <c r="M237" s="157"/>
      <c r="N237" s="157"/>
      <c r="O237" s="157"/>
      <c r="P237" s="157"/>
      <c r="Q237" s="157"/>
      <c r="R237" s="157"/>
      <c r="S237" s="157"/>
      <c r="T237" s="157"/>
      <c r="U237" s="157"/>
      <c r="V237" s="157"/>
      <c r="W237" s="157"/>
      <c r="X237" s="157"/>
      <c r="Y237" s="148"/>
      <c r="Z237" s="148"/>
      <c r="AA237" s="148"/>
      <c r="AB237" s="148"/>
      <c r="AC237" s="148"/>
      <c r="AD237" s="148"/>
      <c r="AE237" s="148"/>
      <c r="AF237" s="148"/>
      <c r="AG237" s="148" t="s">
        <v>326</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97" t="s">
        <v>2235</v>
      </c>
      <c r="D238" s="183"/>
      <c r="E238" s="184">
        <v>0.94199999999999995</v>
      </c>
      <c r="F238" s="157"/>
      <c r="G238" s="157"/>
      <c r="H238" s="157"/>
      <c r="I238" s="157"/>
      <c r="J238" s="157"/>
      <c r="K238" s="157"/>
      <c r="L238" s="157"/>
      <c r="M238" s="157"/>
      <c r="N238" s="157"/>
      <c r="O238" s="157"/>
      <c r="P238" s="157"/>
      <c r="Q238" s="157"/>
      <c r="R238" s="157"/>
      <c r="S238" s="157"/>
      <c r="T238" s="157"/>
      <c r="U238" s="157"/>
      <c r="V238" s="157"/>
      <c r="W238" s="157"/>
      <c r="X238" s="157"/>
      <c r="Y238" s="148"/>
      <c r="Z238" s="148"/>
      <c r="AA238" s="148"/>
      <c r="AB238" s="148"/>
      <c r="AC238" s="148"/>
      <c r="AD238" s="148"/>
      <c r="AE238" s="148"/>
      <c r="AF238" s="148"/>
      <c r="AG238" s="148" t="s">
        <v>393</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97" t="s">
        <v>2236</v>
      </c>
      <c r="D239" s="183"/>
      <c r="E239" s="184">
        <v>0.61543999999999999</v>
      </c>
      <c r="F239" s="157"/>
      <c r="G239" s="157"/>
      <c r="H239" s="157"/>
      <c r="I239" s="157"/>
      <c r="J239" s="157"/>
      <c r="K239" s="157"/>
      <c r="L239" s="157"/>
      <c r="M239" s="157"/>
      <c r="N239" s="157"/>
      <c r="O239" s="157"/>
      <c r="P239" s="157"/>
      <c r="Q239" s="157"/>
      <c r="R239" s="157"/>
      <c r="S239" s="157"/>
      <c r="T239" s="157"/>
      <c r="U239" s="157"/>
      <c r="V239" s="157"/>
      <c r="W239" s="157"/>
      <c r="X239" s="157"/>
      <c r="Y239" s="148"/>
      <c r="Z239" s="148"/>
      <c r="AA239" s="148"/>
      <c r="AB239" s="148"/>
      <c r="AC239" s="148"/>
      <c r="AD239" s="148"/>
      <c r="AE239" s="148"/>
      <c r="AF239" s="148"/>
      <c r="AG239" s="148" t="s">
        <v>393</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x14ac:dyDescent="0.2">
      <c r="A240" s="159" t="s">
        <v>316</v>
      </c>
      <c r="B240" s="160" t="s">
        <v>220</v>
      </c>
      <c r="C240" s="174" t="s">
        <v>221</v>
      </c>
      <c r="D240" s="161"/>
      <c r="E240" s="162"/>
      <c r="F240" s="163"/>
      <c r="G240" s="163">
        <f>SUMIF(AG241:AG251,"&lt;&gt;NOR",G241:G251)</f>
        <v>54314</v>
      </c>
      <c r="H240" s="163"/>
      <c r="I240" s="163">
        <f>SUM(I241:I251)</f>
        <v>39759.199999999997</v>
      </c>
      <c r="J240" s="163"/>
      <c r="K240" s="163">
        <f>SUM(K241:K251)</f>
        <v>14554.8</v>
      </c>
      <c r="L240" s="163"/>
      <c r="M240" s="163">
        <f>SUM(M241:M251)</f>
        <v>65719.94</v>
      </c>
      <c r="N240" s="163"/>
      <c r="O240" s="163">
        <f>SUM(O241:O251)</f>
        <v>71.430000000000007</v>
      </c>
      <c r="P240" s="163"/>
      <c r="Q240" s="163">
        <f>SUM(Q241:Q251)</f>
        <v>0</v>
      </c>
      <c r="R240" s="163"/>
      <c r="S240" s="163"/>
      <c r="T240" s="164"/>
      <c r="U240" s="158"/>
      <c r="V240" s="158">
        <f>SUM(V241:V251)</f>
        <v>34.520000000000003</v>
      </c>
      <c r="W240" s="158"/>
      <c r="X240" s="158"/>
      <c r="AG240" t="s">
        <v>317</v>
      </c>
    </row>
    <row r="241" spans="1:60" outlineLevel="1" x14ac:dyDescent="0.2">
      <c r="A241" s="165">
        <v>49</v>
      </c>
      <c r="B241" s="166" t="s">
        <v>1898</v>
      </c>
      <c r="C241" s="175" t="s">
        <v>1899</v>
      </c>
      <c r="D241" s="167" t="s">
        <v>506</v>
      </c>
      <c r="E241" s="168">
        <v>65</v>
      </c>
      <c r="F241" s="169">
        <v>119.6</v>
      </c>
      <c r="G241" s="170">
        <f>ROUND(E241*F241,2)</f>
        <v>7774</v>
      </c>
      <c r="H241" s="169">
        <v>100.57</v>
      </c>
      <c r="I241" s="170">
        <f>ROUND(E241*H241,2)</f>
        <v>6537.05</v>
      </c>
      <c r="J241" s="169">
        <v>19.03</v>
      </c>
      <c r="K241" s="170">
        <f>ROUND(E241*J241,2)</f>
        <v>1236.95</v>
      </c>
      <c r="L241" s="170">
        <v>21</v>
      </c>
      <c r="M241" s="170">
        <f>G241*(1+L241/100)</f>
        <v>9406.5399999999991</v>
      </c>
      <c r="N241" s="170">
        <v>0.32250000000000001</v>
      </c>
      <c r="O241" s="170">
        <f>ROUND(E241*N241,2)</f>
        <v>20.96</v>
      </c>
      <c r="P241" s="170">
        <v>0</v>
      </c>
      <c r="Q241" s="170">
        <f>ROUND(E241*P241,2)</f>
        <v>0</v>
      </c>
      <c r="R241" s="170" t="s">
        <v>638</v>
      </c>
      <c r="S241" s="170" t="s">
        <v>387</v>
      </c>
      <c r="T241" s="171" t="s">
        <v>322</v>
      </c>
      <c r="U241" s="157">
        <v>2.5999999999999999E-2</v>
      </c>
      <c r="V241" s="157">
        <f>ROUND(E241*U241,2)</f>
        <v>1.69</v>
      </c>
      <c r="W241" s="157"/>
      <c r="X241" s="157" t="s">
        <v>388</v>
      </c>
      <c r="Y241" s="148"/>
      <c r="Z241" s="148"/>
      <c r="AA241" s="148"/>
      <c r="AB241" s="148"/>
      <c r="AC241" s="148"/>
      <c r="AD241" s="148"/>
      <c r="AE241" s="148"/>
      <c r="AF241" s="148"/>
      <c r="AG241" s="148" t="s">
        <v>389</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273" t="s">
        <v>1900</v>
      </c>
      <c r="D242" s="274"/>
      <c r="E242" s="274"/>
      <c r="F242" s="274"/>
      <c r="G242" s="274"/>
      <c r="H242" s="157"/>
      <c r="I242" s="157"/>
      <c r="J242" s="157"/>
      <c r="K242" s="157"/>
      <c r="L242" s="157"/>
      <c r="M242" s="157"/>
      <c r="N242" s="157"/>
      <c r="O242" s="157"/>
      <c r="P242" s="157"/>
      <c r="Q242" s="157"/>
      <c r="R242" s="157"/>
      <c r="S242" s="157"/>
      <c r="T242" s="157"/>
      <c r="U242" s="157"/>
      <c r="V242" s="157"/>
      <c r="W242" s="157"/>
      <c r="X242" s="157"/>
      <c r="Y242" s="148"/>
      <c r="Z242" s="148"/>
      <c r="AA242" s="148"/>
      <c r="AB242" s="148"/>
      <c r="AC242" s="148"/>
      <c r="AD242" s="148"/>
      <c r="AE242" s="148"/>
      <c r="AF242" s="148"/>
      <c r="AG242" s="148" t="s">
        <v>391</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97" t="s">
        <v>2311</v>
      </c>
      <c r="D243" s="183"/>
      <c r="E243" s="184">
        <v>65</v>
      </c>
      <c r="F243" s="157"/>
      <c r="G243" s="157"/>
      <c r="H243" s="157"/>
      <c r="I243" s="157"/>
      <c r="J243" s="157"/>
      <c r="K243" s="157"/>
      <c r="L243" s="157"/>
      <c r="M243" s="157"/>
      <c r="N243" s="157"/>
      <c r="O243" s="157"/>
      <c r="P243" s="157"/>
      <c r="Q243" s="157"/>
      <c r="R243" s="157"/>
      <c r="S243" s="157"/>
      <c r="T243" s="157"/>
      <c r="U243" s="157"/>
      <c r="V243" s="157"/>
      <c r="W243" s="157"/>
      <c r="X243" s="157"/>
      <c r="Y243" s="148"/>
      <c r="Z243" s="148"/>
      <c r="AA243" s="148"/>
      <c r="AB243" s="148"/>
      <c r="AC243" s="148"/>
      <c r="AD243" s="148"/>
      <c r="AE243" s="148"/>
      <c r="AF243" s="148"/>
      <c r="AG243" s="148" t="s">
        <v>393</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65">
        <v>50</v>
      </c>
      <c r="B244" s="166" t="s">
        <v>1901</v>
      </c>
      <c r="C244" s="175" t="s">
        <v>1902</v>
      </c>
      <c r="D244" s="167" t="s">
        <v>506</v>
      </c>
      <c r="E244" s="168">
        <v>65</v>
      </c>
      <c r="F244" s="169">
        <v>271.2</v>
      </c>
      <c r="G244" s="170">
        <f>ROUND(E244*F244,2)</f>
        <v>17628</v>
      </c>
      <c r="H244" s="169">
        <v>242.28</v>
      </c>
      <c r="I244" s="170">
        <f>ROUND(E244*H244,2)</f>
        <v>15748.2</v>
      </c>
      <c r="J244" s="169">
        <v>28.92</v>
      </c>
      <c r="K244" s="170">
        <f>ROUND(E244*J244,2)</f>
        <v>1879.8</v>
      </c>
      <c r="L244" s="170">
        <v>21</v>
      </c>
      <c r="M244" s="170">
        <f>G244*(1+L244/100)</f>
        <v>21329.88</v>
      </c>
      <c r="N244" s="170">
        <v>0.51085999999999998</v>
      </c>
      <c r="O244" s="170">
        <f>ROUND(E244*N244,2)</f>
        <v>33.21</v>
      </c>
      <c r="P244" s="170">
        <v>0</v>
      </c>
      <c r="Q244" s="170">
        <f>ROUND(E244*P244,2)</f>
        <v>0</v>
      </c>
      <c r="R244" s="170" t="s">
        <v>638</v>
      </c>
      <c r="S244" s="170" t="s">
        <v>387</v>
      </c>
      <c r="T244" s="171" t="s">
        <v>322</v>
      </c>
      <c r="U244" s="157">
        <v>2.7E-2</v>
      </c>
      <c r="V244" s="157">
        <f>ROUND(E244*U244,2)</f>
        <v>1.76</v>
      </c>
      <c r="W244" s="157"/>
      <c r="X244" s="157" t="s">
        <v>388</v>
      </c>
      <c r="Y244" s="148"/>
      <c r="Z244" s="148"/>
      <c r="AA244" s="148"/>
      <c r="AB244" s="148"/>
      <c r="AC244" s="148"/>
      <c r="AD244" s="148"/>
      <c r="AE244" s="148"/>
      <c r="AF244" s="148"/>
      <c r="AG244" s="148" t="s">
        <v>389</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273" t="s">
        <v>1903</v>
      </c>
      <c r="D245" s="274"/>
      <c r="E245" s="274"/>
      <c r="F245" s="274"/>
      <c r="G245" s="274"/>
      <c r="H245" s="157"/>
      <c r="I245" s="157"/>
      <c r="J245" s="157"/>
      <c r="K245" s="157"/>
      <c r="L245" s="157"/>
      <c r="M245" s="157"/>
      <c r="N245" s="157"/>
      <c r="O245" s="157"/>
      <c r="P245" s="157"/>
      <c r="Q245" s="157"/>
      <c r="R245" s="157"/>
      <c r="S245" s="157"/>
      <c r="T245" s="157"/>
      <c r="U245" s="157"/>
      <c r="V245" s="157"/>
      <c r="W245" s="157"/>
      <c r="X245" s="157"/>
      <c r="Y245" s="148"/>
      <c r="Z245" s="148"/>
      <c r="AA245" s="148"/>
      <c r="AB245" s="148"/>
      <c r="AC245" s="148"/>
      <c r="AD245" s="148"/>
      <c r="AE245" s="148"/>
      <c r="AF245" s="148"/>
      <c r="AG245" s="148" t="s">
        <v>391</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97" t="s">
        <v>2310</v>
      </c>
      <c r="D246" s="183"/>
      <c r="E246" s="184">
        <v>65</v>
      </c>
      <c r="F246" s="157"/>
      <c r="G246" s="157"/>
      <c r="H246" s="157"/>
      <c r="I246" s="157"/>
      <c r="J246" s="157"/>
      <c r="K246" s="157"/>
      <c r="L246" s="157"/>
      <c r="M246" s="157"/>
      <c r="N246" s="157"/>
      <c r="O246" s="157"/>
      <c r="P246" s="157"/>
      <c r="Q246" s="157"/>
      <c r="R246" s="157"/>
      <c r="S246" s="157"/>
      <c r="T246" s="157"/>
      <c r="U246" s="157"/>
      <c r="V246" s="157"/>
      <c r="W246" s="157"/>
      <c r="X246" s="157"/>
      <c r="Y246" s="148"/>
      <c r="Z246" s="148"/>
      <c r="AA246" s="148"/>
      <c r="AB246" s="148"/>
      <c r="AC246" s="148"/>
      <c r="AD246" s="148"/>
      <c r="AE246" s="148"/>
      <c r="AF246" s="148"/>
      <c r="AG246" s="148" t="s">
        <v>393</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65">
        <v>51</v>
      </c>
      <c r="B247" s="166" t="s">
        <v>1904</v>
      </c>
      <c r="C247" s="175" t="s">
        <v>1905</v>
      </c>
      <c r="D247" s="167" t="s">
        <v>506</v>
      </c>
      <c r="E247" s="168">
        <v>65</v>
      </c>
      <c r="F247" s="169">
        <v>215.2</v>
      </c>
      <c r="G247" s="170">
        <f>ROUND(E247*F247,2)</f>
        <v>13988</v>
      </c>
      <c r="H247" s="169">
        <v>39.229999999999997</v>
      </c>
      <c r="I247" s="170">
        <f>ROUND(E247*H247,2)</f>
        <v>2549.9499999999998</v>
      </c>
      <c r="J247" s="169">
        <v>175.97</v>
      </c>
      <c r="K247" s="170">
        <f>ROUND(E247*J247,2)</f>
        <v>11438.05</v>
      </c>
      <c r="L247" s="170">
        <v>21</v>
      </c>
      <c r="M247" s="170">
        <f>G247*(1+L247/100)</f>
        <v>16925.48</v>
      </c>
      <c r="N247" s="170">
        <v>9.2799999999999994E-2</v>
      </c>
      <c r="O247" s="170">
        <f>ROUND(E247*N247,2)</f>
        <v>6.03</v>
      </c>
      <c r="P247" s="170">
        <v>0</v>
      </c>
      <c r="Q247" s="170">
        <f>ROUND(E247*P247,2)</f>
        <v>0</v>
      </c>
      <c r="R247" s="170" t="s">
        <v>638</v>
      </c>
      <c r="S247" s="170" t="s">
        <v>387</v>
      </c>
      <c r="T247" s="171" t="s">
        <v>322</v>
      </c>
      <c r="U247" s="157">
        <v>0.47799999999999998</v>
      </c>
      <c r="V247" s="157">
        <f>ROUND(E247*U247,2)</f>
        <v>31.07</v>
      </c>
      <c r="W247" s="157"/>
      <c r="X247" s="157" t="s">
        <v>388</v>
      </c>
      <c r="Y247" s="148"/>
      <c r="Z247" s="148"/>
      <c r="AA247" s="148"/>
      <c r="AB247" s="148"/>
      <c r="AC247" s="148"/>
      <c r="AD247" s="148"/>
      <c r="AE247" s="148"/>
      <c r="AF247" s="148"/>
      <c r="AG247" s="148" t="s">
        <v>389</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ht="22.5" outlineLevel="1" x14ac:dyDescent="0.2">
      <c r="A248" s="155"/>
      <c r="B248" s="156"/>
      <c r="C248" s="273" t="s">
        <v>1906</v>
      </c>
      <c r="D248" s="274"/>
      <c r="E248" s="274"/>
      <c r="F248" s="274"/>
      <c r="G248" s="274"/>
      <c r="H248" s="157"/>
      <c r="I248" s="157"/>
      <c r="J248" s="157"/>
      <c r="K248" s="157"/>
      <c r="L248" s="157"/>
      <c r="M248" s="157"/>
      <c r="N248" s="157"/>
      <c r="O248" s="157"/>
      <c r="P248" s="157"/>
      <c r="Q248" s="157"/>
      <c r="R248" s="157"/>
      <c r="S248" s="157"/>
      <c r="T248" s="157"/>
      <c r="U248" s="157"/>
      <c r="V248" s="157"/>
      <c r="W248" s="157"/>
      <c r="X248" s="157"/>
      <c r="Y248" s="148"/>
      <c r="Z248" s="148"/>
      <c r="AA248" s="148"/>
      <c r="AB248" s="148"/>
      <c r="AC248" s="148"/>
      <c r="AD248" s="148"/>
      <c r="AE248" s="148"/>
      <c r="AF248" s="148"/>
      <c r="AG248" s="148" t="s">
        <v>391</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72" t="str">
        <f>C248</f>
        <v>s provedením lože z kameniva drceného, s vyplněním spár, s dvojitým hutněním a se smetením přebytečného materiálu na krajnici. S dodáním hmot pro lože a výplň spár.</v>
      </c>
      <c r="BB248" s="148"/>
      <c r="BC248" s="148"/>
      <c r="BD248" s="148"/>
      <c r="BE248" s="148"/>
      <c r="BF248" s="148"/>
      <c r="BG248" s="148"/>
      <c r="BH248" s="148"/>
    </row>
    <row r="249" spans="1:60" outlineLevel="1" x14ac:dyDescent="0.2">
      <c r="A249" s="155"/>
      <c r="B249" s="156"/>
      <c r="C249" s="197" t="s">
        <v>2311</v>
      </c>
      <c r="D249" s="183"/>
      <c r="E249" s="184">
        <v>65</v>
      </c>
      <c r="F249" s="157"/>
      <c r="G249" s="157"/>
      <c r="H249" s="157"/>
      <c r="I249" s="157"/>
      <c r="J249" s="157"/>
      <c r="K249" s="157"/>
      <c r="L249" s="157"/>
      <c r="M249" s="157"/>
      <c r="N249" s="157"/>
      <c r="O249" s="157"/>
      <c r="P249" s="157"/>
      <c r="Q249" s="157"/>
      <c r="R249" s="157"/>
      <c r="S249" s="157"/>
      <c r="T249" s="157"/>
      <c r="U249" s="157"/>
      <c r="V249" s="157"/>
      <c r="W249" s="157"/>
      <c r="X249" s="157"/>
      <c r="Y249" s="148"/>
      <c r="Z249" s="148"/>
      <c r="AA249" s="148"/>
      <c r="AB249" s="148"/>
      <c r="AC249" s="148"/>
      <c r="AD249" s="148"/>
      <c r="AE249" s="148"/>
      <c r="AF249" s="148"/>
      <c r="AG249" s="148" t="s">
        <v>393</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65">
        <v>52</v>
      </c>
      <c r="B250" s="166" t="s">
        <v>1907</v>
      </c>
      <c r="C250" s="175" t="s">
        <v>1908</v>
      </c>
      <c r="D250" s="167" t="s">
        <v>506</v>
      </c>
      <c r="E250" s="168">
        <v>65</v>
      </c>
      <c r="F250" s="169">
        <v>229.6</v>
      </c>
      <c r="G250" s="170">
        <f>ROUND(E250*F250,2)</f>
        <v>14924</v>
      </c>
      <c r="H250" s="169">
        <v>229.6</v>
      </c>
      <c r="I250" s="170">
        <f>ROUND(E250*H250,2)</f>
        <v>14924</v>
      </c>
      <c r="J250" s="169">
        <v>0</v>
      </c>
      <c r="K250" s="170">
        <f>ROUND(E250*J250,2)</f>
        <v>0</v>
      </c>
      <c r="L250" s="170">
        <v>21</v>
      </c>
      <c r="M250" s="170">
        <f>G250*(1+L250/100)</f>
        <v>18058.04</v>
      </c>
      <c r="N250" s="170">
        <v>0.17280000000000001</v>
      </c>
      <c r="O250" s="170">
        <f>ROUND(E250*N250,2)</f>
        <v>11.23</v>
      </c>
      <c r="P250" s="170">
        <v>0</v>
      </c>
      <c r="Q250" s="170">
        <f>ROUND(E250*P250,2)</f>
        <v>0</v>
      </c>
      <c r="R250" s="170" t="s">
        <v>626</v>
      </c>
      <c r="S250" s="170" t="s">
        <v>387</v>
      </c>
      <c r="T250" s="171" t="s">
        <v>322</v>
      </c>
      <c r="U250" s="157">
        <v>0</v>
      </c>
      <c r="V250" s="157">
        <f>ROUND(E250*U250,2)</f>
        <v>0</v>
      </c>
      <c r="W250" s="157"/>
      <c r="X250" s="157" t="s">
        <v>627</v>
      </c>
      <c r="Y250" s="148"/>
      <c r="Z250" s="148"/>
      <c r="AA250" s="148"/>
      <c r="AB250" s="148"/>
      <c r="AC250" s="148"/>
      <c r="AD250" s="148"/>
      <c r="AE250" s="148"/>
      <c r="AF250" s="148"/>
      <c r="AG250" s="148" t="s">
        <v>628</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97" t="s">
        <v>2311</v>
      </c>
      <c r="D251" s="183"/>
      <c r="E251" s="184">
        <v>65</v>
      </c>
      <c r="F251" s="157"/>
      <c r="G251" s="157"/>
      <c r="H251" s="157"/>
      <c r="I251" s="157"/>
      <c r="J251" s="157"/>
      <c r="K251" s="157"/>
      <c r="L251" s="157"/>
      <c r="M251" s="157"/>
      <c r="N251" s="157"/>
      <c r="O251" s="157"/>
      <c r="P251" s="157"/>
      <c r="Q251" s="157"/>
      <c r="R251" s="157"/>
      <c r="S251" s="157"/>
      <c r="T251" s="157"/>
      <c r="U251" s="157"/>
      <c r="V251" s="157"/>
      <c r="W251" s="157"/>
      <c r="X251" s="157"/>
      <c r="Y251" s="148"/>
      <c r="Z251" s="148"/>
      <c r="AA251" s="148"/>
      <c r="AB251" s="148"/>
      <c r="AC251" s="148"/>
      <c r="AD251" s="148"/>
      <c r="AE251" s="148"/>
      <c r="AF251" s="148"/>
      <c r="AG251" s="148" t="s">
        <v>393</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x14ac:dyDescent="0.2">
      <c r="A252" s="159" t="s">
        <v>316</v>
      </c>
      <c r="B252" s="160" t="s">
        <v>222</v>
      </c>
      <c r="C252" s="174" t="s">
        <v>223</v>
      </c>
      <c r="D252" s="161"/>
      <c r="E252" s="162"/>
      <c r="F252" s="163"/>
      <c r="G252" s="163">
        <f>SUMIF(AG253:AG255,"&lt;&gt;NOR",G253:G255)</f>
        <v>2561.83</v>
      </c>
      <c r="H252" s="163"/>
      <c r="I252" s="163">
        <f>SUM(I253:I255)</f>
        <v>156.13999999999999</v>
      </c>
      <c r="J252" s="163"/>
      <c r="K252" s="163">
        <f>SUM(K253:K255)</f>
        <v>2405.6999999999998</v>
      </c>
      <c r="L252" s="163"/>
      <c r="M252" s="163">
        <f>SUM(M253:M255)</f>
        <v>3099.8143</v>
      </c>
      <c r="N252" s="163"/>
      <c r="O252" s="163">
        <f>SUM(O253:O255)</f>
        <v>0.17</v>
      </c>
      <c r="P252" s="163"/>
      <c r="Q252" s="163">
        <f>SUM(Q253:Q255)</f>
        <v>0</v>
      </c>
      <c r="R252" s="163"/>
      <c r="S252" s="163"/>
      <c r="T252" s="164"/>
      <c r="U252" s="158"/>
      <c r="V252" s="158">
        <f>SUM(V253:V255)</f>
        <v>6.25</v>
      </c>
      <c r="W252" s="158"/>
      <c r="X252" s="158"/>
      <c r="AG252" t="s">
        <v>317</v>
      </c>
    </row>
    <row r="253" spans="1:60" ht="22.5" outlineLevel="1" x14ac:dyDescent="0.2">
      <c r="A253" s="165">
        <v>53</v>
      </c>
      <c r="B253" s="166" t="s">
        <v>1910</v>
      </c>
      <c r="C253" s="175" t="s">
        <v>1911</v>
      </c>
      <c r="D253" s="167" t="s">
        <v>506</v>
      </c>
      <c r="E253" s="168">
        <v>9.9450000000000003</v>
      </c>
      <c r="F253" s="169">
        <v>257.60000000000002</v>
      </c>
      <c r="G253" s="170">
        <f>ROUND(E253*F253,2)</f>
        <v>2561.83</v>
      </c>
      <c r="H253" s="169">
        <v>15.7</v>
      </c>
      <c r="I253" s="170">
        <f>ROUND(E253*H253,2)</f>
        <v>156.13999999999999</v>
      </c>
      <c r="J253" s="169">
        <v>241.9</v>
      </c>
      <c r="K253" s="170">
        <f>ROUND(E253*J253,2)</f>
        <v>2405.6999999999998</v>
      </c>
      <c r="L253" s="170">
        <v>21</v>
      </c>
      <c r="M253" s="170">
        <f>G253*(1+L253/100)</f>
        <v>3099.8143</v>
      </c>
      <c r="N253" s="170">
        <v>1.7219999999999999E-2</v>
      </c>
      <c r="O253" s="170">
        <f>ROUND(E253*N253,2)</f>
        <v>0.17</v>
      </c>
      <c r="P253" s="170">
        <v>0</v>
      </c>
      <c r="Q253" s="170">
        <f>ROUND(E253*P253,2)</f>
        <v>0</v>
      </c>
      <c r="R253" s="170" t="s">
        <v>1195</v>
      </c>
      <c r="S253" s="170" t="s">
        <v>387</v>
      </c>
      <c r="T253" s="171" t="s">
        <v>322</v>
      </c>
      <c r="U253" s="157">
        <v>0.628</v>
      </c>
      <c r="V253" s="157">
        <f>ROUND(E253*U253,2)</f>
        <v>6.25</v>
      </c>
      <c r="W253" s="157"/>
      <c r="X253" s="157" t="s">
        <v>388</v>
      </c>
      <c r="Y253" s="148"/>
      <c r="Z253" s="148"/>
      <c r="AA253" s="148"/>
      <c r="AB253" s="148"/>
      <c r="AC253" s="148"/>
      <c r="AD253" s="148"/>
      <c r="AE253" s="148"/>
      <c r="AF253" s="148"/>
      <c r="AG253" s="148" t="s">
        <v>389</v>
      </c>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273" t="s">
        <v>1912</v>
      </c>
      <c r="D254" s="274"/>
      <c r="E254" s="274"/>
      <c r="F254" s="274"/>
      <c r="G254" s="274"/>
      <c r="H254" s="157"/>
      <c r="I254" s="157"/>
      <c r="J254" s="157"/>
      <c r="K254" s="157"/>
      <c r="L254" s="157"/>
      <c r="M254" s="157"/>
      <c r="N254" s="157"/>
      <c r="O254" s="157"/>
      <c r="P254" s="157"/>
      <c r="Q254" s="157"/>
      <c r="R254" s="157"/>
      <c r="S254" s="157"/>
      <c r="T254" s="157"/>
      <c r="U254" s="157"/>
      <c r="V254" s="157"/>
      <c r="W254" s="157"/>
      <c r="X254" s="157"/>
      <c r="Y254" s="148"/>
      <c r="Z254" s="148"/>
      <c r="AA254" s="148"/>
      <c r="AB254" s="148"/>
      <c r="AC254" s="148"/>
      <c r="AD254" s="148"/>
      <c r="AE254" s="148"/>
      <c r="AF254" s="148"/>
      <c r="AG254" s="148" t="s">
        <v>391</v>
      </c>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97" t="s">
        <v>2118</v>
      </c>
      <c r="D255" s="183"/>
      <c r="E255" s="184">
        <v>9.9450000000000003</v>
      </c>
      <c r="F255" s="157"/>
      <c r="G255" s="157"/>
      <c r="H255" s="157"/>
      <c r="I255" s="157"/>
      <c r="J255" s="157"/>
      <c r="K255" s="157"/>
      <c r="L255" s="157"/>
      <c r="M255" s="157"/>
      <c r="N255" s="157"/>
      <c r="O255" s="157"/>
      <c r="P255" s="157"/>
      <c r="Q255" s="157"/>
      <c r="R255" s="157"/>
      <c r="S255" s="157"/>
      <c r="T255" s="157"/>
      <c r="U255" s="157"/>
      <c r="V255" s="157"/>
      <c r="W255" s="157"/>
      <c r="X255" s="157"/>
      <c r="Y255" s="148"/>
      <c r="Z255" s="148"/>
      <c r="AA255" s="148"/>
      <c r="AB255" s="148"/>
      <c r="AC255" s="148"/>
      <c r="AD255" s="148"/>
      <c r="AE255" s="148"/>
      <c r="AF255" s="148"/>
      <c r="AG255" s="148" t="s">
        <v>393</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x14ac:dyDescent="0.2">
      <c r="A256" s="159" t="s">
        <v>316</v>
      </c>
      <c r="B256" s="160" t="s">
        <v>224</v>
      </c>
      <c r="C256" s="174" t="s">
        <v>225</v>
      </c>
      <c r="D256" s="161"/>
      <c r="E256" s="162"/>
      <c r="F256" s="163"/>
      <c r="G256" s="163">
        <f>SUMIF(AG257:AG268,"&lt;&gt;NOR",G257:G268)</f>
        <v>2567.02</v>
      </c>
      <c r="H256" s="163"/>
      <c r="I256" s="163">
        <f>SUM(I257:I268)</f>
        <v>1716.3</v>
      </c>
      <c r="J256" s="163"/>
      <c r="K256" s="163">
        <f>SUM(K257:K268)</f>
        <v>850.71999999999991</v>
      </c>
      <c r="L256" s="163"/>
      <c r="M256" s="163">
        <f>SUM(M257:M268)</f>
        <v>3106.0941999999995</v>
      </c>
      <c r="N256" s="163"/>
      <c r="O256" s="163">
        <f>SUM(O257:O268)</f>
        <v>2.1</v>
      </c>
      <c r="P256" s="163"/>
      <c r="Q256" s="163">
        <f>SUM(Q257:Q268)</f>
        <v>0</v>
      </c>
      <c r="R256" s="163"/>
      <c r="S256" s="163"/>
      <c r="T256" s="164"/>
      <c r="U256" s="158"/>
      <c r="V256" s="158">
        <f>SUM(V257:V268)</f>
        <v>2.76</v>
      </c>
      <c r="W256" s="158"/>
      <c r="X256" s="158"/>
      <c r="AG256" t="s">
        <v>317</v>
      </c>
    </row>
    <row r="257" spans="1:60" outlineLevel="1" x14ac:dyDescent="0.2">
      <c r="A257" s="165">
        <v>54</v>
      </c>
      <c r="B257" s="166" t="s">
        <v>1913</v>
      </c>
      <c r="C257" s="175" t="s">
        <v>1914</v>
      </c>
      <c r="D257" s="167" t="s">
        <v>443</v>
      </c>
      <c r="E257" s="168">
        <v>0.82499999999999996</v>
      </c>
      <c r="F257" s="169">
        <v>2348</v>
      </c>
      <c r="G257" s="170">
        <f>ROUND(E257*F257,2)</f>
        <v>1937.1</v>
      </c>
      <c r="H257" s="169">
        <v>1583.38</v>
      </c>
      <c r="I257" s="170">
        <f>ROUND(E257*H257,2)</f>
        <v>1306.29</v>
      </c>
      <c r="J257" s="169">
        <v>764.62</v>
      </c>
      <c r="K257" s="170">
        <f>ROUND(E257*J257,2)</f>
        <v>630.80999999999995</v>
      </c>
      <c r="L257" s="170">
        <v>21</v>
      </c>
      <c r="M257" s="170">
        <f>G257*(1+L257/100)</f>
        <v>2343.8909999999996</v>
      </c>
      <c r="N257" s="170">
        <v>2.5249999999999999</v>
      </c>
      <c r="O257" s="170">
        <f>ROUND(E257*N257,2)</f>
        <v>2.08</v>
      </c>
      <c r="P257" s="170">
        <v>0</v>
      </c>
      <c r="Q257" s="170">
        <f>ROUND(E257*P257,2)</f>
        <v>0</v>
      </c>
      <c r="R257" s="170" t="s">
        <v>1195</v>
      </c>
      <c r="S257" s="170" t="s">
        <v>387</v>
      </c>
      <c r="T257" s="171" t="s">
        <v>322</v>
      </c>
      <c r="U257" s="157">
        <v>2.58</v>
      </c>
      <c r="V257" s="157">
        <f>ROUND(E257*U257,2)</f>
        <v>2.13</v>
      </c>
      <c r="W257" s="157"/>
      <c r="X257" s="157" t="s">
        <v>388</v>
      </c>
      <c r="Y257" s="148"/>
      <c r="Z257" s="148"/>
      <c r="AA257" s="148"/>
      <c r="AB257" s="148"/>
      <c r="AC257" s="148"/>
      <c r="AD257" s="148"/>
      <c r="AE257" s="148"/>
      <c r="AF257" s="148"/>
      <c r="AG257" s="148" t="s">
        <v>389</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55"/>
      <c r="B258" s="156"/>
      <c r="C258" s="273" t="s">
        <v>1620</v>
      </c>
      <c r="D258" s="274"/>
      <c r="E258" s="274"/>
      <c r="F258" s="274"/>
      <c r="G258" s="274"/>
      <c r="H258" s="157"/>
      <c r="I258" s="157"/>
      <c r="J258" s="157"/>
      <c r="K258" s="157"/>
      <c r="L258" s="157"/>
      <c r="M258" s="157"/>
      <c r="N258" s="157"/>
      <c r="O258" s="157"/>
      <c r="P258" s="157"/>
      <c r="Q258" s="157"/>
      <c r="R258" s="157"/>
      <c r="S258" s="157"/>
      <c r="T258" s="157"/>
      <c r="U258" s="157"/>
      <c r="V258" s="157"/>
      <c r="W258" s="157"/>
      <c r="X258" s="157"/>
      <c r="Y258" s="148"/>
      <c r="Z258" s="148"/>
      <c r="AA258" s="148"/>
      <c r="AB258" s="148"/>
      <c r="AC258" s="148"/>
      <c r="AD258" s="148"/>
      <c r="AE258" s="148"/>
      <c r="AF258" s="148"/>
      <c r="AG258" s="148" t="s">
        <v>391</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261" t="s">
        <v>1621</v>
      </c>
      <c r="D259" s="262"/>
      <c r="E259" s="262"/>
      <c r="F259" s="262"/>
      <c r="G259" s="262"/>
      <c r="H259" s="157"/>
      <c r="I259" s="157"/>
      <c r="J259" s="157"/>
      <c r="K259" s="157"/>
      <c r="L259" s="157"/>
      <c r="M259" s="157"/>
      <c r="N259" s="157"/>
      <c r="O259" s="157"/>
      <c r="P259" s="157"/>
      <c r="Q259" s="157"/>
      <c r="R259" s="157"/>
      <c r="S259" s="157"/>
      <c r="T259" s="157"/>
      <c r="U259" s="157"/>
      <c r="V259" s="157"/>
      <c r="W259" s="157"/>
      <c r="X259" s="157"/>
      <c r="Y259" s="148"/>
      <c r="Z259" s="148"/>
      <c r="AA259" s="148"/>
      <c r="AB259" s="148"/>
      <c r="AC259" s="148"/>
      <c r="AD259" s="148"/>
      <c r="AE259" s="148"/>
      <c r="AF259" s="148"/>
      <c r="AG259" s="148" t="s">
        <v>326</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97" t="s">
        <v>1773</v>
      </c>
      <c r="D260" s="183"/>
      <c r="E260" s="184"/>
      <c r="F260" s="157"/>
      <c r="G260" s="157"/>
      <c r="H260" s="157"/>
      <c r="I260" s="157"/>
      <c r="J260" s="157"/>
      <c r="K260" s="157"/>
      <c r="L260" s="157"/>
      <c r="M260" s="157"/>
      <c r="N260" s="157"/>
      <c r="O260" s="157"/>
      <c r="P260" s="157"/>
      <c r="Q260" s="157"/>
      <c r="R260" s="157"/>
      <c r="S260" s="157"/>
      <c r="T260" s="157"/>
      <c r="U260" s="157"/>
      <c r="V260" s="157"/>
      <c r="W260" s="157"/>
      <c r="X260" s="157"/>
      <c r="Y260" s="148"/>
      <c r="Z260" s="148"/>
      <c r="AA260" s="148"/>
      <c r="AB260" s="148"/>
      <c r="AC260" s="148"/>
      <c r="AD260" s="148"/>
      <c r="AE260" s="148"/>
      <c r="AF260" s="148"/>
      <c r="AG260" s="148" t="s">
        <v>393</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97" t="s">
        <v>2312</v>
      </c>
      <c r="D261" s="183"/>
      <c r="E261" s="184">
        <v>0.82499999999999996</v>
      </c>
      <c r="F261" s="157"/>
      <c r="G261" s="157"/>
      <c r="H261" s="157"/>
      <c r="I261" s="157"/>
      <c r="J261" s="157"/>
      <c r="K261" s="157"/>
      <c r="L261" s="157"/>
      <c r="M261" s="157"/>
      <c r="N261" s="157"/>
      <c r="O261" s="157"/>
      <c r="P261" s="157"/>
      <c r="Q261" s="157"/>
      <c r="R261" s="157"/>
      <c r="S261" s="157"/>
      <c r="T261" s="157"/>
      <c r="U261" s="157"/>
      <c r="V261" s="157"/>
      <c r="W261" s="157"/>
      <c r="X261" s="157"/>
      <c r="Y261" s="148"/>
      <c r="Z261" s="148"/>
      <c r="AA261" s="148"/>
      <c r="AB261" s="148"/>
      <c r="AC261" s="148"/>
      <c r="AD261" s="148"/>
      <c r="AE261" s="148"/>
      <c r="AF261" s="148"/>
      <c r="AG261" s="148" t="s">
        <v>393</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65">
        <v>55</v>
      </c>
      <c r="B262" s="166" t="s">
        <v>1916</v>
      </c>
      <c r="C262" s="175" t="s">
        <v>1917</v>
      </c>
      <c r="D262" s="167" t="s">
        <v>443</v>
      </c>
      <c r="E262" s="168">
        <v>0.82499999999999996</v>
      </c>
      <c r="F262" s="169">
        <v>144</v>
      </c>
      <c r="G262" s="170">
        <f>ROUND(E262*F262,2)</f>
        <v>118.8</v>
      </c>
      <c r="H262" s="169">
        <v>0</v>
      </c>
      <c r="I262" s="170">
        <f>ROUND(E262*H262,2)</f>
        <v>0</v>
      </c>
      <c r="J262" s="169">
        <v>144</v>
      </c>
      <c r="K262" s="170">
        <f>ROUND(E262*J262,2)</f>
        <v>118.8</v>
      </c>
      <c r="L262" s="170">
        <v>21</v>
      </c>
      <c r="M262" s="170">
        <f>G262*(1+L262/100)</f>
        <v>143.74799999999999</v>
      </c>
      <c r="N262" s="170">
        <v>0</v>
      </c>
      <c r="O262" s="170">
        <f>ROUND(E262*N262,2)</f>
        <v>0</v>
      </c>
      <c r="P262" s="170">
        <v>0</v>
      </c>
      <c r="Q262" s="170">
        <f>ROUND(E262*P262,2)</f>
        <v>0</v>
      </c>
      <c r="R262" s="170" t="s">
        <v>1195</v>
      </c>
      <c r="S262" s="170" t="s">
        <v>387</v>
      </c>
      <c r="T262" s="171" t="s">
        <v>322</v>
      </c>
      <c r="U262" s="157">
        <v>0.41</v>
      </c>
      <c r="V262" s="157">
        <f>ROUND(E262*U262,2)</f>
        <v>0.34</v>
      </c>
      <c r="W262" s="157"/>
      <c r="X262" s="157" t="s">
        <v>388</v>
      </c>
      <c r="Y262" s="148"/>
      <c r="Z262" s="148"/>
      <c r="AA262" s="148"/>
      <c r="AB262" s="148"/>
      <c r="AC262" s="148"/>
      <c r="AD262" s="148"/>
      <c r="AE262" s="148"/>
      <c r="AF262" s="148"/>
      <c r="AG262" s="148" t="s">
        <v>389</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55"/>
      <c r="B263" s="156"/>
      <c r="C263" s="273" t="s">
        <v>1918</v>
      </c>
      <c r="D263" s="274"/>
      <c r="E263" s="274"/>
      <c r="F263" s="274"/>
      <c r="G263" s="274"/>
      <c r="H263" s="157"/>
      <c r="I263" s="157"/>
      <c r="J263" s="157"/>
      <c r="K263" s="157"/>
      <c r="L263" s="157"/>
      <c r="M263" s="157"/>
      <c r="N263" s="157"/>
      <c r="O263" s="157"/>
      <c r="P263" s="157"/>
      <c r="Q263" s="157"/>
      <c r="R263" s="157"/>
      <c r="S263" s="157"/>
      <c r="T263" s="157"/>
      <c r="U263" s="157"/>
      <c r="V263" s="157"/>
      <c r="W263" s="157"/>
      <c r="X263" s="157"/>
      <c r="Y263" s="148"/>
      <c r="Z263" s="148"/>
      <c r="AA263" s="148"/>
      <c r="AB263" s="148"/>
      <c r="AC263" s="148"/>
      <c r="AD263" s="148"/>
      <c r="AE263" s="148"/>
      <c r="AF263" s="148"/>
      <c r="AG263" s="148" t="s">
        <v>391</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97" t="s">
        <v>1773</v>
      </c>
      <c r="D264" s="183"/>
      <c r="E264" s="184"/>
      <c r="F264" s="157"/>
      <c r="G264" s="157"/>
      <c r="H264" s="157"/>
      <c r="I264" s="157"/>
      <c r="J264" s="157"/>
      <c r="K264" s="157"/>
      <c r="L264" s="157"/>
      <c r="M264" s="157"/>
      <c r="N264" s="157"/>
      <c r="O264" s="157"/>
      <c r="P264" s="157"/>
      <c r="Q264" s="157"/>
      <c r="R264" s="157"/>
      <c r="S264" s="157"/>
      <c r="T264" s="157"/>
      <c r="U264" s="157"/>
      <c r="V264" s="157"/>
      <c r="W264" s="157"/>
      <c r="X264" s="157"/>
      <c r="Y264" s="148"/>
      <c r="Z264" s="148"/>
      <c r="AA264" s="148"/>
      <c r="AB264" s="148"/>
      <c r="AC264" s="148"/>
      <c r="AD264" s="148"/>
      <c r="AE264" s="148"/>
      <c r="AF264" s="148"/>
      <c r="AG264" s="148" t="s">
        <v>393</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x14ac:dyDescent="0.2">
      <c r="A265" s="155"/>
      <c r="B265" s="156"/>
      <c r="C265" s="197" t="s">
        <v>2312</v>
      </c>
      <c r="D265" s="183"/>
      <c r="E265" s="184">
        <v>0.82499999999999996</v>
      </c>
      <c r="F265" s="157"/>
      <c r="G265" s="157"/>
      <c r="H265" s="157"/>
      <c r="I265" s="157"/>
      <c r="J265" s="157"/>
      <c r="K265" s="157"/>
      <c r="L265" s="157"/>
      <c r="M265" s="157"/>
      <c r="N265" s="157"/>
      <c r="O265" s="157"/>
      <c r="P265" s="157"/>
      <c r="Q265" s="157"/>
      <c r="R265" s="157"/>
      <c r="S265" s="157"/>
      <c r="T265" s="157"/>
      <c r="U265" s="157"/>
      <c r="V265" s="157"/>
      <c r="W265" s="157"/>
      <c r="X265" s="157"/>
      <c r="Y265" s="148"/>
      <c r="Z265" s="148"/>
      <c r="AA265" s="148"/>
      <c r="AB265" s="148"/>
      <c r="AC265" s="148"/>
      <c r="AD265" s="148"/>
      <c r="AE265" s="148"/>
      <c r="AF265" s="148"/>
      <c r="AG265" s="148" t="s">
        <v>393</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ht="22.5" outlineLevel="1" x14ac:dyDescent="0.2">
      <c r="A266" s="165">
        <v>56</v>
      </c>
      <c r="B266" s="166" t="s">
        <v>1919</v>
      </c>
      <c r="C266" s="175" t="s">
        <v>1920</v>
      </c>
      <c r="D266" s="167" t="s">
        <v>649</v>
      </c>
      <c r="E266" s="168">
        <v>1.9099999999999999E-2</v>
      </c>
      <c r="F266" s="169">
        <v>26760.21</v>
      </c>
      <c r="G266" s="170">
        <f>ROUND(E266*F266,2)</f>
        <v>511.12</v>
      </c>
      <c r="H266" s="169">
        <v>21466.7</v>
      </c>
      <c r="I266" s="170">
        <f>ROUND(E266*H266,2)</f>
        <v>410.01</v>
      </c>
      <c r="J266" s="169">
        <v>5293.51</v>
      </c>
      <c r="K266" s="170">
        <f>ROUND(E266*J266,2)</f>
        <v>101.11</v>
      </c>
      <c r="L266" s="170">
        <v>21</v>
      </c>
      <c r="M266" s="170">
        <f>G266*(1+L266/100)</f>
        <v>618.45519999999999</v>
      </c>
      <c r="N266" s="170">
        <v>1.0662499999999999</v>
      </c>
      <c r="O266" s="170">
        <f>ROUND(E266*N266,2)</f>
        <v>0.02</v>
      </c>
      <c r="P266" s="170">
        <v>0</v>
      </c>
      <c r="Q266" s="170">
        <f>ROUND(E266*P266,2)</f>
        <v>0</v>
      </c>
      <c r="R266" s="170" t="s">
        <v>1195</v>
      </c>
      <c r="S266" s="170" t="s">
        <v>387</v>
      </c>
      <c r="T266" s="171" t="s">
        <v>322</v>
      </c>
      <c r="U266" s="157">
        <v>15.231</v>
      </c>
      <c r="V266" s="157">
        <f>ROUND(E266*U266,2)</f>
        <v>0.28999999999999998</v>
      </c>
      <c r="W266" s="157"/>
      <c r="X266" s="157" t="s">
        <v>388</v>
      </c>
      <c r="Y266" s="148"/>
      <c r="Z266" s="148"/>
      <c r="AA266" s="148"/>
      <c r="AB266" s="148"/>
      <c r="AC266" s="148"/>
      <c r="AD266" s="148"/>
      <c r="AE266" s="148"/>
      <c r="AF266" s="148"/>
      <c r="AG266" s="148" t="s">
        <v>389</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273" t="s">
        <v>1921</v>
      </c>
      <c r="D267" s="274"/>
      <c r="E267" s="274"/>
      <c r="F267" s="274"/>
      <c r="G267" s="274"/>
      <c r="H267" s="157"/>
      <c r="I267" s="157"/>
      <c r="J267" s="157"/>
      <c r="K267" s="157"/>
      <c r="L267" s="157"/>
      <c r="M267" s="157"/>
      <c r="N267" s="157"/>
      <c r="O267" s="157"/>
      <c r="P267" s="157"/>
      <c r="Q267" s="157"/>
      <c r="R267" s="157"/>
      <c r="S267" s="157"/>
      <c r="T267" s="157"/>
      <c r="U267" s="157"/>
      <c r="V267" s="157"/>
      <c r="W267" s="157"/>
      <c r="X267" s="157"/>
      <c r="Y267" s="148"/>
      <c r="Z267" s="148"/>
      <c r="AA267" s="148"/>
      <c r="AB267" s="148"/>
      <c r="AC267" s="148"/>
      <c r="AD267" s="148"/>
      <c r="AE267" s="148"/>
      <c r="AF267" s="148"/>
      <c r="AG267" s="148" t="s">
        <v>391</v>
      </c>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55"/>
      <c r="B268" s="156"/>
      <c r="C268" s="197" t="s">
        <v>2313</v>
      </c>
      <c r="D268" s="183"/>
      <c r="E268" s="184">
        <v>1.9099999999999999E-2</v>
      </c>
      <c r="F268" s="157"/>
      <c r="G268" s="157"/>
      <c r="H268" s="157"/>
      <c r="I268" s="157"/>
      <c r="J268" s="157"/>
      <c r="K268" s="157"/>
      <c r="L268" s="157"/>
      <c r="M268" s="157"/>
      <c r="N268" s="157"/>
      <c r="O268" s="157"/>
      <c r="P268" s="157"/>
      <c r="Q268" s="157"/>
      <c r="R268" s="157"/>
      <c r="S268" s="157"/>
      <c r="T268" s="157"/>
      <c r="U268" s="157"/>
      <c r="V268" s="157"/>
      <c r="W268" s="157"/>
      <c r="X268" s="157"/>
      <c r="Y268" s="148"/>
      <c r="Z268" s="148"/>
      <c r="AA268" s="148"/>
      <c r="AB268" s="148"/>
      <c r="AC268" s="148"/>
      <c r="AD268" s="148"/>
      <c r="AE268" s="148"/>
      <c r="AF268" s="148"/>
      <c r="AG268" s="148" t="s">
        <v>393</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x14ac:dyDescent="0.2">
      <c r="A269" s="159" t="s">
        <v>316</v>
      </c>
      <c r="B269" s="160" t="s">
        <v>228</v>
      </c>
      <c r="C269" s="174" t="s">
        <v>229</v>
      </c>
      <c r="D269" s="161"/>
      <c r="E269" s="162"/>
      <c r="F269" s="163"/>
      <c r="G269" s="163">
        <f>SUMIF(AG270:AG282,"&lt;&gt;NOR",G270:G282)</f>
        <v>15280</v>
      </c>
      <c r="H269" s="163"/>
      <c r="I269" s="163">
        <f>SUM(I270:I282)</f>
        <v>0</v>
      </c>
      <c r="J269" s="163"/>
      <c r="K269" s="163">
        <f>SUM(K270:K282)</f>
        <v>15280</v>
      </c>
      <c r="L269" s="163"/>
      <c r="M269" s="163">
        <f>SUM(M270:M282)</f>
        <v>18488.8</v>
      </c>
      <c r="N269" s="163"/>
      <c r="O269" s="163">
        <f>SUM(O270:O282)</f>
        <v>0</v>
      </c>
      <c r="P269" s="163"/>
      <c r="Q269" s="163">
        <f>SUM(Q270:Q282)</f>
        <v>0</v>
      </c>
      <c r="R269" s="163"/>
      <c r="S269" s="163"/>
      <c r="T269" s="164"/>
      <c r="U269" s="158"/>
      <c r="V269" s="158">
        <f>SUM(V270:V282)</f>
        <v>0</v>
      </c>
      <c r="W269" s="158"/>
      <c r="X269" s="158"/>
      <c r="AG269" t="s">
        <v>317</v>
      </c>
    </row>
    <row r="270" spans="1:60" outlineLevel="1" x14ac:dyDescent="0.2">
      <c r="A270" s="165">
        <v>57</v>
      </c>
      <c r="B270" s="166" t="s">
        <v>2314</v>
      </c>
      <c r="C270" s="175" t="s">
        <v>2315</v>
      </c>
      <c r="D270" s="167" t="s">
        <v>1361</v>
      </c>
      <c r="E270" s="168">
        <v>1</v>
      </c>
      <c r="F270" s="169">
        <v>480</v>
      </c>
      <c r="G270" s="170">
        <f>ROUND(E270*F270,2)</f>
        <v>480</v>
      </c>
      <c r="H270" s="169">
        <v>0</v>
      </c>
      <c r="I270" s="170">
        <f>ROUND(E270*H270,2)</f>
        <v>0</v>
      </c>
      <c r="J270" s="169">
        <v>480</v>
      </c>
      <c r="K270" s="170">
        <f>ROUND(E270*J270,2)</f>
        <v>480</v>
      </c>
      <c r="L270" s="170">
        <v>21</v>
      </c>
      <c r="M270" s="170">
        <f>G270*(1+L270/100)</f>
        <v>580.79999999999995</v>
      </c>
      <c r="N270" s="170">
        <v>0</v>
      </c>
      <c r="O270" s="170">
        <f>ROUND(E270*N270,2)</f>
        <v>0</v>
      </c>
      <c r="P270" s="170">
        <v>0</v>
      </c>
      <c r="Q270" s="170">
        <f>ROUND(E270*P270,2)</f>
        <v>0</v>
      </c>
      <c r="R270" s="170"/>
      <c r="S270" s="170" t="s">
        <v>321</v>
      </c>
      <c r="T270" s="171" t="s">
        <v>322</v>
      </c>
      <c r="U270" s="157">
        <v>0</v>
      </c>
      <c r="V270" s="157">
        <f>ROUND(E270*U270,2)</f>
        <v>0</v>
      </c>
      <c r="W270" s="157"/>
      <c r="X270" s="157" t="s">
        <v>388</v>
      </c>
      <c r="Y270" s="148"/>
      <c r="Z270" s="148"/>
      <c r="AA270" s="148"/>
      <c r="AB270" s="148"/>
      <c r="AC270" s="148"/>
      <c r="AD270" s="148"/>
      <c r="AE270" s="148"/>
      <c r="AF270" s="148"/>
      <c r="AG270" s="148" t="s">
        <v>389</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270" t="s">
        <v>2316</v>
      </c>
      <c r="D271" s="271"/>
      <c r="E271" s="271"/>
      <c r="F271" s="271"/>
      <c r="G271" s="271"/>
      <c r="H271" s="157"/>
      <c r="I271" s="157"/>
      <c r="J271" s="157"/>
      <c r="K271" s="157"/>
      <c r="L271" s="157"/>
      <c r="M271" s="157"/>
      <c r="N271" s="157"/>
      <c r="O271" s="157"/>
      <c r="P271" s="157"/>
      <c r="Q271" s="157"/>
      <c r="R271" s="157"/>
      <c r="S271" s="157"/>
      <c r="T271" s="157"/>
      <c r="U271" s="157"/>
      <c r="V271" s="157"/>
      <c r="W271" s="157"/>
      <c r="X271" s="157"/>
      <c r="Y271" s="148"/>
      <c r="Z271" s="148"/>
      <c r="AA271" s="148"/>
      <c r="AB271" s="148"/>
      <c r="AC271" s="148"/>
      <c r="AD271" s="148"/>
      <c r="AE271" s="148"/>
      <c r="AF271" s="148"/>
      <c r="AG271" s="148" t="s">
        <v>326</v>
      </c>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97" t="s">
        <v>1929</v>
      </c>
      <c r="D272" s="183"/>
      <c r="E272" s="184">
        <v>1</v>
      </c>
      <c r="F272" s="157"/>
      <c r="G272" s="157"/>
      <c r="H272" s="157"/>
      <c r="I272" s="157"/>
      <c r="J272" s="157"/>
      <c r="K272" s="157"/>
      <c r="L272" s="157"/>
      <c r="M272" s="157"/>
      <c r="N272" s="157"/>
      <c r="O272" s="157"/>
      <c r="P272" s="157"/>
      <c r="Q272" s="157"/>
      <c r="R272" s="157"/>
      <c r="S272" s="157"/>
      <c r="T272" s="157"/>
      <c r="U272" s="157"/>
      <c r="V272" s="157"/>
      <c r="W272" s="157"/>
      <c r="X272" s="157"/>
      <c r="Y272" s="148"/>
      <c r="Z272" s="148"/>
      <c r="AA272" s="148"/>
      <c r="AB272" s="148"/>
      <c r="AC272" s="148"/>
      <c r="AD272" s="148"/>
      <c r="AE272" s="148"/>
      <c r="AF272" s="148"/>
      <c r="AG272" s="148" t="s">
        <v>393</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65">
        <v>58</v>
      </c>
      <c r="B273" s="166" t="s">
        <v>1923</v>
      </c>
      <c r="C273" s="175" t="s">
        <v>1924</v>
      </c>
      <c r="D273" s="167" t="s">
        <v>727</v>
      </c>
      <c r="E273" s="168">
        <v>8</v>
      </c>
      <c r="F273" s="169">
        <v>1600</v>
      </c>
      <c r="G273" s="170">
        <f>ROUND(E273*F273,2)</f>
        <v>12800</v>
      </c>
      <c r="H273" s="169">
        <v>0</v>
      </c>
      <c r="I273" s="170">
        <f>ROUND(E273*H273,2)</f>
        <v>0</v>
      </c>
      <c r="J273" s="169">
        <v>1600</v>
      </c>
      <c r="K273" s="170">
        <f>ROUND(E273*J273,2)</f>
        <v>12800</v>
      </c>
      <c r="L273" s="170">
        <v>21</v>
      </c>
      <c r="M273" s="170">
        <f>G273*(1+L273/100)</f>
        <v>15488</v>
      </c>
      <c r="N273" s="170">
        <v>0</v>
      </c>
      <c r="O273" s="170">
        <f>ROUND(E273*N273,2)</f>
        <v>0</v>
      </c>
      <c r="P273" s="170">
        <v>0</v>
      </c>
      <c r="Q273" s="170">
        <f>ROUND(E273*P273,2)</f>
        <v>0</v>
      </c>
      <c r="R273" s="170"/>
      <c r="S273" s="170" t="s">
        <v>321</v>
      </c>
      <c r="T273" s="171" t="s">
        <v>322</v>
      </c>
      <c r="U273" s="157">
        <v>0</v>
      </c>
      <c r="V273" s="157">
        <f>ROUND(E273*U273,2)</f>
        <v>0</v>
      </c>
      <c r="W273" s="157"/>
      <c r="X273" s="157" t="s">
        <v>388</v>
      </c>
      <c r="Y273" s="148"/>
      <c r="Z273" s="148"/>
      <c r="AA273" s="148"/>
      <c r="AB273" s="148"/>
      <c r="AC273" s="148"/>
      <c r="AD273" s="148"/>
      <c r="AE273" s="148"/>
      <c r="AF273" s="148"/>
      <c r="AG273" s="148" t="s">
        <v>389</v>
      </c>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55"/>
      <c r="B274" s="156"/>
      <c r="C274" s="270" t="s">
        <v>1925</v>
      </c>
      <c r="D274" s="271"/>
      <c r="E274" s="271"/>
      <c r="F274" s="271"/>
      <c r="G274" s="271"/>
      <c r="H274" s="157"/>
      <c r="I274" s="157"/>
      <c r="J274" s="157"/>
      <c r="K274" s="157"/>
      <c r="L274" s="157"/>
      <c r="M274" s="157"/>
      <c r="N274" s="157"/>
      <c r="O274" s="157"/>
      <c r="P274" s="157"/>
      <c r="Q274" s="157"/>
      <c r="R274" s="157"/>
      <c r="S274" s="157"/>
      <c r="T274" s="157"/>
      <c r="U274" s="157"/>
      <c r="V274" s="157"/>
      <c r="W274" s="157"/>
      <c r="X274" s="157"/>
      <c r="Y274" s="148"/>
      <c r="Z274" s="148"/>
      <c r="AA274" s="148"/>
      <c r="AB274" s="148"/>
      <c r="AC274" s="148"/>
      <c r="AD274" s="148"/>
      <c r="AE274" s="148"/>
      <c r="AF274" s="148"/>
      <c r="AG274" s="148" t="s">
        <v>326</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261" t="s">
        <v>1926</v>
      </c>
      <c r="D275" s="262"/>
      <c r="E275" s="262"/>
      <c r="F275" s="262"/>
      <c r="G275" s="262"/>
      <c r="H275" s="157"/>
      <c r="I275" s="157"/>
      <c r="J275" s="157"/>
      <c r="K275" s="157"/>
      <c r="L275" s="157"/>
      <c r="M275" s="157"/>
      <c r="N275" s="157"/>
      <c r="O275" s="157"/>
      <c r="P275" s="157"/>
      <c r="Q275" s="157"/>
      <c r="R275" s="157"/>
      <c r="S275" s="157"/>
      <c r="T275" s="157"/>
      <c r="U275" s="157"/>
      <c r="V275" s="157"/>
      <c r="W275" s="157"/>
      <c r="X275" s="157"/>
      <c r="Y275" s="148"/>
      <c r="Z275" s="148"/>
      <c r="AA275" s="148"/>
      <c r="AB275" s="148"/>
      <c r="AC275" s="148"/>
      <c r="AD275" s="148"/>
      <c r="AE275" s="148"/>
      <c r="AF275" s="148"/>
      <c r="AG275" s="148" t="s">
        <v>326</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97" t="s">
        <v>1927</v>
      </c>
      <c r="D276" s="183"/>
      <c r="E276" s="184">
        <v>4</v>
      </c>
      <c r="F276" s="157"/>
      <c r="G276" s="157"/>
      <c r="H276" s="157"/>
      <c r="I276" s="157"/>
      <c r="J276" s="157"/>
      <c r="K276" s="157"/>
      <c r="L276" s="157"/>
      <c r="M276" s="157"/>
      <c r="N276" s="157"/>
      <c r="O276" s="157"/>
      <c r="P276" s="157"/>
      <c r="Q276" s="157"/>
      <c r="R276" s="157"/>
      <c r="S276" s="157"/>
      <c r="T276" s="157"/>
      <c r="U276" s="157"/>
      <c r="V276" s="157"/>
      <c r="W276" s="157"/>
      <c r="X276" s="157"/>
      <c r="Y276" s="148"/>
      <c r="Z276" s="148"/>
      <c r="AA276" s="148"/>
      <c r="AB276" s="148"/>
      <c r="AC276" s="148"/>
      <c r="AD276" s="148"/>
      <c r="AE276" s="148"/>
      <c r="AF276" s="148"/>
      <c r="AG276" s="148" t="s">
        <v>393</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97" t="s">
        <v>1928</v>
      </c>
      <c r="D277" s="183"/>
      <c r="E277" s="184">
        <v>3</v>
      </c>
      <c r="F277" s="157"/>
      <c r="G277" s="157"/>
      <c r="H277" s="157"/>
      <c r="I277" s="157"/>
      <c r="J277" s="157"/>
      <c r="K277" s="157"/>
      <c r="L277" s="157"/>
      <c r="M277" s="157"/>
      <c r="N277" s="157"/>
      <c r="O277" s="157"/>
      <c r="P277" s="157"/>
      <c r="Q277" s="157"/>
      <c r="R277" s="157"/>
      <c r="S277" s="157"/>
      <c r="T277" s="157"/>
      <c r="U277" s="157"/>
      <c r="V277" s="157"/>
      <c r="W277" s="157"/>
      <c r="X277" s="157"/>
      <c r="Y277" s="148"/>
      <c r="Z277" s="148"/>
      <c r="AA277" s="148"/>
      <c r="AB277" s="148"/>
      <c r="AC277" s="148"/>
      <c r="AD277" s="148"/>
      <c r="AE277" s="148"/>
      <c r="AF277" s="148"/>
      <c r="AG277" s="148" t="s">
        <v>393</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55"/>
      <c r="B278" s="156"/>
      <c r="C278" s="197" t="s">
        <v>1929</v>
      </c>
      <c r="D278" s="183"/>
      <c r="E278" s="184">
        <v>1</v>
      </c>
      <c r="F278" s="157"/>
      <c r="G278" s="157"/>
      <c r="H278" s="157"/>
      <c r="I278" s="157"/>
      <c r="J278" s="157"/>
      <c r="K278" s="157"/>
      <c r="L278" s="157"/>
      <c r="M278" s="157"/>
      <c r="N278" s="157"/>
      <c r="O278" s="157"/>
      <c r="P278" s="157"/>
      <c r="Q278" s="157"/>
      <c r="R278" s="157"/>
      <c r="S278" s="157"/>
      <c r="T278" s="157"/>
      <c r="U278" s="157"/>
      <c r="V278" s="157"/>
      <c r="W278" s="157"/>
      <c r="X278" s="157"/>
      <c r="Y278" s="148"/>
      <c r="Z278" s="148"/>
      <c r="AA278" s="148"/>
      <c r="AB278" s="148"/>
      <c r="AC278" s="148"/>
      <c r="AD278" s="148"/>
      <c r="AE278" s="148"/>
      <c r="AF278" s="148"/>
      <c r="AG278" s="148" t="s">
        <v>393</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65">
        <v>59</v>
      </c>
      <c r="B279" s="166" t="s">
        <v>1930</v>
      </c>
      <c r="C279" s="175" t="s">
        <v>1931</v>
      </c>
      <c r="D279" s="167" t="s">
        <v>1361</v>
      </c>
      <c r="E279" s="168">
        <v>1</v>
      </c>
      <c r="F279" s="169">
        <v>2000</v>
      </c>
      <c r="G279" s="170">
        <f>ROUND(E279*F279,2)</f>
        <v>2000</v>
      </c>
      <c r="H279" s="169">
        <v>0</v>
      </c>
      <c r="I279" s="170">
        <f>ROUND(E279*H279,2)</f>
        <v>0</v>
      </c>
      <c r="J279" s="169">
        <v>2000</v>
      </c>
      <c r="K279" s="170">
        <f>ROUND(E279*J279,2)</f>
        <v>2000</v>
      </c>
      <c r="L279" s="170">
        <v>21</v>
      </c>
      <c r="M279" s="170">
        <f>G279*(1+L279/100)</f>
        <v>2420</v>
      </c>
      <c r="N279" s="170">
        <v>0</v>
      </c>
      <c r="O279" s="170">
        <f>ROUND(E279*N279,2)</f>
        <v>0</v>
      </c>
      <c r="P279" s="170">
        <v>0</v>
      </c>
      <c r="Q279" s="170">
        <f>ROUND(E279*P279,2)</f>
        <v>0</v>
      </c>
      <c r="R279" s="170"/>
      <c r="S279" s="170" t="s">
        <v>321</v>
      </c>
      <c r="T279" s="171" t="s">
        <v>322</v>
      </c>
      <c r="U279" s="157">
        <v>0</v>
      </c>
      <c r="V279" s="157">
        <f>ROUND(E279*U279,2)</f>
        <v>0</v>
      </c>
      <c r="W279" s="157"/>
      <c r="X279" s="157" t="s">
        <v>388</v>
      </c>
      <c r="Y279" s="148"/>
      <c r="Z279" s="148"/>
      <c r="AA279" s="148"/>
      <c r="AB279" s="148"/>
      <c r="AC279" s="148"/>
      <c r="AD279" s="148"/>
      <c r="AE279" s="148"/>
      <c r="AF279" s="148"/>
      <c r="AG279" s="148" t="s">
        <v>389</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270" t="s">
        <v>1925</v>
      </c>
      <c r="D280" s="271"/>
      <c r="E280" s="271"/>
      <c r="F280" s="271"/>
      <c r="G280" s="271"/>
      <c r="H280" s="157"/>
      <c r="I280" s="157"/>
      <c r="J280" s="157"/>
      <c r="K280" s="157"/>
      <c r="L280" s="157"/>
      <c r="M280" s="157"/>
      <c r="N280" s="157"/>
      <c r="O280" s="157"/>
      <c r="P280" s="157"/>
      <c r="Q280" s="157"/>
      <c r="R280" s="157"/>
      <c r="S280" s="157"/>
      <c r="T280" s="157"/>
      <c r="U280" s="157"/>
      <c r="V280" s="157"/>
      <c r="W280" s="157"/>
      <c r="X280" s="157"/>
      <c r="Y280" s="148"/>
      <c r="Z280" s="148"/>
      <c r="AA280" s="148"/>
      <c r="AB280" s="148"/>
      <c r="AC280" s="148"/>
      <c r="AD280" s="148"/>
      <c r="AE280" s="148"/>
      <c r="AF280" s="148"/>
      <c r="AG280" s="148" t="s">
        <v>326</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261" t="s">
        <v>1926</v>
      </c>
      <c r="D281" s="262"/>
      <c r="E281" s="262"/>
      <c r="F281" s="262"/>
      <c r="G281" s="262"/>
      <c r="H281" s="157"/>
      <c r="I281" s="157"/>
      <c r="J281" s="157"/>
      <c r="K281" s="157"/>
      <c r="L281" s="157"/>
      <c r="M281" s="157"/>
      <c r="N281" s="157"/>
      <c r="O281" s="157"/>
      <c r="P281" s="157"/>
      <c r="Q281" s="157"/>
      <c r="R281" s="157"/>
      <c r="S281" s="157"/>
      <c r="T281" s="157"/>
      <c r="U281" s="157"/>
      <c r="V281" s="157"/>
      <c r="W281" s="157"/>
      <c r="X281" s="157"/>
      <c r="Y281" s="148"/>
      <c r="Z281" s="148"/>
      <c r="AA281" s="148"/>
      <c r="AB281" s="148"/>
      <c r="AC281" s="148"/>
      <c r="AD281" s="148"/>
      <c r="AE281" s="148"/>
      <c r="AF281" s="148"/>
      <c r="AG281" s="148" t="s">
        <v>326</v>
      </c>
      <c r="AH281" s="148"/>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55"/>
      <c r="B282" s="156"/>
      <c r="C282" s="197" t="s">
        <v>1932</v>
      </c>
      <c r="D282" s="183"/>
      <c r="E282" s="184">
        <v>1</v>
      </c>
      <c r="F282" s="157"/>
      <c r="G282" s="157"/>
      <c r="H282" s="157"/>
      <c r="I282" s="157"/>
      <c r="J282" s="157"/>
      <c r="K282" s="157"/>
      <c r="L282" s="157"/>
      <c r="M282" s="157"/>
      <c r="N282" s="157"/>
      <c r="O282" s="157"/>
      <c r="P282" s="157"/>
      <c r="Q282" s="157"/>
      <c r="R282" s="157"/>
      <c r="S282" s="157"/>
      <c r="T282" s="157"/>
      <c r="U282" s="157"/>
      <c r="V282" s="157"/>
      <c r="W282" s="157"/>
      <c r="X282" s="157"/>
      <c r="Y282" s="148"/>
      <c r="Z282" s="148"/>
      <c r="AA282" s="148"/>
      <c r="AB282" s="148"/>
      <c r="AC282" s="148"/>
      <c r="AD282" s="148"/>
      <c r="AE282" s="148"/>
      <c r="AF282" s="148"/>
      <c r="AG282" s="148" t="s">
        <v>393</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x14ac:dyDescent="0.2">
      <c r="A283" s="159" t="s">
        <v>316</v>
      </c>
      <c r="B283" s="160" t="s">
        <v>230</v>
      </c>
      <c r="C283" s="174" t="s">
        <v>231</v>
      </c>
      <c r="D283" s="161"/>
      <c r="E283" s="162"/>
      <c r="F283" s="163"/>
      <c r="G283" s="163">
        <f>SUMIF(AG284:AG291,"&lt;&gt;NOR",G284:G291)</f>
        <v>11617.6</v>
      </c>
      <c r="H283" s="163"/>
      <c r="I283" s="163">
        <f>SUM(I284:I291)</f>
        <v>7719.5599999999995</v>
      </c>
      <c r="J283" s="163"/>
      <c r="K283" s="163">
        <f>SUM(K284:K291)</f>
        <v>3898.04</v>
      </c>
      <c r="L283" s="163"/>
      <c r="M283" s="163">
        <f>SUM(M284:M291)</f>
        <v>14057.295999999998</v>
      </c>
      <c r="N283" s="163"/>
      <c r="O283" s="163">
        <f>SUM(O284:O291)</f>
        <v>8.58</v>
      </c>
      <c r="P283" s="163"/>
      <c r="Q283" s="163">
        <f>SUM(Q284:Q291)</f>
        <v>0</v>
      </c>
      <c r="R283" s="163"/>
      <c r="S283" s="163"/>
      <c r="T283" s="164"/>
      <c r="U283" s="158"/>
      <c r="V283" s="158">
        <f>SUM(V284:V291)</f>
        <v>11.23</v>
      </c>
      <c r="W283" s="158"/>
      <c r="X283" s="158"/>
      <c r="AG283" t="s">
        <v>317</v>
      </c>
    </row>
    <row r="284" spans="1:60" ht="22.5" outlineLevel="1" x14ac:dyDescent="0.2">
      <c r="A284" s="165">
        <v>60</v>
      </c>
      <c r="B284" s="166" t="s">
        <v>1935</v>
      </c>
      <c r="C284" s="175" t="s">
        <v>1936</v>
      </c>
      <c r="D284" s="167" t="s">
        <v>420</v>
      </c>
      <c r="E284" s="168">
        <v>38</v>
      </c>
      <c r="F284" s="169">
        <v>199.6</v>
      </c>
      <c r="G284" s="170">
        <f>ROUND(E284*F284,2)</f>
        <v>7584.8</v>
      </c>
      <c r="H284" s="169">
        <v>97.02</v>
      </c>
      <c r="I284" s="170">
        <f>ROUND(E284*H284,2)</f>
        <v>3686.76</v>
      </c>
      <c r="J284" s="169">
        <v>102.58</v>
      </c>
      <c r="K284" s="170">
        <f>ROUND(E284*J284,2)</f>
        <v>3898.04</v>
      </c>
      <c r="L284" s="170">
        <v>21</v>
      </c>
      <c r="M284" s="170">
        <f>G284*(1+L284/100)</f>
        <v>9177.6080000000002</v>
      </c>
      <c r="N284" s="170">
        <v>0.15673999999999999</v>
      </c>
      <c r="O284" s="170">
        <f>ROUND(E284*N284,2)</f>
        <v>5.96</v>
      </c>
      <c r="P284" s="170">
        <v>0</v>
      </c>
      <c r="Q284" s="170">
        <f>ROUND(E284*P284,2)</f>
        <v>0</v>
      </c>
      <c r="R284" s="170" t="s">
        <v>638</v>
      </c>
      <c r="S284" s="170" t="s">
        <v>387</v>
      </c>
      <c r="T284" s="171" t="s">
        <v>322</v>
      </c>
      <c r="U284" s="157">
        <v>0.29548000000000002</v>
      </c>
      <c r="V284" s="157">
        <f>ROUND(E284*U284,2)</f>
        <v>11.23</v>
      </c>
      <c r="W284" s="157"/>
      <c r="X284" s="157" t="s">
        <v>388</v>
      </c>
      <c r="Y284" s="148"/>
      <c r="Z284" s="148"/>
      <c r="AA284" s="148"/>
      <c r="AB284" s="148"/>
      <c r="AC284" s="148"/>
      <c r="AD284" s="148"/>
      <c r="AE284" s="148"/>
      <c r="AF284" s="148"/>
      <c r="AG284" s="148" t="s">
        <v>389</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273" t="s">
        <v>1937</v>
      </c>
      <c r="D285" s="274"/>
      <c r="E285" s="274"/>
      <c r="F285" s="274"/>
      <c r="G285" s="274"/>
      <c r="H285" s="157"/>
      <c r="I285" s="157"/>
      <c r="J285" s="157"/>
      <c r="K285" s="157"/>
      <c r="L285" s="157"/>
      <c r="M285" s="157"/>
      <c r="N285" s="157"/>
      <c r="O285" s="157"/>
      <c r="P285" s="157"/>
      <c r="Q285" s="157"/>
      <c r="R285" s="157"/>
      <c r="S285" s="157"/>
      <c r="T285" s="157"/>
      <c r="U285" s="157"/>
      <c r="V285" s="157"/>
      <c r="W285" s="157"/>
      <c r="X285" s="157"/>
      <c r="Y285" s="148"/>
      <c r="Z285" s="148"/>
      <c r="AA285" s="148"/>
      <c r="AB285" s="148"/>
      <c r="AC285" s="148"/>
      <c r="AD285" s="148"/>
      <c r="AE285" s="148"/>
      <c r="AF285" s="148"/>
      <c r="AG285" s="148" t="s">
        <v>391</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197" t="s">
        <v>2317</v>
      </c>
      <c r="D286" s="183"/>
      <c r="E286" s="184">
        <v>12</v>
      </c>
      <c r="F286" s="157"/>
      <c r="G286" s="157"/>
      <c r="H286" s="157"/>
      <c r="I286" s="157"/>
      <c r="J286" s="157"/>
      <c r="K286" s="157"/>
      <c r="L286" s="157"/>
      <c r="M286" s="157"/>
      <c r="N286" s="157"/>
      <c r="O286" s="157"/>
      <c r="P286" s="157"/>
      <c r="Q286" s="157"/>
      <c r="R286" s="157"/>
      <c r="S286" s="157"/>
      <c r="T286" s="157"/>
      <c r="U286" s="157"/>
      <c r="V286" s="157"/>
      <c r="W286" s="157"/>
      <c r="X286" s="157"/>
      <c r="Y286" s="148"/>
      <c r="Z286" s="148"/>
      <c r="AA286" s="148"/>
      <c r="AB286" s="148"/>
      <c r="AC286" s="148"/>
      <c r="AD286" s="148"/>
      <c r="AE286" s="148"/>
      <c r="AF286" s="148"/>
      <c r="AG286" s="148" t="s">
        <v>393</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97" t="s">
        <v>2318</v>
      </c>
      <c r="D287" s="183"/>
      <c r="E287" s="184">
        <v>26</v>
      </c>
      <c r="F287" s="157"/>
      <c r="G287" s="157"/>
      <c r="H287" s="157"/>
      <c r="I287" s="157"/>
      <c r="J287" s="157"/>
      <c r="K287" s="157"/>
      <c r="L287" s="157"/>
      <c r="M287" s="157"/>
      <c r="N287" s="157"/>
      <c r="O287" s="157"/>
      <c r="P287" s="157"/>
      <c r="Q287" s="157"/>
      <c r="R287" s="157"/>
      <c r="S287" s="157"/>
      <c r="T287" s="157"/>
      <c r="U287" s="157"/>
      <c r="V287" s="157"/>
      <c r="W287" s="157"/>
      <c r="X287" s="157"/>
      <c r="Y287" s="148"/>
      <c r="Z287" s="148"/>
      <c r="AA287" s="148"/>
      <c r="AB287" s="148"/>
      <c r="AC287" s="148"/>
      <c r="AD287" s="148"/>
      <c r="AE287" s="148"/>
      <c r="AF287" s="148"/>
      <c r="AG287" s="148" t="s">
        <v>393</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ht="22.5" outlineLevel="1" x14ac:dyDescent="0.2">
      <c r="A288" s="165">
        <v>61</v>
      </c>
      <c r="B288" s="166" t="s">
        <v>1940</v>
      </c>
      <c r="C288" s="175" t="s">
        <v>1941</v>
      </c>
      <c r="D288" s="167" t="s">
        <v>727</v>
      </c>
      <c r="E288" s="168">
        <v>12</v>
      </c>
      <c r="F288" s="169">
        <v>101.2</v>
      </c>
      <c r="G288" s="170">
        <f>ROUND(E288*F288,2)</f>
        <v>1214.4000000000001</v>
      </c>
      <c r="H288" s="169">
        <v>101.2</v>
      </c>
      <c r="I288" s="170">
        <f>ROUND(E288*H288,2)</f>
        <v>1214.4000000000001</v>
      </c>
      <c r="J288" s="169">
        <v>0</v>
      </c>
      <c r="K288" s="170">
        <f>ROUND(E288*J288,2)</f>
        <v>0</v>
      </c>
      <c r="L288" s="170">
        <v>21</v>
      </c>
      <c r="M288" s="170">
        <f>G288*(1+L288/100)</f>
        <v>1469.424</v>
      </c>
      <c r="N288" s="170">
        <v>4.2099999999999999E-2</v>
      </c>
      <c r="O288" s="170">
        <f>ROUND(E288*N288,2)</f>
        <v>0.51</v>
      </c>
      <c r="P288" s="170">
        <v>0</v>
      </c>
      <c r="Q288" s="170">
        <f>ROUND(E288*P288,2)</f>
        <v>0</v>
      </c>
      <c r="R288" s="170" t="s">
        <v>626</v>
      </c>
      <c r="S288" s="170" t="s">
        <v>387</v>
      </c>
      <c r="T288" s="171" t="s">
        <v>322</v>
      </c>
      <c r="U288" s="157">
        <v>0</v>
      </c>
      <c r="V288" s="157">
        <f>ROUND(E288*U288,2)</f>
        <v>0</v>
      </c>
      <c r="W288" s="157"/>
      <c r="X288" s="157" t="s">
        <v>627</v>
      </c>
      <c r="Y288" s="148"/>
      <c r="Z288" s="148"/>
      <c r="AA288" s="148"/>
      <c r="AB288" s="148"/>
      <c r="AC288" s="148"/>
      <c r="AD288" s="148"/>
      <c r="AE288" s="148"/>
      <c r="AF288" s="148"/>
      <c r="AG288" s="148" t="s">
        <v>628</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97" t="s">
        <v>2319</v>
      </c>
      <c r="D289" s="183"/>
      <c r="E289" s="184">
        <v>12</v>
      </c>
      <c r="F289" s="157"/>
      <c r="G289" s="157"/>
      <c r="H289" s="157"/>
      <c r="I289" s="157"/>
      <c r="J289" s="157"/>
      <c r="K289" s="157"/>
      <c r="L289" s="157"/>
      <c r="M289" s="157"/>
      <c r="N289" s="157"/>
      <c r="O289" s="157"/>
      <c r="P289" s="157"/>
      <c r="Q289" s="157"/>
      <c r="R289" s="157"/>
      <c r="S289" s="157"/>
      <c r="T289" s="157"/>
      <c r="U289" s="157"/>
      <c r="V289" s="157"/>
      <c r="W289" s="157"/>
      <c r="X289" s="157"/>
      <c r="Y289" s="148"/>
      <c r="Z289" s="148"/>
      <c r="AA289" s="148"/>
      <c r="AB289" s="148"/>
      <c r="AC289" s="148"/>
      <c r="AD289" s="148"/>
      <c r="AE289" s="148"/>
      <c r="AF289" s="148"/>
      <c r="AG289" s="148" t="s">
        <v>393</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65">
        <v>62</v>
      </c>
      <c r="B290" s="166" t="s">
        <v>1942</v>
      </c>
      <c r="C290" s="175" t="s">
        <v>1943</v>
      </c>
      <c r="D290" s="167" t="s">
        <v>727</v>
      </c>
      <c r="E290" s="168">
        <v>26</v>
      </c>
      <c r="F290" s="169">
        <v>108.4</v>
      </c>
      <c r="G290" s="170">
        <f>ROUND(E290*F290,2)</f>
        <v>2818.4</v>
      </c>
      <c r="H290" s="169">
        <v>108.4</v>
      </c>
      <c r="I290" s="170">
        <f>ROUND(E290*H290,2)</f>
        <v>2818.4</v>
      </c>
      <c r="J290" s="169">
        <v>0</v>
      </c>
      <c r="K290" s="170">
        <f>ROUND(E290*J290,2)</f>
        <v>0</v>
      </c>
      <c r="L290" s="170">
        <v>21</v>
      </c>
      <c r="M290" s="170">
        <f>G290*(1+L290/100)</f>
        <v>3410.2640000000001</v>
      </c>
      <c r="N290" s="170">
        <v>8.1000000000000003E-2</v>
      </c>
      <c r="O290" s="170">
        <f>ROUND(E290*N290,2)</f>
        <v>2.11</v>
      </c>
      <c r="P290" s="170">
        <v>0</v>
      </c>
      <c r="Q290" s="170">
        <f>ROUND(E290*P290,2)</f>
        <v>0</v>
      </c>
      <c r="R290" s="170" t="s">
        <v>626</v>
      </c>
      <c r="S290" s="170" t="s">
        <v>387</v>
      </c>
      <c r="T290" s="171" t="s">
        <v>322</v>
      </c>
      <c r="U290" s="157">
        <v>0</v>
      </c>
      <c r="V290" s="157">
        <f>ROUND(E290*U290,2)</f>
        <v>0</v>
      </c>
      <c r="W290" s="157"/>
      <c r="X290" s="157" t="s">
        <v>627</v>
      </c>
      <c r="Y290" s="148"/>
      <c r="Z290" s="148"/>
      <c r="AA290" s="148"/>
      <c r="AB290" s="148"/>
      <c r="AC290" s="148"/>
      <c r="AD290" s="148"/>
      <c r="AE290" s="148"/>
      <c r="AF290" s="148"/>
      <c r="AG290" s="148" t="s">
        <v>628</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97" t="s">
        <v>2318</v>
      </c>
      <c r="D291" s="183"/>
      <c r="E291" s="184">
        <v>26</v>
      </c>
      <c r="F291" s="157"/>
      <c r="G291" s="157"/>
      <c r="H291" s="157"/>
      <c r="I291" s="157"/>
      <c r="J291" s="157"/>
      <c r="K291" s="157"/>
      <c r="L291" s="157"/>
      <c r="M291" s="157"/>
      <c r="N291" s="157"/>
      <c r="O291" s="157"/>
      <c r="P291" s="157"/>
      <c r="Q291" s="157"/>
      <c r="R291" s="157"/>
      <c r="S291" s="157"/>
      <c r="T291" s="157"/>
      <c r="U291" s="157"/>
      <c r="V291" s="157"/>
      <c r="W291" s="157"/>
      <c r="X291" s="157"/>
      <c r="Y291" s="148"/>
      <c r="Z291" s="148"/>
      <c r="AA291" s="148"/>
      <c r="AB291" s="148"/>
      <c r="AC291" s="148"/>
      <c r="AD291" s="148"/>
      <c r="AE291" s="148"/>
      <c r="AF291" s="148"/>
      <c r="AG291" s="148" t="s">
        <v>393</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x14ac:dyDescent="0.2">
      <c r="A292" s="159" t="s">
        <v>316</v>
      </c>
      <c r="B292" s="160" t="s">
        <v>232</v>
      </c>
      <c r="C292" s="174" t="s">
        <v>233</v>
      </c>
      <c r="D292" s="161"/>
      <c r="E292" s="162"/>
      <c r="F292" s="163"/>
      <c r="G292" s="163">
        <f>SUMIF(AG293:AG297,"&lt;&gt;NOR",G293:G297)</f>
        <v>1050.19</v>
      </c>
      <c r="H292" s="163"/>
      <c r="I292" s="163">
        <f>SUM(I293:I297)</f>
        <v>501.95</v>
      </c>
      <c r="J292" s="163"/>
      <c r="K292" s="163">
        <f>SUM(K293:K297)</f>
        <v>548.24</v>
      </c>
      <c r="L292" s="163"/>
      <c r="M292" s="163">
        <f>SUM(M293:M297)</f>
        <v>1270.7298999999998</v>
      </c>
      <c r="N292" s="163"/>
      <c r="O292" s="163">
        <f>SUM(O293:O297)</f>
        <v>0</v>
      </c>
      <c r="P292" s="163"/>
      <c r="Q292" s="163">
        <f>SUM(Q293:Q297)</f>
        <v>0</v>
      </c>
      <c r="R292" s="163"/>
      <c r="S292" s="163"/>
      <c r="T292" s="164"/>
      <c r="U292" s="158"/>
      <c r="V292" s="158">
        <f>SUM(V293:V297)</f>
        <v>0</v>
      </c>
      <c r="W292" s="158"/>
      <c r="X292" s="158"/>
      <c r="AG292" t="s">
        <v>317</v>
      </c>
    </row>
    <row r="293" spans="1:60" ht="22.5" outlineLevel="1" x14ac:dyDescent="0.2">
      <c r="A293" s="165">
        <v>63</v>
      </c>
      <c r="B293" s="166" t="s">
        <v>1944</v>
      </c>
      <c r="C293" s="175" t="s">
        <v>1945</v>
      </c>
      <c r="D293" s="167" t="s">
        <v>443</v>
      </c>
      <c r="E293" s="168">
        <v>15.228999999999999</v>
      </c>
      <c r="F293" s="169">
        <v>36</v>
      </c>
      <c r="G293" s="170">
        <f>ROUND(E293*F293,2)</f>
        <v>548.24</v>
      </c>
      <c r="H293" s="169">
        <v>0</v>
      </c>
      <c r="I293" s="170">
        <f>ROUND(E293*H293,2)</f>
        <v>0</v>
      </c>
      <c r="J293" s="169">
        <v>36</v>
      </c>
      <c r="K293" s="170">
        <f>ROUND(E293*J293,2)</f>
        <v>548.24</v>
      </c>
      <c r="L293" s="170">
        <v>21</v>
      </c>
      <c r="M293" s="170">
        <f>G293*(1+L293/100)</f>
        <v>663.37040000000002</v>
      </c>
      <c r="N293" s="170">
        <v>0</v>
      </c>
      <c r="O293" s="170">
        <f>ROUND(E293*N293,2)</f>
        <v>0</v>
      </c>
      <c r="P293" s="170">
        <v>0</v>
      </c>
      <c r="Q293" s="170">
        <f>ROUND(E293*P293,2)</f>
        <v>0</v>
      </c>
      <c r="R293" s="170" t="s">
        <v>1176</v>
      </c>
      <c r="S293" s="170" t="s">
        <v>387</v>
      </c>
      <c r="T293" s="171" t="s">
        <v>322</v>
      </c>
      <c r="U293" s="157">
        <v>0</v>
      </c>
      <c r="V293" s="157">
        <f>ROUND(E293*U293,2)</f>
        <v>0</v>
      </c>
      <c r="W293" s="157"/>
      <c r="X293" s="157" t="s">
        <v>388</v>
      </c>
      <c r="Y293" s="148"/>
      <c r="Z293" s="148"/>
      <c r="AA293" s="148"/>
      <c r="AB293" s="148"/>
      <c r="AC293" s="148"/>
      <c r="AD293" s="148"/>
      <c r="AE293" s="148"/>
      <c r="AF293" s="148"/>
      <c r="AG293" s="148" t="s">
        <v>1091</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273" t="s">
        <v>1946</v>
      </c>
      <c r="D294" s="274"/>
      <c r="E294" s="274"/>
      <c r="F294" s="274"/>
      <c r="G294" s="274"/>
      <c r="H294" s="157"/>
      <c r="I294" s="157"/>
      <c r="J294" s="157"/>
      <c r="K294" s="157"/>
      <c r="L294" s="157"/>
      <c r="M294" s="157"/>
      <c r="N294" s="157"/>
      <c r="O294" s="157"/>
      <c r="P294" s="157"/>
      <c r="Q294" s="157"/>
      <c r="R294" s="157"/>
      <c r="S294" s="157"/>
      <c r="T294" s="157"/>
      <c r="U294" s="157"/>
      <c r="V294" s="157"/>
      <c r="W294" s="157"/>
      <c r="X294" s="157"/>
      <c r="Y294" s="148"/>
      <c r="Z294" s="148"/>
      <c r="AA294" s="148"/>
      <c r="AB294" s="148"/>
      <c r="AC294" s="148"/>
      <c r="AD294" s="148"/>
      <c r="AE294" s="148"/>
      <c r="AF294" s="148"/>
      <c r="AG294" s="148" t="s">
        <v>391</v>
      </c>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97" t="s">
        <v>2320</v>
      </c>
      <c r="D295" s="183"/>
      <c r="E295" s="184">
        <v>15.228999999999999</v>
      </c>
      <c r="F295" s="157"/>
      <c r="G295" s="157"/>
      <c r="H295" s="157"/>
      <c r="I295" s="157"/>
      <c r="J295" s="157"/>
      <c r="K295" s="157"/>
      <c r="L295" s="157"/>
      <c r="M295" s="157"/>
      <c r="N295" s="157"/>
      <c r="O295" s="157"/>
      <c r="P295" s="157"/>
      <c r="Q295" s="157"/>
      <c r="R295" s="157"/>
      <c r="S295" s="157"/>
      <c r="T295" s="157"/>
      <c r="U295" s="157"/>
      <c r="V295" s="157"/>
      <c r="W295" s="157"/>
      <c r="X295" s="157"/>
      <c r="Y295" s="148"/>
      <c r="Z295" s="148"/>
      <c r="AA295" s="148"/>
      <c r="AB295" s="148"/>
      <c r="AC295" s="148"/>
      <c r="AD295" s="148"/>
      <c r="AE295" s="148"/>
      <c r="AF295" s="148"/>
      <c r="AG295" s="148" t="s">
        <v>393</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65">
        <v>64</v>
      </c>
      <c r="B296" s="166" t="s">
        <v>1948</v>
      </c>
      <c r="C296" s="175" t="s">
        <v>1949</v>
      </c>
      <c r="D296" s="167" t="s">
        <v>443</v>
      </c>
      <c r="E296" s="168">
        <v>15.68587</v>
      </c>
      <c r="F296" s="169">
        <v>32</v>
      </c>
      <c r="G296" s="170">
        <f>ROUND(E296*F296,2)</f>
        <v>501.95</v>
      </c>
      <c r="H296" s="169">
        <v>32</v>
      </c>
      <c r="I296" s="170">
        <f>ROUND(E296*H296,2)</f>
        <v>501.95</v>
      </c>
      <c r="J296" s="169">
        <v>0</v>
      </c>
      <c r="K296" s="170">
        <f>ROUND(E296*J296,2)</f>
        <v>0</v>
      </c>
      <c r="L296" s="170">
        <v>21</v>
      </c>
      <c r="M296" s="170">
        <f>G296*(1+L296/100)</f>
        <v>607.35949999999991</v>
      </c>
      <c r="N296" s="170">
        <v>0</v>
      </c>
      <c r="O296" s="170">
        <f>ROUND(E296*N296,2)</f>
        <v>0</v>
      </c>
      <c r="P296" s="170">
        <v>0</v>
      </c>
      <c r="Q296" s="170">
        <f>ROUND(E296*P296,2)</f>
        <v>0</v>
      </c>
      <c r="R296" s="170" t="s">
        <v>626</v>
      </c>
      <c r="S296" s="170" t="s">
        <v>387</v>
      </c>
      <c r="T296" s="171" t="s">
        <v>322</v>
      </c>
      <c r="U296" s="157">
        <v>0</v>
      </c>
      <c r="V296" s="157">
        <f>ROUND(E296*U296,2)</f>
        <v>0</v>
      </c>
      <c r="W296" s="157"/>
      <c r="X296" s="157" t="s">
        <v>627</v>
      </c>
      <c r="Y296" s="148"/>
      <c r="Z296" s="148"/>
      <c r="AA296" s="148"/>
      <c r="AB296" s="148"/>
      <c r="AC296" s="148"/>
      <c r="AD296" s="148"/>
      <c r="AE296" s="148"/>
      <c r="AF296" s="148"/>
      <c r="AG296" s="148" t="s">
        <v>632</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97" t="s">
        <v>2321</v>
      </c>
      <c r="D297" s="183"/>
      <c r="E297" s="184">
        <v>15.68587</v>
      </c>
      <c r="F297" s="157"/>
      <c r="G297" s="157"/>
      <c r="H297" s="157"/>
      <c r="I297" s="157"/>
      <c r="J297" s="157"/>
      <c r="K297" s="157"/>
      <c r="L297" s="157"/>
      <c r="M297" s="157"/>
      <c r="N297" s="157"/>
      <c r="O297" s="157"/>
      <c r="P297" s="157"/>
      <c r="Q297" s="157"/>
      <c r="R297" s="157"/>
      <c r="S297" s="157"/>
      <c r="T297" s="157"/>
      <c r="U297" s="157"/>
      <c r="V297" s="157"/>
      <c r="W297" s="157"/>
      <c r="X297" s="157"/>
      <c r="Y297" s="148"/>
      <c r="Z297" s="148"/>
      <c r="AA297" s="148"/>
      <c r="AB297" s="148"/>
      <c r="AC297" s="148"/>
      <c r="AD297" s="148"/>
      <c r="AE297" s="148"/>
      <c r="AF297" s="148"/>
      <c r="AG297" s="148" t="s">
        <v>393</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x14ac:dyDescent="0.2">
      <c r="A298" s="159" t="s">
        <v>316</v>
      </c>
      <c r="B298" s="160" t="s">
        <v>234</v>
      </c>
      <c r="C298" s="174" t="s">
        <v>235</v>
      </c>
      <c r="D298" s="161"/>
      <c r="E298" s="162"/>
      <c r="F298" s="163"/>
      <c r="G298" s="163">
        <f>SUMIF(AG299:AG305,"&lt;&gt;NOR",G299:G305)</f>
        <v>430.76</v>
      </c>
      <c r="H298" s="163"/>
      <c r="I298" s="163">
        <f>SUM(I299:I305)</f>
        <v>13.45</v>
      </c>
      <c r="J298" s="163"/>
      <c r="K298" s="163">
        <f>SUM(K299:K305)</f>
        <v>417.31</v>
      </c>
      <c r="L298" s="163"/>
      <c r="M298" s="163">
        <f>SUM(M299:M305)</f>
        <v>521.2195999999999</v>
      </c>
      <c r="N298" s="163"/>
      <c r="O298" s="163">
        <f>SUM(O299:O305)</f>
        <v>0</v>
      </c>
      <c r="P298" s="163"/>
      <c r="Q298" s="163">
        <f>SUM(Q299:Q305)</f>
        <v>0</v>
      </c>
      <c r="R298" s="163"/>
      <c r="S298" s="163"/>
      <c r="T298" s="164"/>
      <c r="U298" s="158"/>
      <c r="V298" s="158">
        <f>SUM(V299:V305)</f>
        <v>1.61</v>
      </c>
      <c r="W298" s="158"/>
      <c r="X298" s="158"/>
      <c r="AG298" t="s">
        <v>317</v>
      </c>
    </row>
    <row r="299" spans="1:60" ht="22.5" outlineLevel="1" x14ac:dyDescent="0.2">
      <c r="A299" s="165">
        <v>65</v>
      </c>
      <c r="B299" s="166" t="s">
        <v>1951</v>
      </c>
      <c r="C299" s="175" t="s">
        <v>1952</v>
      </c>
      <c r="D299" s="167" t="s">
        <v>506</v>
      </c>
      <c r="E299" s="168">
        <v>7.82</v>
      </c>
      <c r="F299" s="169">
        <v>43.68</v>
      </c>
      <c r="G299" s="170">
        <f>ROUND(E299*F299,2)</f>
        <v>341.58</v>
      </c>
      <c r="H299" s="169">
        <v>0.17</v>
      </c>
      <c r="I299" s="170">
        <f>ROUND(E299*H299,2)</f>
        <v>1.33</v>
      </c>
      <c r="J299" s="169">
        <v>43.51</v>
      </c>
      <c r="K299" s="170">
        <f>ROUND(E299*J299,2)</f>
        <v>340.25</v>
      </c>
      <c r="L299" s="170">
        <v>21</v>
      </c>
      <c r="M299" s="170">
        <f>G299*(1+L299/100)</f>
        <v>413.31179999999995</v>
      </c>
      <c r="N299" s="170">
        <v>1.0000000000000001E-5</v>
      </c>
      <c r="O299" s="170">
        <f>ROUND(E299*N299,2)</f>
        <v>0</v>
      </c>
      <c r="P299" s="170">
        <v>0</v>
      </c>
      <c r="Q299" s="170">
        <f>ROUND(E299*P299,2)</f>
        <v>0</v>
      </c>
      <c r="R299" s="170" t="s">
        <v>1176</v>
      </c>
      <c r="S299" s="170" t="s">
        <v>387</v>
      </c>
      <c r="T299" s="171" t="s">
        <v>322</v>
      </c>
      <c r="U299" s="157">
        <v>0.17100000000000001</v>
      </c>
      <c r="V299" s="157">
        <f>ROUND(E299*U299,2)</f>
        <v>1.34</v>
      </c>
      <c r="W299" s="157"/>
      <c r="X299" s="157" t="s">
        <v>388</v>
      </c>
      <c r="Y299" s="148"/>
      <c r="Z299" s="148"/>
      <c r="AA299" s="148"/>
      <c r="AB299" s="148"/>
      <c r="AC299" s="148"/>
      <c r="AD299" s="148"/>
      <c r="AE299" s="148"/>
      <c r="AF299" s="148"/>
      <c r="AG299" s="148" t="s">
        <v>389</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273" t="s">
        <v>1953</v>
      </c>
      <c r="D300" s="274"/>
      <c r="E300" s="274"/>
      <c r="F300" s="274"/>
      <c r="G300" s="274"/>
      <c r="H300" s="157"/>
      <c r="I300" s="157"/>
      <c r="J300" s="157"/>
      <c r="K300" s="157"/>
      <c r="L300" s="157"/>
      <c r="M300" s="157"/>
      <c r="N300" s="157"/>
      <c r="O300" s="157"/>
      <c r="P300" s="157"/>
      <c r="Q300" s="157"/>
      <c r="R300" s="157"/>
      <c r="S300" s="157"/>
      <c r="T300" s="157"/>
      <c r="U300" s="157"/>
      <c r="V300" s="157"/>
      <c r="W300" s="157"/>
      <c r="X300" s="157"/>
      <c r="Y300" s="148"/>
      <c r="Z300" s="148"/>
      <c r="AA300" s="148"/>
      <c r="AB300" s="148"/>
      <c r="AC300" s="148"/>
      <c r="AD300" s="148"/>
      <c r="AE300" s="148"/>
      <c r="AF300" s="148"/>
      <c r="AG300" s="148" t="s">
        <v>391</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97" t="s">
        <v>2242</v>
      </c>
      <c r="D301" s="183"/>
      <c r="E301" s="184">
        <v>3.14</v>
      </c>
      <c r="F301" s="157"/>
      <c r="G301" s="157"/>
      <c r="H301" s="157"/>
      <c r="I301" s="157"/>
      <c r="J301" s="157"/>
      <c r="K301" s="157"/>
      <c r="L301" s="157"/>
      <c r="M301" s="157"/>
      <c r="N301" s="157"/>
      <c r="O301" s="157"/>
      <c r="P301" s="157"/>
      <c r="Q301" s="157"/>
      <c r="R301" s="157"/>
      <c r="S301" s="157"/>
      <c r="T301" s="157"/>
      <c r="U301" s="157"/>
      <c r="V301" s="157"/>
      <c r="W301" s="157"/>
      <c r="X301" s="157"/>
      <c r="Y301" s="148"/>
      <c r="Z301" s="148"/>
      <c r="AA301" s="148"/>
      <c r="AB301" s="148"/>
      <c r="AC301" s="148"/>
      <c r="AD301" s="148"/>
      <c r="AE301" s="148"/>
      <c r="AF301" s="148"/>
      <c r="AG301" s="148" t="s">
        <v>393</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97" t="s">
        <v>2322</v>
      </c>
      <c r="D302" s="183"/>
      <c r="E302" s="184">
        <v>4.68</v>
      </c>
      <c r="F302" s="157"/>
      <c r="G302" s="157"/>
      <c r="H302" s="157"/>
      <c r="I302" s="157"/>
      <c r="J302" s="157"/>
      <c r="K302" s="157"/>
      <c r="L302" s="157"/>
      <c r="M302" s="157"/>
      <c r="N302" s="157"/>
      <c r="O302" s="157"/>
      <c r="P302" s="157"/>
      <c r="Q302" s="157"/>
      <c r="R302" s="157"/>
      <c r="S302" s="157"/>
      <c r="T302" s="157"/>
      <c r="U302" s="157"/>
      <c r="V302" s="157"/>
      <c r="W302" s="157"/>
      <c r="X302" s="157"/>
      <c r="Y302" s="148"/>
      <c r="Z302" s="148"/>
      <c r="AA302" s="148"/>
      <c r="AB302" s="148"/>
      <c r="AC302" s="148"/>
      <c r="AD302" s="148"/>
      <c r="AE302" s="148"/>
      <c r="AF302" s="148"/>
      <c r="AG302" s="148" t="s">
        <v>393</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ht="22.5" outlineLevel="1" x14ac:dyDescent="0.2">
      <c r="A303" s="165">
        <v>66</v>
      </c>
      <c r="B303" s="166" t="s">
        <v>1956</v>
      </c>
      <c r="C303" s="175" t="s">
        <v>1957</v>
      </c>
      <c r="D303" s="167" t="s">
        <v>506</v>
      </c>
      <c r="E303" s="168">
        <v>3.14</v>
      </c>
      <c r="F303" s="169">
        <v>28.4</v>
      </c>
      <c r="G303" s="170">
        <f>ROUND(E303*F303,2)</f>
        <v>89.18</v>
      </c>
      <c r="H303" s="169">
        <v>3.86</v>
      </c>
      <c r="I303" s="170">
        <f>ROUND(E303*H303,2)</f>
        <v>12.12</v>
      </c>
      <c r="J303" s="169">
        <v>24.54</v>
      </c>
      <c r="K303" s="170">
        <f>ROUND(E303*J303,2)</f>
        <v>77.06</v>
      </c>
      <c r="L303" s="170">
        <v>21</v>
      </c>
      <c r="M303" s="170">
        <f>G303*(1+L303/100)</f>
        <v>107.90780000000001</v>
      </c>
      <c r="N303" s="170">
        <v>2.0000000000000001E-4</v>
      </c>
      <c r="O303" s="170">
        <f>ROUND(E303*N303,2)</f>
        <v>0</v>
      </c>
      <c r="P303" s="170">
        <v>0</v>
      </c>
      <c r="Q303" s="170">
        <f>ROUND(E303*P303,2)</f>
        <v>0</v>
      </c>
      <c r="R303" s="170" t="s">
        <v>1176</v>
      </c>
      <c r="S303" s="170" t="s">
        <v>387</v>
      </c>
      <c r="T303" s="171" t="s">
        <v>322</v>
      </c>
      <c r="U303" s="157">
        <v>8.5999999999999993E-2</v>
      </c>
      <c r="V303" s="157">
        <f>ROUND(E303*U303,2)</f>
        <v>0.27</v>
      </c>
      <c r="W303" s="157"/>
      <c r="X303" s="157" t="s">
        <v>388</v>
      </c>
      <c r="Y303" s="148"/>
      <c r="Z303" s="148"/>
      <c r="AA303" s="148"/>
      <c r="AB303" s="148"/>
      <c r="AC303" s="148"/>
      <c r="AD303" s="148"/>
      <c r="AE303" s="148"/>
      <c r="AF303" s="148"/>
      <c r="AG303" s="148" t="s">
        <v>389</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273" t="s">
        <v>1953</v>
      </c>
      <c r="D304" s="274"/>
      <c r="E304" s="274"/>
      <c r="F304" s="274"/>
      <c r="G304" s="274"/>
      <c r="H304" s="157"/>
      <c r="I304" s="157"/>
      <c r="J304" s="157"/>
      <c r="K304" s="157"/>
      <c r="L304" s="157"/>
      <c r="M304" s="157"/>
      <c r="N304" s="157"/>
      <c r="O304" s="157"/>
      <c r="P304" s="157"/>
      <c r="Q304" s="157"/>
      <c r="R304" s="157"/>
      <c r="S304" s="157"/>
      <c r="T304" s="157"/>
      <c r="U304" s="157"/>
      <c r="V304" s="157"/>
      <c r="W304" s="157"/>
      <c r="X304" s="157"/>
      <c r="Y304" s="148"/>
      <c r="Z304" s="148"/>
      <c r="AA304" s="148"/>
      <c r="AB304" s="148"/>
      <c r="AC304" s="148"/>
      <c r="AD304" s="148"/>
      <c r="AE304" s="148"/>
      <c r="AF304" s="148"/>
      <c r="AG304" s="148" t="s">
        <v>391</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55"/>
      <c r="B305" s="156"/>
      <c r="C305" s="197" t="s">
        <v>2242</v>
      </c>
      <c r="D305" s="183"/>
      <c r="E305" s="184">
        <v>3.14</v>
      </c>
      <c r="F305" s="157"/>
      <c r="G305" s="157"/>
      <c r="H305" s="157"/>
      <c r="I305" s="157"/>
      <c r="J305" s="157"/>
      <c r="K305" s="157"/>
      <c r="L305" s="157"/>
      <c r="M305" s="157"/>
      <c r="N305" s="157"/>
      <c r="O305" s="157"/>
      <c r="P305" s="157"/>
      <c r="Q305" s="157"/>
      <c r="R305" s="157"/>
      <c r="S305" s="157"/>
      <c r="T305" s="157"/>
      <c r="U305" s="157"/>
      <c r="V305" s="157"/>
      <c r="W305" s="157"/>
      <c r="X305" s="157"/>
      <c r="Y305" s="148"/>
      <c r="Z305" s="148"/>
      <c r="AA305" s="148"/>
      <c r="AB305" s="148"/>
      <c r="AC305" s="148"/>
      <c r="AD305" s="148"/>
      <c r="AE305" s="148"/>
      <c r="AF305" s="148"/>
      <c r="AG305" s="148" t="s">
        <v>393</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x14ac:dyDescent="0.2">
      <c r="A306" s="159" t="s">
        <v>316</v>
      </c>
      <c r="B306" s="160" t="s">
        <v>236</v>
      </c>
      <c r="C306" s="174" t="s">
        <v>237</v>
      </c>
      <c r="D306" s="161"/>
      <c r="E306" s="162"/>
      <c r="F306" s="163"/>
      <c r="G306" s="163">
        <f>SUMIF(AG307:AG333,"&lt;&gt;NOR",G307:G333)</f>
        <v>12594.350000000002</v>
      </c>
      <c r="H306" s="163"/>
      <c r="I306" s="163">
        <f>SUM(I307:I333)</f>
        <v>3645.4599999999996</v>
      </c>
      <c r="J306" s="163"/>
      <c r="K306" s="163">
        <f>SUM(K307:K333)</f>
        <v>8948.9</v>
      </c>
      <c r="L306" s="163"/>
      <c r="M306" s="163">
        <f>SUM(M307:M333)</f>
        <v>15239.163500000001</v>
      </c>
      <c r="N306" s="163"/>
      <c r="O306" s="163">
        <f>SUM(O307:O333)</f>
        <v>0</v>
      </c>
      <c r="P306" s="163"/>
      <c r="Q306" s="163">
        <f>SUM(Q307:Q333)</f>
        <v>0.23</v>
      </c>
      <c r="R306" s="163"/>
      <c r="S306" s="163"/>
      <c r="T306" s="164"/>
      <c r="U306" s="158"/>
      <c r="V306" s="158">
        <f>SUM(V307:V333)</f>
        <v>25.830000000000002</v>
      </c>
      <c r="W306" s="158"/>
      <c r="X306" s="158"/>
      <c r="AG306" t="s">
        <v>317</v>
      </c>
    </row>
    <row r="307" spans="1:60" outlineLevel="1" x14ac:dyDescent="0.2">
      <c r="A307" s="165">
        <v>67</v>
      </c>
      <c r="B307" s="166" t="s">
        <v>1958</v>
      </c>
      <c r="C307" s="175" t="s">
        <v>1959</v>
      </c>
      <c r="D307" s="167" t="s">
        <v>420</v>
      </c>
      <c r="E307" s="168">
        <v>0.25</v>
      </c>
      <c r="F307" s="169">
        <v>2324</v>
      </c>
      <c r="G307" s="170">
        <f>ROUND(E307*F307,2)</f>
        <v>581</v>
      </c>
      <c r="H307" s="169">
        <v>820.7</v>
      </c>
      <c r="I307" s="170">
        <f>ROUND(E307*H307,2)</f>
        <v>205.18</v>
      </c>
      <c r="J307" s="169">
        <v>1503.3</v>
      </c>
      <c r="K307" s="170">
        <f>ROUND(E307*J307,2)</f>
        <v>375.83</v>
      </c>
      <c r="L307" s="170">
        <v>21</v>
      </c>
      <c r="M307" s="170">
        <f>G307*(1+L307/100)</f>
        <v>703.01</v>
      </c>
      <c r="N307" s="170">
        <v>0</v>
      </c>
      <c r="O307" s="170">
        <f>ROUND(E307*N307,2)</f>
        <v>0</v>
      </c>
      <c r="P307" s="170">
        <v>2.8700000000000002E-3</v>
      </c>
      <c r="Q307" s="170">
        <f>ROUND(E307*P307,2)</f>
        <v>0</v>
      </c>
      <c r="R307" s="170" t="s">
        <v>660</v>
      </c>
      <c r="S307" s="170" t="s">
        <v>387</v>
      </c>
      <c r="T307" s="171" t="s">
        <v>322</v>
      </c>
      <c r="U307" s="157">
        <v>3.9</v>
      </c>
      <c r="V307" s="157">
        <f>ROUND(E307*U307,2)</f>
        <v>0.98</v>
      </c>
      <c r="W307" s="157"/>
      <c r="X307" s="157" t="s">
        <v>388</v>
      </c>
      <c r="Y307" s="148"/>
      <c r="Z307" s="148"/>
      <c r="AA307" s="148"/>
      <c r="AB307" s="148"/>
      <c r="AC307" s="148"/>
      <c r="AD307" s="148"/>
      <c r="AE307" s="148"/>
      <c r="AF307" s="148"/>
      <c r="AG307" s="148" t="s">
        <v>389</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97" t="s">
        <v>1773</v>
      </c>
      <c r="D308" s="183"/>
      <c r="E308" s="184"/>
      <c r="F308" s="157"/>
      <c r="G308" s="157"/>
      <c r="H308" s="157"/>
      <c r="I308" s="157"/>
      <c r="J308" s="157"/>
      <c r="K308" s="157"/>
      <c r="L308" s="157"/>
      <c r="M308" s="157"/>
      <c r="N308" s="157"/>
      <c r="O308" s="157"/>
      <c r="P308" s="157"/>
      <c r="Q308" s="157"/>
      <c r="R308" s="157"/>
      <c r="S308" s="157"/>
      <c r="T308" s="157"/>
      <c r="U308" s="157"/>
      <c r="V308" s="157"/>
      <c r="W308" s="157"/>
      <c r="X308" s="157"/>
      <c r="Y308" s="148"/>
      <c r="Z308" s="148"/>
      <c r="AA308" s="148"/>
      <c r="AB308" s="148"/>
      <c r="AC308" s="148"/>
      <c r="AD308" s="148"/>
      <c r="AE308" s="148"/>
      <c r="AF308" s="148"/>
      <c r="AG308" s="148" t="s">
        <v>393</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55"/>
      <c r="B309" s="156"/>
      <c r="C309" s="197" t="s">
        <v>1960</v>
      </c>
      <c r="D309" s="183"/>
      <c r="E309" s="184">
        <v>0.25</v>
      </c>
      <c r="F309" s="157"/>
      <c r="G309" s="157"/>
      <c r="H309" s="157"/>
      <c r="I309" s="157"/>
      <c r="J309" s="157"/>
      <c r="K309" s="157"/>
      <c r="L309" s="157"/>
      <c r="M309" s="157"/>
      <c r="N309" s="157"/>
      <c r="O309" s="157"/>
      <c r="P309" s="157"/>
      <c r="Q309" s="157"/>
      <c r="R309" s="157"/>
      <c r="S309" s="157"/>
      <c r="T309" s="157"/>
      <c r="U309" s="157"/>
      <c r="V309" s="157"/>
      <c r="W309" s="157"/>
      <c r="X309" s="157"/>
      <c r="Y309" s="148"/>
      <c r="Z309" s="148"/>
      <c r="AA309" s="148"/>
      <c r="AB309" s="148"/>
      <c r="AC309" s="148"/>
      <c r="AD309" s="148"/>
      <c r="AE309" s="148"/>
      <c r="AF309" s="148"/>
      <c r="AG309" s="148" t="s">
        <v>393</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65">
        <v>68</v>
      </c>
      <c r="B310" s="166" t="s">
        <v>1961</v>
      </c>
      <c r="C310" s="175" t="s">
        <v>1962</v>
      </c>
      <c r="D310" s="167" t="s">
        <v>420</v>
      </c>
      <c r="E310" s="168">
        <v>2.2000000000000002</v>
      </c>
      <c r="F310" s="169">
        <v>3616</v>
      </c>
      <c r="G310" s="170">
        <f>ROUND(E310*F310,2)</f>
        <v>7955.2</v>
      </c>
      <c r="H310" s="169">
        <v>1228.29</v>
      </c>
      <c r="I310" s="170">
        <f>ROUND(E310*H310,2)</f>
        <v>2702.24</v>
      </c>
      <c r="J310" s="169">
        <v>2387.71</v>
      </c>
      <c r="K310" s="170">
        <f>ROUND(E310*J310,2)</f>
        <v>5252.96</v>
      </c>
      <c r="L310" s="170">
        <v>21</v>
      </c>
      <c r="M310" s="170">
        <f>G310*(1+L310/100)</f>
        <v>9625.7919999999995</v>
      </c>
      <c r="N310" s="170">
        <v>0</v>
      </c>
      <c r="O310" s="170">
        <f>ROUND(E310*N310,2)</f>
        <v>0</v>
      </c>
      <c r="P310" s="170">
        <v>2.8700000000000002E-3</v>
      </c>
      <c r="Q310" s="170">
        <f>ROUND(E310*P310,2)</f>
        <v>0.01</v>
      </c>
      <c r="R310" s="170" t="s">
        <v>660</v>
      </c>
      <c r="S310" s="170" t="s">
        <v>387</v>
      </c>
      <c r="T310" s="171" t="s">
        <v>322</v>
      </c>
      <c r="U310" s="157">
        <v>6.2</v>
      </c>
      <c r="V310" s="157">
        <f>ROUND(E310*U310,2)</f>
        <v>13.64</v>
      </c>
      <c r="W310" s="157"/>
      <c r="X310" s="157" t="s">
        <v>388</v>
      </c>
      <c r="Y310" s="148"/>
      <c r="Z310" s="148"/>
      <c r="AA310" s="148"/>
      <c r="AB310" s="148"/>
      <c r="AC310" s="148"/>
      <c r="AD310" s="148"/>
      <c r="AE310" s="148"/>
      <c r="AF310" s="148"/>
      <c r="AG310" s="148" t="s">
        <v>389</v>
      </c>
      <c r="AH310" s="148"/>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55"/>
      <c r="B311" s="156"/>
      <c r="C311" s="197" t="s">
        <v>1773</v>
      </c>
      <c r="D311" s="183"/>
      <c r="E311" s="184"/>
      <c r="F311" s="157"/>
      <c r="G311" s="157"/>
      <c r="H311" s="157"/>
      <c r="I311" s="157"/>
      <c r="J311" s="157"/>
      <c r="K311" s="157"/>
      <c r="L311" s="157"/>
      <c r="M311" s="157"/>
      <c r="N311" s="157"/>
      <c r="O311" s="157"/>
      <c r="P311" s="157"/>
      <c r="Q311" s="157"/>
      <c r="R311" s="157"/>
      <c r="S311" s="157"/>
      <c r="T311" s="157"/>
      <c r="U311" s="157"/>
      <c r="V311" s="157"/>
      <c r="W311" s="157"/>
      <c r="X311" s="157"/>
      <c r="Y311" s="148"/>
      <c r="Z311" s="148"/>
      <c r="AA311" s="148"/>
      <c r="AB311" s="148"/>
      <c r="AC311" s="148"/>
      <c r="AD311" s="148"/>
      <c r="AE311" s="148"/>
      <c r="AF311" s="148"/>
      <c r="AG311" s="148" t="s">
        <v>393</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97" t="s">
        <v>1963</v>
      </c>
      <c r="D312" s="183"/>
      <c r="E312" s="184">
        <v>1</v>
      </c>
      <c r="F312" s="157"/>
      <c r="G312" s="157"/>
      <c r="H312" s="157"/>
      <c r="I312" s="157"/>
      <c r="J312" s="157"/>
      <c r="K312" s="157"/>
      <c r="L312" s="157"/>
      <c r="M312" s="157"/>
      <c r="N312" s="157"/>
      <c r="O312" s="157"/>
      <c r="P312" s="157"/>
      <c r="Q312" s="157"/>
      <c r="R312" s="157"/>
      <c r="S312" s="157"/>
      <c r="T312" s="157"/>
      <c r="U312" s="157"/>
      <c r="V312" s="157"/>
      <c r="W312" s="157"/>
      <c r="X312" s="157"/>
      <c r="Y312" s="148"/>
      <c r="Z312" s="148"/>
      <c r="AA312" s="148"/>
      <c r="AB312" s="148"/>
      <c r="AC312" s="148"/>
      <c r="AD312" s="148"/>
      <c r="AE312" s="148"/>
      <c r="AF312" s="148"/>
      <c r="AG312" s="148" t="s">
        <v>393</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197" t="s">
        <v>1964</v>
      </c>
      <c r="D313" s="183"/>
      <c r="E313" s="184"/>
      <c r="F313" s="157"/>
      <c r="G313" s="157"/>
      <c r="H313" s="157"/>
      <c r="I313" s="157"/>
      <c r="J313" s="157"/>
      <c r="K313" s="157"/>
      <c r="L313" s="157"/>
      <c r="M313" s="157"/>
      <c r="N313" s="157"/>
      <c r="O313" s="157"/>
      <c r="P313" s="157"/>
      <c r="Q313" s="157"/>
      <c r="R313" s="157"/>
      <c r="S313" s="157"/>
      <c r="T313" s="157"/>
      <c r="U313" s="157"/>
      <c r="V313" s="157"/>
      <c r="W313" s="157"/>
      <c r="X313" s="157"/>
      <c r="Y313" s="148"/>
      <c r="Z313" s="148"/>
      <c r="AA313" s="148"/>
      <c r="AB313" s="148"/>
      <c r="AC313" s="148"/>
      <c r="AD313" s="148"/>
      <c r="AE313" s="148"/>
      <c r="AF313" s="148"/>
      <c r="AG313" s="148" t="s">
        <v>393</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97" t="s">
        <v>1965</v>
      </c>
      <c r="D314" s="183"/>
      <c r="E314" s="184">
        <v>1.2</v>
      </c>
      <c r="F314" s="157"/>
      <c r="G314" s="157"/>
      <c r="H314" s="157"/>
      <c r="I314" s="157"/>
      <c r="J314" s="157"/>
      <c r="K314" s="157"/>
      <c r="L314" s="157"/>
      <c r="M314" s="157"/>
      <c r="N314" s="157"/>
      <c r="O314" s="157"/>
      <c r="P314" s="157"/>
      <c r="Q314" s="157"/>
      <c r="R314" s="157"/>
      <c r="S314" s="157"/>
      <c r="T314" s="157"/>
      <c r="U314" s="157"/>
      <c r="V314" s="157"/>
      <c r="W314" s="157"/>
      <c r="X314" s="157"/>
      <c r="Y314" s="148"/>
      <c r="Z314" s="148"/>
      <c r="AA314" s="148"/>
      <c r="AB314" s="148"/>
      <c r="AC314" s="148"/>
      <c r="AD314" s="148"/>
      <c r="AE314" s="148"/>
      <c r="AF314" s="148"/>
      <c r="AG314" s="148" t="s">
        <v>393</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ht="22.5" outlineLevel="1" x14ac:dyDescent="0.2">
      <c r="A315" s="165">
        <v>69</v>
      </c>
      <c r="B315" s="166" t="s">
        <v>1966</v>
      </c>
      <c r="C315" s="175" t="s">
        <v>1967</v>
      </c>
      <c r="D315" s="167" t="s">
        <v>727</v>
      </c>
      <c r="E315" s="168">
        <v>2</v>
      </c>
      <c r="F315" s="169">
        <v>1009.6</v>
      </c>
      <c r="G315" s="170">
        <f>ROUND(E315*F315,2)</f>
        <v>2019.2</v>
      </c>
      <c r="H315" s="169">
        <v>25.34</v>
      </c>
      <c r="I315" s="170">
        <f>ROUND(E315*H315,2)</f>
        <v>50.68</v>
      </c>
      <c r="J315" s="169">
        <v>984.26</v>
      </c>
      <c r="K315" s="170">
        <f>ROUND(E315*J315,2)</f>
        <v>1968.52</v>
      </c>
      <c r="L315" s="170">
        <v>21</v>
      </c>
      <c r="M315" s="170">
        <f>G315*(1+L315/100)</f>
        <v>2443.232</v>
      </c>
      <c r="N315" s="170">
        <v>1.33E-3</v>
      </c>
      <c r="O315" s="170">
        <f>ROUND(E315*N315,2)</f>
        <v>0</v>
      </c>
      <c r="P315" s="170">
        <v>0.104</v>
      </c>
      <c r="Q315" s="170">
        <f>ROUND(E315*P315,2)</f>
        <v>0.21</v>
      </c>
      <c r="R315" s="170" t="s">
        <v>660</v>
      </c>
      <c r="S315" s="170" t="s">
        <v>387</v>
      </c>
      <c r="T315" s="171" t="s">
        <v>322</v>
      </c>
      <c r="U315" s="157">
        <v>3.9689999999999999</v>
      </c>
      <c r="V315" s="157">
        <f>ROUND(E315*U315,2)</f>
        <v>7.94</v>
      </c>
      <c r="W315" s="157"/>
      <c r="X315" s="157" t="s">
        <v>388</v>
      </c>
      <c r="Y315" s="148"/>
      <c r="Z315" s="148"/>
      <c r="AA315" s="148"/>
      <c r="AB315" s="148"/>
      <c r="AC315" s="148"/>
      <c r="AD315" s="148"/>
      <c r="AE315" s="148"/>
      <c r="AF315" s="148"/>
      <c r="AG315" s="148" t="s">
        <v>389</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273" t="s">
        <v>1968</v>
      </c>
      <c r="D316" s="274"/>
      <c r="E316" s="274"/>
      <c r="F316" s="274"/>
      <c r="G316" s="274"/>
      <c r="H316" s="157"/>
      <c r="I316" s="157"/>
      <c r="J316" s="157"/>
      <c r="K316" s="157"/>
      <c r="L316" s="157"/>
      <c r="M316" s="157"/>
      <c r="N316" s="157"/>
      <c r="O316" s="157"/>
      <c r="P316" s="157"/>
      <c r="Q316" s="157"/>
      <c r="R316" s="157"/>
      <c r="S316" s="157"/>
      <c r="T316" s="157"/>
      <c r="U316" s="157"/>
      <c r="V316" s="157"/>
      <c r="W316" s="157"/>
      <c r="X316" s="157"/>
      <c r="Y316" s="148"/>
      <c r="Z316" s="148"/>
      <c r="AA316" s="148"/>
      <c r="AB316" s="148"/>
      <c r="AC316" s="148"/>
      <c r="AD316" s="148"/>
      <c r="AE316" s="148"/>
      <c r="AF316" s="148"/>
      <c r="AG316" s="148" t="s">
        <v>391</v>
      </c>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55"/>
      <c r="B317" s="156"/>
      <c r="C317" s="261" t="s">
        <v>1969</v>
      </c>
      <c r="D317" s="262"/>
      <c r="E317" s="262"/>
      <c r="F317" s="262"/>
      <c r="G317" s="262"/>
      <c r="H317" s="157"/>
      <c r="I317" s="157"/>
      <c r="J317" s="157"/>
      <c r="K317" s="157"/>
      <c r="L317" s="157"/>
      <c r="M317" s="157"/>
      <c r="N317" s="157"/>
      <c r="O317" s="157"/>
      <c r="P317" s="157"/>
      <c r="Q317" s="157"/>
      <c r="R317" s="157"/>
      <c r="S317" s="157"/>
      <c r="T317" s="157"/>
      <c r="U317" s="157"/>
      <c r="V317" s="157"/>
      <c r="W317" s="157"/>
      <c r="X317" s="157"/>
      <c r="Y317" s="148"/>
      <c r="Z317" s="148"/>
      <c r="AA317" s="148"/>
      <c r="AB317" s="148"/>
      <c r="AC317" s="148"/>
      <c r="AD317" s="148"/>
      <c r="AE317" s="148"/>
      <c r="AF317" s="148"/>
      <c r="AG317" s="148" t="s">
        <v>326</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55"/>
      <c r="B318" s="156"/>
      <c r="C318" s="197" t="s">
        <v>1970</v>
      </c>
      <c r="D318" s="183"/>
      <c r="E318" s="184">
        <v>2</v>
      </c>
      <c r="F318" s="157"/>
      <c r="G318" s="157"/>
      <c r="H318" s="157"/>
      <c r="I318" s="157"/>
      <c r="J318" s="157"/>
      <c r="K318" s="157"/>
      <c r="L318" s="157"/>
      <c r="M318" s="157"/>
      <c r="N318" s="157"/>
      <c r="O318" s="157"/>
      <c r="P318" s="157"/>
      <c r="Q318" s="157"/>
      <c r="R318" s="157"/>
      <c r="S318" s="157"/>
      <c r="T318" s="157"/>
      <c r="U318" s="157"/>
      <c r="V318" s="157"/>
      <c r="W318" s="157"/>
      <c r="X318" s="157"/>
      <c r="Y318" s="148"/>
      <c r="Z318" s="148"/>
      <c r="AA318" s="148"/>
      <c r="AB318" s="148"/>
      <c r="AC318" s="148"/>
      <c r="AD318" s="148"/>
      <c r="AE318" s="148"/>
      <c r="AF318" s="148"/>
      <c r="AG318" s="148" t="s">
        <v>393</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65">
        <v>70</v>
      </c>
      <c r="B319" s="166" t="s">
        <v>1971</v>
      </c>
      <c r="C319" s="175" t="s">
        <v>1972</v>
      </c>
      <c r="D319" s="167" t="s">
        <v>420</v>
      </c>
      <c r="E319" s="168">
        <v>0.4</v>
      </c>
      <c r="F319" s="169">
        <v>4800</v>
      </c>
      <c r="G319" s="170">
        <f>ROUND(E319*F319,2)</f>
        <v>1920</v>
      </c>
      <c r="H319" s="169">
        <v>1718.4</v>
      </c>
      <c r="I319" s="170">
        <f>ROUND(E319*H319,2)</f>
        <v>687.36</v>
      </c>
      <c r="J319" s="169">
        <v>3081.6</v>
      </c>
      <c r="K319" s="170">
        <f>ROUND(E319*J319,2)</f>
        <v>1232.6400000000001</v>
      </c>
      <c r="L319" s="170">
        <v>21</v>
      </c>
      <c r="M319" s="170">
        <f>G319*(1+L319/100)</f>
        <v>2323.1999999999998</v>
      </c>
      <c r="N319" s="170">
        <v>0</v>
      </c>
      <c r="O319" s="170">
        <f>ROUND(E319*N319,2)</f>
        <v>0</v>
      </c>
      <c r="P319" s="170">
        <v>3.1399999999999997E-2</v>
      </c>
      <c r="Q319" s="170">
        <f>ROUND(E319*P319,2)</f>
        <v>0.01</v>
      </c>
      <c r="R319" s="170"/>
      <c r="S319" s="170" t="s">
        <v>321</v>
      </c>
      <c r="T319" s="171" t="s">
        <v>322</v>
      </c>
      <c r="U319" s="157">
        <v>7.9</v>
      </c>
      <c r="V319" s="157">
        <f>ROUND(E319*U319,2)</f>
        <v>3.16</v>
      </c>
      <c r="W319" s="157"/>
      <c r="X319" s="157" t="s">
        <v>388</v>
      </c>
      <c r="Y319" s="148"/>
      <c r="Z319" s="148"/>
      <c r="AA319" s="148"/>
      <c r="AB319" s="148"/>
      <c r="AC319" s="148"/>
      <c r="AD319" s="148"/>
      <c r="AE319" s="148"/>
      <c r="AF319" s="148"/>
      <c r="AG319" s="148" t="s">
        <v>389</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97" t="s">
        <v>1973</v>
      </c>
      <c r="D320" s="183"/>
      <c r="E320" s="184">
        <v>0.4</v>
      </c>
      <c r="F320" s="157"/>
      <c r="G320" s="157"/>
      <c r="H320" s="157"/>
      <c r="I320" s="157"/>
      <c r="J320" s="157"/>
      <c r="K320" s="157"/>
      <c r="L320" s="157"/>
      <c r="M320" s="157"/>
      <c r="N320" s="157"/>
      <c r="O320" s="157"/>
      <c r="P320" s="157"/>
      <c r="Q320" s="157"/>
      <c r="R320" s="157"/>
      <c r="S320" s="157"/>
      <c r="T320" s="157"/>
      <c r="U320" s="157"/>
      <c r="V320" s="157"/>
      <c r="W320" s="157"/>
      <c r="X320" s="157"/>
      <c r="Y320" s="148"/>
      <c r="Z320" s="148"/>
      <c r="AA320" s="148"/>
      <c r="AB320" s="148"/>
      <c r="AC320" s="148"/>
      <c r="AD320" s="148"/>
      <c r="AE320" s="148"/>
      <c r="AF320" s="148"/>
      <c r="AG320" s="148" t="s">
        <v>393</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65">
        <v>71</v>
      </c>
      <c r="B321" s="166" t="s">
        <v>1974</v>
      </c>
      <c r="C321" s="175" t="s">
        <v>1975</v>
      </c>
      <c r="D321" s="167" t="s">
        <v>649</v>
      </c>
      <c r="E321" s="168">
        <v>0.22758999999999999</v>
      </c>
      <c r="F321" s="169">
        <v>169.6</v>
      </c>
      <c r="G321" s="170">
        <f>ROUND(E321*F321,2)</f>
        <v>38.6</v>
      </c>
      <c r="H321" s="169">
        <v>0</v>
      </c>
      <c r="I321" s="170">
        <f>ROUND(E321*H321,2)</f>
        <v>0</v>
      </c>
      <c r="J321" s="169">
        <v>169.6</v>
      </c>
      <c r="K321" s="170">
        <f>ROUND(E321*J321,2)</f>
        <v>38.6</v>
      </c>
      <c r="L321" s="170">
        <v>21</v>
      </c>
      <c r="M321" s="170">
        <f>G321*(1+L321/100)</f>
        <v>46.706000000000003</v>
      </c>
      <c r="N321" s="170">
        <v>0</v>
      </c>
      <c r="O321" s="170">
        <f>ROUND(E321*N321,2)</f>
        <v>0</v>
      </c>
      <c r="P321" s="170">
        <v>0</v>
      </c>
      <c r="Q321" s="170">
        <f>ROUND(E321*P321,2)</f>
        <v>0</v>
      </c>
      <c r="R321" s="170" t="s">
        <v>660</v>
      </c>
      <c r="S321" s="170" t="s">
        <v>387</v>
      </c>
      <c r="T321" s="171" t="s">
        <v>322</v>
      </c>
      <c r="U321" s="157">
        <v>0.49</v>
      </c>
      <c r="V321" s="157">
        <f>ROUND(E321*U321,2)</f>
        <v>0.11</v>
      </c>
      <c r="W321" s="157"/>
      <c r="X321" s="157" t="s">
        <v>650</v>
      </c>
      <c r="Y321" s="148"/>
      <c r="Z321" s="148"/>
      <c r="AA321" s="148"/>
      <c r="AB321" s="148"/>
      <c r="AC321" s="148"/>
      <c r="AD321" s="148"/>
      <c r="AE321" s="148"/>
      <c r="AF321" s="148"/>
      <c r="AG321" s="148" t="s">
        <v>651</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55"/>
      <c r="B322" s="156"/>
      <c r="C322" s="270" t="s">
        <v>1976</v>
      </c>
      <c r="D322" s="271"/>
      <c r="E322" s="271"/>
      <c r="F322" s="271"/>
      <c r="G322" s="271"/>
      <c r="H322" s="157"/>
      <c r="I322" s="157"/>
      <c r="J322" s="157"/>
      <c r="K322" s="157"/>
      <c r="L322" s="157"/>
      <c r="M322" s="157"/>
      <c r="N322" s="157"/>
      <c r="O322" s="157"/>
      <c r="P322" s="157"/>
      <c r="Q322" s="157"/>
      <c r="R322" s="157"/>
      <c r="S322" s="157"/>
      <c r="T322" s="157"/>
      <c r="U322" s="157"/>
      <c r="V322" s="157"/>
      <c r="W322" s="157"/>
      <c r="X322" s="157"/>
      <c r="Y322" s="148"/>
      <c r="Z322" s="148"/>
      <c r="AA322" s="148"/>
      <c r="AB322" s="148"/>
      <c r="AC322" s="148"/>
      <c r="AD322" s="148"/>
      <c r="AE322" s="148"/>
      <c r="AF322" s="148"/>
      <c r="AG322" s="148" t="s">
        <v>326</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97" t="s">
        <v>652</v>
      </c>
      <c r="D323" s="183"/>
      <c r="E323" s="184"/>
      <c r="F323" s="157"/>
      <c r="G323" s="157"/>
      <c r="H323" s="157"/>
      <c r="I323" s="157"/>
      <c r="J323" s="157"/>
      <c r="K323" s="157"/>
      <c r="L323" s="157"/>
      <c r="M323" s="157"/>
      <c r="N323" s="157"/>
      <c r="O323" s="157"/>
      <c r="P323" s="157"/>
      <c r="Q323" s="157"/>
      <c r="R323" s="157"/>
      <c r="S323" s="157"/>
      <c r="T323" s="157"/>
      <c r="U323" s="157"/>
      <c r="V323" s="157"/>
      <c r="W323" s="157"/>
      <c r="X323" s="157"/>
      <c r="Y323" s="148"/>
      <c r="Z323" s="148"/>
      <c r="AA323" s="148"/>
      <c r="AB323" s="148"/>
      <c r="AC323" s="148"/>
      <c r="AD323" s="148"/>
      <c r="AE323" s="148"/>
      <c r="AF323" s="148"/>
      <c r="AG323" s="148" t="s">
        <v>393</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97" t="s">
        <v>2323</v>
      </c>
      <c r="D324" s="183"/>
      <c r="E324" s="184"/>
      <c r="F324" s="157"/>
      <c r="G324" s="157"/>
      <c r="H324" s="157"/>
      <c r="I324" s="157"/>
      <c r="J324" s="157"/>
      <c r="K324" s="157"/>
      <c r="L324" s="157"/>
      <c r="M324" s="157"/>
      <c r="N324" s="157"/>
      <c r="O324" s="157"/>
      <c r="P324" s="157"/>
      <c r="Q324" s="157"/>
      <c r="R324" s="157"/>
      <c r="S324" s="157"/>
      <c r="T324" s="157"/>
      <c r="U324" s="157"/>
      <c r="V324" s="157"/>
      <c r="W324" s="157"/>
      <c r="X324" s="157"/>
      <c r="Y324" s="148"/>
      <c r="Z324" s="148"/>
      <c r="AA324" s="148"/>
      <c r="AB324" s="148"/>
      <c r="AC324" s="148"/>
      <c r="AD324" s="148"/>
      <c r="AE324" s="148"/>
      <c r="AF324" s="148"/>
      <c r="AG324" s="148" t="s">
        <v>393</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197" t="s">
        <v>1978</v>
      </c>
      <c r="D325" s="183"/>
      <c r="E325" s="184">
        <v>0.22758999999999999</v>
      </c>
      <c r="F325" s="157"/>
      <c r="G325" s="157"/>
      <c r="H325" s="157"/>
      <c r="I325" s="157"/>
      <c r="J325" s="157"/>
      <c r="K325" s="157"/>
      <c r="L325" s="157"/>
      <c r="M325" s="157"/>
      <c r="N325" s="157"/>
      <c r="O325" s="157"/>
      <c r="P325" s="157"/>
      <c r="Q325" s="157"/>
      <c r="R325" s="157"/>
      <c r="S325" s="157"/>
      <c r="T325" s="157"/>
      <c r="U325" s="157"/>
      <c r="V325" s="157"/>
      <c r="W325" s="157"/>
      <c r="X325" s="157"/>
      <c r="Y325" s="148"/>
      <c r="Z325" s="148"/>
      <c r="AA325" s="148"/>
      <c r="AB325" s="148"/>
      <c r="AC325" s="148"/>
      <c r="AD325" s="148"/>
      <c r="AE325" s="148"/>
      <c r="AF325" s="148"/>
      <c r="AG325" s="148" t="s">
        <v>393</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65">
        <v>72</v>
      </c>
      <c r="B326" s="166" t="s">
        <v>1979</v>
      </c>
      <c r="C326" s="175" t="s">
        <v>1980</v>
      </c>
      <c r="D326" s="167" t="s">
        <v>649</v>
      </c>
      <c r="E326" s="168">
        <v>2.0483199999999999</v>
      </c>
      <c r="F326" s="169">
        <v>12.56</v>
      </c>
      <c r="G326" s="170">
        <f>ROUND(E326*F326,2)</f>
        <v>25.73</v>
      </c>
      <c r="H326" s="169">
        <v>0</v>
      </c>
      <c r="I326" s="170">
        <f>ROUND(E326*H326,2)</f>
        <v>0</v>
      </c>
      <c r="J326" s="169">
        <v>12.56</v>
      </c>
      <c r="K326" s="170">
        <f>ROUND(E326*J326,2)</f>
        <v>25.73</v>
      </c>
      <c r="L326" s="170">
        <v>21</v>
      </c>
      <c r="M326" s="170">
        <f>G326*(1+L326/100)</f>
        <v>31.133299999999998</v>
      </c>
      <c r="N326" s="170">
        <v>0</v>
      </c>
      <c r="O326" s="170">
        <f>ROUND(E326*N326,2)</f>
        <v>0</v>
      </c>
      <c r="P326" s="170">
        <v>0</v>
      </c>
      <c r="Q326" s="170">
        <f>ROUND(E326*P326,2)</f>
        <v>0</v>
      </c>
      <c r="R326" s="170" t="s">
        <v>660</v>
      </c>
      <c r="S326" s="170" t="s">
        <v>387</v>
      </c>
      <c r="T326" s="171" t="s">
        <v>322</v>
      </c>
      <c r="U326" s="157">
        <v>0</v>
      </c>
      <c r="V326" s="157">
        <f>ROUND(E326*U326,2)</f>
        <v>0</v>
      </c>
      <c r="W326" s="157"/>
      <c r="X326" s="157" t="s">
        <v>650</v>
      </c>
      <c r="Y326" s="148"/>
      <c r="Z326" s="148"/>
      <c r="AA326" s="148"/>
      <c r="AB326" s="148"/>
      <c r="AC326" s="148"/>
      <c r="AD326" s="148"/>
      <c r="AE326" s="148"/>
      <c r="AF326" s="148"/>
      <c r="AG326" s="148" t="s">
        <v>651</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97" t="s">
        <v>652</v>
      </c>
      <c r="D327" s="183"/>
      <c r="E327" s="184"/>
      <c r="F327" s="157"/>
      <c r="G327" s="157"/>
      <c r="H327" s="157"/>
      <c r="I327" s="157"/>
      <c r="J327" s="157"/>
      <c r="K327" s="157"/>
      <c r="L327" s="157"/>
      <c r="M327" s="157"/>
      <c r="N327" s="157"/>
      <c r="O327" s="157"/>
      <c r="P327" s="157"/>
      <c r="Q327" s="157"/>
      <c r="R327" s="157"/>
      <c r="S327" s="157"/>
      <c r="T327" s="157"/>
      <c r="U327" s="157"/>
      <c r="V327" s="157"/>
      <c r="W327" s="157"/>
      <c r="X327" s="157"/>
      <c r="Y327" s="148"/>
      <c r="Z327" s="148"/>
      <c r="AA327" s="148"/>
      <c r="AB327" s="148"/>
      <c r="AC327" s="148"/>
      <c r="AD327" s="148"/>
      <c r="AE327" s="148"/>
      <c r="AF327" s="148"/>
      <c r="AG327" s="148" t="s">
        <v>393</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97" t="s">
        <v>2323</v>
      </c>
      <c r="D328" s="183"/>
      <c r="E328" s="184"/>
      <c r="F328" s="157"/>
      <c r="G328" s="157"/>
      <c r="H328" s="157"/>
      <c r="I328" s="157"/>
      <c r="J328" s="157"/>
      <c r="K328" s="157"/>
      <c r="L328" s="157"/>
      <c r="M328" s="157"/>
      <c r="N328" s="157"/>
      <c r="O328" s="157"/>
      <c r="P328" s="157"/>
      <c r="Q328" s="157"/>
      <c r="R328" s="157"/>
      <c r="S328" s="157"/>
      <c r="T328" s="157"/>
      <c r="U328" s="157"/>
      <c r="V328" s="157"/>
      <c r="W328" s="157"/>
      <c r="X328" s="157"/>
      <c r="Y328" s="148"/>
      <c r="Z328" s="148"/>
      <c r="AA328" s="148"/>
      <c r="AB328" s="148"/>
      <c r="AC328" s="148"/>
      <c r="AD328" s="148"/>
      <c r="AE328" s="148"/>
      <c r="AF328" s="148"/>
      <c r="AG328" s="148" t="s">
        <v>393</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55"/>
      <c r="B329" s="156"/>
      <c r="C329" s="197" t="s">
        <v>1981</v>
      </c>
      <c r="D329" s="183"/>
      <c r="E329" s="184">
        <v>2.0483199999999999</v>
      </c>
      <c r="F329" s="157"/>
      <c r="G329" s="157"/>
      <c r="H329" s="157"/>
      <c r="I329" s="157"/>
      <c r="J329" s="157"/>
      <c r="K329" s="157"/>
      <c r="L329" s="157"/>
      <c r="M329" s="157"/>
      <c r="N329" s="157"/>
      <c r="O329" s="157"/>
      <c r="P329" s="157"/>
      <c r="Q329" s="157"/>
      <c r="R329" s="157"/>
      <c r="S329" s="157"/>
      <c r="T329" s="157"/>
      <c r="U329" s="157"/>
      <c r="V329" s="157"/>
      <c r="W329" s="157"/>
      <c r="X329" s="157"/>
      <c r="Y329" s="148"/>
      <c r="Z329" s="148"/>
      <c r="AA329" s="148"/>
      <c r="AB329" s="148"/>
      <c r="AC329" s="148"/>
      <c r="AD329" s="148"/>
      <c r="AE329" s="148"/>
      <c r="AF329" s="148"/>
      <c r="AG329" s="148" t="s">
        <v>393</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65">
        <v>73</v>
      </c>
      <c r="B330" s="166" t="s">
        <v>658</v>
      </c>
      <c r="C330" s="175" t="s">
        <v>1153</v>
      </c>
      <c r="D330" s="167" t="s">
        <v>649</v>
      </c>
      <c r="E330" s="168">
        <v>0.22758999999999999</v>
      </c>
      <c r="F330" s="169">
        <v>239.99</v>
      </c>
      <c r="G330" s="170">
        <f>ROUND(E330*F330,2)</f>
        <v>54.62</v>
      </c>
      <c r="H330" s="169">
        <v>0</v>
      </c>
      <c r="I330" s="170">
        <f>ROUND(E330*H330,2)</f>
        <v>0</v>
      </c>
      <c r="J330" s="169">
        <v>239.99</v>
      </c>
      <c r="K330" s="170">
        <f>ROUND(E330*J330,2)</f>
        <v>54.62</v>
      </c>
      <c r="L330" s="170">
        <v>21</v>
      </c>
      <c r="M330" s="170">
        <f>G330*(1+L330/100)</f>
        <v>66.090199999999996</v>
      </c>
      <c r="N330" s="170">
        <v>0</v>
      </c>
      <c r="O330" s="170">
        <f>ROUND(E330*N330,2)</f>
        <v>0</v>
      </c>
      <c r="P330" s="170">
        <v>0</v>
      </c>
      <c r="Q330" s="170">
        <f>ROUND(E330*P330,2)</f>
        <v>0</v>
      </c>
      <c r="R330" s="170" t="s">
        <v>660</v>
      </c>
      <c r="S330" s="170" t="s">
        <v>387</v>
      </c>
      <c r="T330" s="171" t="s">
        <v>322</v>
      </c>
      <c r="U330" s="157">
        <v>0</v>
      </c>
      <c r="V330" s="157">
        <f>ROUND(E330*U330,2)</f>
        <v>0</v>
      </c>
      <c r="W330" s="157"/>
      <c r="X330" s="157" t="s">
        <v>650</v>
      </c>
      <c r="Y330" s="148"/>
      <c r="Z330" s="148"/>
      <c r="AA330" s="148"/>
      <c r="AB330" s="148"/>
      <c r="AC330" s="148"/>
      <c r="AD330" s="148"/>
      <c r="AE330" s="148"/>
      <c r="AF330" s="148"/>
      <c r="AG330" s="148" t="s">
        <v>651</v>
      </c>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x14ac:dyDescent="0.2">
      <c r="A331" s="155"/>
      <c r="B331" s="156"/>
      <c r="C331" s="197" t="s">
        <v>652</v>
      </c>
      <c r="D331" s="183"/>
      <c r="E331" s="184"/>
      <c r="F331" s="157"/>
      <c r="G331" s="157"/>
      <c r="H331" s="157"/>
      <c r="I331" s="157"/>
      <c r="J331" s="157"/>
      <c r="K331" s="157"/>
      <c r="L331" s="157"/>
      <c r="M331" s="157"/>
      <c r="N331" s="157"/>
      <c r="O331" s="157"/>
      <c r="P331" s="157"/>
      <c r="Q331" s="157"/>
      <c r="R331" s="157"/>
      <c r="S331" s="157"/>
      <c r="T331" s="157"/>
      <c r="U331" s="157"/>
      <c r="V331" s="157"/>
      <c r="W331" s="157"/>
      <c r="X331" s="157"/>
      <c r="Y331" s="148"/>
      <c r="Z331" s="148"/>
      <c r="AA331" s="148"/>
      <c r="AB331" s="148"/>
      <c r="AC331" s="148"/>
      <c r="AD331" s="148"/>
      <c r="AE331" s="148"/>
      <c r="AF331" s="148"/>
      <c r="AG331" s="148" t="s">
        <v>393</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97" t="s">
        <v>2323</v>
      </c>
      <c r="D332" s="183"/>
      <c r="E332" s="184"/>
      <c r="F332" s="157"/>
      <c r="G332" s="157"/>
      <c r="H332" s="157"/>
      <c r="I332" s="157"/>
      <c r="J332" s="157"/>
      <c r="K332" s="157"/>
      <c r="L332" s="157"/>
      <c r="M332" s="157"/>
      <c r="N332" s="157"/>
      <c r="O332" s="157"/>
      <c r="P332" s="157"/>
      <c r="Q332" s="157"/>
      <c r="R332" s="157"/>
      <c r="S332" s="157"/>
      <c r="T332" s="157"/>
      <c r="U332" s="157"/>
      <c r="V332" s="157"/>
      <c r="W332" s="157"/>
      <c r="X332" s="157"/>
      <c r="Y332" s="148"/>
      <c r="Z332" s="148"/>
      <c r="AA332" s="148"/>
      <c r="AB332" s="148"/>
      <c r="AC332" s="148"/>
      <c r="AD332" s="148"/>
      <c r="AE332" s="148"/>
      <c r="AF332" s="148"/>
      <c r="AG332" s="148" t="s">
        <v>393</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97" t="s">
        <v>1978</v>
      </c>
      <c r="D333" s="183"/>
      <c r="E333" s="184">
        <v>0.22758999999999999</v>
      </c>
      <c r="F333" s="157"/>
      <c r="G333" s="157"/>
      <c r="H333" s="157"/>
      <c r="I333" s="157"/>
      <c r="J333" s="157"/>
      <c r="K333" s="157"/>
      <c r="L333" s="157"/>
      <c r="M333" s="157"/>
      <c r="N333" s="157"/>
      <c r="O333" s="157"/>
      <c r="P333" s="157"/>
      <c r="Q333" s="157"/>
      <c r="R333" s="157"/>
      <c r="S333" s="157"/>
      <c r="T333" s="157"/>
      <c r="U333" s="157"/>
      <c r="V333" s="157"/>
      <c r="W333" s="157"/>
      <c r="X333" s="157"/>
      <c r="Y333" s="148"/>
      <c r="Z333" s="148"/>
      <c r="AA333" s="148"/>
      <c r="AB333" s="148"/>
      <c r="AC333" s="148"/>
      <c r="AD333" s="148"/>
      <c r="AE333" s="148"/>
      <c r="AF333" s="148"/>
      <c r="AG333" s="148" t="s">
        <v>393</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x14ac:dyDescent="0.2">
      <c r="A334" s="159" t="s">
        <v>316</v>
      </c>
      <c r="B334" s="160" t="s">
        <v>238</v>
      </c>
      <c r="C334" s="174" t="s">
        <v>239</v>
      </c>
      <c r="D334" s="161"/>
      <c r="E334" s="162"/>
      <c r="F334" s="163"/>
      <c r="G334" s="163">
        <f>SUMIF(AG335:AG339,"&lt;&gt;NOR",G335:G339)</f>
        <v>59119.14</v>
      </c>
      <c r="H334" s="163"/>
      <c r="I334" s="163">
        <f>SUM(I335:I339)</f>
        <v>0</v>
      </c>
      <c r="J334" s="163"/>
      <c r="K334" s="163">
        <f>SUM(K335:K339)</f>
        <v>59119.14</v>
      </c>
      <c r="L334" s="163"/>
      <c r="M334" s="163">
        <f>SUM(M335:M339)</f>
        <v>71534.159400000004</v>
      </c>
      <c r="N334" s="163"/>
      <c r="O334" s="163">
        <f>SUM(O335:O339)</f>
        <v>0</v>
      </c>
      <c r="P334" s="163"/>
      <c r="Q334" s="163">
        <f>SUM(Q335:Q339)</f>
        <v>0</v>
      </c>
      <c r="R334" s="163"/>
      <c r="S334" s="163"/>
      <c r="T334" s="164"/>
      <c r="U334" s="158"/>
      <c r="V334" s="158">
        <f>SUM(V335:V339)</f>
        <v>0</v>
      </c>
      <c r="W334" s="158"/>
      <c r="X334" s="158"/>
      <c r="AG334" t="s">
        <v>317</v>
      </c>
    </row>
    <row r="335" spans="1:60" outlineLevel="1" x14ac:dyDescent="0.2">
      <c r="A335" s="165">
        <v>74</v>
      </c>
      <c r="B335" s="166" t="s">
        <v>1982</v>
      </c>
      <c r="C335" s="175" t="s">
        <v>1983</v>
      </c>
      <c r="D335" s="167" t="s">
        <v>649</v>
      </c>
      <c r="E335" s="168">
        <v>204.70617999999999</v>
      </c>
      <c r="F335" s="169">
        <v>288.8</v>
      </c>
      <c r="G335" s="170">
        <f>ROUND(E335*F335,2)</f>
        <v>59119.14</v>
      </c>
      <c r="H335" s="169">
        <v>0</v>
      </c>
      <c r="I335" s="170">
        <f>ROUND(E335*H335,2)</f>
        <v>0</v>
      </c>
      <c r="J335" s="169">
        <v>288.8</v>
      </c>
      <c r="K335" s="170">
        <f>ROUND(E335*J335,2)</f>
        <v>59119.14</v>
      </c>
      <c r="L335" s="170">
        <v>21</v>
      </c>
      <c r="M335" s="170">
        <f>G335*(1+L335/100)</f>
        <v>71534.159400000004</v>
      </c>
      <c r="N335" s="170">
        <v>0</v>
      </c>
      <c r="O335" s="170">
        <f>ROUND(E335*N335,2)</f>
        <v>0</v>
      </c>
      <c r="P335" s="170">
        <v>0</v>
      </c>
      <c r="Q335" s="170">
        <f>ROUND(E335*P335,2)</f>
        <v>0</v>
      </c>
      <c r="R335" s="170"/>
      <c r="S335" s="170" t="s">
        <v>387</v>
      </c>
      <c r="T335" s="171" t="s">
        <v>322</v>
      </c>
      <c r="U335" s="157">
        <v>0</v>
      </c>
      <c r="V335" s="157">
        <f>ROUND(E335*U335,2)</f>
        <v>0</v>
      </c>
      <c r="W335" s="157"/>
      <c r="X335" s="157" t="s">
        <v>943</v>
      </c>
      <c r="Y335" s="148"/>
      <c r="Z335" s="148"/>
      <c r="AA335" s="148"/>
      <c r="AB335" s="148"/>
      <c r="AC335" s="148"/>
      <c r="AD335" s="148"/>
      <c r="AE335" s="148"/>
      <c r="AF335" s="148"/>
      <c r="AG335" s="148" t="s">
        <v>1984</v>
      </c>
      <c r="AH335" s="148"/>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97" t="s">
        <v>947</v>
      </c>
      <c r="D336" s="183"/>
      <c r="E336" s="184"/>
      <c r="F336" s="157"/>
      <c r="G336" s="157"/>
      <c r="H336" s="157"/>
      <c r="I336" s="157"/>
      <c r="J336" s="157"/>
      <c r="K336" s="157"/>
      <c r="L336" s="157"/>
      <c r="M336" s="157"/>
      <c r="N336" s="157"/>
      <c r="O336" s="157"/>
      <c r="P336" s="157"/>
      <c r="Q336" s="157"/>
      <c r="R336" s="157"/>
      <c r="S336" s="157"/>
      <c r="T336" s="157"/>
      <c r="U336" s="157"/>
      <c r="V336" s="157"/>
      <c r="W336" s="157"/>
      <c r="X336" s="157"/>
      <c r="Y336" s="148"/>
      <c r="Z336" s="148"/>
      <c r="AA336" s="148"/>
      <c r="AB336" s="148"/>
      <c r="AC336" s="148"/>
      <c r="AD336" s="148"/>
      <c r="AE336" s="148"/>
      <c r="AF336" s="148"/>
      <c r="AG336" s="148" t="s">
        <v>393</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ht="22.5" outlineLevel="1" x14ac:dyDescent="0.2">
      <c r="A337" s="155"/>
      <c r="B337" s="156"/>
      <c r="C337" s="197" t="s">
        <v>2324</v>
      </c>
      <c r="D337" s="183"/>
      <c r="E337" s="184"/>
      <c r="F337" s="157"/>
      <c r="G337" s="157"/>
      <c r="H337" s="157"/>
      <c r="I337" s="157"/>
      <c r="J337" s="157"/>
      <c r="K337" s="157"/>
      <c r="L337" s="157"/>
      <c r="M337" s="157"/>
      <c r="N337" s="157"/>
      <c r="O337" s="157"/>
      <c r="P337" s="157"/>
      <c r="Q337" s="157"/>
      <c r="R337" s="157"/>
      <c r="S337" s="157"/>
      <c r="T337" s="157"/>
      <c r="U337" s="157"/>
      <c r="V337" s="157"/>
      <c r="W337" s="157"/>
      <c r="X337" s="157"/>
      <c r="Y337" s="148"/>
      <c r="Z337" s="148"/>
      <c r="AA337" s="148"/>
      <c r="AB337" s="148"/>
      <c r="AC337" s="148"/>
      <c r="AD337" s="148"/>
      <c r="AE337" s="148"/>
      <c r="AF337" s="148"/>
      <c r="AG337" s="148" t="s">
        <v>393</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97" t="s">
        <v>2325</v>
      </c>
      <c r="D338" s="183"/>
      <c r="E338" s="184"/>
      <c r="F338" s="157"/>
      <c r="G338" s="157"/>
      <c r="H338" s="157"/>
      <c r="I338" s="157"/>
      <c r="J338" s="157"/>
      <c r="K338" s="157"/>
      <c r="L338" s="157"/>
      <c r="M338" s="157"/>
      <c r="N338" s="157"/>
      <c r="O338" s="157"/>
      <c r="P338" s="157"/>
      <c r="Q338" s="157"/>
      <c r="R338" s="157"/>
      <c r="S338" s="157"/>
      <c r="T338" s="157"/>
      <c r="U338" s="157"/>
      <c r="V338" s="157"/>
      <c r="W338" s="157"/>
      <c r="X338" s="157"/>
      <c r="Y338" s="148"/>
      <c r="Z338" s="148"/>
      <c r="AA338" s="148"/>
      <c r="AB338" s="148"/>
      <c r="AC338" s="148"/>
      <c r="AD338" s="148"/>
      <c r="AE338" s="148"/>
      <c r="AF338" s="148"/>
      <c r="AG338" s="148" t="s">
        <v>393</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55"/>
      <c r="B339" s="156"/>
      <c r="C339" s="197" t="s">
        <v>2326</v>
      </c>
      <c r="D339" s="183"/>
      <c r="E339" s="184">
        <v>204.70617999999999</v>
      </c>
      <c r="F339" s="157"/>
      <c r="G339" s="157"/>
      <c r="H339" s="157"/>
      <c r="I339" s="157"/>
      <c r="J339" s="157"/>
      <c r="K339" s="157"/>
      <c r="L339" s="157"/>
      <c r="M339" s="157"/>
      <c r="N339" s="157"/>
      <c r="O339" s="157"/>
      <c r="P339" s="157"/>
      <c r="Q339" s="157"/>
      <c r="R339" s="157"/>
      <c r="S339" s="157"/>
      <c r="T339" s="157"/>
      <c r="U339" s="157"/>
      <c r="V339" s="157"/>
      <c r="W339" s="157"/>
      <c r="X339" s="157"/>
      <c r="Y339" s="148"/>
      <c r="Z339" s="148"/>
      <c r="AA339" s="148"/>
      <c r="AB339" s="148"/>
      <c r="AC339" s="148"/>
      <c r="AD339" s="148"/>
      <c r="AE339" s="148"/>
      <c r="AF339" s="148"/>
      <c r="AG339" s="148" t="s">
        <v>393</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x14ac:dyDescent="0.2">
      <c r="A340" s="159" t="s">
        <v>316</v>
      </c>
      <c r="B340" s="160" t="s">
        <v>242</v>
      </c>
      <c r="C340" s="174" t="s">
        <v>243</v>
      </c>
      <c r="D340" s="161"/>
      <c r="E340" s="162"/>
      <c r="F340" s="163"/>
      <c r="G340" s="163">
        <f>SUMIF(AG341:AG348,"&lt;&gt;NOR",G341:G348)</f>
        <v>2994.17</v>
      </c>
      <c r="H340" s="163"/>
      <c r="I340" s="163">
        <f>SUM(I341:I348)</f>
        <v>1556.1</v>
      </c>
      <c r="J340" s="163"/>
      <c r="K340" s="163">
        <f>SUM(K341:K348)</f>
        <v>1438.0700000000002</v>
      </c>
      <c r="L340" s="163"/>
      <c r="M340" s="163">
        <f>SUM(M341:M348)</f>
        <v>3622.9457000000002</v>
      </c>
      <c r="N340" s="163"/>
      <c r="O340" s="163">
        <f>SUM(O341:O348)</f>
        <v>0.05</v>
      </c>
      <c r="P340" s="163"/>
      <c r="Q340" s="163">
        <f>SUM(Q341:Q348)</f>
        <v>0</v>
      </c>
      <c r="R340" s="163"/>
      <c r="S340" s="163"/>
      <c r="T340" s="164"/>
      <c r="U340" s="158"/>
      <c r="V340" s="158">
        <f>SUM(V341:V348)</f>
        <v>3.4899999999999998</v>
      </c>
      <c r="W340" s="158"/>
      <c r="X340" s="158"/>
      <c r="AG340" t="s">
        <v>317</v>
      </c>
    </row>
    <row r="341" spans="1:60" ht="33.75" outlineLevel="1" x14ac:dyDescent="0.2">
      <c r="A341" s="165">
        <v>75</v>
      </c>
      <c r="B341" s="166" t="s">
        <v>1988</v>
      </c>
      <c r="C341" s="175" t="s">
        <v>1989</v>
      </c>
      <c r="D341" s="167" t="s">
        <v>506</v>
      </c>
      <c r="E341" s="168">
        <v>2</v>
      </c>
      <c r="F341" s="169">
        <v>1462.4</v>
      </c>
      <c r="G341" s="170">
        <f>ROUND(E341*F341,2)</f>
        <v>2924.8</v>
      </c>
      <c r="H341" s="169">
        <v>778.05</v>
      </c>
      <c r="I341" s="170">
        <f>ROUND(E341*H341,2)</f>
        <v>1556.1</v>
      </c>
      <c r="J341" s="169">
        <v>684.35</v>
      </c>
      <c r="K341" s="170">
        <f>ROUND(E341*J341,2)</f>
        <v>1368.7</v>
      </c>
      <c r="L341" s="170">
        <v>21</v>
      </c>
      <c r="M341" s="170">
        <f>G341*(1+L341/100)</f>
        <v>3539.0080000000003</v>
      </c>
      <c r="N341" s="170">
        <v>2.3939999999999999E-2</v>
      </c>
      <c r="O341" s="170">
        <f>ROUND(E341*N341,2)</f>
        <v>0.05</v>
      </c>
      <c r="P341" s="170">
        <v>0</v>
      </c>
      <c r="Q341" s="170">
        <f>ROUND(E341*P341,2)</f>
        <v>0</v>
      </c>
      <c r="R341" s="170" t="s">
        <v>1990</v>
      </c>
      <c r="S341" s="170" t="s">
        <v>387</v>
      </c>
      <c r="T341" s="171" t="s">
        <v>322</v>
      </c>
      <c r="U341" s="157">
        <v>1.6306</v>
      </c>
      <c r="V341" s="157">
        <f>ROUND(E341*U341,2)</f>
        <v>3.26</v>
      </c>
      <c r="W341" s="157"/>
      <c r="X341" s="157" t="s">
        <v>388</v>
      </c>
      <c r="Y341" s="148"/>
      <c r="Z341" s="148"/>
      <c r="AA341" s="148"/>
      <c r="AB341" s="148"/>
      <c r="AC341" s="148"/>
      <c r="AD341" s="148"/>
      <c r="AE341" s="148"/>
      <c r="AF341" s="148"/>
      <c r="AG341" s="148" t="s">
        <v>389</v>
      </c>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270" t="s">
        <v>1991</v>
      </c>
      <c r="D342" s="271"/>
      <c r="E342" s="271"/>
      <c r="F342" s="271"/>
      <c r="G342" s="271"/>
      <c r="H342" s="157"/>
      <c r="I342" s="157"/>
      <c r="J342" s="157"/>
      <c r="K342" s="157"/>
      <c r="L342" s="157"/>
      <c r="M342" s="157"/>
      <c r="N342" s="157"/>
      <c r="O342" s="157"/>
      <c r="P342" s="157"/>
      <c r="Q342" s="157"/>
      <c r="R342" s="157"/>
      <c r="S342" s="157"/>
      <c r="T342" s="157"/>
      <c r="U342" s="157"/>
      <c r="V342" s="157"/>
      <c r="W342" s="157"/>
      <c r="X342" s="157"/>
      <c r="Y342" s="148"/>
      <c r="Z342" s="148"/>
      <c r="AA342" s="148"/>
      <c r="AB342" s="148"/>
      <c r="AC342" s="148"/>
      <c r="AD342" s="148"/>
      <c r="AE342" s="148"/>
      <c r="AF342" s="148"/>
      <c r="AG342" s="148" t="s">
        <v>326</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97" t="s">
        <v>2160</v>
      </c>
      <c r="D343" s="183"/>
      <c r="E343" s="184">
        <v>2</v>
      </c>
      <c r="F343" s="157"/>
      <c r="G343" s="157"/>
      <c r="H343" s="157"/>
      <c r="I343" s="157"/>
      <c r="J343" s="157"/>
      <c r="K343" s="157"/>
      <c r="L343" s="157"/>
      <c r="M343" s="157"/>
      <c r="N343" s="157"/>
      <c r="O343" s="157"/>
      <c r="P343" s="157"/>
      <c r="Q343" s="157"/>
      <c r="R343" s="157"/>
      <c r="S343" s="157"/>
      <c r="T343" s="157"/>
      <c r="U343" s="157"/>
      <c r="V343" s="157"/>
      <c r="W343" s="157"/>
      <c r="X343" s="157"/>
      <c r="Y343" s="148"/>
      <c r="Z343" s="148"/>
      <c r="AA343" s="148"/>
      <c r="AB343" s="148"/>
      <c r="AC343" s="148"/>
      <c r="AD343" s="148"/>
      <c r="AE343" s="148"/>
      <c r="AF343" s="148"/>
      <c r="AG343" s="148" t="s">
        <v>393</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x14ac:dyDescent="0.2">
      <c r="A344" s="165">
        <v>76</v>
      </c>
      <c r="B344" s="166" t="s">
        <v>1993</v>
      </c>
      <c r="C344" s="175" t="s">
        <v>1994</v>
      </c>
      <c r="D344" s="167" t="s">
        <v>649</v>
      </c>
      <c r="E344" s="168">
        <v>4.7879999999999999E-2</v>
      </c>
      <c r="F344" s="169">
        <v>1448.83</v>
      </c>
      <c r="G344" s="170">
        <f>ROUND(E344*F344,2)</f>
        <v>69.37</v>
      </c>
      <c r="H344" s="169">
        <v>0</v>
      </c>
      <c r="I344" s="170">
        <f>ROUND(E344*H344,2)</f>
        <v>0</v>
      </c>
      <c r="J344" s="169">
        <v>1448.83</v>
      </c>
      <c r="K344" s="170">
        <f>ROUND(E344*J344,2)</f>
        <v>69.37</v>
      </c>
      <c r="L344" s="170">
        <v>21</v>
      </c>
      <c r="M344" s="170">
        <f>G344*(1+L344/100)</f>
        <v>83.937700000000007</v>
      </c>
      <c r="N344" s="170">
        <v>0</v>
      </c>
      <c r="O344" s="170">
        <f>ROUND(E344*N344,2)</f>
        <v>0</v>
      </c>
      <c r="P344" s="170">
        <v>0</v>
      </c>
      <c r="Q344" s="170">
        <f>ROUND(E344*P344,2)</f>
        <v>0</v>
      </c>
      <c r="R344" s="170" t="s">
        <v>1990</v>
      </c>
      <c r="S344" s="170" t="s">
        <v>387</v>
      </c>
      <c r="T344" s="171" t="s">
        <v>322</v>
      </c>
      <c r="U344" s="157">
        <v>4.7370000000000001</v>
      </c>
      <c r="V344" s="157">
        <f>ROUND(E344*U344,2)</f>
        <v>0.23</v>
      </c>
      <c r="W344" s="157"/>
      <c r="X344" s="157" t="s">
        <v>943</v>
      </c>
      <c r="Y344" s="148"/>
      <c r="Z344" s="148"/>
      <c r="AA344" s="148"/>
      <c r="AB344" s="148"/>
      <c r="AC344" s="148"/>
      <c r="AD344" s="148"/>
      <c r="AE344" s="148"/>
      <c r="AF344" s="148"/>
      <c r="AG344" s="148" t="s">
        <v>944</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5"/>
      <c r="B345" s="156"/>
      <c r="C345" s="273" t="s">
        <v>1995</v>
      </c>
      <c r="D345" s="274"/>
      <c r="E345" s="274"/>
      <c r="F345" s="274"/>
      <c r="G345" s="274"/>
      <c r="H345" s="157"/>
      <c r="I345" s="157"/>
      <c r="J345" s="157"/>
      <c r="K345" s="157"/>
      <c r="L345" s="157"/>
      <c r="M345" s="157"/>
      <c r="N345" s="157"/>
      <c r="O345" s="157"/>
      <c r="P345" s="157"/>
      <c r="Q345" s="157"/>
      <c r="R345" s="157"/>
      <c r="S345" s="157"/>
      <c r="T345" s="157"/>
      <c r="U345" s="157"/>
      <c r="V345" s="157"/>
      <c r="W345" s="157"/>
      <c r="X345" s="157"/>
      <c r="Y345" s="148"/>
      <c r="Z345" s="148"/>
      <c r="AA345" s="148"/>
      <c r="AB345" s="148"/>
      <c r="AC345" s="148"/>
      <c r="AD345" s="148"/>
      <c r="AE345" s="148"/>
      <c r="AF345" s="148"/>
      <c r="AG345" s="148" t="s">
        <v>391</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97" t="s">
        <v>947</v>
      </c>
      <c r="D346" s="183"/>
      <c r="E346" s="184"/>
      <c r="F346" s="157"/>
      <c r="G346" s="157"/>
      <c r="H346" s="157"/>
      <c r="I346" s="157"/>
      <c r="J346" s="157"/>
      <c r="K346" s="157"/>
      <c r="L346" s="157"/>
      <c r="M346" s="157"/>
      <c r="N346" s="157"/>
      <c r="O346" s="157"/>
      <c r="P346" s="157"/>
      <c r="Q346" s="157"/>
      <c r="R346" s="157"/>
      <c r="S346" s="157"/>
      <c r="T346" s="157"/>
      <c r="U346" s="157"/>
      <c r="V346" s="157"/>
      <c r="W346" s="157"/>
      <c r="X346" s="157"/>
      <c r="Y346" s="148"/>
      <c r="Z346" s="148"/>
      <c r="AA346" s="148"/>
      <c r="AB346" s="148"/>
      <c r="AC346" s="148"/>
      <c r="AD346" s="148"/>
      <c r="AE346" s="148"/>
      <c r="AF346" s="148"/>
      <c r="AG346" s="148" t="s">
        <v>393</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197" t="s">
        <v>2327</v>
      </c>
      <c r="D347" s="183"/>
      <c r="E347" s="184"/>
      <c r="F347" s="157"/>
      <c r="G347" s="157"/>
      <c r="H347" s="157"/>
      <c r="I347" s="157"/>
      <c r="J347" s="157"/>
      <c r="K347" s="157"/>
      <c r="L347" s="157"/>
      <c r="M347" s="157"/>
      <c r="N347" s="157"/>
      <c r="O347" s="157"/>
      <c r="P347" s="157"/>
      <c r="Q347" s="157"/>
      <c r="R347" s="157"/>
      <c r="S347" s="157"/>
      <c r="T347" s="157"/>
      <c r="U347" s="157"/>
      <c r="V347" s="157"/>
      <c r="W347" s="157"/>
      <c r="X347" s="157"/>
      <c r="Y347" s="148"/>
      <c r="Z347" s="148"/>
      <c r="AA347" s="148"/>
      <c r="AB347" s="148"/>
      <c r="AC347" s="148"/>
      <c r="AD347" s="148"/>
      <c r="AE347" s="148"/>
      <c r="AF347" s="148"/>
      <c r="AG347" s="148" t="s">
        <v>393</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55"/>
      <c r="B348" s="156"/>
      <c r="C348" s="197" t="s">
        <v>2162</v>
      </c>
      <c r="D348" s="183"/>
      <c r="E348" s="184">
        <v>4.7879999999999999E-2</v>
      </c>
      <c r="F348" s="157"/>
      <c r="G348" s="157"/>
      <c r="H348" s="157"/>
      <c r="I348" s="157"/>
      <c r="J348" s="157"/>
      <c r="K348" s="157"/>
      <c r="L348" s="157"/>
      <c r="M348" s="157"/>
      <c r="N348" s="157"/>
      <c r="O348" s="157"/>
      <c r="P348" s="157"/>
      <c r="Q348" s="157"/>
      <c r="R348" s="157"/>
      <c r="S348" s="157"/>
      <c r="T348" s="157"/>
      <c r="U348" s="157"/>
      <c r="V348" s="157"/>
      <c r="W348" s="157"/>
      <c r="X348" s="157"/>
      <c r="Y348" s="148"/>
      <c r="Z348" s="148"/>
      <c r="AA348" s="148"/>
      <c r="AB348" s="148"/>
      <c r="AC348" s="148"/>
      <c r="AD348" s="148"/>
      <c r="AE348" s="148"/>
      <c r="AF348" s="148"/>
      <c r="AG348" s="148" t="s">
        <v>393</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x14ac:dyDescent="0.2">
      <c r="A349" s="159" t="s">
        <v>316</v>
      </c>
      <c r="B349" s="160" t="s">
        <v>244</v>
      </c>
      <c r="C349" s="174" t="s">
        <v>245</v>
      </c>
      <c r="D349" s="161"/>
      <c r="E349" s="162"/>
      <c r="F349" s="163"/>
      <c r="G349" s="163">
        <f>SUMIF(AG350:AG368,"&lt;&gt;NOR",G350:G368)</f>
        <v>80988.970000000016</v>
      </c>
      <c r="H349" s="163"/>
      <c r="I349" s="163">
        <f>SUM(I350:I368)</f>
        <v>0</v>
      </c>
      <c r="J349" s="163"/>
      <c r="K349" s="163">
        <f>SUM(K350:K368)</f>
        <v>80988.970000000016</v>
      </c>
      <c r="L349" s="163"/>
      <c r="M349" s="163">
        <f>SUM(M350:M368)</f>
        <v>97996.653699999995</v>
      </c>
      <c r="N349" s="163"/>
      <c r="O349" s="163">
        <f>SUM(O350:O368)</f>
        <v>1.01</v>
      </c>
      <c r="P349" s="163"/>
      <c r="Q349" s="163">
        <f>SUM(Q350:Q368)</f>
        <v>0</v>
      </c>
      <c r="R349" s="163"/>
      <c r="S349" s="163"/>
      <c r="T349" s="164"/>
      <c r="U349" s="158"/>
      <c r="V349" s="158">
        <f>SUM(V350:V368)</f>
        <v>3.36</v>
      </c>
      <c r="W349" s="158"/>
      <c r="X349" s="158"/>
      <c r="AG349" t="s">
        <v>317</v>
      </c>
    </row>
    <row r="350" spans="1:60" ht="22.5" outlineLevel="1" x14ac:dyDescent="0.2">
      <c r="A350" s="165">
        <v>77</v>
      </c>
      <c r="B350" s="166" t="s">
        <v>2009</v>
      </c>
      <c r="C350" s="175" t="s">
        <v>2010</v>
      </c>
      <c r="D350" s="167" t="s">
        <v>1361</v>
      </c>
      <c r="E350" s="168">
        <v>1</v>
      </c>
      <c r="F350" s="169">
        <v>4800</v>
      </c>
      <c r="G350" s="170">
        <f>ROUND(E350*F350,2)</f>
        <v>4800</v>
      </c>
      <c r="H350" s="169">
        <v>0</v>
      </c>
      <c r="I350" s="170">
        <f>ROUND(E350*H350,2)</f>
        <v>0</v>
      </c>
      <c r="J350" s="169">
        <v>4800</v>
      </c>
      <c r="K350" s="170">
        <f>ROUND(E350*J350,2)</f>
        <v>4800</v>
      </c>
      <c r="L350" s="170">
        <v>21</v>
      </c>
      <c r="M350" s="170">
        <f>G350*(1+L350/100)</f>
        <v>5808</v>
      </c>
      <c r="N350" s="170">
        <v>0.13</v>
      </c>
      <c r="O350" s="170">
        <f>ROUND(E350*N350,2)</f>
        <v>0.13</v>
      </c>
      <c r="P350" s="170">
        <v>0</v>
      </c>
      <c r="Q350" s="170">
        <f>ROUND(E350*P350,2)</f>
        <v>0</v>
      </c>
      <c r="R350" s="170"/>
      <c r="S350" s="170" t="s">
        <v>321</v>
      </c>
      <c r="T350" s="171" t="s">
        <v>322</v>
      </c>
      <c r="U350" s="157">
        <v>0</v>
      </c>
      <c r="V350" s="157">
        <f>ROUND(E350*U350,2)</f>
        <v>0</v>
      </c>
      <c r="W350" s="157"/>
      <c r="X350" s="157" t="s">
        <v>388</v>
      </c>
      <c r="Y350" s="148"/>
      <c r="Z350" s="148"/>
      <c r="AA350" s="148"/>
      <c r="AB350" s="148"/>
      <c r="AC350" s="148"/>
      <c r="AD350" s="148"/>
      <c r="AE350" s="148"/>
      <c r="AF350" s="148"/>
      <c r="AG350" s="148" t="s">
        <v>389</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197" t="s">
        <v>2011</v>
      </c>
      <c r="D351" s="183"/>
      <c r="E351" s="184">
        <v>1</v>
      </c>
      <c r="F351" s="157"/>
      <c r="G351" s="157"/>
      <c r="H351" s="157"/>
      <c r="I351" s="157"/>
      <c r="J351" s="157"/>
      <c r="K351" s="157"/>
      <c r="L351" s="157"/>
      <c r="M351" s="157"/>
      <c r="N351" s="157"/>
      <c r="O351" s="157"/>
      <c r="P351" s="157"/>
      <c r="Q351" s="157"/>
      <c r="R351" s="157"/>
      <c r="S351" s="157"/>
      <c r="T351" s="157"/>
      <c r="U351" s="157"/>
      <c r="V351" s="157"/>
      <c r="W351" s="157"/>
      <c r="X351" s="157"/>
      <c r="Y351" s="148"/>
      <c r="Z351" s="148"/>
      <c r="AA351" s="148"/>
      <c r="AB351" s="148"/>
      <c r="AC351" s="148"/>
      <c r="AD351" s="148"/>
      <c r="AE351" s="148"/>
      <c r="AF351" s="148"/>
      <c r="AG351" s="148" t="s">
        <v>393</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ht="22.5" outlineLevel="1" x14ac:dyDescent="0.2">
      <c r="A352" s="165">
        <v>78</v>
      </c>
      <c r="B352" s="166" t="s">
        <v>2012</v>
      </c>
      <c r="C352" s="175" t="s">
        <v>2328</v>
      </c>
      <c r="D352" s="167" t="s">
        <v>1361</v>
      </c>
      <c r="E352" s="168">
        <v>1</v>
      </c>
      <c r="F352" s="169">
        <v>10400</v>
      </c>
      <c r="G352" s="170">
        <f>ROUND(E352*F352,2)</f>
        <v>10400</v>
      </c>
      <c r="H352" s="169">
        <v>0</v>
      </c>
      <c r="I352" s="170">
        <f>ROUND(E352*H352,2)</f>
        <v>0</v>
      </c>
      <c r="J352" s="169">
        <v>10400</v>
      </c>
      <c r="K352" s="170">
        <f>ROUND(E352*J352,2)</f>
        <v>10400</v>
      </c>
      <c r="L352" s="170">
        <v>21</v>
      </c>
      <c r="M352" s="170">
        <f>G352*(1+L352/100)</f>
        <v>12584</v>
      </c>
      <c r="N352" s="170">
        <v>0.24</v>
      </c>
      <c r="O352" s="170">
        <f>ROUND(E352*N352,2)</f>
        <v>0.24</v>
      </c>
      <c r="P352" s="170">
        <v>0</v>
      </c>
      <c r="Q352" s="170">
        <f>ROUND(E352*P352,2)</f>
        <v>0</v>
      </c>
      <c r="R352" s="170"/>
      <c r="S352" s="170" t="s">
        <v>321</v>
      </c>
      <c r="T352" s="171" t="s">
        <v>322</v>
      </c>
      <c r="U352" s="157">
        <v>0</v>
      </c>
      <c r="V352" s="157">
        <f>ROUND(E352*U352,2)</f>
        <v>0</v>
      </c>
      <c r="W352" s="157"/>
      <c r="X352" s="157" t="s">
        <v>388</v>
      </c>
      <c r="Y352" s="148"/>
      <c r="Z352" s="148"/>
      <c r="AA352" s="148"/>
      <c r="AB352" s="148"/>
      <c r="AC352" s="148"/>
      <c r="AD352" s="148"/>
      <c r="AE352" s="148"/>
      <c r="AF352" s="148"/>
      <c r="AG352" s="148" t="s">
        <v>389</v>
      </c>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97" t="s">
        <v>2329</v>
      </c>
      <c r="D353" s="183"/>
      <c r="E353" s="184">
        <v>1</v>
      </c>
      <c r="F353" s="157"/>
      <c r="G353" s="157"/>
      <c r="H353" s="157"/>
      <c r="I353" s="157"/>
      <c r="J353" s="157"/>
      <c r="K353" s="157"/>
      <c r="L353" s="157"/>
      <c r="M353" s="157"/>
      <c r="N353" s="157"/>
      <c r="O353" s="157"/>
      <c r="P353" s="157"/>
      <c r="Q353" s="157"/>
      <c r="R353" s="157"/>
      <c r="S353" s="157"/>
      <c r="T353" s="157"/>
      <c r="U353" s="157"/>
      <c r="V353" s="157"/>
      <c r="W353" s="157"/>
      <c r="X353" s="157"/>
      <c r="Y353" s="148"/>
      <c r="Z353" s="148"/>
      <c r="AA353" s="148"/>
      <c r="AB353" s="148"/>
      <c r="AC353" s="148"/>
      <c r="AD353" s="148"/>
      <c r="AE353" s="148"/>
      <c r="AF353" s="148"/>
      <c r="AG353" s="148" t="s">
        <v>393</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ht="22.5" outlineLevel="1" x14ac:dyDescent="0.2">
      <c r="A354" s="165">
        <v>79</v>
      </c>
      <c r="B354" s="166" t="s">
        <v>2018</v>
      </c>
      <c r="C354" s="175" t="s">
        <v>2250</v>
      </c>
      <c r="D354" s="167" t="s">
        <v>1361</v>
      </c>
      <c r="E354" s="168">
        <v>1</v>
      </c>
      <c r="F354" s="169">
        <v>16800</v>
      </c>
      <c r="G354" s="170">
        <f>ROUND(E354*F354,2)</f>
        <v>16800</v>
      </c>
      <c r="H354" s="169">
        <v>0</v>
      </c>
      <c r="I354" s="170">
        <f>ROUND(E354*H354,2)</f>
        <v>0</v>
      </c>
      <c r="J354" s="169">
        <v>16800</v>
      </c>
      <c r="K354" s="170">
        <f>ROUND(E354*J354,2)</f>
        <v>16800</v>
      </c>
      <c r="L354" s="170">
        <v>21</v>
      </c>
      <c r="M354" s="170">
        <f>G354*(1+L354/100)</f>
        <v>20328</v>
      </c>
      <c r="N354" s="170">
        <v>0.09</v>
      </c>
      <c r="O354" s="170">
        <f>ROUND(E354*N354,2)</f>
        <v>0.09</v>
      </c>
      <c r="P354" s="170">
        <v>0</v>
      </c>
      <c r="Q354" s="170">
        <f>ROUND(E354*P354,2)</f>
        <v>0</v>
      </c>
      <c r="R354" s="170"/>
      <c r="S354" s="170" t="s">
        <v>321</v>
      </c>
      <c r="T354" s="171" t="s">
        <v>322</v>
      </c>
      <c r="U354" s="157">
        <v>0</v>
      </c>
      <c r="V354" s="157">
        <f>ROUND(E354*U354,2)</f>
        <v>0</v>
      </c>
      <c r="W354" s="157"/>
      <c r="X354" s="157" t="s">
        <v>388</v>
      </c>
      <c r="Y354" s="148"/>
      <c r="Z354" s="148"/>
      <c r="AA354" s="148"/>
      <c r="AB354" s="148"/>
      <c r="AC354" s="148"/>
      <c r="AD354" s="148"/>
      <c r="AE354" s="148"/>
      <c r="AF354" s="148"/>
      <c r="AG354" s="148" t="s">
        <v>389</v>
      </c>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97" t="s">
        <v>2020</v>
      </c>
      <c r="D355" s="183"/>
      <c r="E355" s="184">
        <v>1</v>
      </c>
      <c r="F355" s="157"/>
      <c r="G355" s="157"/>
      <c r="H355" s="157"/>
      <c r="I355" s="157"/>
      <c r="J355" s="157"/>
      <c r="K355" s="157"/>
      <c r="L355" s="157"/>
      <c r="M355" s="157"/>
      <c r="N355" s="157"/>
      <c r="O355" s="157"/>
      <c r="P355" s="157"/>
      <c r="Q355" s="157"/>
      <c r="R355" s="157"/>
      <c r="S355" s="157"/>
      <c r="T355" s="157"/>
      <c r="U355" s="157"/>
      <c r="V355" s="157"/>
      <c r="W355" s="157"/>
      <c r="X355" s="157"/>
      <c r="Y355" s="148"/>
      <c r="Z355" s="148"/>
      <c r="AA355" s="148"/>
      <c r="AB355" s="148"/>
      <c r="AC355" s="148"/>
      <c r="AD355" s="148"/>
      <c r="AE355" s="148"/>
      <c r="AF355" s="148"/>
      <c r="AG355" s="148" t="s">
        <v>393</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65">
        <v>80</v>
      </c>
      <c r="B356" s="166" t="s">
        <v>2021</v>
      </c>
      <c r="C356" s="175" t="s">
        <v>2022</v>
      </c>
      <c r="D356" s="167" t="s">
        <v>1361</v>
      </c>
      <c r="E356" s="168">
        <v>1</v>
      </c>
      <c r="F356" s="169">
        <v>1200</v>
      </c>
      <c r="G356" s="170">
        <f>ROUND(E356*F356,2)</f>
        <v>1200</v>
      </c>
      <c r="H356" s="169">
        <v>0</v>
      </c>
      <c r="I356" s="170">
        <f>ROUND(E356*H356,2)</f>
        <v>0</v>
      </c>
      <c r="J356" s="169">
        <v>1200</v>
      </c>
      <c r="K356" s="170">
        <f>ROUND(E356*J356,2)</f>
        <v>1200</v>
      </c>
      <c r="L356" s="170">
        <v>21</v>
      </c>
      <c r="M356" s="170">
        <f>G356*(1+L356/100)</f>
        <v>1452</v>
      </c>
      <c r="N356" s="170">
        <v>0.01</v>
      </c>
      <c r="O356" s="170">
        <f>ROUND(E356*N356,2)</f>
        <v>0.01</v>
      </c>
      <c r="P356" s="170">
        <v>0</v>
      </c>
      <c r="Q356" s="170">
        <f>ROUND(E356*P356,2)</f>
        <v>0</v>
      </c>
      <c r="R356" s="170"/>
      <c r="S356" s="170" t="s">
        <v>321</v>
      </c>
      <c r="T356" s="171" t="s">
        <v>322</v>
      </c>
      <c r="U356" s="157">
        <v>0</v>
      </c>
      <c r="V356" s="157">
        <f>ROUND(E356*U356,2)</f>
        <v>0</v>
      </c>
      <c r="W356" s="157"/>
      <c r="X356" s="157" t="s">
        <v>388</v>
      </c>
      <c r="Y356" s="148"/>
      <c r="Z356" s="148"/>
      <c r="AA356" s="148"/>
      <c r="AB356" s="148"/>
      <c r="AC356" s="148"/>
      <c r="AD356" s="148"/>
      <c r="AE356" s="148"/>
      <c r="AF356" s="148"/>
      <c r="AG356" s="148" t="s">
        <v>389</v>
      </c>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197" t="s">
        <v>2023</v>
      </c>
      <c r="D357" s="183"/>
      <c r="E357" s="184">
        <v>1</v>
      </c>
      <c r="F357" s="157"/>
      <c r="G357" s="157"/>
      <c r="H357" s="157"/>
      <c r="I357" s="157"/>
      <c r="J357" s="157"/>
      <c r="K357" s="157"/>
      <c r="L357" s="157"/>
      <c r="M357" s="157"/>
      <c r="N357" s="157"/>
      <c r="O357" s="157"/>
      <c r="P357" s="157"/>
      <c r="Q357" s="157"/>
      <c r="R357" s="157"/>
      <c r="S357" s="157"/>
      <c r="T357" s="157"/>
      <c r="U357" s="157"/>
      <c r="V357" s="157"/>
      <c r="W357" s="157"/>
      <c r="X357" s="157"/>
      <c r="Y357" s="148"/>
      <c r="Z357" s="148"/>
      <c r="AA357" s="148"/>
      <c r="AB357" s="148"/>
      <c r="AC357" s="148"/>
      <c r="AD357" s="148"/>
      <c r="AE357" s="148"/>
      <c r="AF357" s="148"/>
      <c r="AG357" s="148" t="s">
        <v>393</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65">
        <v>81</v>
      </c>
      <c r="B358" s="166" t="s">
        <v>2024</v>
      </c>
      <c r="C358" s="175" t="s">
        <v>2025</v>
      </c>
      <c r="D358" s="167" t="s">
        <v>1361</v>
      </c>
      <c r="E358" s="168">
        <v>1</v>
      </c>
      <c r="F358" s="169">
        <v>6800</v>
      </c>
      <c r="G358" s="170">
        <f>ROUND(E358*F358,2)</f>
        <v>6800</v>
      </c>
      <c r="H358" s="169">
        <v>0</v>
      </c>
      <c r="I358" s="170">
        <f>ROUND(E358*H358,2)</f>
        <v>0</v>
      </c>
      <c r="J358" s="169">
        <v>6800</v>
      </c>
      <c r="K358" s="170">
        <f>ROUND(E358*J358,2)</f>
        <v>6800</v>
      </c>
      <c r="L358" s="170">
        <v>21</v>
      </c>
      <c r="M358" s="170">
        <f>G358*(1+L358/100)</f>
        <v>8228</v>
      </c>
      <c r="N358" s="170">
        <v>0.04</v>
      </c>
      <c r="O358" s="170">
        <f>ROUND(E358*N358,2)</f>
        <v>0.04</v>
      </c>
      <c r="P358" s="170">
        <v>0</v>
      </c>
      <c r="Q358" s="170">
        <f>ROUND(E358*P358,2)</f>
        <v>0</v>
      </c>
      <c r="R358" s="170"/>
      <c r="S358" s="170" t="s">
        <v>321</v>
      </c>
      <c r="T358" s="171" t="s">
        <v>322</v>
      </c>
      <c r="U358" s="157">
        <v>0</v>
      </c>
      <c r="V358" s="157">
        <f>ROUND(E358*U358,2)</f>
        <v>0</v>
      </c>
      <c r="W358" s="157"/>
      <c r="X358" s="157" t="s">
        <v>388</v>
      </c>
      <c r="Y358" s="148"/>
      <c r="Z358" s="148"/>
      <c r="AA358" s="148"/>
      <c r="AB358" s="148"/>
      <c r="AC358" s="148"/>
      <c r="AD358" s="148"/>
      <c r="AE358" s="148"/>
      <c r="AF358" s="148"/>
      <c r="AG358" s="148" t="s">
        <v>389</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55"/>
      <c r="B359" s="156"/>
      <c r="C359" s="197" t="s">
        <v>2026</v>
      </c>
      <c r="D359" s="183"/>
      <c r="E359" s="184">
        <v>1</v>
      </c>
      <c r="F359" s="157"/>
      <c r="G359" s="157"/>
      <c r="H359" s="157"/>
      <c r="I359" s="157"/>
      <c r="J359" s="157"/>
      <c r="K359" s="157"/>
      <c r="L359" s="157"/>
      <c r="M359" s="157"/>
      <c r="N359" s="157"/>
      <c r="O359" s="157"/>
      <c r="P359" s="157"/>
      <c r="Q359" s="157"/>
      <c r="R359" s="157"/>
      <c r="S359" s="157"/>
      <c r="T359" s="157"/>
      <c r="U359" s="157"/>
      <c r="V359" s="157"/>
      <c r="W359" s="157"/>
      <c r="X359" s="157"/>
      <c r="Y359" s="148"/>
      <c r="Z359" s="148"/>
      <c r="AA359" s="148"/>
      <c r="AB359" s="148"/>
      <c r="AC359" s="148"/>
      <c r="AD359" s="148"/>
      <c r="AE359" s="148"/>
      <c r="AF359" s="148"/>
      <c r="AG359" s="148" t="s">
        <v>393</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65">
        <v>82</v>
      </c>
      <c r="B360" s="166" t="s">
        <v>2027</v>
      </c>
      <c r="C360" s="175" t="s">
        <v>2028</v>
      </c>
      <c r="D360" s="167" t="s">
        <v>727</v>
      </c>
      <c r="E360" s="168">
        <v>1</v>
      </c>
      <c r="F360" s="169">
        <v>39999.980000000003</v>
      </c>
      <c r="G360" s="170">
        <f>ROUND(E360*F360,2)</f>
        <v>39999.980000000003</v>
      </c>
      <c r="H360" s="169">
        <v>0</v>
      </c>
      <c r="I360" s="170">
        <f>ROUND(E360*H360,2)</f>
        <v>0</v>
      </c>
      <c r="J360" s="169">
        <v>39999.980000000003</v>
      </c>
      <c r="K360" s="170">
        <f>ROUND(E360*J360,2)</f>
        <v>39999.980000000003</v>
      </c>
      <c r="L360" s="170">
        <v>21</v>
      </c>
      <c r="M360" s="170">
        <f>G360*(1+L360/100)</f>
        <v>48399.9758</v>
      </c>
      <c r="N360" s="170">
        <v>0.5</v>
      </c>
      <c r="O360" s="170">
        <f>ROUND(E360*N360,2)</f>
        <v>0.5</v>
      </c>
      <c r="P360" s="170">
        <v>0</v>
      </c>
      <c r="Q360" s="170">
        <f>ROUND(E360*P360,2)</f>
        <v>0</v>
      </c>
      <c r="R360" s="170"/>
      <c r="S360" s="170" t="s">
        <v>321</v>
      </c>
      <c r="T360" s="171" t="s">
        <v>322</v>
      </c>
      <c r="U360" s="157">
        <v>0</v>
      </c>
      <c r="V360" s="157">
        <f>ROUND(E360*U360,2)</f>
        <v>0</v>
      </c>
      <c r="W360" s="157"/>
      <c r="X360" s="157" t="s">
        <v>388</v>
      </c>
      <c r="Y360" s="148"/>
      <c r="Z360" s="148"/>
      <c r="AA360" s="148"/>
      <c r="AB360" s="148"/>
      <c r="AC360" s="148"/>
      <c r="AD360" s="148"/>
      <c r="AE360" s="148"/>
      <c r="AF360" s="148"/>
      <c r="AG360" s="148" t="s">
        <v>389</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55"/>
      <c r="B361" s="156"/>
      <c r="C361" s="270" t="s">
        <v>2029</v>
      </c>
      <c r="D361" s="271"/>
      <c r="E361" s="271"/>
      <c r="F361" s="271"/>
      <c r="G361" s="271"/>
      <c r="H361" s="157"/>
      <c r="I361" s="157"/>
      <c r="J361" s="157"/>
      <c r="K361" s="157"/>
      <c r="L361" s="157"/>
      <c r="M361" s="157"/>
      <c r="N361" s="157"/>
      <c r="O361" s="157"/>
      <c r="P361" s="157"/>
      <c r="Q361" s="157"/>
      <c r="R361" s="157"/>
      <c r="S361" s="157"/>
      <c r="T361" s="157"/>
      <c r="U361" s="157"/>
      <c r="V361" s="157"/>
      <c r="W361" s="157"/>
      <c r="X361" s="157"/>
      <c r="Y361" s="148"/>
      <c r="Z361" s="148"/>
      <c r="AA361" s="148"/>
      <c r="AB361" s="148"/>
      <c r="AC361" s="148"/>
      <c r="AD361" s="148"/>
      <c r="AE361" s="148"/>
      <c r="AF361" s="148"/>
      <c r="AG361" s="148" t="s">
        <v>326</v>
      </c>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1" x14ac:dyDescent="0.2">
      <c r="A362" s="155"/>
      <c r="B362" s="156"/>
      <c r="C362" s="261" t="s">
        <v>2030</v>
      </c>
      <c r="D362" s="262"/>
      <c r="E362" s="262"/>
      <c r="F362" s="262"/>
      <c r="G362" s="262"/>
      <c r="H362" s="157"/>
      <c r="I362" s="157"/>
      <c r="J362" s="157"/>
      <c r="K362" s="157"/>
      <c r="L362" s="157"/>
      <c r="M362" s="157"/>
      <c r="N362" s="157"/>
      <c r="O362" s="157"/>
      <c r="P362" s="157"/>
      <c r="Q362" s="157"/>
      <c r="R362" s="157"/>
      <c r="S362" s="157"/>
      <c r="T362" s="157"/>
      <c r="U362" s="157"/>
      <c r="V362" s="157"/>
      <c r="W362" s="157"/>
      <c r="X362" s="157"/>
      <c r="Y362" s="148"/>
      <c r="Z362" s="148"/>
      <c r="AA362" s="148"/>
      <c r="AB362" s="148"/>
      <c r="AC362" s="148"/>
      <c r="AD362" s="148"/>
      <c r="AE362" s="148"/>
      <c r="AF362" s="148"/>
      <c r="AG362" s="148" t="s">
        <v>326</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72" t="str">
        <f>C362</f>
        <v>Břit, čerpací rouru spouštěné studny zhotovit dle dílenské dokumentace a bude dodávkou včetně všech potřebných prvků.</v>
      </c>
      <c r="BB362" s="148"/>
      <c r="BC362" s="148"/>
      <c r="BD362" s="148"/>
      <c r="BE362" s="148"/>
      <c r="BF362" s="148"/>
      <c r="BG362" s="148"/>
      <c r="BH362" s="148"/>
    </row>
    <row r="363" spans="1:60" outlineLevel="1" x14ac:dyDescent="0.2">
      <c r="A363" s="155"/>
      <c r="B363" s="156"/>
      <c r="C363" s="197" t="s">
        <v>2031</v>
      </c>
      <c r="D363" s="183"/>
      <c r="E363" s="184">
        <v>1</v>
      </c>
      <c r="F363" s="157"/>
      <c r="G363" s="157"/>
      <c r="H363" s="157"/>
      <c r="I363" s="157"/>
      <c r="J363" s="157"/>
      <c r="K363" s="157"/>
      <c r="L363" s="157"/>
      <c r="M363" s="157"/>
      <c r="N363" s="157"/>
      <c r="O363" s="157"/>
      <c r="P363" s="157"/>
      <c r="Q363" s="157"/>
      <c r="R363" s="157"/>
      <c r="S363" s="157"/>
      <c r="T363" s="157"/>
      <c r="U363" s="157"/>
      <c r="V363" s="157"/>
      <c r="W363" s="157"/>
      <c r="X363" s="157"/>
      <c r="Y363" s="148"/>
      <c r="Z363" s="148"/>
      <c r="AA363" s="148"/>
      <c r="AB363" s="148"/>
      <c r="AC363" s="148"/>
      <c r="AD363" s="148"/>
      <c r="AE363" s="148"/>
      <c r="AF363" s="148"/>
      <c r="AG363" s="148" t="s">
        <v>393</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65">
        <v>83</v>
      </c>
      <c r="B364" s="166" t="s">
        <v>2037</v>
      </c>
      <c r="C364" s="175" t="s">
        <v>2038</v>
      </c>
      <c r="D364" s="167" t="s">
        <v>649</v>
      </c>
      <c r="E364" s="168">
        <v>1.01</v>
      </c>
      <c r="F364" s="169">
        <v>979.2</v>
      </c>
      <c r="G364" s="170">
        <f>ROUND(E364*F364,2)</f>
        <v>988.99</v>
      </c>
      <c r="H364" s="169">
        <v>0</v>
      </c>
      <c r="I364" s="170">
        <f>ROUND(E364*H364,2)</f>
        <v>0</v>
      </c>
      <c r="J364" s="169">
        <v>979.2</v>
      </c>
      <c r="K364" s="170">
        <f>ROUND(E364*J364,2)</f>
        <v>988.99</v>
      </c>
      <c r="L364" s="170">
        <v>21</v>
      </c>
      <c r="M364" s="170">
        <f>G364*(1+L364/100)</f>
        <v>1196.6778999999999</v>
      </c>
      <c r="N364" s="170">
        <v>0</v>
      </c>
      <c r="O364" s="170">
        <f>ROUND(E364*N364,2)</f>
        <v>0</v>
      </c>
      <c r="P364" s="170">
        <v>0</v>
      </c>
      <c r="Q364" s="170">
        <f>ROUND(E364*P364,2)</f>
        <v>0</v>
      </c>
      <c r="R364" s="170" t="s">
        <v>2000</v>
      </c>
      <c r="S364" s="170" t="s">
        <v>387</v>
      </c>
      <c r="T364" s="171" t="s">
        <v>322</v>
      </c>
      <c r="U364" s="157">
        <v>3.327</v>
      </c>
      <c r="V364" s="157">
        <f>ROUND(E364*U364,2)</f>
        <v>3.36</v>
      </c>
      <c r="W364" s="157"/>
      <c r="X364" s="157" t="s">
        <v>943</v>
      </c>
      <c r="Y364" s="148"/>
      <c r="Z364" s="148"/>
      <c r="AA364" s="148"/>
      <c r="AB364" s="148"/>
      <c r="AC364" s="148"/>
      <c r="AD364" s="148"/>
      <c r="AE364" s="148"/>
      <c r="AF364" s="148"/>
      <c r="AG364" s="148" t="s">
        <v>944</v>
      </c>
      <c r="AH364" s="148"/>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55"/>
      <c r="B365" s="156"/>
      <c r="C365" s="273" t="s">
        <v>1995</v>
      </c>
      <c r="D365" s="274"/>
      <c r="E365" s="274"/>
      <c r="F365" s="274"/>
      <c r="G365" s="274"/>
      <c r="H365" s="157"/>
      <c r="I365" s="157"/>
      <c r="J365" s="157"/>
      <c r="K365" s="157"/>
      <c r="L365" s="157"/>
      <c r="M365" s="157"/>
      <c r="N365" s="157"/>
      <c r="O365" s="157"/>
      <c r="P365" s="157"/>
      <c r="Q365" s="157"/>
      <c r="R365" s="157"/>
      <c r="S365" s="157"/>
      <c r="T365" s="157"/>
      <c r="U365" s="157"/>
      <c r="V365" s="157"/>
      <c r="W365" s="157"/>
      <c r="X365" s="157"/>
      <c r="Y365" s="148"/>
      <c r="Z365" s="148"/>
      <c r="AA365" s="148"/>
      <c r="AB365" s="148"/>
      <c r="AC365" s="148"/>
      <c r="AD365" s="148"/>
      <c r="AE365" s="148"/>
      <c r="AF365" s="148"/>
      <c r="AG365" s="148" t="s">
        <v>391</v>
      </c>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97" t="s">
        <v>947</v>
      </c>
      <c r="D366" s="183"/>
      <c r="E366" s="184"/>
      <c r="F366" s="157"/>
      <c r="G366" s="157"/>
      <c r="H366" s="157"/>
      <c r="I366" s="157"/>
      <c r="J366" s="157"/>
      <c r="K366" s="157"/>
      <c r="L366" s="157"/>
      <c r="M366" s="157"/>
      <c r="N366" s="157"/>
      <c r="O366" s="157"/>
      <c r="P366" s="157"/>
      <c r="Q366" s="157"/>
      <c r="R366" s="157"/>
      <c r="S366" s="157"/>
      <c r="T366" s="157"/>
      <c r="U366" s="157"/>
      <c r="V366" s="157"/>
      <c r="W366" s="157"/>
      <c r="X366" s="157"/>
      <c r="Y366" s="148"/>
      <c r="Z366" s="148"/>
      <c r="AA366" s="148"/>
      <c r="AB366" s="148"/>
      <c r="AC366" s="148"/>
      <c r="AD366" s="148"/>
      <c r="AE366" s="148"/>
      <c r="AF366" s="148"/>
      <c r="AG366" s="148" t="s">
        <v>393</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97" t="s">
        <v>2330</v>
      </c>
      <c r="D367" s="183"/>
      <c r="E367" s="184"/>
      <c r="F367" s="157"/>
      <c r="G367" s="157"/>
      <c r="H367" s="157"/>
      <c r="I367" s="157"/>
      <c r="J367" s="157"/>
      <c r="K367" s="157"/>
      <c r="L367" s="157"/>
      <c r="M367" s="157"/>
      <c r="N367" s="157"/>
      <c r="O367" s="157"/>
      <c r="P367" s="157"/>
      <c r="Q367" s="157"/>
      <c r="R367" s="157"/>
      <c r="S367" s="157"/>
      <c r="T367" s="157"/>
      <c r="U367" s="157"/>
      <c r="V367" s="157"/>
      <c r="W367" s="157"/>
      <c r="X367" s="157"/>
      <c r="Y367" s="148"/>
      <c r="Z367" s="148"/>
      <c r="AA367" s="148"/>
      <c r="AB367" s="148"/>
      <c r="AC367" s="148"/>
      <c r="AD367" s="148"/>
      <c r="AE367" s="148"/>
      <c r="AF367" s="148"/>
      <c r="AG367" s="148" t="s">
        <v>393</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55"/>
      <c r="B368" s="156"/>
      <c r="C368" s="197" t="s">
        <v>2252</v>
      </c>
      <c r="D368" s="183"/>
      <c r="E368" s="184">
        <v>1.01</v>
      </c>
      <c r="F368" s="157"/>
      <c r="G368" s="157"/>
      <c r="H368" s="157"/>
      <c r="I368" s="157"/>
      <c r="J368" s="157"/>
      <c r="K368" s="157"/>
      <c r="L368" s="157"/>
      <c r="M368" s="157"/>
      <c r="N368" s="157"/>
      <c r="O368" s="157"/>
      <c r="P368" s="157"/>
      <c r="Q368" s="157"/>
      <c r="R368" s="157"/>
      <c r="S368" s="157"/>
      <c r="T368" s="157"/>
      <c r="U368" s="157"/>
      <c r="V368" s="157"/>
      <c r="W368" s="157"/>
      <c r="X368" s="157"/>
      <c r="Y368" s="148"/>
      <c r="Z368" s="148"/>
      <c r="AA368" s="148"/>
      <c r="AB368" s="148"/>
      <c r="AC368" s="148"/>
      <c r="AD368" s="148"/>
      <c r="AE368" s="148"/>
      <c r="AF368" s="148"/>
      <c r="AG368" s="148" t="s">
        <v>393</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x14ac:dyDescent="0.2">
      <c r="A369" s="159" t="s">
        <v>316</v>
      </c>
      <c r="B369" s="160" t="s">
        <v>246</v>
      </c>
      <c r="C369" s="174" t="s">
        <v>247</v>
      </c>
      <c r="D369" s="161"/>
      <c r="E369" s="162"/>
      <c r="F369" s="163"/>
      <c r="G369" s="163">
        <f>SUMIF(AG370:AG382,"&lt;&gt;NOR",G370:G382)</f>
        <v>14429.88</v>
      </c>
      <c r="H369" s="163"/>
      <c r="I369" s="163">
        <f>SUM(I370:I382)</f>
        <v>5571.02</v>
      </c>
      <c r="J369" s="163"/>
      <c r="K369" s="163">
        <f>SUM(K370:K382)</f>
        <v>8858.86</v>
      </c>
      <c r="L369" s="163"/>
      <c r="M369" s="163">
        <f>SUM(M370:M382)</f>
        <v>17460.1548</v>
      </c>
      <c r="N369" s="163"/>
      <c r="O369" s="163">
        <f>SUM(O370:O382)</f>
        <v>7.0000000000000007E-2</v>
      </c>
      <c r="P369" s="163"/>
      <c r="Q369" s="163">
        <f>SUM(Q370:Q382)</f>
        <v>0</v>
      </c>
      <c r="R369" s="163"/>
      <c r="S369" s="163"/>
      <c r="T369" s="164"/>
      <c r="U369" s="158"/>
      <c r="V369" s="158">
        <f>SUM(V370:V382)</f>
        <v>24.5</v>
      </c>
      <c r="W369" s="158"/>
      <c r="X369" s="158"/>
      <c r="AG369" t="s">
        <v>317</v>
      </c>
    </row>
    <row r="370" spans="1:60" ht="22.5" outlineLevel="1" x14ac:dyDescent="0.2">
      <c r="A370" s="165">
        <v>84</v>
      </c>
      <c r="B370" s="166" t="s">
        <v>2041</v>
      </c>
      <c r="C370" s="175" t="s">
        <v>2042</v>
      </c>
      <c r="D370" s="167" t="s">
        <v>506</v>
      </c>
      <c r="E370" s="168">
        <v>77.58</v>
      </c>
      <c r="F370" s="169">
        <v>186</v>
      </c>
      <c r="G370" s="170">
        <f>ROUND(E370*F370,2)</f>
        <v>14429.88</v>
      </c>
      <c r="H370" s="169">
        <v>71.81</v>
      </c>
      <c r="I370" s="170">
        <f>ROUND(E370*H370,2)</f>
        <v>5571.02</v>
      </c>
      <c r="J370" s="169">
        <v>114.19</v>
      </c>
      <c r="K370" s="170">
        <f>ROUND(E370*J370,2)</f>
        <v>8858.86</v>
      </c>
      <c r="L370" s="170">
        <v>21</v>
      </c>
      <c r="M370" s="170">
        <f>G370*(1+L370/100)</f>
        <v>17460.1548</v>
      </c>
      <c r="N370" s="170">
        <v>8.9999999999999998E-4</v>
      </c>
      <c r="O370" s="170">
        <f>ROUND(E370*N370,2)</f>
        <v>7.0000000000000007E-2</v>
      </c>
      <c r="P370" s="170">
        <v>0</v>
      </c>
      <c r="Q370" s="170">
        <f>ROUND(E370*P370,2)</f>
        <v>0</v>
      </c>
      <c r="R370" s="170" t="s">
        <v>1499</v>
      </c>
      <c r="S370" s="170" t="s">
        <v>387</v>
      </c>
      <c r="T370" s="171" t="s">
        <v>322</v>
      </c>
      <c r="U370" s="157">
        <v>0.31580000000000003</v>
      </c>
      <c r="V370" s="157">
        <f>ROUND(E370*U370,2)</f>
        <v>24.5</v>
      </c>
      <c r="W370" s="157"/>
      <c r="X370" s="157" t="s">
        <v>388</v>
      </c>
      <c r="Y370" s="148"/>
      <c r="Z370" s="148"/>
      <c r="AA370" s="148"/>
      <c r="AB370" s="148"/>
      <c r="AC370" s="148"/>
      <c r="AD370" s="148"/>
      <c r="AE370" s="148"/>
      <c r="AF370" s="148"/>
      <c r="AG370" s="148" t="s">
        <v>389</v>
      </c>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c r="B371" s="156"/>
      <c r="C371" s="273" t="s">
        <v>1500</v>
      </c>
      <c r="D371" s="274"/>
      <c r="E371" s="274"/>
      <c r="F371" s="274"/>
      <c r="G371" s="274"/>
      <c r="H371" s="157"/>
      <c r="I371" s="157"/>
      <c r="J371" s="157"/>
      <c r="K371" s="157"/>
      <c r="L371" s="157"/>
      <c r="M371" s="157"/>
      <c r="N371" s="157"/>
      <c r="O371" s="157"/>
      <c r="P371" s="157"/>
      <c r="Q371" s="157"/>
      <c r="R371" s="157"/>
      <c r="S371" s="157"/>
      <c r="T371" s="157"/>
      <c r="U371" s="157"/>
      <c r="V371" s="157"/>
      <c r="W371" s="157"/>
      <c r="X371" s="157"/>
      <c r="Y371" s="148"/>
      <c r="Z371" s="148"/>
      <c r="AA371" s="148"/>
      <c r="AB371" s="148"/>
      <c r="AC371" s="148"/>
      <c r="AD371" s="148"/>
      <c r="AE371" s="148"/>
      <c r="AF371" s="148"/>
      <c r="AG371" s="148" t="s">
        <v>391</v>
      </c>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55"/>
      <c r="B372" s="156"/>
      <c r="C372" s="261" t="s">
        <v>2043</v>
      </c>
      <c r="D372" s="262"/>
      <c r="E372" s="262"/>
      <c r="F372" s="262"/>
      <c r="G372" s="262"/>
      <c r="H372" s="157"/>
      <c r="I372" s="157"/>
      <c r="J372" s="157"/>
      <c r="K372" s="157"/>
      <c r="L372" s="157"/>
      <c r="M372" s="157"/>
      <c r="N372" s="157"/>
      <c r="O372" s="157"/>
      <c r="P372" s="157"/>
      <c r="Q372" s="157"/>
      <c r="R372" s="157"/>
      <c r="S372" s="157"/>
      <c r="T372" s="157"/>
      <c r="U372" s="157"/>
      <c r="V372" s="157"/>
      <c r="W372" s="157"/>
      <c r="X372" s="157"/>
      <c r="Y372" s="148"/>
      <c r="Z372" s="148"/>
      <c r="AA372" s="148"/>
      <c r="AB372" s="148"/>
      <c r="AC372" s="148"/>
      <c r="AD372" s="148"/>
      <c r="AE372" s="148"/>
      <c r="AF372" s="148"/>
      <c r="AG372" s="148" t="s">
        <v>326</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55"/>
      <c r="B373" s="156"/>
      <c r="C373" s="197" t="s">
        <v>2044</v>
      </c>
      <c r="D373" s="183"/>
      <c r="E373" s="184"/>
      <c r="F373" s="157"/>
      <c r="G373" s="157"/>
      <c r="H373" s="157"/>
      <c r="I373" s="157"/>
      <c r="J373" s="157"/>
      <c r="K373" s="157"/>
      <c r="L373" s="157"/>
      <c r="M373" s="157"/>
      <c r="N373" s="157"/>
      <c r="O373" s="157"/>
      <c r="P373" s="157"/>
      <c r="Q373" s="157"/>
      <c r="R373" s="157"/>
      <c r="S373" s="157"/>
      <c r="T373" s="157"/>
      <c r="U373" s="157"/>
      <c r="V373" s="157"/>
      <c r="W373" s="157"/>
      <c r="X373" s="157"/>
      <c r="Y373" s="148"/>
      <c r="Z373" s="148"/>
      <c r="AA373" s="148"/>
      <c r="AB373" s="148"/>
      <c r="AC373" s="148"/>
      <c r="AD373" s="148"/>
      <c r="AE373" s="148"/>
      <c r="AF373" s="148"/>
      <c r="AG373" s="148" t="s">
        <v>393</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55"/>
      <c r="B374" s="156"/>
      <c r="C374" s="197" t="s">
        <v>2331</v>
      </c>
      <c r="D374" s="183"/>
      <c r="E374" s="184">
        <v>6.96</v>
      </c>
      <c r="F374" s="157"/>
      <c r="G374" s="157"/>
      <c r="H374" s="157"/>
      <c r="I374" s="157"/>
      <c r="J374" s="157"/>
      <c r="K374" s="157"/>
      <c r="L374" s="157"/>
      <c r="M374" s="157"/>
      <c r="N374" s="157"/>
      <c r="O374" s="157"/>
      <c r="P374" s="157"/>
      <c r="Q374" s="157"/>
      <c r="R374" s="157"/>
      <c r="S374" s="157"/>
      <c r="T374" s="157"/>
      <c r="U374" s="157"/>
      <c r="V374" s="157"/>
      <c r="W374" s="157"/>
      <c r="X374" s="157"/>
      <c r="Y374" s="148"/>
      <c r="Z374" s="148"/>
      <c r="AA374" s="148"/>
      <c r="AB374" s="148"/>
      <c r="AC374" s="148"/>
      <c r="AD374" s="148"/>
      <c r="AE374" s="148"/>
      <c r="AF374" s="148"/>
      <c r="AG374" s="148" t="s">
        <v>393</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1" x14ac:dyDescent="0.2">
      <c r="A375" s="155"/>
      <c r="B375" s="156"/>
      <c r="C375" s="197" t="s">
        <v>2332</v>
      </c>
      <c r="D375" s="183"/>
      <c r="E375" s="184">
        <v>31.4</v>
      </c>
      <c r="F375" s="157"/>
      <c r="G375" s="157"/>
      <c r="H375" s="157"/>
      <c r="I375" s="157"/>
      <c r="J375" s="157"/>
      <c r="K375" s="157"/>
      <c r="L375" s="157"/>
      <c r="M375" s="157"/>
      <c r="N375" s="157"/>
      <c r="O375" s="157"/>
      <c r="P375" s="157"/>
      <c r="Q375" s="157"/>
      <c r="R375" s="157"/>
      <c r="S375" s="157"/>
      <c r="T375" s="157"/>
      <c r="U375" s="157"/>
      <c r="V375" s="157"/>
      <c r="W375" s="157"/>
      <c r="X375" s="157"/>
      <c r="Y375" s="148"/>
      <c r="Z375" s="148"/>
      <c r="AA375" s="148"/>
      <c r="AB375" s="148"/>
      <c r="AC375" s="148"/>
      <c r="AD375" s="148"/>
      <c r="AE375" s="148"/>
      <c r="AF375" s="148"/>
      <c r="AG375" s="148" t="s">
        <v>393</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97" t="s">
        <v>2255</v>
      </c>
      <c r="D376" s="183"/>
      <c r="E376" s="184">
        <v>7.78</v>
      </c>
      <c r="F376" s="157"/>
      <c r="G376" s="157"/>
      <c r="H376" s="157"/>
      <c r="I376" s="157"/>
      <c r="J376" s="157"/>
      <c r="K376" s="157"/>
      <c r="L376" s="157"/>
      <c r="M376" s="157"/>
      <c r="N376" s="157"/>
      <c r="O376" s="157"/>
      <c r="P376" s="157"/>
      <c r="Q376" s="157"/>
      <c r="R376" s="157"/>
      <c r="S376" s="157"/>
      <c r="T376" s="157"/>
      <c r="U376" s="157"/>
      <c r="V376" s="157"/>
      <c r="W376" s="157"/>
      <c r="X376" s="157"/>
      <c r="Y376" s="148"/>
      <c r="Z376" s="148"/>
      <c r="AA376" s="148"/>
      <c r="AB376" s="148"/>
      <c r="AC376" s="148"/>
      <c r="AD376" s="148"/>
      <c r="AE376" s="148"/>
      <c r="AF376" s="148"/>
      <c r="AG376" s="148" t="s">
        <v>393</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55"/>
      <c r="B377" s="156"/>
      <c r="C377" s="197" t="s">
        <v>1773</v>
      </c>
      <c r="D377" s="183"/>
      <c r="E377" s="184"/>
      <c r="F377" s="157"/>
      <c r="G377" s="157"/>
      <c r="H377" s="157"/>
      <c r="I377" s="157"/>
      <c r="J377" s="157"/>
      <c r="K377" s="157"/>
      <c r="L377" s="157"/>
      <c r="M377" s="157"/>
      <c r="N377" s="157"/>
      <c r="O377" s="157"/>
      <c r="P377" s="157"/>
      <c r="Q377" s="157"/>
      <c r="R377" s="157"/>
      <c r="S377" s="157"/>
      <c r="T377" s="157"/>
      <c r="U377" s="157"/>
      <c r="V377" s="157"/>
      <c r="W377" s="157"/>
      <c r="X377" s="157"/>
      <c r="Y377" s="148"/>
      <c r="Z377" s="148"/>
      <c r="AA377" s="148"/>
      <c r="AB377" s="148"/>
      <c r="AC377" s="148"/>
      <c r="AD377" s="148"/>
      <c r="AE377" s="148"/>
      <c r="AF377" s="148"/>
      <c r="AG377" s="148" t="s">
        <v>393</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55"/>
      <c r="B378" s="156"/>
      <c r="C378" s="197" t="s">
        <v>2333</v>
      </c>
      <c r="D378" s="183"/>
      <c r="E378" s="184">
        <v>9.7799999999999994</v>
      </c>
      <c r="F378" s="157"/>
      <c r="G378" s="157"/>
      <c r="H378" s="157"/>
      <c r="I378" s="157"/>
      <c r="J378" s="157"/>
      <c r="K378" s="157"/>
      <c r="L378" s="157"/>
      <c r="M378" s="157"/>
      <c r="N378" s="157"/>
      <c r="O378" s="157"/>
      <c r="P378" s="157"/>
      <c r="Q378" s="157"/>
      <c r="R378" s="157"/>
      <c r="S378" s="157"/>
      <c r="T378" s="157"/>
      <c r="U378" s="157"/>
      <c r="V378" s="157"/>
      <c r="W378" s="157"/>
      <c r="X378" s="157"/>
      <c r="Y378" s="148"/>
      <c r="Z378" s="148"/>
      <c r="AA378" s="148"/>
      <c r="AB378" s="148"/>
      <c r="AC378" s="148"/>
      <c r="AD378" s="148"/>
      <c r="AE378" s="148"/>
      <c r="AF378" s="148"/>
      <c r="AG378" s="148" t="s">
        <v>393</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55"/>
      <c r="B379" s="156"/>
      <c r="C379" s="197" t="s">
        <v>2334</v>
      </c>
      <c r="D379" s="183"/>
      <c r="E379" s="184">
        <v>16.28</v>
      </c>
      <c r="F379" s="157"/>
      <c r="G379" s="157"/>
      <c r="H379" s="157"/>
      <c r="I379" s="157"/>
      <c r="J379" s="157"/>
      <c r="K379" s="157"/>
      <c r="L379" s="157"/>
      <c r="M379" s="157"/>
      <c r="N379" s="157"/>
      <c r="O379" s="157"/>
      <c r="P379" s="157"/>
      <c r="Q379" s="157"/>
      <c r="R379" s="157"/>
      <c r="S379" s="157"/>
      <c r="T379" s="157"/>
      <c r="U379" s="157"/>
      <c r="V379" s="157"/>
      <c r="W379" s="157"/>
      <c r="X379" s="157"/>
      <c r="Y379" s="148"/>
      <c r="Z379" s="148"/>
      <c r="AA379" s="148"/>
      <c r="AB379" s="148"/>
      <c r="AC379" s="148"/>
      <c r="AD379" s="148"/>
      <c r="AE379" s="148"/>
      <c r="AF379" s="148"/>
      <c r="AG379" s="148" t="s">
        <v>393</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97" t="s">
        <v>2335</v>
      </c>
      <c r="D380" s="183"/>
      <c r="E380" s="184">
        <v>4.68</v>
      </c>
      <c r="F380" s="157"/>
      <c r="G380" s="157"/>
      <c r="H380" s="157"/>
      <c r="I380" s="157"/>
      <c r="J380" s="157"/>
      <c r="K380" s="157"/>
      <c r="L380" s="157"/>
      <c r="M380" s="157"/>
      <c r="N380" s="157"/>
      <c r="O380" s="157"/>
      <c r="P380" s="157"/>
      <c r="Q380" s="157"/>
      <c r="R380" s="157"/>
      <c r="S380" s="157"/>
      <c r="T380" s="157"/>
      <c r="U380" s="157"/>
      <c r="V380" s="157"/>
      <c r="W380" s="157"/>
      <c r="X380" s="157"/>
      <c r="Y380" s="148"/>
      <c r="Z380" s="148"/>
      <c r="AA380" s="148"/>
      <c r="AB380" s="148"/>
      <c r="AC380" s="148"/>
      <c r="AD380" s="148"/>
      <c r="AE380" s="148"/>
      <c r="AF380" s="148"/>
      <c r="AG380" s="148" t="s">
        <v>393</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c r="B381" s="156"/>
      <c r="C381" s="197" t="s">
        <v>2175</v>
      </c>
      <c r="D381" s="183"/>
      <c r="E381" s="184">
        <v>0.7</v>
      </c>
      <c r="F381" s="157"/>
      <c r="G381" s="157"/>
      <c r="H381" s="157"/>
      <c r="I381" s="157"/>
      <c r="J381" s="157"/>
      <c r="K381" s="157"/>
      <c r="L381" s="157"/>
      <c r="M381" s="157"/>
      <c r="N381" s="157"/>
      <c r="O381" s="157"/>
      <c r="P381" s="157"/>
      <c r="Q381" s="157"/>
      <c r="R381" s="157"/>
      <c r="S381" s="157"/>
      <c r="T381" s="157"/>
      <c r="U381" s="157"/>
      <c r="V381" s="157"/>
      <c r="W381" s="157"/>
      <c r="X381" s="157"/>
      <c r="Y381" s="148"/>
      <c r="Z381" s="148"/>
      <c r="AA381" s="148"/>
      <c r="AB381" s="148"/>
      <c r="AC381" s="148"/>
      <c r="AD381" s="148"/>
      <c r="AE381" s="148"/>
      <c r="AF381" s="148"/>
      <c r="AG381" s="148" t="s">
        <v>393</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c r="B382" s="156"/>
      <c r="C382" s="198" t="s">
        <v>599</v>
      </c>
      <c r="D382" s="185"/>
      <c r="E382" s="186">
        <v>77.58</v>
      </c>
      <c r="F382" s="157"/>
      <c r="G382" s="157"/>
      <c r="H382" s="157"/>
      <c r="I382" s="157"/>
      <c r="J382" s="157"/>
      <c r="K382" s="157"/>
      <c r="L382" s="157"/>
      <c r="M382" s="157"/>
      <c r="N382" s="157"/>
      <c r="O382" s="157"/>
      <c r="P382" s="157"/>
      <c r="Q382" s="157"/>
      <c r="R382" s="157"/>
      <c r="S382" s="157"/>
      <c r="T382" s="157"/>
      <c r="U382" s="157"/>
      <c r="V382" s="157"/>
      <c r="W382" s="157"/>
      <c r="X382" s="157"/>
      <c r="Y382" s="148"/>
      <c r="Z382" s="148"/>
      <c r="AA382" s="148"/>
      <c r="AB382" s="148"/>
      <c r="AC382" s="148"/>
      <c r="AD382" s="148"/>
      <c r="AE382" s="148"/>
      <c r="AF382" s="148"/>
      <c r="AG382" s="148" t="s">
        <v>393</v>
      </c>
      <c r="AH382" s="148">
        <v>1</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x14ac:dyDescent="0.2">
      <c r="A383" s="159" t="s">
        <v>316</v>
      </c>
      <c r="B383" s="160" t="s">
        <v>283</v>
      </c>
      <c r="C383" s="174" t="s">
        <v>284</v>
      </c>
      <c r="D383" s="161"/>
      <c r="E383" s="162"/>
      <c r="F383" s="163"/>
      <c r="G383" s="163">
        <f>SUMIF(AG384:AG403,"&lt;&gt;NOR",G384:G403)</f>
        <v>7443.2</v>
      </c>
      <c r="H383" s="163"/>
      <c r="I383" s="163">
        <f>SUM(I384:I403)</f>
        <v>2839.5</v>
      </c>
      <c r="J383" s="163"/>
      <c r="K383" s="163">
        <f>SUM(K384:K403)</f>
        <v>4603.7</v>
      </c>
      <c r="L383" s="163"/>
      <c r="M383" s="163">
        <f>SUM(M384:M403)</f>
        <v>9006.271999999999</v>
      </c>
      <c r="N383" s="163"/>
      <c r="O383" s="163">
        <f>SUM(O384:O403)</f>
        <v>1.36</v>
      </c>
      <c r="P383" s="163"/>
      <c r="Q383" s="163">
        <f>SUM(Q384:Q403)</f>
        <v>0</v>
      </c>
      <c r="R383" s="163"/>
      <c r="S383" s="163"/>
      <c r="T383" s="164"/>
      <c r="U383" s="158"/>
      <c r="V383" s="158">
        <f>SUM(V384:V403)</f>
        <v>16.059999999999999</v>
      </c>
      <c r="W383" s="158"/>
      <c r="X383" s="158"/>
      <c r="AG383" t="s">
        <v>317</v>
      </c>
    </row>
    <row r="384" spans="1:60" outlineLevel="1" x14ac:dyDescent="0.2">
      <c r="A384" s="165">
        <v>85</v>
      </c>
      <c r="B384" s="166" t="s">
        <v>2052</v>
      </c>
      <c r="C384" s="175" t="s">
        <v>2053</v>
      </c>
      <c r="D384" s="167" t="s">
        <v>420</v>
      </c>
      <c r="E384" s="168">
        <v>19</v>
      </c>
      <c r="F384" s="169">
        <v>160</v>
      </c>
      <c r="G384" s="170">
        <f>ROUND(E384*F384,2)</f>
        <v>3040</v>
      </c>
      <c r="H384" s="169">
        <v>118.4</v>
      </c>
      <c r="I384" s="170">
        <f>ROUND(E384*H384,2)</f>
        <v>2249.6</v>
      </c>
      <c r="J384" s="169">
        <v>41.6</v>
      </c>
      <c r="K384" s="170">
        <f>ROUND(E384*J384,2)</f>
        <v>790.4</v>
      </c>
      <c r="L384" s="170">
        <v>21</v>
      </c>
      <c r="M384" s="170">
        <f>G384*(1+L384/100)</f>
        <v>3678.4</v>
      </c>
      <c r="N384" s="170">
        <v>2.1199999999999999E-3</v>
      </c>
      <c r="O384" s="170">
        <f>ROUND(E384*N384,2)</f>
        <v>0.04</v>
      </c>
      <c r="P384" s="170">
        <v>0</v>
      </c>
      <c r="Q384" s="170">
        <f>ROUND(E384*P384,2)</f>
        <v>0</v>
      </c>
      <c r="R384" s="170"/>
      <c r="S384" s="170" t="s">
        <v>387</v>
      </c>
      <c r="T384" s="171" t="s">
        <v>322</v>
      </c>
      <c r="U384" s="157">
        <v>0.125</v>
      </c>
      <c r="V384" s="157">
        <f>ROUND(E384*U384,2)</f>
        <v>2.38</v>
      </c>
      <c r="W384" s="157"/>
      <c r="X384" s="157" t="s">
        <v>388</v>
      </c>
      <c r="Y384" s="148"/>
      <c r="Z384" s="148"/>
      <c r="AA384" s="148"/>
      <c r="AB384" s="148"/>
      <c r="AC384" s="148"/>
      <c r="AD384" s="148"/>
      <c r="AE384" s="148"/>
      <c r="AF384" s="148"/>
      <c r="AG384" s="148" t="s">
        <v>389</v>
      </c>
      <c r="AH384" s="148"/>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55"/>
      <c r="B385" s="156"/>
      <c r="C385" s="270" t="s">
        <v>2054</v>
      </c>
      <c r="D385" s="271"/>
      <c r="E385" s="271"/>
      <c r="F385" s="271"/>
      <c r="G385" s="271"/>
      <c r="H385" s="157"/>
      <c r="I385" s="157"/>
      <c r="J385" s="157"/>
      <c r="K385" s="157"/>
      <c r="L385" s="157"/>
      <c r="M385" s="157"/>
      <c r="N385" s="157"/>
      <c r="O385" s="157"/>
      <c r="P385" s="157"/>
      <c r="Q385" s="157"/>
      <c r="R385" s="157"/>
      <c r="S385" s="157"/>
      <c r="T385" s="157"/>
      <c r="U385" s="157"/>
      <c r="V385" s="157"/>
      <c r="W385" s="157"/>
      <c r="X385" s="157"/>
      <c r="Y385" s="148"/>
      <c r="Z385" s="148"/>
      <c r="AA385" s="148"/>
      <c r="AB385" s="148"/>
      <c r="AC385" s="148"/>
      <c r="AD385" s="148"/>
      <c r="AE385" s="148"/>
      <c r="AF385" s="148"/>
      <c r="AG385" s="148" t="s">
        <v>326</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55"/>
      <c r="B386" s="156"/>
      <c r="C386" s="197" t="s">
        <v>2336</v>
      </c>
      <c r="D386" s="183"/>
      <c r="E386" s="184">
        <v>12</v>
      </c>
      <c r="F386" s="157"/>
      <c r="G386" s="157"/>
      <c r="H386" s="157"/>
      <c r="I386" s="157"/>
      <c r="J386" s="157"/>
      <c r="K386" s="157"/>
      <c r="L386" s="157"/>
      <c r="M386" s="157"/>
      <c r="N386" s="157"/>
      <c r="O386" s="157"/>
      <c r="P386" s="157"/>
      <c r="Q386" s="157"/>
      <c r="R386" s="157"/>
      <c r="S386" s="157"/>
      <c r="T386" s="157"/>
      <c r="U386" s="157"/>
      <c r="V386" s="157"/>
      <c r="W386" s="157"/>
      <c r="X386" s="157"/>
      <c r="Y386" s="148"/>
      <c r="Z386" s="148"/>
      <c r="AA386" s="148"/>
      <c r="AB386" s="148"/>
      <c r="AC386" s="148"/>
      <c r="AD386" s="148"/>
      <c r="AE386" s="148"/>
      <c r="AF386" s="148"/>
      <c r="AG386" s="148" t="s">
        <v>393</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55"/>
      <c r="B387" s="156"/>
      <c r="C387" s="197" t="s">
        <v>2337</v>
      </c>
      <c r="D387" s="183"/>
      <c r="E387" s="184">
        <v>7</v>
      </c>
      <c r="F387" s="157"/>
      <c r="G387" s="157"/>
      <c r="H387" s="157"/>
      <c r="I387" s="157"/>
      <c r="J387" s="157"/>
      <c r="K387" s="157"/>
      <c r="L387" s="157"/>
      <c r="M387" s="157"/>
      <c r="N387" s="157"/>
      <c r="O387" s="157"/>
      <c r="P387" s="157"/>
      <c r="Q387" s="157"/>
      <c r="R387" s="157"/>
      <c r="S387" s="157"/>
      <c r="T387" s="157"/>
      <c r="U387" s="157"/>
      <c r="V387" s="157"/>
      <c r="W387" s="157"/>
      <c r="X387" s="157"/>
      <c r="Y387" s="148"/>
      <c r="Z387" s="148"/>
      <c r="AA387" s="148"/>
      <c r="AB387" s="148"/>
      <c r="AC387" s="148"/>
      <c r="AD387" s="148"/>
      <c r="AE387" s="148"/>
      <c r="AF387" s="148"/>
      <c r="AG387" s="148" t="s">
        <v>393</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65">
        <v>86</v>
      </c>
      <c r="B388" s="166" t="s">
        <v>2057</v>
      </c>
      <c r="C388" s="175" t="s">
        <v>2058</v>
      </c>
      <c r="D388" s="167" t="s">
        <v>420</v>
      </c>
      <c r="E388" s="168">
        <v>10</v>
      </c>
      <c r="F388" s="169">
        <v>264.39999999999998</v>
      </c>
      <c r="G388" s="170">
        <f>ROUND(E388*F388,2)</f>
        <v>2644</v>
      </c>
      <c r="H388" s="169">
        <v>0</v>
      </c>
      <c r="I388" s="170">
        <f>ROUND(E388*H388,2)</f>
        <v>0</v>
      </c>
      <c r="J388" s="169">
        <v>264.39999999999998</v>
      </c>
      <c r="K388" s="170">
        <f>ROUND(E388*J388,2)</f>
        <v>2644</v>
      </c>
      <c r="L388" s="170">
        <v>21</v>
      </c>
      <c r="M388" s="170">
        <f>G388*(1+L388/100)</f>
        <v>3199.24</v>
      </c>
      <c r="N388" s="170">
        <v>0</v>
      </c>
      <c r="O388" s="170">
        <f>ROUND(E388*N388,2)</f>
        <v>0</v>
      </c>
      <c r="P388" s="170">
        <v>0</v>
      </c>
      <c r="Q388" s="170">
        <f>ROUND(E388*P388,2)</f>
        <v>0</v>
      </c>
      <c r="R388" s="170"/>
      <c r="S388" s="170" t="s">
        <v>387</v>
      </c>
      <c r="T388" s="171" t="s">
        <v>322</v>
      </c>
      <c r="U388" s="157">
        <v>0.98924000000000001</v>
      </c>
      <c r="V388" s="157">
        <f>ROUND(E388*U388,2)</f>
        <v>9.89</v>
      </c>
      <c r="W388" s="157"/>
      <c r="X388" s="157" t="s">
        <v>388</v>
      </c>
      <c r="Y388" s="148"/>
      <c r="Z388" s="148"/>
      <c r="AA388" s="148"/>
      <c r="AB388" s="148"/>
      <c r="AC388" s="148"/>
      <c r="AD388" s="148"/>
      <c r="AE388" s="148"/>
      <c r="AF388" s="148"/>
      <c r="AG388" s="148" t="s">
        <v>389</v>
      </c>
      <c r="AH388" s="148"/>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55"/>
      <c r="B389" s="156"/>
      <c r="C389" s="197" t="s">
        <v>2338</v>
      </c>
      <c r="D389" s="183"/>
      <c r="E389" s="184">
        <v>4</v>
      </c>
      <c r="F389" s="157"/>
      <c r="G389" s="157"/>
      <c r="H389" s="157"/>
      <c r="I389" s="157"/>
      <c r="J389" s="157"/>
      <c r="K389" s="157"/>
      <c r="L389" s="157"/>
      <c r="M389" s="157"/>
      <c r="N389" s="157"/>
      <c r="O389" s="157"/>
      <c r="P389" s="157"/>
      <c r="Q389" s="157"/>
      <c r="R389" s="157"/>
      <c r="S389" s="157"/>
      <c r="T389" s="157"/>
      <c r="U389" s="157"/>
      <c r="V389" s="157"/>
      <c r="W389" s="157"/>
      <c r="X389" s="157"/>
      <c r="Y389" s="148"/>
      <c r="Z389" s="148"/>
      <c r="AA389" s="148"/>
      <c r="AB389" s="148"/>
      <c r="AC389" s="148"/>
      <c r="AD389" s="148"/>
      <c r="AE389" s="148"/>
      <c r="AF389" s="148"/>
      <c r="AG389" s="148" t="s">
        <v>393</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55"/>
      <c r="B390" s="156"/>
      <c r="C390" s="197" t="s">
        <v>2339</v>
      </c>
      <c r="D390" s="183"/>
      <c r="E390" s="184">
        <v>6</v>
      </c>
      <c r="F390" s="157"/>
      <c r="G390" s="157"/>
      <c r="H390" s="157"/>
      <c r="I390" s="157"/>
      <c r="J390" s="157"/>
      <c r="K390" s="157"/>
      <c r="L390" s="157"/>
      <c r="M390" s="157"/>
      <c r="N390" s="157"/>
      <c r="O390" s="157"/>
      <c r="P390" s="157"/>
      <c r="Q390" s="157"/>
      <c r="R390" s="157"/>
      <c r="S390" s="157"/>
      <c r="T390" s="157"/>
      <c r="U390" s="157"/>
      <c r="V390" s="157"/>
      <c r="W390" s="157"/>
      <c r="X390" s="157"/>
      <c r="Y390" s="148"/>
      <c r="Z390" s="148"/>
      <c r="AA390" s="148"/>
      <c r="AB390" s="148"/>
      <c r="AC390" s="148"/>
      <c r="AD390" s="148"/>
      <c r="AE390" s="148"/>
      <c r="AF390" s="148"/>
      <c r="AG390" s="148" t="s">
        <v>393</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65">
        <v>87</v>
      </c>
      <c r="B391" s="166" t="s">
        <v>2061</v>
      </c>
      <c r="C391" s="175" t="s">
        <v>2062</v>
      </c>
      <c r="D391" s="167" t="s">
        <v>420</v>
      </c>
      <c r="E391" s="168">
        <v>10</v>
      </c>
      <c r="F391" s="169">
        <v>84.8</v>
      </c>
      <c r="G391" s="170">
        <f>ROUND(E391*F391,2)</f>
        <v>848</v>
      </c>
      <c r="H391" s="169">
        <v>54.85</v>
      </c>
      <c r="I391" s="170">
        <f>ROUND(E391*H391,2)</f>
        <v>548.5</v>
      </c>
      <c r="J391" s="169">
        <v>29.95</v>
      </c>
      <c r="K391" s="170">
        <f>ROUND(E391*J391,2)</f>
        <v>299.5</v>
      </c>
      <c r="L391" s="170">
        <v>21</v>
      </c>
      <c r="M391" s="170">
        <f>G391*(1+L391/100)</f>
        <v>1026.08</v>
      </c>
      <c r="N391" s="170">
        <v>0.13242999999999999</v>
      </c>
      <c r="O391" s="170">
        <f>ROUND(E391*N391,2)</f>
        <v>1.32</v>
      </c>
      <c r="P391" s="170">
        <v>0</v>
      </c>
      <c r="Q391" s="170">
        <f>ROUND(E391*P391,2)</f>
        <v>0</v>
      </c>
      <c r="R391" s="170"/>
      <c r="S391" s="170" t="s">
        <v>387</v>
      </c>
      <c r="T391" s="171" t="s">
        <v>322</v>
      </c>
      <c r="U391" s="157">
        <v>7.2999999999999995E-2</v>
      </c>
      <c r="V391" s="157">
        <f>ROUND(E391*U391,2)</f>
        <v>0.73</v>
      </c>
      <c r="W391" s="157"/>
      <c r="X391" s="157" t="s">
        <v>388</v>
      </c>
      <c r="Y391" s="148"/>
      <c r="Z391" s="148"/>
      <c r="AA391" s="148"/>
      <c r="AB391" s="148"/>
      <c r="AC391" s="148"/>
      <c r="AD391" s="148"/>
      <c r="AE391" s="148"/>
      <c r="AF391" s="148"/>
      <c r="AG391" s="148" t="s">
        <v>389</v>
      </c>
      <c r="AH391" s="148"/>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270" t="s">
        <v>2063</v>
      </c>
      <c r="D392" s="271"/>
      <c r="E392" s="271"/>
      <c r="F392" s="271"/>
      <c r="G392" s="271"/>
      <c r="H392" s="157"/>
      <c r="I392" s="157"/>
      <c r="J392" s="157"/>
      <c r="K392" s="157"/>
      <c r="L392" s="157"/>
      <c r="M392" s="157"/>
      <c r="N392" s="157"/>
      <c r="O392" s="157"/>
      <c r="P392" s="157"/>
      <c r="Q392" s="157"/>
      <c r="R392" s="157"/>
      <c r="S392" s="157"/>
      <c r="T392" s="157"/>
      <c r="U392" s="157"/>
      <c r="V392" s="157"/>
      <c r="W392" s="157"/>
      <c r="X392" s="157"/>
      <c r="Y392" s="148"/>
      <c r="Z392" s="148"/>
      <c r="AA392" s="148"/>
      <c r="AB392" s="148"/>
      <c r="AC392" s="148"/>
      <c r="AD392" s="148"/>
      <c r="AE392" s="148"/>
      <c r="AF392" s="148"/>
      <c r="AG392" s="148" t="s">
        <v>326</v>
      </c>
      <c r="AH392" s="148"/>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55"/>
      <c r="B393" s="156"/>
      <c r="C393" s="197" t="s">
        <v>2340</v>
      </c>
      <c r="D393" s="183"/>
      <c r="E393" s="184">
        <v>4</v>
      </c>
      <c r="F393" s="157"/>
      <c r="G393" s="157"/>
      <c r="H393" s="157"/>
      <c r="I393" s="157"/>
      <c r="J393" s="157"/>
      <c r="K393" s="157"/>
      <c r="L393" s="157"/>
      <c r="M393" s="157"/>
      <c r="N393" s="157"/>
      <c r="O393" s="157"/>
      <c r="P393" s="157"/>
      <c r="Q393" s="157"/>
      <c r="R393" s="157"/>
      <c r="S393" s="157"/>
      <c r="T393" s="157"/>
      <c r="U393" s="157"/>
      <c r="V393" s="157"/>
      <c r="W393" s="157"/>
      <c r="X393" s="157"/>
      <c r="Y393" s="148"/>
      <c r="Z393" s="148"/>
      <c r="AA393" s="148"/>
      <c r="AB393" s="148"/>
      <c r="AC393" s="148"/>
      <c r="AD393" s="148"/>
      <c r="AE393" s="148"/>
      <c r="AF393" s="148"/>
      <c r="AG393" s="148" t="s">
        <v>393</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55"/>
      <c r="B394" s="156"/>
      <c r="C394" s="197" t="s">
        <v>2341</v>
      </c>
      <c r="D394" s="183"/>
      <c r="E394" s="184">
        <v>6</v>
      </c>
      <c r="F394" s="157"/>
      <c r="G394" s="157"/>
      <c r="H394" s="157"/>
      <c r="I394" s="157"/>
      <c r="J394" s="157"/>
      <c r="K394" s="157"/>
      <c r="L394" s="157"/>
      <c r="M394" s="157"/>
      <c r="N394" s="157"/>
      <c r="O394" s="157"/>
      <c r="P394" s="157"/>
      <c r="Q394" s="157"/>
      <c r="R394" s="157"/>
      <c r="S394" s="157"/>
      <c r="T394" s="157"/>
      <c r="U394" s="157"/>
      <c r="V394" s="157"/>
      <c r="W394" s="157"/>
      <c r="X394" s="157"/>
      <c r="Y394" s="148"/>
      <c r="Z394" s="148"/>
      <c r="AA394" s="148"/>
      <c r="AB394" s="148"/>
      <c r="AC394" s="148"/>
      <c r="AD394" s="148"/>
      <c r="AE394" s="148"/>
      <c r="AF394" s="148"/>
      <c r="AG394" s="148" t="s">
        <v>393</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65">
        <v>88</v>
      </c>
      <c r="B395" s="166" t="s">
        <v>2064</v>
      </c>
      <c r="C395" s="175" t="s">
        <v>2065</v>
      </c>
      <c r="D395" s="167" t="s">
        <v>420</v>
      </c>
      <c r="E395" s="168">
        <v>10</v>
      </c>
      <c r="F395" s="169">
        <v>12.08</v>
      </c>
      <c r="G395" s="170">
        <f>ROUND(E395*F395,2)</f>
        <v>120.8</v>
      </c>
      <c r="H395" s="169">
        <v>4.1399999999999997</v>
      </c>
      <c r="I395" s="170">
        <f>ROUND(E395*H395,2)</f>
        <v>41.4</v>
      </c>
      <c r="J395" s="169">
        <v>7.94</v>
      </c>
      <c r="K395" s="170">
        <f>ROUND(E395*J395,2)</f>
        <v>79.400000000000006</v>
      </c>
      <c r="L395" s="170">
        <v>21</v>
      </c>
      <c r="M395" s="170">
        <f>G395*(1+L395/100)</f>
        <v>146.16800000000001</v>
      </c>
      <c r="N395" s="170">
        <v>6.0000000000000002E-5</v>
      </c>
      <c r="O395" s="170">
        <f>ROUND(E395*N395,2)</f>
        <v>0</v>
      </c>
      <c r="P395" s="170">
        <v>0</v>
      </c>
      <c r="Q395" s="170">
        <f>ROUND(E395*P395,2)</f>
        <v>0</v>
      </c>
      <c r="R395" s="170"/>
      <c r="S395" s="170" t="s">
        <v>387</v>
      </c>
      <c r="T395" s="171" t="s">
        <v>322</v>
      </c>
      <c r="U395" s="157">
        <v>2.5999999999999999E-2</v>
      </c>
      <c r="V395" s="157">
        <f>ROUND(E395*U395,2)</f>
        <v>0.26</v>
      </c>
      <c r="W395" s="157"/>
      <c r="X395" s="157" t="s">
        <v>388</v>
      </c>
      <c r="Y395" s="148"/>
      <c r="Z395" s="148"/>
      <c r="AA395" s="148"/>
      <c r="AB395" s="148"/>
      <c r="AC395" s="148"/>
      <c r="AD395" s="148"/>
      <c r="AE395" s="148"/>
      <c r="AF395" s="148"/>
      <c r="AG395" s="148" t="s">
        <v>389</v>
      </c>
      <c r="AH395" s="148"/>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55"/>
      <c r="B396" s="156"/>
      <c r="C396" s="197" t="s">
        <v>2340</v>
      </c>
      <c r="D396" s="183"/>
      <c r="E396" s="184">
        <v>4</v>
      </c>
      <c r="F396" s="157"/>
      <c r="G396" s="157"/>
      <c r="H396" s="157"/>
      <c r="I396" s="157"/>
      <c r="J396" s="157"/>
      <c r="K396" s="157"/>
      <c r="L396" s="157"/>
      <c r="M396" s="157"/>
      <c r="N396" s="157"/>
      <c r="O396" s="157"/>
      <c r="P396" s="157"/>
      <c r="Q396" s="157"/>
      <c r="R396" s="157"/>
      <c r="S396" s="157"/>
      <c r="T396" s="157"/>
      <c r="U396" s="157"/>
      <c r="V396" s="157"/>
      <c r="W396" s="157"/>
      <c r="X396" s="157"/>
      <c r="Y396" s="148"/>
      <c r="Z396" s="148"/>
      <c r="AA396" s="148"/>
      <c r="AB396" s="148"/>
      <c r="AC396" s="148"/>
      <c r="AD396" s="148"/>
      <c r="AE396" s="148"/>
      <c r="AF396" s="148"/>
      <c r="AG396" s="148" t="s">
        <v>393</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55"/>
      <c r="B397" s="156"/>
      <c r="C397" s="197" t="s">
        <v>2341</v>
      </c>
      <c r="D397" s="183"/>
      <c r="E397" s="184">
        <v>6</v>
      </c>
      <c r="F397" s="157"/>
      <c r="G397" s="157"/>
      <c r="H397" s="157"/>
      <c r="I397" s="157"/>
      <c r="J397" s="157"/>
      <c r="K397" s="157"/>
      <c r="L397" s="157"/>
      <c r="M397" s="157"/>
      <c r="N397" s="157"/>
      <c r="O397" s="157"/>
      <c r="P397" s="157"/>
      <c r="Q397" s="157"/>
      <c r="R397" s="157"/>
      <c r="S397" s="157"/>
      <c r="T397" s="157"/>
      <c r="U397" s="157"/>
      <c r="V397" s="157"/>
      <c r="W397" s="157"/>
      <c r="X397" s="157"/>
      <c r="Y397" s="148"/>
      <c r="Z397" s="148"/>
      <c r="AA397" s="148"/>
      <c r="AB397" s="148"/>
      <c r="AC397" s="148"/>
      <c r="AD397" s="148"/>
      <c r="AE397" s="148"/>
      <c r="AF397" s="148"/>
      <c r="AG397" s="148" t="s">
        <v>393</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65">
        <v>89</v>
      </c>
      <c r="B398" s="166" t="s">
        <v>2066</v>
      </c>
      <c r="C398" s="175" t="s">
        <v>2067</v>
      </c>
      <c r="D398" s="167" t="s">
        <v>420</v>
      </c>
      <c r="E398" s="168">
        <v>10</v>
      </c>
      <c r="F398" s="169">
        <v>45.04</v>
      </c>
      <c r="G398" s="170">
        <f>ROUND(E398*F398,2)</f>
        <v>450.4</v>
      </c>
      <c r="H398" s="169">
        <v>0</v>
      </c>
      <c r="I398" s="170">
        <f>ROUND(E398*H398,2)</f>
        <v>0</v>
      </c>
      <c r="J398" s="169">
        <v>45.04</v>
      </c>
      <c r="K398" s="170">
        <f>ROUND(E398*J398,2)</f>
        <v>450.4</v>
      </c>
      <c r="L398" s="170">
        <v>21</v>
      </c>
      <c r="M398" s="170">
        <f>G398*(1+L398/100)</f>
        <v>544.98399999999992</v>
      </c>
      <c r="N398" s="170">
        <v>0</v>
      </c>
      <c r="O398" s="170">
        <f>ROUND(E398*N398,2)</f>
        <v>0</v>
      </c>
      <c r="P398" s="170">
        <v>0</v>
      </c>
      <c r="Q398" s="170">
        <f>ROUND(E398*P398,2)</f>
        <v>0</v>
      </c>
      <c r="R398" s="170"/>
      <c r="S398" s="170" t="s">
        <v>387</v>
      </c>
      <c r="T398" s="171" t="s">
        <v>322</v>
      </c>
      <c r="U398" s="157">
        <v>0.15110000000000001</v>
      </c>
      <c r="V398" s="157">
        <f>ROUND(E398*U398,2)</f>
        <v>1.51</v>
      </c>
      <c r="W398" s="157"/>
      <c r="X398" s="157" t="s">
        <v>388</v>
      </c>
      <c r="Y398" s="148"/>
      <c r="Z398" s="148"/>
      <c r="AA398" s="148"/>
      <c r="AB398" s="148"/>
      <c r="AC398" s="148"/>
      <c r="AD398" s="148"/>
      <c r="AE398" s="148"/>
      <c r="AF398" s="148"/>
      <c r="AG398" s="148" t="s">
        <v>389</v>
      </c>
      <c r="AH398" s="148"/>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55"/>
      <c r="B399" s="156"/>
      <c r="C399" s="197" t="s">
        <v>2340</v>
      </c>
      <c r="D399" s="183"/>
      <c r="E399" s="184">
        <v>4</v>
      </c>
      <c r="F399" s="157"/>
      <c r="G399" s="157"/>
      <c r="H399" s="157"/>
      <c r="I399" s="157"/>
      <c r="J399" s="157"/>
      <c r="K399" s="157"/>
      <c r="L399" s="157"/>
      <c r="M399" s="157"/>
      <c r="N399" s="157"/>
      <c r="O399" s="157"/>
      <c r="P399" s="157"/>
      <c r="Q399" s="157"/>
      <c r="R399" s="157"/>
      <c r="S399" s="157"/>
      <c r="T399" s="157"/>
      <c r="U399" s="157"/>
      <c r="V399" s="157"/>
      <c r="W399" s="157"/>
      <c r="X399" s="157"/>
      <c r="Y399" s="148"/>
      <c r="Z399" s="148"/>
      <c r="AA399" s="148"/>
      <c r="AB399" s="148"/>
      <c r="AC399" s="148"/>
      <c r="AD399" s="148"/>
      <c r="AE399" s="148"/>
      <c r="AF399" s="148"/>
      <c r="AG399" s="148" t="s">
        <v>393</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97" t="s">
        <v>2341</v>
      </c>
      <c r="D400" s="183"/>
      <c r="E400" s="184">
        <v>6</v>
      </c>
      <c r="F400" s="157"/>
      <c r="G400" s="157"/>
      <c r="H400" s="157"/>
      <c r="I400" s="157"/>
      <c r="J400" s="157"/>
      <c r="K400" s="157"/>
      <c r="L400" s="157"/>
      <c r="M400" s="157"/>
      <c r="N400" s="157"/>
      <c r="O400" s="157"/>
      <c r="P400" s="157"/>
      <c r="Q400" s="157"/>
      <c r="R400" s="157"/>
      <c r="S400" s="157"/>
      <c r="T400" s="157"/>
      <c r="U400" s="157"/>
      <c r="V400" s="157"/>
      <c r="W400" s="157"/>
      <c r="X400" s="157"/>
      <c r="Y400" s="148"/>
      <c r="Z400" s="148"/>
      <c r="AA400" s="148"/>
      <c r="AB400" s="148"/>
      <c r="AC400" s="148"/>
      <c r="AD400" s="148"/>
      <c r="AE400" s="148"/>
      <c r="AF400" s="148"/>
      <c r="AG400" s="148" t="s">
        <v>393</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65">
        <v>90</v>
      </c>
      <c r="B401" s="166" t="s">
        <v>2068</v>
      </c>
      <c r="C401" s="175" t="s">
        <v>2069</v>
      </c>
      <c r="D401" s="167" t="s">
        <v>506</v>
      </c>
      <c r="E401" s="168">
        <v>10</v>
      </c>
      <c r="F401" s="169">
        <v>34</v>
      </c>
      <c r="G401" s="170">
        <f>ROUND(E401*F401,2)</f>
        <v>340</v>
      </c>
      <c r="H401" s="169">
        <v>0</v>
      </c>
      <c r="I401" s="170">
        <f>ROUND(E401*H401,2)</f>
        <v>0</v>
      </c>
      <c r="J401" s="169">
        <v>34</v>
      </c>
      <c r="K401" s="170">
        <f>ROUND(E401*J401,2)</f>
        <v>340</v>
      </c>
      <c r="L401" s="170">
        <v>21</v>
      </c>
      <c r="M401" s="170">
        <f>G401*(1+L401/100)</f>
        <v>411.4</v>
      </c>
      <c r="N401" s="170">
        <v>0</v>
      </c>
      <c r="O401" s="170">
        <f>ROUND(E401*N401,2)</f>
        <v>0</v>
      </c>
      <c r="P401" s="170">
        <v>0</v>
      </c>
      <c r="Q401" s="170">
        <f>ROUND(E401*P401,2)</f>
        <v>0</v>
      </c>
      <c r="R401" s="170"/>
      <c r="S401" s="170" t="s">
        <v>387</v>
      </c>
      <c r="T401" s="171" t="s">
        <v>322</v>
      </c>
      <c r="U401" s="157">
        <v>0.129</v>
      </c>
      <c r="V401" s="157">
        <f>ROUND(E401*U401,2)</f>
        <v>1.29</v>
      </c>
      <c r="W401" s="157"/>
      <c r="X401" s="157" t="s">
        <v>388</v>
      </c>
      <c r="Y401" s="148"/>
      <c r="Z401" s="148"/>
      <c r="AA401" s="148"/>
      <c r="AB401" s="148"/>
      <c r="AC401" s="148"/>
      <c r="AD401" s="148"/>
      <c r="AE401" s="148"/>
      <c r="AF401" s="148"/>
      <c r="AG401" s="148" t="s">
        <v>389</v>
      </c>
      <c r="AH401" s="148"/>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55"/>
      <c r="B402" s="156"/>
      <c r="C402" s="197" t="s">
        <v>2342</v>
      </c>
      <c r="D402" s="183"/>
      <c r="E402" s="184">
        <v>4</v>
      </c>
      <c r="F402" s="157"/>
      <c r="G402" s="157"/>
      <c r="H402" s="157"/>
      <c r="I402" s="157"/>
      <c r="J402" s="157"/>
      <c r="K402" s="157"/>
      <c r="L402" s="157"/>
      <c r="M402" s="157"/>
      <c r="N402" s="157"/>
      <c r="O402" s="157"/>
      <c r="P402" s="157"/>
      <c r="Q402" s="157"/>
      <c r="R402" s="157"/>
      <c r="S402" s="157"/>
      <c r="T402" s="157"/>
      <c r="U402" s="157"/>
      <c r="V402" s="157"/>
      <c r="W402" s="157"/>
      <c r="X402" s="157"/>
      <c r="Y402" s="148"/>
      <c r="Z402" s="148"/>
      <c r="AA402" s="148"/>
      <c r="AB402" s="148"/>
      <c r="AC402" s="148"/>
      <c r="AD402" s="148"/>
      <c r="AE402" s="148"/>
      <c r="AF402" s="148"/>
      <c r="AG402" s="148" t="s">
        <v>393</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197" t="s">
        <v>2343</v>
      </c>
      <c r="D403" s="183"/>
      <c r="E403" s="184">
        <v>6</v>
      </c>
      <c r="F403" s="157"/>
      <c r="G403" s="157"/>
      <c r="H403" s="157"/>
      <c r="I403" s="157"/>
      <c r="J403" s="157"/>
      <c r="K403" s="157"/>
      <c r="L403" s="157"/>
      <c r="M403" s="157"/>
      <c r="N403" s="157"/>
      <c r="O403" s="157"/>
      <c r="P403" s="157"/>
      <c r="Q403" s="157"/>
      <c r="R403" s="157"/>
      <c r="S403" s="157"/>
      <c r="T403" s="157"/>
      <c r="U403" s="157"/>
      <c r="V403" s="157"/>
      <c r="W403" s="157"/>
      <c r="X403" s="157"/>
      <c r="Y403" s="148"/>
      <c r="Z403" s="148"/>
      <c r="AA403" s="148"/>
      <c r="AB403" s="148"/>
      <c r="AC403" s="148"/>
      <c r="AD403" s="148"/>
      <c r="AE403" s="148"/>
      <c r="AF403" s="148"/>
      <c r="AG403" s="148" t="s">
        <v>393</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x14ac:dyDescent="0.2">
      <c r="A404" s="3"/>
      <c r="B404" s="4"/>
      <c r="C404" s="176"/>
      <c r="D404" s="6"/>
      <c r="E404" s="3"/>
      <c r="F404" s="3"/>
      <c r="G404" s="3"/>
      <c r="H404" s="3"/>
      <c r="I404" s="3"/>
      <c r="J404" s="3"/>
      <c r="K404" s="3"/>
      <c r="L404" s="3"/>
      <c r="M404" s="3"/>
      <c r="N404" s="3"/>
      <c r="O404" s="3"/>
      <c r="P404" s="3"/>
      <c r="Q404" s="3"/>
      <c r="R404" s="3"/>
      <c r="S404" s="3"/>
      <c r="T404" s="3"/>
      <c r="U404" s="3"/>
      <c r="V404" s="3"/>
      <c r="W404" s="3"/>
      <c r="X404" s="3"/>
      <c r="AE404">
        <v>15</v>
      </c>
      <c r="AF404">
        <v>21</v>
      </c>
      <c r="AG404" t="s">
        <v>303</v>
      </c>
    </row>
    <row r="405" spans="1:60" x14ac:dyDescent="0.2">
      <c r="A405" s="151"/>
      <c r="B405" s="152" t="s">
        <v>29</v>
      </c>
      <c r="C405" s="177"/>
      <c r="D405" s="153"/>
      <c r="E405" s="154"/>
      <c r="F405" s="154"/>
      <c r="G405" s="173">
        <f>G8+G93+G105+G130+G190+G235+G240+G252+G256+G269+G283+G292+G298+G306+G334+G340+G349+G369+G383</f>
        <v>720127.99999999988</v>
      </c>
      <c r="H405" s="3"/>
      <c r="I405" s="3"/>
      <c r="J405" s="3"/>
      <c r="K405" s="3"/>
      <c r="L405" s="3"/>
      <c r="M405" s="3"/>
      <c r="N405" s="3"/>
      <c r="O405" s="3"/>
      <c r="P405" s="3"/>
      <c r="Q405" s="3"/>
      <c r="R405" s="3"/>
      <c r="S405" s="3"/>
      <c r="T405" s="3"/>
      <c r="U405" s="3"/>
      <c r="V405" s="3"/>
      <c r="W405" s="3"/>
      <c r="X405" s="3"/>
      <c r="AE405">
        <f>SUMIF(L7:L403,AE404,G7:G403)</f>
        <v>0</v>
      </c>
      <c r="AF405">
        <f>SUMIF(L7:L403,AF404,G7:G403)</f>
        <v>720128</v>
      </c>
      <c r="AG405" t="s">
        <v>378</v>
      </c>
    </row>
    <row r="406" spans="1:60" x14ac:dyDescent="0.2">
      <c r="A406" s="272" t="s">
        <v>957</v>
      </c>
      <c r="B406" s="272"/>
      <c r="C406" s="176"/>
      <c r="D406" s="6"/>
      <c r="E406" s="3"/>
      <c r="F406" s="3"/>
      <c r="G406" s="3"/>
      <c r="H406" s="3"/>
      <c r="I406" s="3"/>
      <c r="J406" s="3"/>
      <c r="K406" s="3"/>
      <c r="L406" s="3"/>
      <c r="M406" s="3"/>
      <c r="N406" s="3"/>
      <c r="O406" s="3"/>
      <c r="P406" s="3"/>
      <c r="Q406" s="3"/>
      <c r="R406" s="3"/>
      <c r="S406" s="3"/>
      <c r="T406" s="3"/>
      <c r="U406" s="3"/>
      <c r="V406" s="3"/>
      <c r="W406" s="3"/>
      <c r="X406" s="3"/>
    </row>
    <row r="407" spans="1:60" x14ac:dyDescent="0.2">
      <c r="A407" s="3"/>
      <c r="B407" s="4" t="s">
        <v>2072</v>
      </c>
      <c r="C407" s="176" t="s">
        <v>2073</v>
      </c>
      <c r="D407" s="6"/>
      <c r="E407" s="3"/>
      <c r="F407" s="3"/>
      <c r="G407" s="3"/>
      <c r="H407" s="3"/>
      <c r="I407" s="3"/>
      <c r="J407" s="3"/>
      <c r="K407" s="3"/>
      <c r="L407" s="3"/>
      <c r="M407" s="3"/>
      <c r="N407" s="3"/>
      <c r="O407" s="3"/>
      <c r="P407" s="3"/>
      <c r="Q407" s="3"/>
      <c r="R407" s="3"/>
      <c r="S407" s="3"/>
      <c r="T407" s="3"/>
      <c r="U407" s="3"/>
      <c r="V407" s="3"/>
      <c r="W407" s="3"/>
      <c r="X407" s="3"/>
      <c r="AG407" t="s">
        <v>960</v>
      </c>
    </row>
    <row r="408" spans="1:60" x14ac:dyDescent="0.2">
      <c r="A408" s="3"/>
      <c r="B408" s="4" t="s">
        <v>961</v>
      </c>
      <c r="C408" s="176" t="s">
        <v>2074</v>
      </c>
      <c r="D408" s="6"/>
      <c r="E408" s="3"/>
      <c r="F408" s="3"/>
      <c r="G408" s="3"/>
      <c r="H408" s="3"/>
      <c r="I408" s="3"/>
      <c r="J408" s="3"/>
      <c r="K408" s="3"/>
      <c r="L408" s="3"/>
      <c r="M408" s="3"/>
      <c r="N408" s="3"/>
      <c r="O408" s="3"/>
      <c r="P408" s="3"/>
      <c r="Q408" s="3"/>
      <c r="R408" s="3"/>
      <c r="S408" s="3"/>
      <c r="T408" s="3"/>
      <c r="U408" s="3"/>
      <c r="V408" s="3"/>
      <c r="W408" s="3"/>
      <c r="X408" s="3"/>
      <c r="AG408" t="s">
        <v>963</v>
      </c>
    </row>
    <row r="409" spans="1:60" x14ac:dyDescent="0.2">
      <c r="A409" s="3"/>
      <c r="B409" s="4"/>
      <c r="C409" s="176" t="s">
        <v>405</v>
      </c>
      <c r="D409" s="6"/>
      <c r="E409" s="3"/>
      <c r="F409" s="3"/>
      <c r="G409" s="3"/>
      <c r="H409" s="3"/>
      <c r="I409" s="3"/>
      <c r="J409" s="3"/>
      <c r="K409" s="3"/>
      <c r="L409" s="3"/>
      <c r="M409" s="3"/>
      <c r="N409" s="3"/>
      <c r="O409" s="3"/>
      <c r="P409" s="3"/>
      <c r="Q409" s="3"/>
      <c r="R409" s="3"/>
      <c r="S409" s="3"/>
      <c r="T409" s="3"/>
      <c r="U409" s="3"/>
      <c r="V409" s="3"/>
      <c r="W409" s="3"/>
      <c r="X409" s="3"/>
      <c r="AG409" t="s">
        <v>964</v>
      </c>
    </row>
    <row r="410" spans="1:60" x14ac:dyDescent="0.2">
      <c r="A410" s="3"/>
      <c r="B410" s="4"/>
      <c r="C410" s="176"/>
      <c r="D410" s="6"/>
      <c r="E410" s="3"/>
      <c r="F410" s="3"/>
      <c r="G410" s="3"/>
      <c r="H410" s="3"/>
      <c r="I410" s="3"/>
      <c r="J410" s="3"/>
      <c r="K410" s="3"/>
      <c r="L410" s="3"/>
      <c r="M410" s="3"/>
      <c r="N410" s="3"/>
      <c r="O410" s="3"/>
      <c r="P410" s="3"/>
      <c r="Q410" s="3"/>
      <c r="R410" s="3"/>
      <c r="S410" s="3"/>
      <c r="T410" s="3"/>
      <c r="U410" s="3"/>
      <c r="V410" s="3"/>
      <c r="W410" s="3"/>
      <c r="X410" s="3"/>
    </row>
    <row r="411" spans="1:60" x14ac:dyDescent="0.2">
      <c r="C411" s="178"/>
      <c r="D411" s="10"/>
      <c r="AG411" t="s">
        <v>379</v>
      </c>
    </row>
    <row r="412" spans="1:60" x14ac:dyDescent="0.2">
      <c r="D412" s="10"/>
    </row>
    <row r="413" spans="1:60" x14ac:dyDescent="0.2">
      <c r="D413" s="10"/>
    </row>
    <row r="414" spans="1:60" x14ac:dyDescent="0.2">
      <c r="D414" s="10"/>
    </row>
    <row r="415" spans="1:60" x14ac:dyDescent="0.2">
      <c r="D415" s="10"/>
    </row>
    <row r="416" spans="1:60"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nDX3wIJ36h1pULCYPIBi2a83qJpFVowrhhGrqd58T+TkN0zMcT8fpexI2OV7iHZhmMAFmHykd5A2wM4jLtPnw==" saltValue="he6q+gWs4VgT06gpX8c0lQ==" spinCount="100000" sheet="1"/>
  <mergeCells count="86">
    <mergeCell ref="C371:G371"/>
    <mergeCell ref="C372:G372"/>
    <mergeCell ref="C385:G385"/>
    <mergeCell ref="C392:G392"/>
    <mergeCell ref="C322:G322"/>
    <mergeCell ref="C342:G342"/>
    <mergeCell ref="C345:G345"/>
    <mergeCell ref="C361:G361"/>
    <mergeCell ref="C362:G362"/>
    <mergeCell ref="C365:G365"/>
    <mergeCell ref="C317:G317"/>
    <mergeCell ref="C267:G267"/>
    <mergeCell ref="C271:G271"/>
    <mergeCell ref="C274:G274"/>
    <mergeCell ref="C275:G275"/>
    <mergeCell ref="C280:G280"/>
    <mergeCell ref="C281:G281"/>
    <mergeCell ref="C285:G285"/>
    <mergeCell ref="C294:G294"/>
    <mergeCell ref="C300:G300"/>
    <mergeCell ref="C304:G304"/>
    <mergeCell ref="C316:G316"/>
    <mergeCell ref="C263:G263"/>
    <mergeCell ref="C219:G219"/>
    <mergeCell ref="C222:G222"/>
    <mergeCell ref="C223:G223"/>
    <mergeCell ref="C233:G233"/>
    <mergeCell ref="C237:G237"/>
    <mergeCell ref="C242:G242"/>
    <mergeCell ref="C245:G245"/>
    <mergeCell ref="C248:G248"/>
    <mergeCell ref="C254:G254"/>
    <mergeCell ref="C258:G258"/>
    <mergeCell ref="C259:G259"/>
    <mergeCell ref="C209:G209"/>
    <mergeCell ref="C151:G151"/>
    <mergeCell ref="C156:G156"/>
    <mergeCell ref="C160:G160"/>
    <mergeCell ref="C161:G161"/>
    <mergeCell ref="C162:G162"/>
    <mergeCell ref="C169:G169"/>
    <mergeCell ref="C170:G170"/>
    <mergeCell ref="C171:G171"/>
    <mergeCell ref="C178:G178"/>
    <mergeCell ref="C192:G192"/>
    <mergeCell ref="C199:G199"/>
    <mergeCell ref="C100:G100"/>
    <mergeCell ref="C101:G101"/>
    <mergeCell ref="C147:G147"/>
    <mergeCell ref="C103:G103"/>
    <mergeCell ref="C107:G107"/>
    <mergeCell ref="C108:G108"/>
    <mergeCell ref="C115:G115"/>
    <mergeCell ref="C116:G116"/>
    <mergeCell ref="C125:G125"/>
    <mergeCell ref="C132:G132"/>
    <mergeCell ref="C135:G135"/>
    <mergeCell ref="C136:G136"/>
    <mergeCell ref="C139:G139"/>
    <mergeCell ref="C143:G143"/>
    <mergeCell ref="C65:G65"/>
    <mergeCell ref="C68:G68"/>
    <mergeCell ref="C72:G72"/>
    <mergeCell ref="C81:G81"/>
    <mergeCell ref="C82:G82"/>
    <mergeCell ref="A1:G1"/>
    <mergeCell ref="C2:G2"/>
    <mergeCell ref="C3:G3"/>
    <mergeCell ref="C4:G4"/>
    <mergeCell ref="C28:G28"/>
    <mergeCell ref="A406:B406"/>
    <mergeCell ref="C10:G10"/>
    <mergeCell ref="C11:G11"/>
    <mergeCell ref="C16:G16"/>
    <mergeCell ref="C21:G21"/>
    <mergeCell ref="C24:G24"/>
    <mergeCell ref="C50:G50"/>
    <mergeCell ref="C35:G35"/>
    <mergeCell ref="C38:G38"/>
    <mergeCell ref="C42:G42"/>
    <mergeCell ref="C45:G45"/>
    <mergeCell ref="C102:G102"/>
    <mergeCell ref="C53:G53"/>
    <mergeCell ref="C56:G56"/>
    <mergeCell ref="C59:G59"/>
    <mergeCell ref="C62:G6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70</v>
      </c>
      <c r="C3" s="264" t="s">
        <v>71</v>
      </c>
      <c r="D3" s="265"/>
      <c r="E3" s="265"/>
      <c r="F3" s="265"/>
      <c r="G3" s="266"/>
      <c r="AC3" s="122" t="s">
        <v>382</v>
      </c>
      <c r="AG3" t="s">
        <v>293</v>
      </c>
    </row>
    <row r="4" spans="1:60" ht="24.95" customHeight="1" x14ac:dyDescent="0.2">
      <c r="A4" s="141" t="s">
        <v>9</v>
      </c>
      <c r="B4" s="142" t="s">
        <v>80</v>
      </c>
      <c r="C4" s="267" t="s">
        <v>81</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204</v>
      </c>
      <c r="C8" s="174" t="s">
        <v>205</v>
      </c>
      <c r="D8" s="161"/>
      <c r="E8" s="162"/>
      <c r="F8" s="163"/>
      <c r="G8" s="163">
        <f>SUMIF(AG9:AG88,"&lt;&gt;NOR",G9:G88)</f>
        <v>69515.179999999993</v>
      </c>
      <c r="H8" s="163"/>
      <c r="I8" s="163">
        <f>SUM(I9:I88)</f>
        <v>981.75</v>
      </c>
      <c r="J8" s="163"/>
      <c r="K8" s="163">
        <f>SUM(K9:K88)</f>
        <v>68533.429999999993</v>
      </c>
      <c r="L8" s="163"/>
      <c r="M8" s="163">
        <f>SUM(M9:M88)</f>
        <v>84113.367800000007</v>
      </c>
      <c r="N8" s="163"/>
      <c r="O8" s="163">
        <f>SUM(O9:O88)</f>
        <v>0.02</v>
      </c>
      <c r="P8" s="163"/>
      <c r="Q8" s="163">
        <f>SUM(Q9:Q88)</f>
        <v>0</v>
      </c>
      <c r="R8" s="163"/>
      <c r="S8" s="163"/>
      <c r="T8" s="164"/>
      <c r="U8" s="158"/>
      <c r="V8" s="158">
        <f>SUM(V9:V88)</f>
        <v>137.61000000000001</v>
      </c>
      <c r="W8" s="158"/>
      <c r="X8" s="158"/>
      <c r="AG8" t="s">
        <v>317</v>
      </c>
    </row>
    <row r="9" spans="1:60" ht="22.5" outlineLevel="1" x14ac:dyDescent="0.2">
      <c r="A9" s="165">
        <v>1</v>
      </c>
      <c r="B9" s="166" t="s">
        <v>383</v>
      </c>
      <c r="C9" s="175" t="s">
        <v>384</v>
      </c>
      <c r="D9" s="167" t="s">
        <v>385</v>
      </c>
      <c r="E9" s="168">
        <v>360</v>
      </c>
      <c r="F9" s="169">
        <v>78.8</v>
      </c>
      <c r="G9" s="170">
        <f>ROUND(E9*F9,2)</f>
        <v>28368</v>
      </c>
      <c r="H9" s="169">
        <v>0</v>
      </c>
      <c r="I9" s="170">
        <f>ROUND(E9*H9,2)</f>
        <v>0</v>
      </c>
      <c r="J9" s="169">
        <v>78.8</v>
      </c>
      <c r="K9" s="170">
        <f>ROUND(E9*J9,2)</f>
        <v>28368</v>
      </c>
      <c r="L9" s="170">
        <v>21</v>
      </c>
      <c r="M9" s="170">
        <f>G9*(1+L9/100)</f>
        <v>34325.279999999999</v>
      </c>
      <c r="N9" s="170">
        <v>0</v>
      </c>
      <c r="O9" s="170">
        <f>ROUND(E9*N9,2)</f>
        <v>0</v>
      </c>
      <c r="P9" s="170">
        <v>0</v>
      </c>
      <c r="Q9" s="170">
        <f>ROUND(E9*P9,2)</f>
        <v>0</v>
      </c>
      <c r="R9" s="170" t="s">
        <v>386</v>
      </c>
      <c r="S9" s="170" t="s">
        <v>387</v>
      </c>
      <c r="T9" s="171" t="s">
        <v>322</v>
      </c>
      <c r="U9" s="157">
        <v>0.20300000000000001</v>
      </c>
      <c r="V9" s="157">
        <f>ROUND(E9*U9,2)</f>
        <v>73.08</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55"/>
      <c r="B10" s="156"/>
      <c r="C10" s="273" t="s">
        <v>965</v>
      </c>
      <c r="D10" s="274"/>
      <c r="E10" s="274"/>
      <c r="F10" s="274"/>
      <c r="G10" s="274"/>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391</v>
      </c>
      <c r="AH10" s="148"/>
      <c r="AI10" s="148"/>
      <c r="AJ10" s="148"/>
      <c r="AK10" s="148"/>
      <c r="AL10" s="148"/>
      <c r="AM10" s="148"/>
      <c r="AN10" s="148"/>
      <c r="AO10" s="148"/>
      <c r="AP10" s="148"/>
      <c r="AQ10" s="148"/>
      <c r="AR10" s="148"/>
      <c r="AS10" s="148"/>
      <c r="AT10" s="148"/>
      <c r="AU10" s="148"/>
      <c r="AV10" s="148"/>
      <c r="AW10" s="148"/>
      <c r="AX10" s="148"/>
      <c r="AY10" s="148"/>
      <c r="AZ10" s="148"/>
      <c r="BA10" s="172" t="str">
        <f>C10</f>
        <v>na vzdálenost (výšku) od hladiny vody v jímce po výšku roviny proložené osou nejvyššího bodu výtlačného potrubí, odpadní potrubí v délce do 20 m,</v>
      </c>
      <c r="BB10" s="148"/>
      <c r="BC10" s="148"/>
      <c r="BD10" s="148"/>
      <c r="BE10" s="148"/>
      <c r="BF10" s="148"/>
      <c r="BG10" s="148"/>
      <c r="BH10" s="148"/>
    </row>
    <row r="11" spans="1:60" outlineLevel="1" x14ac:dyDescent="0.2">
      <c r="A11" s="155"/>
      <c r="B11" s="156"/>
      <c r="C11" s="261" t="s">
        <v>1695</v>
      </c>
      <c r="D11" s="262"/>
      <c r="E11" s="262"/>
      <c r="F11" s="262"/>
      <c r="G11" s="262"/>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326</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97" t="s">
        <v>1696</v>
      </c>
      <c r="D12" s="183"/>
      <c r="E12" s="184"/>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393</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7" t="s">
        <v>1697</v>
      </c>
      <c r="D13" s="183"/>
      <c r="E13" s="184"/>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393</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97" t="s">
        <v>1698</v>
      </c>
      <c r="D14" s="183"/>
      <c r="E14" s="184">
        <v>360</v>
      </c>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393</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65">
        <v>2</v>
      </c>
      <c r="B15" s="166" t="s">
        <v>412</v>
      </c>
      <c r="C15" s="175" t="s">
        <v>413</v>
      </c>
      <c r="D15" s="167" t="s">
        <v>414</v>
      </c>
      <c r="E15" s="168">
        <v>30</v>
      </c>
      <c r="F15" s="169">
        <v>39.840000000000003</v>
      </c>
      <c r="G15" s="170">
        <f>ROUND(E15*F15,2)</f>
        <v>1195.2</v>
      </c>
      <c r="H15" s="169">
        <v>0</v>
      </c>
      <c r="I15" s="170">
        <f>ROUND(E15*H15,2)</f>
        <v>0</v>
      </c>
      <c r="J15" s="169">
        <v>39.840000000000003</v>
      </c>
      <c r="K15" s="170">
        <f>ROUND(E15*J15,2)</f>
        <v>1195.2</v>
      </c>
      <c r="L15" s="170">
        <v>21</v>
      </c>
      <c r="M15" s="170">
        <f>G15*(1+L15/100)</f>
        <v>1446.192</v>
      </c>
      <c r="N15" s="170">
        <v>0</v>
      </c>
      <c r="O15" s="170">
        <f>ROUND(E15*N15,2)</f>
        <v>0</v>
      </c>
      <c r="P15" s="170">
        <v>0</v>
      </c>
      <c r="Q15" s="170">
        <f>ROUND(E15*P15,2)</f>
        <v>0</v>
      </c>
      <c r="R15" s="170" t="s">
        <v>386</v>
      </c>
      <c r="S15" s="170" t="s">
        <v>387</v>
      </c>
      <c r="T15" s="171" t="s">
        <v>322</v>
      </c>
      <c r="U15" s="157">
        <v>0</v>
      </c>
      <c r="V15" s="157">
        <f>ROUND(E15*U15,2)</f>
        <v>0</v>
      </c>
      <c r="W15" s="157"/>
      <c r="X15" s="157" t="s">
        <v>388</v>
      </c>
      <c r="Y15" s="148"/>
      <c r="Z15" s="148"/>
      <c r="AA15" s="148"/>
      <c r="AB15" s="148"/>
      <c r="AC15" s="148"/>
      <c r="AD15" s="148"/>
      <c r="AE15" s="148"/>
      <c r="AF15" s="148"/>
      <c r="AG15" s="148" t="s">
        <v>389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55"/>
      <c r="B16" s="156"/>
      <c r="C16" s="273" t="s">
        <v>975</v>
      </c>
      <c r="D16" s="274"/>
      <c r="E16" s="274"/>
      <c r="F16" s="274"/>
      <c r="G16" s="274"/>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391</v>
      </c>
      <c r="AH16" s="148"/>
      <c r="AI16" s="148"/>
      <c r="AJ16" s="148"/>
      <c r="AK16" s="148"/>
      <c r="AL16" s="148"/>
      <c r="AM16" s="148"/>
      <c r="AN16" s="148"/>
      <c r="AO16" s="148"/>
      <c r="AP16" s="148"/>
      <c r="AQ16" s="148"/>
      <c r="AR16" s="148"/>
      <c r="AS16" s="148"/>
      <c r="AT16" s="148"/>
      <c r="AU16" s="148"/>
      <c r="AV16" s="148"/>
      <c r="AW16" s="148"/>
      <c r="AX16" s="148"/>
      <c r="AY16" s="148"/>
      <c r="AZ16" s="148"/>
      <c r="BA16" s="172" t="str">
        <f>C16</f>
        <v>na vzdálenost (výšku) od hladiny vody v jímce po výšku roviny proložené osou nejvyššího bodu výtlačného potrubí, včetně sacího a výtlačného potrubí, příp. odpadní žlaby a lešení pod čerpadlo a pod potrubí nebo pod odpadní žlaby,</v>
      </c>
      <c r="BB16" s="148"/>
      <c r="BC16" s="148"/>
      <c r="BD16" s="148"/>
      <c r="BE16" s="148"/>
      <c r="BF16" s="148"/>
      <c r="BG16" s="148"/>
      <c r="BH16" s="148"/>
    </row>
    <row r="17" spans="1:60" outlineLevel="1" x14ac:dyDescent="0.2">
      <c r="A17" s="155"/>
      <c r="B17" s="156"/>
      <c r="C17" s="197" t="s">
        <v>1696</v>
      </c>
      <c r="D17" s="183"/>
      <c r="E17" s="184"/>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393</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97" t="s">
        <v>1697</v>
      </c>
      <c r="D18" s="183"/>
      <c r="E18" s="184"/>
      <c r="F18" s="157"/>
      <c r="G18" s="157"/>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393</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97" t="s">
        <v>1699</v>
      </c>
      <c r="D19" s="183"/>
      <c r="E19" s="184">
        <v>30</v>
      </c>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393</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5">
        <v>3</v>
      </c>
      <c r="B20" s="166" t="s">
        <v>2344</v>
      </c>
      <c r="C20" s="175" t="s">
        <v>2345</v>
      </c>
      <c r="D20" s="167" t="s">
        <v>443</v>
      </c>
      <c r="E20" s="168">
        <v>0.77671999999999997</v>
      </c>
      <c r="F20" s="169">
        <v>148.41</v>
      </c>
      <c r="G20" s="170">
        <f>ROUND(E20*F20,2)</f>
        <v>115.27</v>
      </c>
      <c r="H20" s="169">
        <v>0</v>
      </c>
      <c r="I20" s="170">
        <f>ROUND(E20*H20,2)</f>
        <v>0</v>
      </c>
      <c r="J20" s="169">
        <v>148.41</v>
      </c>
      <c r="K20" s="170">
        <f>ROUND(E20*J20,2)</f>
        <v>115.27</v>
      </c>
      <c r="L20" s="170">
        <v>21</v>
      </c>
      <c r="M20" s="170">
        <f>G20*(1+L20/100)</f>
        <v>139.47669999999999</v>
      </c>
      <c r="N20" s="170">
        <v>0</v>
      </c>
      <c r="O20" s="170">
        <f>ROUND(E20*N20,2)</f>
        <v>0</v>
      </c>
      <c r="P20" s="170">
        <v>0</v>
      </c>
      <c r="Q20" s="170">
        <f>ROUND(E20*P20,2)</f>
        <v>0</v>
      </c>
      <c r="R20" s="170" t="s">
        <v>386</v>
      </c>
      <c r="S20" s="170" t="s">
        <v>387</v>
      </c>
      <c r="T20" s="171" t="s">
        <v>322</v>
      </c>
      <c r="U20" s="157">
        <v>0.18</v>
      </c>
      <c r="V20" s="157">
        <f>ROUND(E20*U20,2)</f>
        <v>0.14000000000000001</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33.75" outlineLevel="1" x14ac:dyDescent="0.2">
      <c r="A21" s="155"/>
      <c r="B21" s="156"/>
      <c r="C21" s="273" t="s">
        <v>455</v>
      </c>
      <c r="D21" s="274"/>
      <c r="E21" s="274"/>
      <c r="F21" s="274"/>
      <c r="G21" s="274"/>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391</v>
      </c>
      <c r="AH21" s="148"/>
      <c r="AI21" s="148"/>
      <c r="AJ21" s="148"/>
      <c r="AK21" s="148"/>
      <c r="AL21" s="148"/>
      <c r="AM21" s="148"/>
      <c r="AN21" s="148"/>
      <c r="AO21" s="148"/>
      <c r="AP21" s="148"/>
      <c r="AQ21" s="148"/>
      <c r="AR21" s="148"/>
      <c r="AS21" s="148"/>
      <c r="AT21" s="148"/>
      <c r="AU21" s="148"/>
      <c r="AV21" s="148"/>
      <c r="AW21" s="148"/>
      <c r="AX21" s="148"/>
      <c r="AY21" s="148"/>
      <c r="AZ21" s="148"/>
      <c r="BA21" s="172" t="str">
        <f>C21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1" s="148"/>
      <c r="BC21" s="148"/>
      <c r="BD21" s="148"/>
      <c r="BE21" s="148"/>
      <c r="BF21" s="148"/>
      <c r="BG21" s="148"/>
      <c r="BH21" s="148"/>
    </row>
    <row r="22" spans="1:60" outlineLevel="1" x14ac:dyDescent="0.2">
      <c r="A22" s="155"/>
      <c r="B22" s="156"/>
      <c r="C22" s="197" t="s">
        <v>456</v>
      </c>
      <c r="D22" s="183"/>
      <c r="E22" s="184"/>
      <c r="F22" s="157"/>
      <c r="G22" s="157"/>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393</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97" t="s">
        <v>2346</v>
      </c>
      <c r="D23" s="183"/>
      <c r="E23" s="184">
        <v>0.77671999999999997</v>
      </c>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393</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65">
        <v>4</v>
      </c>
      <c r="B24" s="166" t="s">
        <v>1715</v>
      </c>
      <c r="C24" s="175" t="s">
        <v>1716</v>
      </c>
      <c r="D24" s="167" t="s">
        <v>443</v>
      </c>
      <c r="E24" s="168">
        <v>9.4500799999999998</v>
      </c>
      <c r="F24" s="169">
        <v>163.6</v>
      </c>
      <c r="G24" s="170">
        <f>ROUND(E24*F24,2)</f>
        <v>1546.03</v>
      </c>
      <c r="H24" s="169">
        <v>0</v>
      </c>
      <c r="I24" s="170">
        <f>ROUND(E24*H24,2)</f>
        <v>0</v>
      </c>
      <c r="J24" s="169">
        <v>163.6</v>
      </c>
      <c r="K24" s="170">
        <f>ROUND(E24*J24,2)</f>
        <v>1546.03</v>
      </c>
      <c r="L24" s="170">
        <v>21</v>
      </c>
      <c r="M24" s="170">
        <f>G24*(1+L24/100)</f>
        <v>1870.6962999999998</v>
      </c>
      <c r="N24" s="170">
        <v>0</v>
      </c>
      <c r="O24" s="170">
        <f>ROUND(E24*N24,2)</f>
        <v>0</v>
      </c>
      <c r="P24" s="170">
        <v>0</v>
      </c>
      <c r="Q24" s="170">
        <f>ROUND(E24*P24,2)</f>
        <v>0</v>
      </c>
      <c r="R24" s="170" t="s">
        <v>386</v>
      </c>
      <c r="S24" s="170" t="s">
        <v>387</v>
      </c>
      <c r="T24" s="171" t="s">
        <v>322</v>
      </c>
      <c r="U24" s="157">
        <v>0.2</v>
      </c>
      <c r="V24" s="157">
        <f>ROUND(E24*U24,2)</f>
        <v>1.89</v>
      </c>
      <c r="W24" s="157"/>
      <c r="X24" s="157" t="s">
        <v>388</v>
      </c>
      <c r="Y24" s="148"/>
      <c r="Z24" s="148"/>
      <c r="AA24" s="148"/>
      <c r="AB24" s="148"/>
      <c r="AC24" s="148"/>
      <c r="AD24" s="148"/>
      <c r="AE24" s="148"/>
      <c r="AF24" s="148"/>
      <c r="AG24" s="148" t="s">
        <v>389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33.75" outlineLevel="1" x14ac:dyDescent="0.2">
      <c r="A25" s="155"/>
      <c r="B25" s="156"/>
      <c r="C25" s="273" t="s">
        <v>455</v>
      </c>
      <c r="D25" s="274"/>
      <c r="E25" s="274"/>
      <c r="F25" s="274"/>
      <c r="G25" s="274"/>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391</v>
      </c>
      <c r="AH25" s="148"/>
      <c r="AI25" s="148"/>
      <c r="AJ25" s="148"/>
      <c r="AK25" s="148"/>
      <c r="AL25" s="148"/>
      <c r="AM25" s="148"/>
      <c r="AN25" s="148"/>
      <c r="AO25" s="148"/>
      <c r="AP25" s="148"/>
      <c r="AQ25" s="148"/>
      <c r="AR25" s="148"/>
      <c r="AS25" s="148"/>
      <c r="AT25" s="148"/>
      <c r="AU25" s="148"/>
      <c r="AV25" s="148"/>
      <c r="AW25" s="148"/>
      <c r="AX25" s="148"/>
      <c r="AY25" s="148"/>
      <c r="AZ25" s="148"/>
      <c r="BA25" s="172"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148"/>
      <c r="BC25" s="148"/>
      <c r="BD25" s="148"/>
      <c r="BE25" s="148"/>
      <c r="BF25" s="148"/>
      <c r="BG25" s="148"/>
      <c r="BH25" s="148"/>
    </row>
    <row r="26" spans="1:60" outlineLevel="1" x14ac:dyDescent="0.2">
      <c r="A26" s="155"/>
      <c r="B26" s="156"/>
      <c r="C26" s="197" t="s">
        <v>2085</v>
      </c>
      <c r="D26" s="183"/>
      <c r="E26" s="184">
        <v>1.35</v>
      </c>
      <c r="F26" s="157"/>
      <c r="G26" s="15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393</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94" t="s">
        <v>392</v>
      </c>
      <c r="D27" s="179"/>
      <c r="E27" s="180"/>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393</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95" t="s">
        <v>2347</v>
      </c>
      <c r="D28" s="179"/>
      <c r="E28" s="180">
        <v>4.9400000000000004</v>
      </c>
      <c r="F28" s="157"/>
      <c r="G28" s="15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393</v>
      </c>
      <c r="AH28" s="148">
        <v>2</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95" t="s">
        <v>2348</v>
      </c>
      <c r="D29" s="179"/>
      <c r="E29" s="180">
        <v>6.1559999999999997</v>
      </c>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393</v>
      </c>
      <c r="AH29" s="148">
        <v>2</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96" t="s">
        <v>403</v>
      </c>
      <c r="D30" s="181"/>
      <c r="E30" s="182">
        <v>11.096</v>
      </c>
      <c r="F30" s="157"/>
      <c r="G30" s="157"/>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393</v>
      </c>
      <c r="AH30" s="148">
        <v>3</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94" t="s">
        <v>404</v>
      </c>
      <c r="D31" s="179"/>
      <c r="E31" s="180"/>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393</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97" t="s">
        <v>2349</v>
      </c>
      <c r="D32" s="183"/>
      <c r="E32" s="184">
        <v>8.1000800000000002</v>
      </c>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393</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65">
        <v>5</v>
      </c>
      <c r="B33" s="166" t="s">
        <v>497</v>
      </c>
      <c r="C33" s="175" t="s">
        <v>498</v>
      </c>
      <c r="D33" s="167" t="s">
        <v>443</v>
      </c>
      <c r="E33" s="168">
        <v>1.7821800000000001</v>
      </c>
      <c r="F33" s="169">
        <v>27.44</v>
      </c>
      <c r="G33" s="170">
        <f>ROUND(E33*F33,2)</f>
        <v>48.9</v>
      </c>
      <c r="H33" s="169">
        <v>0</v>
      </c>
      <c r="I33" s="170">
        <f>ROUND(E33*H33,2)</f>
        <v>0</v>
      </c>
      <c r="J33" s="169">
        <v>27.44</v>
      </c>
      <c r="K33" s="170">
        <f>ROUND(E33*J33,2)</f>
        <v>48.9</v>
      </c>
      <c r="L33" s="170">
        <v>21</v>
      </c>
      <c r="M33" s="170">
        <f>G33*(1+L33/100)</f>
        <v>59.168999999999997</v>
      </c>
      <c r="N33" s="170">
        <v>0</v>
      </c>
      <c r="O33" s="170">
        <f>ROUND(E33*N33,2)</f>
        <v>0</v>
      </c>
      <c r="P33" s="170">
        <v>0</v>
      </c>
      <c r="Q33" s="170">
        <f>ROUND(E33*P33,2)</f>
        <v>0</v>
      </c>
      <c r="R33" s="170" t="s">
        <v>386</v>
      </c>
      <c r="S33" s="170" t="s">
        <v>387</v>
      </c>
      <c r="T33" s="171" t="s">
        <v>322</v>
      </c>
      <c r="U33" s="157">
        <v>8.4000000000000005E-2</v>
      </c>
      <c r="V33" s="157">
        <f>ROUND(E33*U33,2)</f>
        <v>0.15</v>
      </c>
      <c r="W33" s="157"/>
      <c r="X33" s="157" t="s">
        <v>388</v>
      </c>
      <c r="Y33" s="148"/>
      <c r="Z33" s="148"/>
      <c r="AA33" s="148"/>
      <c r="AB33" s="148"/>
      <c r="AC33" s="148"/>
      <c r="AD33" s="148"/>
      <c r="AE33" s="148"/>
      <c r="AF33" s="148"/>
      <c r="AG33" s="148" t="s">
        <v>389</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33.75" outlineLevel="1" x14ac:dyDescent="0.2">
      <c r="A34" s="155"/>
      <c r="B34" s="156"/>
      <c r="C34" s="273" t="s">
        <v>455</v>
      </c>
      <c r="D34" s="274"/>
      <c r="E34" s="274"/>
      <c r="F34" s="274"/>
      <c r="G34" s="274"/>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391</v>
      </c>
      <c r="AH34" s="148"/>
      <c r="AI34" s="148"/>
      <c r="AJ34" s="148"/>
      <c r="AK34" s="148"/>
      <c r="AL34" s="148"/>
      <c r="AM34" s="148"/>
      <c r="AN34" s="148"/>
      <c r="AO34" s="148"/>
      <c r="AP34" s="148"/>
      <c r="AQ34" s="148"/>
      <c r="AR34" s="148"/>
      <c r="AS34" s="148"/>
      <c r="AT34" s="148"/>
      <c r="AU34" s="148"/>
      <c r="AV34" s="148"/>
      <c r="AW34" s="148"/>
      <c r="AX34" s="148"/>
      <c r="AY34" s="148"/>
      <c r="AZ34" s="148"/>
      <c r="BA34" s="172" t="str">
        <f>C34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4" s="148"/>
      <c r="BC34" s="148"/>
      <c r="BD34" s="148"/>
      <c r="BE34" s="148"/>
      <c r="BF34" s="148"/>
      <c r="BG34" s="148"/>
      <c r="BH34" s="148"/>
    </row>
    <row r="35" spans="1:60" outlineLevel="1" x14ac:dyDescent="0.2">
      <c r="A35" s="155"/>
      <c r="B35" s="156"/>
      <c r="C35" s="197" t="s">
        <v>2350</v>
      </c>
      <c r="D35" s="183"/>
      <c r="E35" s="184">
        <v>1.7821800000000001</v>
      </c>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393</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65">
        <v>6</v>
      </c>
      <c r="B36" s="166" t="s">
        <v>2351</v>
      </c>
      <c r="C36" s="175" t="s">
        <v>2352</v>
      </c>
      <c r="D36" s="167" t="s">
        <v>443</v>
      </c>
      <c r="E36" s="168">
        <v>2.2191999999999998</v>
      </c>
      <c r="F36" s="169">
        <v>314.8</v>
      </c>
      <c r="G36" s="170">
        <f>ROUND(E36*F36,2)</f>
        <v>698.6</v>
      </c>
      <c r="H36" s="169">
        <v>0</v>
      </c>
      <c r="I36" s="170">
        <f>ROUND(E36*H36,2)</f>
        <v>0</v>
      </c>
      <c r="J36" s="169">
        <v>314.8</v>
      </c>
      <c r="K36" s="170">
        <f>ROUND(E36*J36,2)</f>
        <v>698.6</v>
      </c>
      <c r="L36" s="170">
        <v>21</v>
      </c>
      <c r="M36" s="170">
        <f>G36*(1+L36/100)</f>
        <v>845.30600000000004</v>
      </c>
      <c r="N36" s="170">
        <v>0</v>
      </c>
      <c r="O36" s="170">
        <f>ROUND(E36*N36,2)</f>
        <v>0</v>
      </c>
      <c r="P36" s="170">
        <v>0</v>
      </c>
      <c r="Q36" s="170">
        <f>ROUND(E36*P36,2)</f>
        <v>0</v>
      </c>
      <c r="R36" s="170" t="s">
        <v>386</v>
      </c>
      <c r="S36" s="170" t="s">
        <v>387</v>
      </c>
      <c r="T36" s="171" t="s">
        <v>322</v>
      </c>
      <c r="U36" s="157">
        <v>0.35</v>
      </c>
      <c r="V36" s="157">
        <f>ROUND(E36*U36,2)</f>
        <v>0.78</v>
      </c>
      <c r="W36" s="157"/>
      <c r="X36" s="157" t="s">
        <v>388</v>
      </c>
      <c r="Y36" s="148"/>
      <c r="Z36" s="148"/>
      <c r="AA36" s="148"/>
      <c r="AB36" s="148"/>
      <c r="AC36" s="148"/>
      <c r="AD36" s="148"/>
      <c r="AE36" s="148"/>
      <c r="AF36" s="148"/>
      <c r="AG36" s="148" t="s">
        <v>389</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33.75" outlineLevel="1" x14ac:dyDescent="0.2">
      <c r="A37" s="155"/>
      <c r="B37" s="156"/>
      <c r="C37" s="273" t="s">
        <v>455</v>
      </c>
      <c r="D37" s="274"/>
      <c r="E37" s="274"/>
      <c r="F37" s="274"/>
      <c r="G37" s="274"/>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391</v>
      </c>
      <c r="AH37" s="148"/>
      <c r="AI37" s="148"/>
      <c r="AJ37" s="148"/>
      <c r="AK37" s="148"/>
      <c r="AL37" s="148"/>
      <c r="AM37" s="148"/>
      <c r="AN37" s="148"/>
      <c r="AO37" s="148"/>
      <c r="AP37" s="148"/>
      <c r="AQ37" s="148"/>
      <c r="AR37" s="148"/>
      <c r="AS37" s="148"/>
      <c r="AT37" s="148"/>
      <c r="AU37" s="148"/>
      <c r="AV37" s="148"/>
      <c r="AW37" s="148"/>
      <c r="AX37" s="148"/>
      <c r="AY37" s="148"/>
      <c r="AZ37" s="148"/>
      <c r="BA37" s="172" t="str">
        <f>C37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7" s="148"/>
      <c r="BC37" s="148"/>
      <c r="BD37" s="148"/>
      <c r="BE37" s="148"/>
      <c r="BF37" s="148"/>
      <c r="BG37" s="148"/>
      <c r="BH37" s="148"/>
    </row>
    <row r="38" spans="1:60" outlineLevel="1" x14ac:dyDescent="0.2">
      <c r="A38" s="155"/>
      <c r="B38" s="156"/>
      <c r="C38" s="197" t="s">
        <v>456</v>
      </c>
      <c r="D38" s="183"/>
      <c r="E38" s="184"/>
      <c r="F38" s="157"/>
      <c r="G38" s="157"/>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393</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97" t="s">
        <v>2353</v>
      </c>
      <c r="D39" s="183"/>
      <c r="E39" s="184">
        <v>2.2191999999999998</v>
      </c>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393</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2.5" outlineLevel="1" x14ac:dyDescent="0.2">
      <c r="A40" s="165">
        <v>7</v>
      </c>
      <c r="B40" s="166" t="s">
        <v>1718</v>
      </c>
      <c r="C40" s="175" t="s">
        <v>1719</v>
      </c>
      <c r="D40" s="167" t="s">
        <v>443</v>
      </c>
      <c r="E40" s="168">
        <v>21.178519999999999</v>
      </c>
      <c r="F40" s="169">
        <v>486.4</v>
      </c>
      <c r="G40" s="170">
        <f>ROUND(E40*F40,2)</f>
        <v>10301.23</v>
      </c>
      <c r="H40" s="169">
        <v>0</v>
      </c>
      <c r="I40" s="170">
        <f>ROUND(E40*H40,2)</f>
        <v>0</v>
      </c>
      <c r="J40" s="169">
        <v>486.4</v>
      </c>
      <c r="K40" s="170">
        <f>ROUND(E40*J40,2)</f>
        <v>10301.23</v>
      </c>
      <c r="L40" s="170">
        <v>21</v>
      </c>
      <c r="M40" s="170">
        <f>G40*(1+L40/100)</f>
        <v>12464.488299999999</v>
      </c>
      <c r="N40" s="170">
        <v>0</v>
      </c>
      <c r="O40" s="170">
        <f>ROUND(E40*N40,2)</f>
        <v>0</v>
      </c>
      <c r="P40" s="170">
        <v>0</v>
      </c>
      <c r="Q40" s="170">
        <f>ROUND(E40*P40,2)</f>
        <v>0</v>
      </c>
      <c r="R40" s="170" t="s">
        <v>386</v>
      </c>
      <c r="S40" s="170" t="s">
        <v>387</v>
      </c>
      <c r="T40" s="171" t="s">
        <v>322</v>
      </c>
      <c r="U40" s="157">
        <v>1.3480000000000001</v>
      </c>
      <c r="V40" s="157">
        <f>ROUND(E40*U40,2)</f>
        <v>28.55</v>
      </c>
      <c r="W40" s="157"/>
      <c r="X40" s="157" t="s">
        <v>388</v>
      </c>
      <c r="Y40" s="148"/>
      <c r="Z40" s="148"/>
      <c r="AA40" s="148"/>
      <c r="AB40" s="148"/>
      <c r="AC40" s="148"/>
      <c r="AD40" s="148"/>
      <c r="AE40" s="148"/>
      <c r="AF40" s="148"/>
      <c r="AG40" s="148" t="s">
        <v>1091</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ht="22.5" outlineLevel="1" x14ac:dyDescent="0.2">
      <c r="A41" s="155"/>
      <c r="B41" s="156"/>
      <c r="C41" s="273" t="s">
        <v>1720</v>
      </c>
      <c r="D41" s="274"/>
      <c r="E41" s="274"/>
      <c r="F41" s="274"/>
      <c r="G41" s="274"/>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391</v>
      </c>
      <c r="AH41" s="148"/>
      <c r="AI41" s="148"/>
      <c r="AJ41" s="148"/>
      <c r="AK41" s="148"/>
      <c r="AL41" s="148"/>
      <c r="AM41" s="148"/>
      <c r="AN41" s="148"/>
      <c r="AO41" s="148"/>
      <c r="AP41" s="148"/>
      <c r="AQ41" s="148"/>
      <c r="AR41" s="148"/>
      <c r="AS41" s="148"/>
      <c r="AT41" s="148"/>
      <c r="AU41" s="148"/>
      <c r="AV41" s="148"/>
      <c r="AW41" s="148"/>
      <c r="AX41" s="148"/>
      <c r="AY41" s="148"/>
      <c r="AZ41" s="148"/>
      <c r="BA41" s="172" t="str">
        <f>C41</f>
        <v>a spouštění pláště studny pro jakýkoliv tvar studny, se svislým přemístěním výkopku na terén a s vodorovným přemístěním výkopku do 20 m od kraje výkopu,</v>
      </c>
      <c r="BB41" s="148"/>
      <c r="BC41" s="148"/>
      <c r="BD41" s="148"/>
      <c r="BE41" s="148"/>
      <c r="BF41" s="148"/>
      <c r="BG41" s="148"/>
      <c r="BH41" s="148"/>
    </row>
    <row r="42" spans="1:60" outlineLevel="1" x14ac:dyDescent="0.2">
      <c r="A42" s="155"/>
      <c r="B42" s="156"/>
      <c r="C42" s="197" t="s">
        <v>2354</v>
      </c>
      <c r="D42" s="183"/>
      <c r="E42" s="184">
        <v>21.178519999999999</v>
      </c>
      <c r="F42" s="157"/>
      <c r="G42" s="157"/>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393</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t="22.5" outlineLevel="1" x14ac:dyDescent="0.2">
      <c r="A43" s="165">
        <v>8</v>
      </c>
      <c r="B43" s="166" t="s">
        <v>1051</v>
      </c>
      <c r="C43" s="175" t="s">
        <v>1052</v>
      </c>
      <c r="D43" s="167" t="s">
        <v>506</v>
      </c>
      <c r="E43" s="168">
        <v>18.809999999999999</v>
      </c>
      <c r="F43" s="169">
        <v>97.2</v>
      </c>
      <c r="G43" s="170">
        <f>ROUND(E43*F43,2)</f>
        <v>1828.33</v>
      </c>
      <c r="H43" s="169">
        <v>9.0500000000000007</v>
      </c>
      <c r="I43" s="170">
        <f>ROUND(E43*H43,2)</f>
        <v>170.23</v>
      </c>
      <c r="J43" s="169">
        <v>88.15</v>
      </c>
      <c r="K43" s="170">
        <f>ROUND(E43*J43,2)</f>
        <v>1658.1</v>
      </c>
      <c r="L43" s="170">
        <v>21</v>
      </c>
      <c r="M43" s="170">
        <f>G43*(1+L43/100)</f>
        <v>2212.2792999999997</v>
      </c>
      <c r="N43" s="170">
        <v>9.8999999999999999E-4</v>
      </c>
      <c r="O43" s="170">
        <f>ROUND(E43*N43,2)</f>
        <v>0.02</v>
      </c>
      <c r="P43" s="170">
        <v>0</v>
      </c>
      <c r="Q43" s="170">
        <f>ROUND(E43*P43,2)</f>
        <v>0</v>
      </c>
      <c r="R43" s="170" t="s">
        <v>386</v>
      </c>
      <c r="S43" s="170" t="s">
        <v>387</v>
      </c>
      <c r="T43" s="171" t="s">
        <v>322</v>
      </c>
      <c r="U43" s="157">
        <v>0.23599999999999999</v>
      </c>
      <c r="V43" s="157">
        <f>ROUND(E43*U43,2)</f>
        <v>4.4400000000000004</v>
      </c>
      <c r="W43" s="157"/>
      <c r="X43" s="157" t="s">
        <v>388</v>
      </c>
      <c r="Y43" s="148"/>
      <c r="Z43" s="148"/>
      <c r="AA43" s="148"/>
      <c r="AB43" s="148"/>
      <c r="AC43" s="148"/>
      <c r="AD43" s="148"/>
      <c r="AE43" s="148"/>
      <c r="AF43" s="148"/>
      <c r="AG43" s="148" t="s">
        <v>389</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273" t="s">
        <v>1053</v>
      </c>
      <c r="D44" s="274"/>
      <c r="E44" s="274"/>
      <c r="F44" s="274"/>
      <c r="G44" s="274"/>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391</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97" t="s">
        <v>2355</v>
      </c>
      <c r="D45" s="183"/>
      <c r="E45" s="184">
        <v>7.6</v>
      </c>
      <c r="F45" s="157"/>
      <c r="G45" s="157"/>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393</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97" t="s">
        <v>2356</v>
      </c>
      <c r="D46" s="183"/>
      <c r="E46" s="184">
        <v>11.21</v>
      </c>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393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98" t="s">
        <v>599</v>
      </c>
      <c r="D47" s="185"/>
      <c r="E47" s="186">
        <v>18.809999999999999</v>
      </c>
      <c r="F47" s="157"/>
      <c r="G47" s="157"/>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393</v>
      </c>
      <c r="AH47" s="148">
        <v>1</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65">
        <v>9</v>
      </c>
      <c r="B48" s="166" t="s">
        <v>1073</v>
      </c>
      <c r="C48" s="175" t="s">
        <v>1074</v>
      </c>
      <c r="D48" s="167" t="s">
        <v>506</v>
      </c>
      <c r="E48" s="168">
        <v>18.809999999999999</v>
      </c>
      <c r="F48" s="169">
        <v>20.64</v>
      </c>
      <c r="G48" s="170">
        <f>ROUND(E48*F48,2)</f>
        <v>388.24</v>
      </c>
      <c r="H48" s="169">
        <v>0</v>
      </c>
      <c r="I48" s="170">
        <f>ROUND(E48*H48,2)</f>
        <v>0</v>
      </c>
      <c r="J48" s="169">
        <v>20.64</v>
      </c>
      <c r="K48" s="170">
        <f>ROUND(E48*J48,2)</f>
        <v>388.24</v>
      </c>
      <c r="L48" s="170">
        <v>21</v>
      </c>
      <c r="M48" s="170">
        <f>G48*(1+L48/100)</f>
        <v>469.7704</v>
      </c>
      <c r="N48" s="170">
        <v>0</v>
      </c>
      <c r="O48" s="170">
        <f>ROUND(E48*N48,2)</f>
        <v>0</v>
      </c>
      <c r="P48" s="170">
        <v>0</v>
      </c>
      <c r="Q48" s="170">
        <f>ROUND(E48*P48,2)</f>
        <v>0</v>
      </c>
      <c r="R48" s="170" t="s">
        <v>386</v>
      </c>
      <c r="S48" s="170" t="s">
        <v>387</v>
      </c>
      <c r="T48" s="171" t="s">
        <v>322</v>
      </c>
      <c r="U48" s="157">
        <v>7.0000000000000007E-2</v>
      </c>
      <c r="V48" s="157">
        <f>ROUND(E48*U48,2)</f>
        <v>1.32</v>
      </c>
      <c r="W48" s="157"/>
      <c r="X48" s="157" t="s">
        <v>388</v>
      </c>
      <c r="Y48" s="148"/>
      <c r="Z48" s="148"/>
      <c r="AA48" s="148"/>
      <c r="AB48" s="148"/>
      <c r="AC48" s="148"/>
      <c r="AD48" s="148"/>
      <c r="AE48" s="148"/>
      <c r="AF48" s="148"/>
      <c r="AG48" s="148" t="s">
        <v>389</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273" t="s">
        <v>507</v>
      </c>
      <c r="D49" s="274"/>
      <c r="E49" s="274"/>
      <c r="F49" s="274"/>
      <c r="G49" s="274"/>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391</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97" t="s">
        <v>2355</v>
      </c>
      <c r="D50" s="183"/>
      <c r="E50" s="184">
        <v>7.6</v>
      </c>
      <c r="F50" s="157"/>
      <c r="G50" s="157"/>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393</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97" t="s">
        <v>2356</v>
      </c>
      <c r="D51" s="183"/>
      <c r="E51" s="184">
        <v>11.21</v>
      </c>
      <c r="F51" s="157"/>
      <c r="G51" s="157"/>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393</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98" t="s">
        <v>599</v>
      </c>
      <c r="D52" s="185"/>
      <c r="E52" s="186">
        <v>18.809999999999999</v>
      </c>
      <c r="F52" s="157"/>
      <c r="G52" s="157"/>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393</v>
      </c>
      <c r="AH52" s="148">
        <v>1</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65">
        <v>10</v>
      </c>
      <c r="B53" s="166" t="s">
        <v>539</v>
      </c>
      <c r="C53" s="175" t="s">
        <v>540</v>
      </c>
      <c r="D53" s="167" t="s">
        <v>443</v>
      </c>
      <c r="E53" s="168">
        <v>11.096</v>
      </c>
      <c r="F53" s="169">
        <v>94.4</v>
      </c>
      <c r="G53" s="170">
        <f>ROUND(E53*F53,2)</f>
        <v>1047.46</v>
      </c>
      <c r="H53" s="169">
        <v>0</v>
      </c>
      <c r="I53" s="170">
        <f>ROUND(E53*H53,2)</f>
        <v>0</v>
      </c>
      <c r="J53" s="169">
        <v>94.4</v>
      </c>
      <c r="K53" s="170">
        <f>ROUND(E53*J53,2)</f>
        <v>1047.46</v>
      </c>
      <c r="L53" s="170">
        <v>21</v>
      </c>
      <c r="M53" s="170">
        <f>G53*(1+L53/100)</f>
        <v>1267.4266</v>
      </c>
      <c r="N53" s="170">
        <v>0</v>
      </c>
      <c r="O53" s="170">
        <f>ROUND(E53*N53,2)</f>
        <v>0</v>
      </c>
      <c r="P53" s="170">
        <v>0</v>
      </c>
      <c r="Q53" s="170">
        <f>ROUND(E53*P53,2)</f>
        <v>0</v>
      </c>
      <c r="R53" s="170" t="s">
        <v>386</v>
      </c>
      <c r="S53" s="170" t="s">
        <v>387</v>
      </c>
      <c r="T53" s="171" t="s">
        <v>322</v>
      </c>
      <c r="U53" s="157">
        <v>0.34499999999999997</v>
      </c>
      <c r="V53" s="157">
        <f>ROUND(E53*U53,2)</f>
        <v>3.83</v>
      </c>
      <c r="W53" s="157"/>
      <c r="X53" s="157" t="s">
        <v>388</v>
      </c>
      <c r="Y53" s="148"/>
      <c r="Z53" s="148"/>
      <c r="AA53" s="148"/>
      <c r="AB53" s="148"/>
      <c r="AC53" s="148"/>
      <c r="AD53" s="148"/>
      <c r="AE53" s="148"/>
      <c r="AF53" s="148"/>
      <c r="AG53" s="148" t="s">
        <v>389</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273" t="s">
        <v>541</v>
      </c>
      <c r="D54" s="274"/>
      <c r="E54" s="274"/>
      <c r="F54" s="274"/>
      <c r="G54" s="274"/>
      <c r="H54" s="157"/>
      <c r="I54" s="157"/>
      <c r="J54" s="157"/>
      <c r="K54" s="157"/>
      <c r="L54" s="157"/>
      <c r="M54" s="157"/>
      <c r="N54" s="157"/>
      <c r="O54" s="157"/>
      <c r="P54" s="157"/>
      <c r="Q54" s="157"/>
      <c r="R54" s="157"/>
      <c r="S54" s="157"/>
      <c r="T54" s="157"/>
      <c r="U54" s="157"/>
      <c r="V54" s="157"/>
      <c r="W54" s="157"/>
      <c r="X54" s="157"/>
      <c r="Y54" s="148"/>
      <c r="Z54" s="148"/>
      <c r="AA54" s="148"/>
      <c r="AB54" s="148"/>
      <c r="AC54" s="148"/>
      <c r="AD54" s="148"/>
      <c r="AE54" s="148"/>
      <c r="AF54" s="148"/>
      <c r="AG54" s="148" t="s">
        <v>391</v>
      </c>
      <c r="AH54" s="148"/>
      <c r="AI54" s="148"/>
      <c r="AJ54" s="148"/>
      <c r="AK54" s="148"/>
      <c r="AL54" s="148"/>
      <c r="AM54" s="148"/>
      <c r="AN54" s="148"/>
      <c r="AO54" s="148"/>
      <c r="AP54" s="148"/>
      <c r="AQ54" s="148"/>
      <c r="AR54" s="148"/>
      <c r="AS54" s="148"/>
      <c r="AT54" s="148"/>
      <c r="AU54" s="148"/>
      <c r="AV54" s="148"/>
      <c r="AW54" s="148"/>
      <c r="AX54" s="148"/>
      <c r="AY54" s="148"/>
      <c r="AZ54" s="148"/>
      <c r="BA54" s="172" t="str">
        <f>C54</f>
        <v>bez naložení do dopravní nádoby, ale s vyprázdněním dopravní nádoby na hromadu nebo na dopravní prostředek,</v>
      </c>
      <c r="BB54" s="148"/>
      <c r="BC54" s="148"/>
      <c r="BD54" s="148"/>
      <c r="BE54" s="148"/>
      <c r="BF54" s="148"/>
      <c r="BG54" s="148"/>
      <c r="BH54" s="148"/>
    </row>
    <row r="55" spans="1:60" outlineLevel="1" x14ac:dyDescent="0.2">
      <c r="A55" s="155"/>
      <c r="B55" s="156"/>
      <c r="C55" s="197" t="s">
        <v>2357</v>
      </c>
      <c r="D55" s="183"/>
      <c r="E55" s="184">
        <v>11.096</v>
      </c>
      <c r="F55" s="157"/>
      <c r="G55" s="157"/>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393</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65">
        <v>11</v>
      </c>
      <c r="B56" s="166" t="s">
        <v>1738</v>
      </c>
      <c r="C56" s="175" t="s">
        <v>1739</v>
      </c>
      <c r="D56" s="167" t="s">
        <v>443</v>
      </c>
      <c r="E56" s="168">
        <v>21.178519999999999</v>
      </c>
      <c r="F56" s="169">
        <v>269.60000000000002</v>
      </c>
      <c r="G56" s="170">
        <f>ROUND(E56*F56,2)</f>
        <v>5709.73</v>
      </c>
      <c r="H56" s="169">
        <v>0</v>
      </c>
      <c r="I56" s="170">
        <f>ROUND(E56*H56,2)</f>
        <v>0</v>
      </c>
      <c r="J56" s="169">
        <v>269.60000000000002</v>
      </c>
      <c r="K56" s="170">
        <f>ROUND(E56*J56,2)</f>
        <v>5709.73</v>
      </c>
      <c r="L56" s="170">
        <v>21</v>
      </c>
      <c r="M56" s="170">
        <f>G56*(1+L56/100)</f>
        <v>6908.7732999999989</v>
      </c>
      <c r="N56" s="170">
        <v>0</v>
      </c>
      <c r="O56" s="170">
        <f>ROUND(E56*N56,2)</f>
        <v>0</v>
      </c>
      <c r="P56" s="170">
        <v>0</v>
      </c>
      <c r="Q56" s="170">
        <f>ROUND(E56*P56,2)</f>
        <v>0</v>
      </c>
      <c r="R56" s="170" t="s">
        <v>386</v>
      </c>
      <c r="S56" s="170" t="s">
        <v>387</v>
      </c>
      <c r="T56" s="171" t="s">
        <v>322</v>
      </c>
      <c r="U56" s="157">
        <v>0.626</v>
      </c>
      <c r="V56" s="157">
        <f>ROUND(E56*U56,2)</f>
        <v>13.26</v>
      </c>
      <c r="W56" s="157"/>
      <c r="X56" s="157" t="s">
        <v>388</v>
      </c>
      <c r="Y56" s="148"/>
      <c r="Z56" s="148"/>
      <c r="AA56" s="148"/>
      <c r="AB56" s="148"/>
      <c r="AC56" s="148"/>
      <c r="AD56" s="148"/>
      <c r="AE56" s="148"/>
      <c r="AF56" s="148"/>
      <c r="AG56" s="148" t="s">
        <v>389</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273" t="s">
        <v>541</v>
      </c>
      <c r="D57" s="274"/>
      <c r="E57" s="274"/>
      <c r="F57" s="274"/>
      <c r="G57" s="274"/>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391</v>
      </c>
      <c r="AH57" s="148"/>
      <c r="AI57" s="148"/>
      <c r="AJ57" s="148"/>
      <c r="AK57" s="148"/>
      <c r="AL57" s="148"/>
      <c r="AM57" s="148"/>
      <c r="AN57" s="148"/>
      <c r="AO57" s="148"/>
      <c r="AP57" s="148"/>
      <c r="AQ57" s="148"/>
      <c r="AR57" s="148"/>
      <c r="AS57" s="148"/>
      <c r="AT57" s="148"/>
      <c r="AU57" s="148"/>
      <c r="AV57" s="148"/>
      <c r="AW57" s="148"/>
      <c r="AX57" s="148"/>
      <c r="AY57" s="148"/>
      <c r="AZ57" s="148"/>
      <c r="BA57" s="172" t="str">
        <f>C57</f>
        <v>bez naložení do dopravní nádoby, ale s vyprázdněním dopravní nádoby na hromadu nebo na dopravní prostředek,</v>
      </c>
      <c r="BB57" s="148"/>
      <c r="BC57" s="148"/>
      <c r="BD57" s="148"/>
      <c r="BE57" s="148"/>
      <c r="BF57" s="148"/>
      <c r="BG57" s="148"/>
      <c r="BH57" s="148"/>
    </row>
    <row r="58" spans="1:60" outlineLevel="1" x14ac:dyDescent="0.2">
      <c r="A58" s="155"/>
      <c r="B58" s="156"/>
      <c r="C58" s="197" t="s">
        <v>2358</v>
      </c>
      <c r="D58" s="183"/>
      <c r="E58" s="184">
        <v>21.178519999999999</v>
      </c>
      <c r="F58" s="157"/>
      <c r="G58" s="157"/>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393</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65">
        <v>12</v>
      </c>
      <c r="B59" s="166" t="s">
        <v>567</v>
      </c>
      <c r="C59" s="175" t="s">
        <v>568</v>
      </c>
      <c r="D59" s="167" t="s">
        <v>443</v>
      </c>
      <c r="E59" s="168">
        <v>17.594639999999998</v>
      </c>
      <c r="F59" s="169">
        <v>76.88</v>
      </c>
      <c r="G59" s="170">
        <f>ROUND(E59*F59,2)</f>
        <v>1352.68</v>
      </c>
      <c r="H59" s="169">
        <v>0</v>
      </c>
      <c r="I59" s="170">
        <f>ROUND(E59*H59,2)</f>
        <v>0</v>
      </c>
      <c r="J59" s="169">
        <v>76.88</v>
      </c>
      <c r="K59" s="170">
        <f>ROUND(E59*J59,2)</f>
        <v>1352.68</v>
      </c>
      <c r="L59" s="170">
        <v>21</v>
      </c>
      <c r="M59" s="170">
        <f>G59*(1+L59/100)</f>
        <v>1636.7428</v>
      </c>
      <c r="N59" s="170">
        <v>0</v>
      </c>
      <c r="O59" s="170">
        <f>ROUND(E59*N59,2)</f>
        <v>0</v>
      </c>
      <c r="P59" s="170">
        <v>0</v>
      </c>
      <c r="Q59" s="170">
        <f>ROUND(E59*P59,2)</f>
        <v>0</v>
      </c>
      <c r="R59" s="170" t="s">
        <v>386</v>
      </c>
      <c r="S59" s="170" t="s">
        <v>387</v>
      </c>
      <c r="T59" s="171" t="s">
        <v>322</v>
      </c>
      <c r="U59" s="157">
        <v>1.0999999999999999E-2</v>
      </c>
      <c r="V59" s="157">
        <f>ROUND(E59*U59,2)</f>
        <v>0.19</v>
      </c>
      <c r="W59" s="157"/>
      <c r="X59" s="157" t="s">
        <v>388</v>
      </c>
      <c r="Y59" s="148"/>
      <c r="Z59" s="148"/>
      <c r="AA59" s="148"/>
      <c r="AB59" s="148"/>
      <c r="AC59" s="148"/>
      <c r="AD59" s="148"/>
      <c r="AE59" s="148"/>
      <c r="AF59" s="148"/>
      <c r="AG59" s="148" t="s">
        <v>389</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273" t="s">
        <v>569</v>
      </c>
      <c r="D60" s="274"/>
      <c r="E60" s="274"/>
      <c r="F60" s="274"/>
      <c r="G60" s="274"/>
      <c r="H60" s="157"/>
      <c r="I60" s="157"/>
      <c r="J60" s="157"/>
      <c r="K60" s="157"/>
      <c r="L60" s="157"/>
      <c r="M60" s="157"/>
      <c r="N60" s="157"/>
      <c r="O60" s="157"/>
      <c r="P60" s="157"/>
      <c r="Q60" s="157"/>
      <c r="R60" s="157"/>
      <c r="S60" s="157"/>
      <c r="T60" s="157"/>
      <c r="U60" s="157"/>
      <c r="V60" s="157"/>
      <c r="W60" s="157"/>
      <c r="X60" s="157"/>
      <c r="Y60" s="148"/>
      <c r="Z60" s="148"/>
      <c r="AA60" s="148"/>
      <c r="AB60" s="148"/>
      <c r="AC60" s="148"/>
      <c r="AD60" s="148"/>
      <c r="AE60" s="148"/>
      <c r="AF60" s="148"/>
      <c r="AG60" s="148" t="s">
        <v>391</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97" t="s">
        <v>2359</v>
      </c>
      <c r="D61" s="183"/>
      <c r="E61" s="184">
        <v>17.594639999999998</v>
      </c>
      <c r="F61" s="157"/>
      <c r="G61" s="157"/>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393</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ht="22.5" outlineLevel="1" x14ac:dyDescent="0.2">
      <c r="A62" s="165">
        <v>13</v>
      </c>
      <c r="B62" s="166" t="s">
        <v>572</v>
      </c>
      <c r="C62" s="175" t="s">
        <v>573</v>
      </c>
      <c r="D62" s="167" t="s">
        <v>443</v>
      </c>
      <c r="E62" s="168">
        <v>24.827200000000001</v>
      </c>
      <c r="F62" s="169">
        <v>211.2</v>
      </c>
      <c r="G62" s="170">
        <f>ROUND(E62*F62,2)</f>
        <v>5243.5</v>
      </c>
      <c r="H62" s="169">
        <v>0</v>
      </c>
      <c r="I62" s="170">
        <f>ROUND(E62*H62,2)</f>
        <v>0</v>
      </c>
      <c r="J62" s="169">
        <v>211.2</v>
      </c>
      <c r="K62" s="170">
        <f>ROUND(E62*J62,2)</f>
        <v>5243.5</v>
      </c>
      <c r="L62" s="170">
        <v>21</v>
      </c>
      <c r="M62" s="170">
        <f>G62*(1+L62/100)</f>
        <v>6344.6350000000002</v>
      </c>
      <c r="N62" s="170">
        <v>0</v>
      </c>
      <c r="O62" s="170">
        <f>ROUND(E62*N62,2)</f>
        <v>0</v>
      </c>
      <c r="P62" s="170">
        <v>0</v>
      </c>
      <c r="Q62" s="170">
        <f>ROUND(E62*P62,2)</f>
        <v>0</v>
      </c>
      <c r="R62" s="170" t="s">
        <v>386</v>
      </c>
      <c r="S62" s="170" t="s">
        <v>387</v>
      </c>
      <c r="T62" s="171" t="s">
        <v>322</v>
      </c>
      <c r="U62" s="157">
        <v>1.0999999999999999E-2</v>
      </c>
      <c r="V62" s="157">
        <f>ROUND(E62*U62,2)</f>
        <v>0.27</v>
      </c>
      <c r="W62" s="157"/>
      <c r="X62" s="157" t="s">
        <v>388</v>
      </c>
      <c r="Y62" s="148"/>
      <c r="Z62" s="148"/>
      <c r="AA62" s="148"/>
      <c r="AB62" s="148"/>
      <c r="AC62" s="148"/>
      <c r="AD62" s="148"/>
      <c r="AE62" s="148"/>
      <c r="AF62" s="148"/>
      <c r="AG62" s="148" t="s">
        <v>389</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273" t="s">
        <v>569</v>
      </c>
      <c r="D63" s="274"/>
      <c r="E63" s="274"/>
      <c r="F63" s="274"/>
      <c r="G63" s="274"/>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391</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97" t="s">
        <v>2360</v>
      </c>
      <c r="D64" s="183"/>
      <c r="E64" s="184">
        <v>24.827200000000001</v>
      </c>
      <c r="F64" s="157"/>
      <c r="G64" s="157"/>
      <c r="H64" s="157"/>
      <c r="I64" s="157"/>
      <c r="J64" s="157"/>
      <c r="K64" s="157"/>
      <c r="L64" s="157"/>
      <c r="M64" s="157"/>
      <c r="N64" s="157"/>
      <c r="O64" s="157"/>
      <c r="P64" s="157"/>
      <c r="Q64" s="157"/>
      <c r="R64" s="157"/>
      <c r="S64" s="157"/>
      <c r="T64" s="157"/>
      <c r="U64" s="157"/>
      <c r="V64" s="157"/>
      <c r="W64" s="157"/>
      <c r="X64" s="157"/>
      <c r="Y64" s="148"/>
      <c r="Z64" s="148"/>
      <c r="AA64" s="148"/>
      <c r="AB64" s="148"/>
      <c r="AC64" s="148"/>
      <c r="AD64" s="148"/>
      <c r="AE64" s="148"/>
      <c r="AF64" s="148"/>
      <c r="AG64" s="148" t="s">
        <v>393</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ht="33.75" outlineLevel="1" x14ac:dyDescent="0.2">
      <c r="A65" s="165">
        <v>14</v>
      </c>
      <c r="B65" s="166" t="s">
        <v>575</v>
      </c>
      <c r="C65" s="175" t="s">
        <v>576</v>
      </c>
      <c r="D65" s="167" t="s">
        <v>443</v>
      </c>
      <c r="E65" s="168">
        <v>124.136</v>
      </c>
      <c r="F65" s="169">
        <v>16.64</v>
      </c>
      <c r="G65" s="170">
        <f>ROUND(E65*F65,2)</f>
        <v>2065.62</v>
      </c>
      <c r="H65" s="169">
        <v>0</v>
      </c>
      <c r="I65" s="170">
        <f>ROUND(E65*H65,2)</f>
        <v>0</v>
      </c>
      <c r="J65" s="169">
        <v>16.64</v>
      </c>
      <c r="K65" s="170">
        <f>ROUND(E65*J65,2)</f>
        <v>2065.62</v>
      </c>
      <c r="L65" s="170">
        <v>21</v>
      </c>
      <c r="M65" s="170">
        <f>G65*(1+L65/100)</f>
        <v>2499.4001999999996</v>
      </c>
      <c r="N65" s="170">
        <v>0</v>
      </c>
      <c r="O65" s="170">
        <f>ROUND(E65*N65,2)</f>
        <v>0</v>
      </c>
      <c r="P65" s="170">
        <v>0</v>
      </c>
      <c r="Q65" s="170">
        <f>ROUND(E65*P65,2)</f>
        <v>0</v>
      </c>
      <c r="R65" s="170" t="s">
        <v>386</v>
      </c>
      <c r="S65" s="170" t="s">
        <v>387</v>
      </c>
      <c r="T65" s="171" t="s">
        <v>322</v>
      </c>
      <c r="U65" s="157">
        <v>0</v>
      </c>
      <c r="V65" s="157">
        <f>ROUND(E65*U65,2)</f>
        <v>0</v>
      </c>
      <c r="W65" s="157"/>
      <c r="X65" s="157" t="s">
        <v>388</v>
      </c>
      <c r="Y65" s="148"/>
      <c r="Z65" s="148"/>
      <c r="AA65" s="148"/>
      <c r="AB65" s="148"/>
      <c r="AC65" s="148"/>
      <c r="AD65" s="148"/>
      <c r="AE65" s="148"/>
      <c r="AF65" s="148"/>
      <c r="AG65" s="148" t="s">
        <v>389</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273" t="s">
        <v>569</v>
      </c>
      <c r="D66" s="274"/>
      <c r="E66" s="274"/>
      <c r="F66" s="274"/>
      <c r="G66" s="274"/>
      <c r="H66" s="157"/>
      <c r="I66" s="157"/>
      <c r="J66" s="157"/>
      <c r="K66" s="157"/>
      <c r="L66" s="157"/>
      <c r="M66" s="157"/>
      <c r="N66" s="157"/>
      <c r="O66" s="157"/>
      <c r="P66" s="157"/>
      <c r="Q66" s="157"/>
      <c r="R66" s="157"/>
      <c r="S66" s="157"/>
      <c r="T66" s="157"/>
      <c r="U66" s="157"/>
      <c r="V66" s="157"/>
      <c r="W66" s="157"/>
      <c r="X66" s="157"/>
      <c r="Y66" s="148"/>
      <c r="Z66" s="148"/>
      <c r="AA66" s="148"/>
      <c r="AB66" s="148"/>
      <c r="AC66" s="148"/>
      <c r="AD66" s="148"/>
      <c r="AE66" s="148"/>
      <c r="AF66" s="148"/>
      <c r="AG66" s="148" t="s">
        <v>391</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97" t="s">
        <v>2361</v>
      </c>
      <c r="D67" s="183"/>
      <c r="E67" s="184">
        <v>124.136</v>
      </c>
      <c r="F67" s="157"/>
      <c r="G67" s="157"/>
      <c r="H67" s="157"/>
      <c r="I67" s="157"/>
      <c r="J67" s="157"/>
      <c r="K67" s="157"/>
      <c r="L67" s="157"/>
      <c r="M67" s="157"/>
      <c r="N67" s="157"/>
      <c r="O67" s="157"/>
      <c r="P67" s="157"/>
      <c r="Q67" s="157"/>
      <c r="R67" s="157"/>
      <c r="S67" s="157"/>
      <c r="T67" s="157"/>
      <c r="U67" s="157"/>
      <c r="V67" s="157"/>
      <c r="W67" s="157"/>
      <c r="X67" s="157"/>
      <c r="Y67" s="148"/>
      <c r="Z67" s="148"/>
      <c r="AA67" s="148"/>
      <c r="AB67" s="148"/>
      <c r="AC67" s="148"/>
      <c r="AD67" s="148"/>
      <c r="AE67" s="148"/>
      <c r="AF67" s="148"/>
      <c r="AG67" s="148" t="s">
        <v>393</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ht="22.5" outlineLevel="1" x14ac:dyDescent="0.2">
      <c r="A68" s="165">
        <v>15</v>
      </c>
      <c r="B68" s="166" t="s">
        <v>1760</v>
      </c>
      <c r="C68" s="175" t="s">
        <v>1761</v>
      </c>
      <c r="D68" s="167" t="s">
        <v>443</v>
      </c>
      <c r="E68" s="168">
        <v>8.7973199999999991</v>
      </c>
      <c r="F68" s="169">
        <v>196</v>
      </c>
      <c r="G68" s="170">
        <f>ROUND(E68*F68,2)</f>
        <v>1724.27</v>
      </c>
      <c r="H68" s="169">
        <v>0</v>
      </c>
      <c r="I68" s="170">
        <f>ROUND(E68*H68,2)</f>
        <v>0</v>
      </c>
      <c r="J68" s="169">
        <v>196</v>
      </c>
      <c r="K68" s="170">
        <f>ROUND(E68*J68,2)</f>
        <v>1724.27</v>
      </c>
      <c r="L68" s="170">
        <v>21</v>
      </c>
      <c r="M68" s="170">
        <f>G68*(1+L68/100)</f>
        <v>2086.3667</v>
      </c>
      <c r="N68" s="170">
        <v>0</v>
      </c>
      <c r="O68" s="170">
        <f>ROUND(E68*N68,2)</f>
        <v>0</v>
      </c>
      <c r="P68" s="170">
        <v>0</v>
      </c>
      <c r="Q68" s="170">
        <f>ROUND(E68*P68,2)</f>
        <v>0</v>
      </c>
      <c r="R68" s="170" t="s">
        <v>386</v>
      </c>
      <c r="S68" s="170" t="s">
        <v>387</v>
      </c>
      <c r="T68" s="171" t="s">
        <v>322</v>
      </c>
      <c r="U68" s="157">
        <v>0.65200000000000002</v>
      </c>
      <c r="V68" s="157">
        <f>ROUND(E68*U68,2)</f>
        <v>5.74</v>
      </c>
      <c r="W68" s="157"/>
      <c r="X68" s="157" t="s">
        <v>388</v>
      </c>
      <c r="Y68" s="148"/>
      <c r="Z68" s="148"/>
      <c r="AA68" s="148"/>
      <c r="AB68" s="148"/>
      <c r="AC68" s="148"/>
      <c r="AD68" s="148"/>
      <c r="AE68" s="148"/>
      <c r="AF68" s="148"/>
      <c r="AG68" s="148" t="s">
        <v>389</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97" t="s">
        <v>2362</v>
      </c>
      <c r="D69" s="183"/>
      <c r="E69" s="184">
        <v>8.7973199999999991</v>
      </c>
      <c r="F69" s="157"/>
      <c r="G69" s="15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393</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ht="22.5" outlineLevel="1" x14ac:dyDescent="0.2">
      <c r="A70" s="165">
        <v>16</v>
      </c>
      <c r="B70" s="166" t="s">
        <v>581</v>
      </c>
      <c r="C70" s="175" t="s">
        <v>582</v>
      </c>
      <c r="D70" s="167" t="s">
        <v>443</v>
      </c>
      <c r="E70" s="168">
        <v>8.7973199999999991</v>
      </c>
      <c r="F70" s="169">
        <v>12.72</v>
      </c>
      <c r="G70" s="170">
        <f>ROUND(E70*F70,2)</f>
        <v>111.9</v>
      </c>
      <c r="H70" s="169">
        <v>0</v>
      </c>
      <c r="I70" s="170">
        <f>ROUND(E70*H70,2)</f>
        <v>0</v>
      </c>
      <c r="J70" s="169">
        <v>12.72</v>
      </c>
      <c r="K70" s="170">
        <f>ROUND(E70*J70,2)</f>
        <v>111.9</v>
      </c>
      <c r="L70" s="170">
        <v>21</v>
      </c>
      <c r="M70" s="170">
        <f>G70*(1+L70/100)</f>
        <v>135.399</v>
      </c>
      <c r="N70" s="170">
        <v>0</v>
      </c>
      <c r="O70" s="170">
        <f>ROUND(E70*N70,2)</f>
        <v>0</v>
      </c>
      <c r="P70" s="170">
        <v>0</v>
      </c>
      <c r="Q70" s="170">
        <f>ROUND(E70*P70,2)</f>
        <v>0</v>
      </c>
      <c r="R70" s="170" t="s">
        <v>386</v>
      </c>
      <c r="S70" s="170" t="s">
        <v>387</v>
      </c>
      <c r="T70" s="171" t="s">
        <v>322</v>
      </c>
      <c r="U70" s="157">
        <v>8.9999999999999993E-3</v>
      </c>
      <c r="V70" s="157">
        <f>ROUND(E70*U70,2)</f>
        <v>0.08</v>
      </c>
      <c r="W70" s="157"/>
      <c r="X70" s="157" t="s">
        <v>388</v>
      </c>
      <c r="Y70" s="148"/>
      <c r="Z70" s="148"/>
      <c r="AA70" s="148"/>
      <c r="AB70" s="148"/>
      <c r="AC70" s="148"/>
      <c r="AD70" s="148"/>
      <c r="AE70" s="148"/>
      <c r="AF70" s="148"/>
      <c r="AG70" s="148" t="s">
        <v>389</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97" t="s">
        <v>2363</v>
      </c>
      <c r="D71" s="183"/>
      <c r="E71" s="184">
        <v>8.7973199999999991</v>
      </c>
      <c r="F71" s="157"/>
      <c r="G71" s="157"/>
      <c r="H71" s="157"/>
      <c r="I71" s="157"/>
      <c r="J71" s="157"/>
      <c r="K71" s="157"/>
      <c r="L71" s="157"/>
      <c r="M71" s="157"/>
      <c r="N71" s="157"/>
      <c r="O71" s="157"/>
      <c r="P71" s="157"/>
      <c r="Q71" s="157"/>
      <c r="R71" s="157"/>
      <c r="S71" s="157"/>
      <c r="T71" s="157"/>
      <c r="U71" s="157"/>
      <c r="V71" s="157"/>
      <c r="W71" s="157"/>
      <c r="X71" s="157"/>
      <c r="Y71" s="148"/>
      <c r="Z71" s="148"/>
      <c r="AA71" s="148"/>
      <c r="AB71" s="148"/>
      <c r="AC71" s="148"/>
      <c r="AD71" s="148"/>
      <c r="AE71" s="148"/>
      <c r="AF71" s="148"/>
      <c r="AG71" s="148" t="s">
        <v>393</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ht="22.5" outlineLevel="1" x14ac:dyDescent="0.2">
      <c r="A72" s="165">
        <v>17</v>
      </c>
      <c r="B72" s="166" t="s">
        <v>1089</v>
      </c>
      <c r="C72" s="175" t="s">
        <v>1090</v>
      </c>
      <c r="D72" s="167" t="s">
        <v>443</v>
      </c>
      <c r="E72" s="168">
        <v>8.7973199999999991</v>
      </c>
      <c r="F72" s="169">
        <v>93.2</v>
      </c>
      <c r="G72" s="170">
        <f>ROUND(E72*F72,2)</f>
        <v>819.91</v>
      </c>
      <c r="H72" s="169">
        <v>0</v>
      </c>
      <c r="I72" s="170">
        <f>ROUND(E72*H72,2)</f>
        <v>0</v>
      </c>
      <c r="J72" s="169">
        <v>93.2</v>
      </c>
      <c r="K72" s="170">
        <f>ROUND(E72*J72,2)</f>
        <v>819.91</v>
      </c>
      <c r="L72" s="170">
        <v>21</v>
      </c>
      <c r="M72" s="170">
        <f>G72*(1+L72/100)</f>
        <v>992.09109999999998</v>
      </c>
      <c r="N72" s="170">
        <v>0</v>
      </c>
      <c r="O72" s="170">
        <f>ROUND(E72*N72,2)</f>
        <v>0</v>
      </c>
      <c r="P72" s="170">
        <v>0</v>
      </c>
      <c r="Q72" s="170">
        <f>ROUND(E72*P72,2)</f>
        <v>0</v>
      </c>
      <c r="R72" s="170" t="s">
        <v>386</v>
      </c>
      <c r="S72" s="170" t="s">
        <v>387</v>
      </c>
      <c r="T72" s="171" t="s">
        <v>322</v>
      </c>
      <c r="U72" s="157">
        <v>0.20200000000000001</v>
      </c>
      <c r="V72" s="157">
        <f>ROUND(E72*U72,2)</f>
        <v>1.78</v>
      </c>
      <c r="W72" s="157"/>
      <c r="X72" s="157" t="s">
        <v>388</v>
      </c>
      <c r="Y72" s="148"/>
      <c r="Z72" s="148"/>
      <c r="AA72" s="148"/>
      <c r="AB72" s="148"/>
      <c r="AC72" s="148"/>
      <c r="AD72" s="148"/>
      <c r="AE72" s="148"/>
      <c r="AF72" s="148"/>
      <c r="AG72" s="148" t="s">
        <v>389</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273" t="s">
        <v>587</v>
      </c>
      <c r="D73" s="274"/>
      <c r="E73" s="274"/>
      <c r="F73" s="274"/>
      <c r="G73" s="274"/>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391</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261" t="s">
        <v>1092</v>
      </c>
      <c r="D74" s="262"/>
      <c r="E74" s="262"/>
      <c r="F74" s="262"/>
      <c r="G74" s="262"/>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326</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97" t="s">
        <v>2364</v>
      </c>
      <c r="D75" s="183"/>
      <c r="E75" s="184">
        <v>11.096</v>
      </c>
      <c r="F75" s="157"/>
      <c r="G75" s="157"/>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393</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97" t="s">
        <v>590</v>
      </c>
      <c r="D76" s="183"/>
      <c r="E76" s="184"/>
      <c r="F76" s="157"/>
      <c r="G76" s="157"/>
      <c r="H76" s="157"/>
      <c r="I76" s="157"/>
      <c r="J76" s="157"/>
      <c r="K76" s="157"/>
      <c r="L76" s="157"/>
      <c r="M76" s="157"/>
      <c r="N76" s="157"/>
      <c r="O76" s="157"/>
      <c r="P76" s="157"/>
      <c r="Q76" s="157"/>
      <c r="R76" s="157"/>
      <c r="S76" s="157"/>
      <c r="T76" s="157"/>
      <c r="U76" s="157"/>
      <c r="V76" s="157"/>
      <c r="W76" s="157"/>
      <c r="X76" s="157"/>
      <c r="Y76" s="148"/>
      <c r="Z76" s="148"/>
      <c r="AA76" s="148"/>
      <c r="AB76" s="148"/>
      <c r="AC76" s="148"/>
      <c r="AD76" s="148"/>
      <c r="AE76" s="148"/>
      <c r="AF76" s="148"/>
      <c r="AG76" s="148" t="s">
        <v>393</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97" t="s">
        <v>2365</v>
      </c>
      <c r="D77" s="183"/>
      <c r="E77" s="184">
        <v>-9.8129999999999995E-2</v>
      </c>
      <c r="F77" s="157"/>
      <c r="G77" s="157"/>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393</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97" t="s">
        <v>2366</v>
      </c>
      <c r="D78" s="183"/>
      <c r="E78" s="184">
        <v>-0.50868000000000002</v>
      </c>
      <c r="F78" s="157"/>
      <c r="G78" s="157"/>
      <c r="H78" s="157"/>
      <c r="I78" s="157"/>
      <c r="J78" s="157"/>
      <c r="K78" s="157"/>
      <c r="L78" s="157"/>
      <c r="M78" s="157"/>
      <c r="N78" s="157"/>
      <c r="O78" s="157"/>
      <c r="P78" s="157"/>
      <c r="Q78" s="157"/>
      <c r="R78" s="157"/>
      <c r="S78" s="157"/>
      <c r="T78" s="157"/>
      <c r="U78" s="157"/>
      <c r="V78" s="157"/>
      <c r="W78" s="157"/>
      <c r="X78" s="157"/>
      <c r="Y78" s="148"/>
      <c r="Z78" s="148"/>
      <c r="AA78" s="148"/>
      <c r="AB78" s="148"/>
      <c r="AC78" s="148"/>
      <c r="AD78" s="148"/>
      <c r="AE78" s="148"/>
      <c r="AF78" s="148"/>
      <c r="AG78" s="148" t="s">
        <v>393</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97" t="s">
        <v>2367</v>
      </c>
      <c r="D79" s="183"/>
      <c r="E79" s="184">
        <v>-0.36</v>
      </c>
      <c r="F79" s="157"/>
      <c r="G79" s="157"/>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393</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97" t="s">
        <v>2368</v>
      </c>
      <c r="D80" s="183"/>
      <c r="E80" s="184">
        <v>-1.33188</v>
      </c>
      <c r="F80" s="157"/>
      <c r="G80" s="157"/>
      <c r="H80" s="157"/>
      <c r="I80" s="157"/>
      <c r="J80" s="157"/>
      <c r="K80" s="157"/>
      <c r="L80" s="157"/>
      <c r="M80" s="157"/>
      <c r="N80" s="157"/>
      <c r="O80" s="157"/>
      <c r="P80" s="157"/>
      <c r="Q80" s="157"/>
      <c r="R80" s="157"/>
      <c r="S80" s="157"/>
      <c r="T80" s="157"/>
      <c r="U80" s="157"/>
      <c r="V80" s="157"/>
      <c r="W80" s="157"/>
      <c r="X80" s="157"/>
      <c r="Y80" s="148"/>
      <c r="Z80" s="148"/>
      <c r="AA80" s="148"/>
      <c r="AB80" s="148"/>
      <c r="AC80" s="148"/>
      <c r="AD80" s="148"/>
      <c r="AE80" s="148"/>
      <c r="AF80" s="148"/>
      <c r="AG80" s="148" t="s">
        <v>393</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98" t="s">
        <v>599</v>
      </c>
      <c r="D81" s="185"/>
      <c r="E81" s="186">
        <v>8.7973199999999991</v>
      </c>
      <c r="F81" s="157"/>
      <c r="G81" s="157"/>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393</v>
      </c>
      <c r="AH81" s="148">
        <v>1</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65">
        <v>18</v>
      </c>
      <c r="B82" s="166" t="s">
        <v>605</v>
      </c>
      <c r="C82" s="175" t="s">
        <v>606</v>
      </c>
      <c r="D82" s="167" t="s">
        <v>443</v>
      </c>
      <c r="E82" s="168">
        <v>1.33188</v>
      </c>
      <c r="F82" s="169">
        <v>433.6</v>
      </c>
      <c r="G82" s="170">
        <f>ROUND(E82*F82,2)</f>
        <v>577.5</v>
      </c>
      <c r="H82" s="169">
        <v>0</v>
      </c>
      <c r="I82" s="170">
        <f>ROUND(E82*H82,2)</f>
        <v>0</v>
      </c>
      <c r="J82" s="169">
        <v>433.6</v>
      </c>
      <c r="K82" s="170">
        <f>ROUND(E82*J82,2)</f>
        <v>577.5</v>
      </c>
      <c r="L82" s="170">
        <v>21</v>
      </c>
      <c r="M82" s="170">
        <f>G82*(1+L82/100)</f>
        <v>698.77499999999998</v>
      </c>
      <c r="N82" s="170">
        <v>0</v>
      </c>
      <c r="O82" s="170">
        <f>ROUND(E82*N82,2)</f>
        <v>0</v>
      </c>
      <c r="P82" s="170">
        <v>0</v>
      </c>
      <c r="Q82" s="170">
        <f>ROUND(E82*P82,2)</f>
        <v>0</v>
      </c>
      <c r="R82" s="170" t="s">
        <v>386</v>
      </c>
      <c r="S82" s="170" t="s">
        <v>387</v>
      </c>
      <c r="T82" s="171" t="s">
        <v>322</v>
      </c>
      <c r="U82" s="157">
        <v>1.587</v>
      </c>
      <c r="V82" s="157">
        <f>ROUND(E82*U82,2)</f>
        <v>2.11</v>
      </c>
      <c r="W82" s="157"/>
      <c r="X82" s="157" t="s">
        <v>388</v>
      </c>
      <c r="Y82" s="148"/>
      <c r="Z82" s="148"/>
      <c r="AA82" s="148"/>
      <c r="AB82" s="148"/>
      <c r="AC82" s="148"/>
      <c r="AD82" s="148"/>
      <c r="AE82" s="148"/>
      <c r="AF82" s="148"/>
      <c r="AG82" s="148" t="s">
        <v>389</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ht="22.5" outlineLevel="1" x14ac:dyDescent="0.2">
      <c r="A83" s="155"/>
      <c r="B83" s="156"/>
      <c r="C83" s="273" t="s">
        <v>607</v>
      </c>
      <c r="D83" s="274"/>
      <c r="E83" s="274"/>
      <c r="F83" s="274"/>
      <c r="G83" s="274"/>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391</v>
      </c>
      <c r="AH83" s="148"/>
      <c r="AI83" s="148"/>
      <c r="AJ83" s="148"/>
      <c r="AK83" s="148"/>
      <c r="AL83" s="148"/>
      <c r="AM83" s="148"/>
      <c r="AN83" s="148"/>
      <c r="AO83" s="148"/>
      <c r="AP83" s="148"/>
      <c r="AQ83" s="148"/>
      <c r="AR83" s="148"/>
      <c r="AS83" s="148"/>
      <c r="AT83" s="148"/>
      <c r="AU83" s="148"/>
      <c r="AV83" s="148"/>
      <c r="AW83" s="148"/>
      <c r="AX83" s="148"/>
      <c r="AY83" s="148"/>
      <c r="AZ83" s="148"/>
      <c r="BA83" s="172" t="str">
        <f>C83</f>
        <v>sypaninou z vhodných hornin tř. 1 - 4 nebo materiálem připraveným podél výkopu ve vzdálenosti do 3 m od jeho kraje, pro jakoukoliv hloubku výkopu a jakoukoliv míru zhutnění,</v>
      </c>
      <c r="BB83" s="148"/>
      <c r="BC83" s="148"/>
      <c r="BD83" s="148"/>
      <c r="BE83" s="148"/>
      <c r="BF83" s="148"/>
      <c r="BG83" s="148"/>
      <c r="BH83" s="148"/>
    </row>
    <row r="84" spans="1:60" outlineLevel="1" x14ac:dyDescent="0.2">
      <c r="A84" s="155"/>
      <c r="B84" s="156"/>
      <c r="C84" s="197" t="s">
        <v>2369</v>
      </c>
      <c r="D84" s="183"/>
      <c r="E84" s="184">
        <v>1.33188</v>
      </c>
      <c r="F84" s="157"/>
      <c r="G84" s="157"/>
      <c r="H84" s="157"/>
      <c r="I84" s="157"/>
      <c r="J84" s="157"/>
      <c r="K84" s="157"/>
      <c r="L84" s="157"/>
      <c r="M84" s="157"/>
      <c r="N84" s="157"/>
      <c r="O84" s="157"/>
      <c r="P84" s="157"/>
      <c r="Q84" s="157"/>
      <c r="R84" s="157"/>
      <c r="S84" s="157"/>
      <c r="T84" s="157"/>
      <c r="U84" s="157"/>
      <c r="V84" s="157"/>
      <c r="W84" s="157"/>
      <c r="X84" s="157"/>
      <c r="Y84" s="148"/>
      <c r="Z84" s="148"/>
      <c r="AA84" s="148"/>
      <c r="AB84" s="148"/>
      <c r="AC84" s="148"/>
      <c r="AD84" s="148"/>
      <c r="AE84" s="148"/>
      <c r="AF84" s="148"/>
      <c r="AG84" s="148" t="s">
        <v>393</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65">
        <v>19</v>
      </c>
      <c r="B85" s="166" t="s">
        <v>620</v>
      </c>
      <c r="C85" s="175" t="s">
        <v>1127</v>
      </c>
      <c r="D85" s="167" t="s">
        <v>443</v>
      </c>
      <c r="E85" s="168">
        <v>24.827200000000001</v>
      </c>
      <c r="F85" s="169">
        <v>224</v>
      </c>
      <c r="G85" s="170">
        <f>ROUND(E85*F85,2)</f>
        <v>5561.29</v>
      </c>
      <c r="H85" s="169">
        <v>0</v>
      </c>
      <c r="I85" s="170">
        <f>ROUND(E85*H85,2)</f>
        <v>0</v>
      </c>
      <c r="J85" s="169">
        <v>224</v>
      </c>
      <c r="K85" s="170">
        <f>ROUND(E85*J85,2)</f>
        <v>5561.29</v>
      </c>
      <c r="L85" s="170">
        <v>21</v>
      </c>
      <c r="M85" s="170">
        <f>G85*(1+L85/100)</f>
        <v>6729.1608999999999</v>
      </c>
      <c r="N85" s="170">
        <v>0</v>
      </c>
      <c r="O85" s="170">
        <f>ROUND(E85*N85,2)</f>
        <v>0</v>
      </c>
      <c r="P85" s="170">
        <v>0</v>
      </c>
      <c r="Q85" s="170">
        <f>ROUND(E85*P85,2)</f>
        <v>0</v>
      </c>
      <c r="R85" s="170" t="s">
        <v>386</v>
      </c>
      <c r="S85" s="170" t="s">
        <v>387</v>
      </c>
      <c r="T85" s="171" t="s">
        <v>322</v>
      </c>
      <c r="U85" s="157">
        <v>0</v>
      </c>
      <c r="V85" s="157">
        <f>ROUND(E85*U85,2)</f>
        <v>0</v>
      </c>
      <c r="W85" s="157"/>
      <c r="X85" s="157" t="s">
        <v>388</v>
      </c>
      <c r="Y85" s="148"/>
      <c r="Z85" s="148"/>
      <c r="AA85" s="148"/>
      <c r="AB85" s="148"/>
      <c r="AC85" s="148"/>
      <c r="AD85" s="148"/>
      <c r="AE85" s="148"/>
      <c r="AF85" s="148"/>
      <c r="AG85" s="148" t="s">
        <v>389</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97" t="s">
        <v>2370</v>
      </c>
      <c r="D86" s="183"/>
      <c r="E86" s="184">
        <v>24.827200000000001</v>
      </c>
      <c r="F86" s="157"/>
      <c r="G86" s="157"/>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393</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65">
        <v>20</v>
      </c>
      <c r="B87" s="166" t="s">
        <v>623</v>
      </c>
      <c r="C87" s="175" t="s">
        <v>624</v>
      </c>
      <c r="D87" s="167" t="s">
        <v>625</v>
      </c>
      <c r="E87" s="168">
        <v>2.47113</v>
      </c>
      <c r="F87" s="169">
        <v>328.4</v>
      </c>
      <c r="G87" s="170">
        <f>ROUND(E87*F87,2)</f>
        <v>811.52</v>
      </c>
      <c r="H87" s="169">
        <v>328.4</v>
      </c>
      <c r="I87" s="170">
        <f>ROUND(E87*H87,2)</f>
        <v>811.52</v>
      </c>
      <c r="J87" s="169">
        <v>0</v>
      </c>
      <c r="K87" s="170">
        <f>ROUND(E87*J87,2)</f>
        <v>0</v>
      </c>
      <c r="L87" s="170">
        <v>21</v>
      </c>
      <c r="M87" s="170">
        <f>G87*(1+L87/100)</f>
        <v>981.93919999999991</v>
      </c>
      <c r="N87" s="170">
        <v>0</v>
      </c>
      <c r="O87" s="170">
        <f>ROUND(E87*N87,2)</f>
        <v>0</v>
      </c>
      <c r="P87" s="170">
        <v>0</v>
      </c>
      <c r="Q87" s="170">
        <f>ROUND(E87*P87,2)</f>
        <v>0</v>
      </c>
      <c r="R87" s="170" t="s">
        <v>626</v>
      </c>
      <c r="S87" s="170" t="s">
        <v>387</v>
      </c>
      <c r="T87" s="171" t="s">
        <v>322</v>
      </c>
      <c r="U87" s="157">
        <v>0</v>
      </c>
      <c r="V87" s="157">
        <f>ROUND(E87*U87,2)</f>
        <v>0</v>
      </c>
      <c r="W87" s="157"/>
      <c r="X87" s="157" t="s">
        <v>627</v>
      </c>
      <c r="Y87" s="148"/>
      <c r="Z87" s="148"/>
      <c r="AA87" s="148"/>
      <c r="AB87" s="148"/>
      <c r="AC87" s="148"/>
      <c r="AD87" s="148"/>
      <c r="AE87" s="148"/>
      <c r="AF87" s="148"/>
      <c r="AG87" s="148" t="s">
        <v>628</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97" t="s">
        <v>2371</v>
      </c>
      <c r="D88" s="183"/>
      <c r="E88" s="184">
        <v>2.47113</v>
      </c>
      <c r="F88" s="157"/>
      <c r="G88" s="157"/>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393</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x14ac:dyDescent="0.2">
      <c r="A89" s="159" t="s">
        <v>316</v>
      </c>
      <c r="B89" s="160" t="s">
        <v>210</v>
      </c>
      <c r="C89" s="174" t="s">
        <v>211</v>
      </c>
      <c r="D89" s="161"/>
      <c r="E89" s="162"/>
      <c r="F89" s="163"/>
      <c r="G89" s="163">
        <f>SUMIF(AG90:AG97,"&lt;&gt;NOR",G90:G97)</f>
        <v>50878.34</v>
      </c>
      <c r="H89" s="163"/>
      <c r="I89" s="163">
        <f>SUM(I90:I97)</f>
        <v>2580.75</v>
      </c>
      <c r="J89" s="163"/>
      <c r="K89" s="163">
        <f>SUM(K90:K97)</f>
        <v>48297.59</v>
      </c>
      <c r="L89" s="163"/>
      <c r="M89" s="163">
        <f>SUM(M90:M97)</f>
        <v>61562.791400000002</v>
      </c>
      <c r="N89" s="163"/>
      <c r="O89" s="163">
        <f>SUM(O90:O97)</f>
        <v>3.53</v>
      </c>
      <c r="P89" s="163"/>
      <c r="Q89" s="163">
        <f>SUM(Q90:Q97)</f>
        <v>0</v>
      </c>
      <c r="R89" s="163"/>
      <c r="S89" s="163"/>
      <c r="T89" s="164"/>
      <c r="U89" s="158"/>
      <c r="V89" s="158">
        <f>SUM(V90:V97)</f>
        <v>147.85999999999999</v>
      </c>
      <c r="W89" s="158"/>
      <c r="X89" s="158"/>
      <c r="AG89" t="s">
        <v>317</v>
      </c>
    </row>
    <row r="90" spans="1:60" outlineLevel="1" x14ac:dyDescent="0.2">
      <c r="A90" s="165">
        <v>21</v>
      </c>
      <c r="B90" s="166" t="s">
        <v>1775</v>
      </c>
      <c r="C90" s="175" t="s">
        <v>1776</v>
      </c>
      <c r="D90" s="167" t="s">
        <v>443</v>
      </c>
      <c r="E90" s="168">
        <v>1.3972500000000001</v>
      </c>
      <c r="F90" s="169">
        <v>2060</v>
      </c>
      <c r="G90" s="170">
        <f>ROUND(E90*F90,2)</f>
        <v>2878.34</v>
      </c>
      <c r="H90" s="169">
        <v>1847.02</v>
      </c>
      <c r="I90" s="170">
        <f>ROUND(E90*H90,2)</f>
        <v>2580.75</v>
      </c>
      <c r="J90" s="169">
        <v>212.98</v>
      </c>
      <c r="K90" s="170">
        <f>ROUND(E90*J90,2)</f>
        <v>297.58999999999997</v>
      </c>
      <c r="L90" s="170">
        <v>21</v>
      </c>
      <c r="M90" s="170">
        <f>G90*(1+L90/100)</f>
        <v>3482.7914000000001</v>
      </c>
      <c r="N90" s="170">
        <v>2.5249999999999999</v>
      </c>
      <c r="O90" s="170">
        <f>ROUND(E90*N90,2)</f>
        <v>3.53</v>
      </c>
      <c r="P90" s="170">
        <v>0</v>
      </c>
      <c r="Q90" s="170">
        <f>ROUND(E90*P90,2)</f>
        <v>0</v>
      </c>
      <c r="R90" s="170" t="s">
        <v>1195</v>
      </c>
      <c r="S90" s="170" t="s">
        <v>387</v>
      </c>
      <c r="T90" s="171" t="s">
        <v>322</v>
      </c>
      <c r="U90" s="157">
        <v>0.47699999999999998</v>
      </c>
      <c r="V90" s="157">
        <f>ROUND(E90*U90,2)</f>
        <v>0.67</v>
      </c>
      <c r="W90" s="157"/>
      <c r="X90" s="157" t="s">
        <v>388</v>
      </c>
      <c r="Y90" s="148"/>
      <c r="Z90" s="148"/>
      <c r="AA90" s="148"/>
      <c r="AB90" s="148"/>
      <c r="AC90" s="148"/>
      <c r="AD90" s="148"/>
      <c r="AE90" s="148"/>
      <c r="AF90" s="148"/>
      <c r="AG90" s="148" t="s">
        <v>389</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2.5" outlineLevel="1" x14ac:dyDescent="0.2">
      <c r="A91" s="155"/>
      <c r="B91" s="156"/>
      <c r="C91" s="197" t="s">
        <v>2111</v>
      </c>
      <c r="D91" s="183"/>
      <c r="E91" s="184">
        <v>1.3972500000000001</v>
      </c>
      <c r="F91" s="157"/>
      <c r="G91" s="157"/>
      <c r="H91" s="157"/>
      <c r="I91" s="157"/>
      <c r="J91" s="157"/>
      <c r="K91" s="157"/>
      <c r="L91" s="157"/>
      <c r="M91" s="157"/>
      <c r="N91" s="157"/>
      <c r="O91" s="157"/>
      <c r="P91" s="157"/>
      <c r="Q91" s="157"/>
      <c r="R91" s="157"/>
      <c r="S91" s="157"/>
      <c r="T91" s="157"/>
      <c r="U91" s="157"/>
      <c r="V91" s="157"/>
      <c r="W91" s="157"/>
      <c r="X91" s="157"/>
      <c r="Y91" s="148"/>
      <c r="Z91" s="148"/>
      <c r="AA91" s="148"/>
      <c r="AB91" s="148"/>
      <c r="AC91" s="148"/>
      <c r="AD91" s="148"/>
      <c r="AE91" s="148"/>
      <c r="AF91" s="148"/>
      <c r="AG91" s="148" t="s">
        <v>393</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65">
        <v>22</v>
      </c>
      <c r="B92" s="166" t="s">
        <v>711</v>
      </c>
      <c r="C92" s="175" t="s">
        <v>712</v>
      </c>
      <c r="D92" s="167" t="s">
        <v>420</v>
      </c>
      <c r="E92" s="168">
        <v>24</v>
      </c>
      <c r="F92" s="169">
        <v>2000</v>
      </c>
      <c r="G92" s="170">
        <f>ROUND(E92*F92,2)</f>
        <v>48000</v>
      </c>
      <c r="H92" s="169">
        <v>0</v>
      </c>
      <c r="I92" s="170">
        <f>ROUND(E92*H92,2)</f>
        <v>0</v>
      </c>
      <c r="J92" s="169">
        <v>2000</v>
      </c>
      <c r="K92" s="170">
        <f>ROUND(E92*J92,2)</f>
        <v>48000</v>
      </c>
      <c r="L92" s="170">
        <v>21</v>
      </c>
      <c r="M92" s="170">
        <f>G92*(1+L92/100)</f>
        <v>58080</v>
      </c>
      <c r="N92" s="170">
        <v>0</v>
      </c>
      <c r="O92" s="170">
        <f>ROUND(E92*N92,2)</f>
        <v>0</v>
      </c>
      <c r="P92" s="170">
        <v>0</v>
      </c>
      <c r="Q92" s="170">
        <f>ROUND(E92*P92,2)</f>
        <v>0</v>
      </c>
      <c r="R92" s="170"/>
      <c r="S92" s="170" t="s">
        <v>321</v>
      </c>
      <c r="T92" s="171" t="s">
        <v>322</v>
      </c>
      <c r="U92" s="157">
        <v>6.133</v>
      </c>
      <c r="V92" s="157">
        <f>ROUND(E92*U92,2)</f>
        <v>147.19</v>
      </c>
      <c r="W92" s="157"/>
      <c r="X92" s="157" t="s">
        <v>388</v>
      </c>
      <c r="Y92" s="148"/>
      <c r="Z92" s="148"/>
      <c r="AA92" s="148"/>
      <c r="AB92" s="148"/>
      <c r="AC92" s="148"/>
      <c r="AD92" s="148"/>
      <c r="AE92" s="148"/>
      <c r="AF92" s="148"/>
      <c r="AG92" s="148" t="s">
        <v>389</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270" t="s">
        <v>713</v>
      </c>
      <c r="D93" s="271"/>
      <c r="E93" s="271"/>
      <c r="F93" s="271"/>
      <c r="G93" s="271"/>
      <c r="H93" s="157"/>
      <c r="I93" s="157"/>
      <c r="J93" s="157"/>
      <c r="K93" s="157"/>
      <c r="L93" s="157"/>
      <c r="M93" s="157"/>
      <c r="N93" s="157"/>
      <c r="O93" s="157"/>
      <c r="P93" s="157"/>
      <c r="Q93" s="157"/>
      <c r="R93" s="157"/>
      <c r="S93" s="157"/>
      <c r="T93" s="157"/>
      <c r="U93" s="157"/>
      <c r="V93" s="157"/>
      <c r="W93" s="157"/>
      <c r="X93" s="157"/>
      <c r="Y93" s="148"/>
      <c r="Z93" s="148"/>
      <c r="AA93" s="148"/>
      <c r="AB93" s="148"/>
      <c r="AC93" s="148"/>
      <c r="AD93" s="148"/>
      <c r="AE93" s="148"/>
      <c r="AF93" s="148"/>
      <c r="AG93" s="148" t="s">
        <v>326</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261" t="s">
        <v>714</v>
      </c>
      <c r="D94" s="262"/>
      <c r="E94" s="262"/>
      <c r="F94" s="262"/>
      <c r="G94" s="262"/>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326</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261" t="s">
        <v>715</v>
      </c>
      <c r="D95" s="262"/>
      <c r="E95" s="262"/>
      <c r="F95" s="262"/>
      <c r="G95" s="262"/>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326</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261" t="s">
        <v>716</v>
      </c>
      <c r="D96" s="262"/>
      <c r="E96" s="262"/>
      <c r="F96" s="262"/>
      <c r="G96" s="262"/>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326</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97" t="s">
        <v>2372</v>
      </c>
      <c r="D97" s="183"/>
      <c r="E97" s="184">
        <v>24</v>
      </c>
      <c r="F97" s="157"/>
      <c r="G97" s="157"/>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393</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x14ac:dyDescent="0.2">
      <c r="A98" s="159" t="s">
        <v>316</v>
      </c>
      <c r="B98" s="160" t="s">
        <v>212</v>
      </c>
      <c r="C98" s="174" t="s">
        <v>213</v>
      </c>
      <c r="D98" s="161"/>
      <c r="E98" s="162"/>
      <c r="F98" s="163"/>
      <c r="G98" s="163">
        <f>SUMIF(AG99:AG122,"&lt;&gt;NOR",G99:G122)</f>
        <v>83321.33</v>
      </c>
      <c r="H98" s="163"/>
      <c r="I98" s="163">
        <f>SUM(I99:I122)</f>
        <v>47604.439999999995</v>
      </c>
      <c r="J98" s="163"/>
      <c r="K98" s="163">
        <f>SUM(K99:K122)</f>
        <v>35716.880000000005</v>
      </c>
      <c r="L98" s="163"/>
      <c r="M98" s="163">
        <f>SUM(M99:M122)</f>
        <v>100818.80930000001</v>
      </c>
      <c r="N98" s="163"/>
      <c r="O98" s="163">
        <f>SUM(O99:O122)</f>
        <v>41.129999999999995</v>
      </c>
      <c r="P98" s="163"/>
      <c r="Q98" s="163">
        <f>SUM(Q99:Q122)</f>
        <v>0</v>
      </c>
      <c r="R98" s="163"/>
      <c r="S98" s="163"/>
      <c r="T98" s="164"/>
      <c r="U98" s="158"/>
      <c r="V98" s="158">
        <f>SUM(V99:V122)</f>
        <v>44</v>
      </c>
      <c r="W98" s="158"/>
      <c r="X98" s="158"/>
      <c r="AG98" t="s">
        <v>317</v>
      </c>
    </row>
    <row r="99" spans="1:60" ht="22.5" outlineLevel="1" x14ac:dyDescent="0.2">
      <c r="A99" s="165">
        <v>23</v>
      </c>
      <c r="B99" s="166" t="s">
        <v>1787</v>
      </c>
      <c r="C99" s="175" t="s">
        <v>1788</v>
      </c>
      <c r="D99" s="167" t="s">
        <v>443</v>
      </c>
      <c r="E99" s="168">
        <v>12.353400000000001</v>
      </c>
      <c r="F99" s="169">
        <v>2787.99</v>
      </c>
      <c r="G99" s="170">
        <f>ROUND(E99*F99,2)</f>
        <v>34441.160000000003</v>
      </c>
      <c r="H99" s="169">
        <v>1923.41</v>
      </c>
      <c r="I99" s="170">
        <f>ROUND(E99*H99,2)</f>
        <v>23760.65</v>
      </c>
      <c r="J99" s="169">
        <v>864.58</v>
      </c>
      <c r="K99" s="170">
        <f>ROUND(E99*J99,2)</f>
        <v>10680.5</v>
      </c>
      <c r="L99" s="170">
        <v>21</v>
      </c>
      <c r="M99" s="170">
        <f>G99*(1+L99/100)</f>
        <v>41673.803600000007</v>
      </c>
      <c r="N99" s="170">
        <v>2.53078</v>
      </c>
      <c r="O99" s="170">
        <f>ROUND(E99*N99,2)</f>
        <v>31.26</v>
      </c>
      <c r="P99" s="170">
        <v>0</v>
      </c>
      <c r="Q99" s="170">
        <f>ROUND(E99*P99,2)</f>
        <v>0</v>
      </c>
      <c r="R99" s="170" t="s">
        <v>1789</v>
      </c>
      <c r="S99" s="170" t="s">
        <v>387</v>
      </c>
      <c r="T99" s="171" t="s">
        <v>322</v>
      </c>
      <c r="U99" s="157">
        <v>2.2810000000000001</v>
      </c>
      <c r="V99" s="157">
        <f>ROUND(E99*U99,2)</f>
        <v>28.18</v>
      </c>
      <c r="W99" s="157"/>
      <c r="X99" s="157" t="s">
        <v>388</v>
      </c>
      <c r="Y99" s="148"/>
      <c r="Z99" s="148"/>
      <c r="AA99" s="148"/>
      <c r="AB99" s="148"/>
      <c r="AC99" s="148"/>
      <c r="AD99" s="148"/>
      <c r="AE99" s="148"/>
      <c r="AF99" s="148"/>
      <c r="AG99" s="148" t="s">
        <v>1216</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ht="22.5" outlineLevel="1" x14ac:dyDescent="0.2">
      <c r="A100" s="155"/>
      <c r="B100" s="156"/>
      <c r="C100" s="273" t="s">
        <v>1790</v>
      </c>
      <c r="D100" s="274"/>
      <c r="E100" s="274"/>
      <c r="F100" s="274"/>
      <c r="G100" s="274"/>
      <c r="H100" s="157"/>
      <c r="I100" s="157"/>
      <c r="J100" s="157"/>
      <c r="K100" s="157"/>
      <c r="L100" s="157"/>
      <c r="M100" s="157"/>
      <c r="N100" s="157"/>
      <c r="O100" s="157"/>
      <c r="P100" s="157"/>
      <c r="Q100" s="157"/>
      <c r="R100" s="157"/>
      <c r="S100" s="157"/>
      <c r="T100" s="157"/>
      <c r="U100" s="157"/>
      <c r="V100" s="157"/>
      <c r="W100" s="157"/>
      <c r="X100" s="157"/>
      <c r="Y100" s="148"/>
      <c r="Z100" s="148"/>
      <c r="AA100" s="148"/>
      <c r="AB100" s="148"/>
      <c r="AC100" s="148"/>
      <c r="AD100" s="148"/>
      <c r="AE100" s="148"/>
      <c r="AF100" s="148"/>
      <c r="AG100" s="148" t="s">
        <v>391</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72" t="str">
        <f>C100</f>
        <v>kopané nebo spouštěné jakéhokoliv tvaru, velikosti a tloušťky stěn studny, příplatek za každých dalších i započatých 10 m hloubky přes 10 m</v>
      </c>
      <c r="BB100" s="148"/>
      <c r="BC100" s="148"/>
      <c r="BD100" s="148"/>
      <c r="BE100" s="148"/>
      <c r="BF100" s="148"/>
      <c r="BG100" s="148"/>
      <c r="BH100" s="148"/>
    </row>
    <row r="101" spans="1:60" outlineLevel="1" x14ac:dyDescent="0.2">
      <c r="A101" s="155"/>
      <c r="B101" s="156"/>
      <c r="C101" s="261" t="s">
        <v>1791</v>
      </c>
      <c r="D101" s="262"/>
      <c r="E101" s="262"/>
      <c r="F101" s="262"/>
      <c r="G101" s="262"/>
      <c r="H101" s="157"/>
      <c r="I101" s="157"/>
      <c r="J101" s="157"/>
      <c r="K101" s="157"/>
      <c r="L101" s="157"/>
      <c r="M101" s="157"/>
      <c r="N101" s="157"/>
      <c r="O101" s="157"/>
      <c r="P101" s="157"/>
      <c r="Q101" s="157"/>
      <c r="R101" s="157"/>
      <c r="S101" s="157"/>
      <c r="T101" s="157"/>
      <c r="U101" s="157"/>
      <c r="V101" s="157"/>
      <c r="W101" s="157"/>
      <c r="X101" s="157"/>
      <c r="Y101" s="148"/>
      <c r="Z101" s="148"/>
      <c r="AA101" s="148"/>
      <c r="AB101" s="148"/>
      <c r="AC101" s="148"/>
      <c r="AD101" s="148"/>
      <c r="AE101" s="148"/>
      <c r="AF101" s="148"/>
      <c r="AG101" s="148" t="s">
        <v>326</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55"/>
      <c r="B102" s="156"/>
      <c r="C102" s="197" t="s">
        <v>2373</v>
      </c>
      <c r="D102" s="183"/>
      <c r="E102" s="184">
        <v>10.261520000000001</v>
      </c>
      <c r="F102" s="157"/>
      <c r="G102" s="157"/>
      <c r="H102" s="157"/>
      <c r="I102" s="157"/>
      <c r="J102" s="157"/>
      <c r="K102" s="157"/>
      <c r="L102" s="157"/>
      <c r="M102" s="157"/>
      <c r="N102" s="157"/>
      <c r="O102" s="157"/>
      <c r="P102" s="157"/>
      <c r="Q102" s="157"/>
      <c r="R102" s="157"/>
      <c r="S102" s="157"/>
      <c r="T102" s="157"/>
      <c r="U102" s="157"/>
      <c r="V102" s="157"/>
      <c r="W102" s="157"/>
      <c r="X102" s="157"/>
      <c r="Y102" s="148"/>
      <c r="Z102" s="148"/>
      <c r="AA102" s="148"/>
      <c r="AB102" s="148"/>
      <c r="AC102" s="148"/>
      <c r="AD102" s="148"/>
      <c r="AE102" s="148"/>
      <c r="AF102" s="148"/>
      <c r="AG102" s="148" t="s">
        <v>393</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97" t="s">
        <v>2374</v>
      </c>
      <c r="D103" s="183"/>
      <c r="E103" s="184">
        <v>2.0918800000000002</v>
      </c>
      <c r="F103" s="157"/>
      <c r="G103" s="157"/>
      <c r="H103" s="157"/>
      <c r="I103" s="157"/>
      <c r="J103" s="157"/>
      <c r="K103" s="157"/>
      <c r="L103" s="157"/>
      <c r="M103" s="157"/>
      <c r="N103" s="157"/>
      <c r="O103" s="157"/>
      <c r="P103" s="157"/>
      <c r="Q103" s="157"/>
      <c r="R103" s="157"/>
      <c r="S103" s="157"/>
      <c r="T103" s="157"/>
      <c r="U103" s="157"/>
      <c r="V103" s="157"/>
      <c r="W103" s="157"/>
      <c r="X103" s="157"/>
      <c r="Y103" s="148"/>
      <c r="Z103" s="148"/>
      <c r="AA103" s="148"/>
      <c r="AB103" s="148"/>
      <c r="AC103" s="148"/>
      <c r="AD103" s="148"/>
      <c r="AE103" s="148"/>
      <c r="AF103" s="148"/>
      <c r="AG103" s="148" t="s">
        <v>393</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65">
        <v>24</v>
      </c>
      <c r="B104" s="166" t="s">
        <v>1794</v>
      </c>
      <c r="C104" s="175" t="s">
        <v>1795</v>
      </c>
      <c r="D104" s="167" t="s">
        <v>506</v>
      </c>
      <c r="E104" s="168">
        <v>20.253</v>
      </c>
      <c r="F104" s="169">
        <v>1200</v>
      </c>
      <c r="G104" s="170">
        <f>ROUND(E104*F104,2)</f>
        <v>24303.599999999999</v>
      </c>
      <c r="H104" s="169">
        <v>218.34</v>
      </c>
      <c r="I104" s="170">
        <f>ROUND(E104*H104,2)</f>
        <v>4422.04</v>
      </c>
      <c r="J104" s="169">
        <v>981.66</v>
      </c>
      <c r="K104" s="170">
        <f>ROUND(E104*J104,2)</f>
        <v>19881.560000000001</v>
      </c>
      <c r="L104" s="170">
        <v>21</v>
      </c>
      <c r="M104" s="170">
        <f>G104*(1+L104/100)</f>
        <v>29407.355999999996</v>
      </c>
      <c r="N104" s="170">
        <v>5.033E-2</v>
      </c>
      <c r="O104" s="170">
        <f>ROUND(E104*N104,2)</f>
        <v>1.02</v>
      </c>
      <c r="P104" s="170">
        <v>0</v>
      </c>
      <c r="Q104" s="170">
        <f>ROUND(E104*P104,2)</f>
        <v>0</v>
      </c>
      <c r="R104" s="170"/>
      <c r="S104" s="170" t="s">
        <v>387</v>
      </c>
      <c r="T104" s="171" t="s">
        <v>322</v>
      </c>
      <c r="U104" s="157">
        <v>0</v>
      </c>
      <c r="V104" s="157">
        <f>ROUND(E104*U104,2)</f>
        <v>0</v>
      </c>
      <c r="W104" s="157"/>
      <c r="X104" s="157" t="s">
        <v>388</v>
      </c>
      <c r="Y104" s="148"/>
      <c r="Z104" s="148"/>
      <c r="AA104" s="148"/>
      <c r="AB104" s="148"/>
      <c r="AC104" s="148"/>
      <c r="AD104" s="148"/>
      <c r="AE104" s="148"/>
      <c r="AF104" s="148"/>
      <c r="AG104" s="148" t="s">
        <v>1091</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97" t="s">
        <v>1796</v>
      </c>
      <c r="D105" s="183"/>
      <c r="E105" s="184"/>
      <c r="F105" s="157"/>
      <c r="G105" s="157"/>
      <c r="H105" s="157"/>
      <c r="I105" s="157"/>
      <c r="J105" s="157"/>
      <c r="K105" s="157"/>
      <c r="L105" s="157"/>
      <c r="M105" s="157"/>
      <c r="N105" s="157"/>
      <c r="O105" s="157"/>
      <c r="P105" s="157"/>
      <c r="Q105" s="157"/>
      <c r="R105" s="157"/>
      <c r="S105" s="157"/>
      <c r="T105" s="157"/>
      <c r="U105" s="157"/>
      <c r="V105" s="157"/>
      <c r="W105" s="157"/>
      <c r="X105" s="157"/>
      <c r="Y105" s="148"/>
      <c r="Z105" s="148"/>
      <c r="AA105" s="148"/>
      <c r="AB105" s="148"/>
      <c r="AC105" s="148"/>
      <c r="AD105" s="148"/>
      <c r="AE105" s="148"/>
      <c r="AF105" s="148"/>
      <c r="AG105" s="148" t="s">
        <v>393</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97" t="s">
        <v>2375</v>
      </c>
      <c r="D106" s="183"/>
      <c r="E106" s="184">
        <v>20.253</v>
      </c>
      <c r="F106" s="157"/>
      <c r="G106" s="157"/>
      <c r="H106" s="157"/>
      <c r="I106" s="157"/>
      <c r="J106" s="157"/>
      <c r="K106" s="157"/>
      <c r="L106" s="157"/>
      <c r="M106" s="157"/>
      <c r="N106" s="157"/>
      <c r="O106" s="157"/>
      <c r="P106" s="157"/>
      <c r="Q106" s="157"/>
      <c r="R106" s="157"/>
      <c r="S106" s="157"/>
      <c r="T106" s="157"/>
      <c r="U106" s="157"/>
      <c r="V106" s="157"/>
      <c r="W106" s="157"/>
      <c r="X106" s="157"/>
      <c r="Y106" s="148"/>
      <c r="Z106" s="148"/>
      <c r="AA106" s="148"/>
      <c r="AB106" s="148"/>
      <c r="AC106" s="148"/>
      <c r="AD106" s="148"/>
      <c r="AE106" s="148"/>
      <c r="AF106" s="148"/>
      <c r="AG106" s="148" t="s">
        <v>393</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65">
        <v>25</v>
      </c>
      <c r="B107" s="166" t="s">
        <v>1798</v>
      </c>
      <c r="C107" s="175" t="s">
        <v>1799</v>
      </c>
      <c r="D107" s="167" t="s">
        <v>649</v>
      </c>
      <c r="E107" s="168">
        <v>0.67439000000000004</v>
      </c>
      <c r="F107" s="169">
        <v>25991.919999999998</v>
      </c>
      <c r="G107" s="170">
        <f>ROUND(E107*F107,2)</f>
        <v>17528.689999999999</v>
      </c>
      <c r="H107" s="169">
        <v>22459.11</v>
      </c>
      <c r="I107" s="170">
        <f>ROUND(E107*H107,2)</f>
        <v>15146.2</v>
      </c>
      <c r="J107" s="169">
        <v>3532.81</v>
      </c>
      <c r="K107" s="170">
        <f>ROUND(E107*J107,2)</f>
        <v>2382.4899999999998</v>
      </c>
      <c r="L107" s="170">
        <v>21</v>
      </c>
      <c r="M107" s="170">
        <f>G107*(1+L107/100)</f>
        <v>21209.714899999999</v>
      </c>
      <c r="N107" s="170">
        <v>1.02</v>
      </c>
      <c r="O107" s="170">
        <f>ROUND(E107*N107,2)</f>
        <v>0.69</v>
      </c>
      <c r="P107" s="170">
        <v>0</v>
      </c>
      <c r="Q107" s="170">
        <f>ROUND(E107*P107,2)</f>
        <v>0</v>
      </c>
      <c r="R107" s="170"/>
      <c r="S107" s="170" t="s">
        <v>387</v>
      </c>
      <c r="T107" s="171" t="s">
        <v>322</v>
      </c>
      <c r="U107" s="157">
        <v>11.656000000000001</v>
      </c>
      <c r="V107" s="157">
        <f>ROUND(E107*U107,2)</f>
        <v>7.86</v>
      </c>
      <c r="W107" s="157"/>
      <c r="X107" s="157" t="s">
        <v>388</v>
      </c>
      <c r="Y107" s="148"/>
      <c r="Z107" s="148"/>
      <c r="AA107" s="148"/>
      <c r="AB107" s="148"/>
      <c r="AC107" s="148"/>
      <c r="AD107" s="148"/>
      <c r="AE107" s="148"/>
      <c r="AF107" s="148"/>
      <c r="AG107" s="148" t="s">
        <v>389</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270" t="s">
        <v>1800</v>
      </c>
      <c r="D108" s="271"/>
      <c r="E108" s="271"/>
      <c r="F108" s="271"/>
      <c r="G108" s="271"/>
      <c r="H108" s="157"/>
      <c r="I108" s="157"/>
      <c r="J108" s="157"/>
      <c r="K108" s="157"/>
      <c r="L108" s="157"/>
      <c r="M108" s="157"/>
      <c r="N108" s="157"/>
      <c r="O108" s="157"/>
      <c r="P108" s="157"/>
      <c r="Q108" s="157"/>
      <c r="R108" s="157"/>
      <c r="S108" s="157"/>
      <c r="T108" s="157"/>
      <c r="U108" s="157"/>
      <c r="V108" s="157"/>
      <c r="W108" s="157"/>
      <c r="X108" s="157"/>
      <c r="Y108" s="148"/>
      <c r="Z108" s="148"/>
      <c r="AA108" s="148"/>
      <c r="AB108" s="148"/>
      <c r="AC108" s="148"/>
      <c r="AD108" s="148"/>
      <c r="AE108" s="148"/>
      <c r="AF108" s="148"/>
      <c r="AG108" s="148" t="s">
        <v>326</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261" t="s">
        <v>1801</v>
      </c>
      <c r="D109" s="262"/>
      <c r="E109" s="262"/>
      <c r="F109" s="262"/>
      <c r="G109" s="262"/>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326</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72" t="str">
        <f>C109</f>
        <v>Včetně bodového svařování výztuže nahrazující vázání drátem a technologické manipulace s materiálem do vzdálenosti 10 m.</v>
      </c>
      <c r="BB109" s="148"/>
      <c r="BC109" s="148"/>
      <c r="BD109" s="148"/>
      <c r="BE109" s="148"/>
      <c r="BF109" s="148"/>
      <c r="BG109" s="148"/>
      <c r="BH109" s="148"/>
    </row>
    <row r="110" spans="1:60" outlineLevel="1" x14ac:dyDescent="0.2">
      <c r="A110" s="155"/>
      <c r="B110" s="156"/>
      <c r="C110" s="194" t="s">
        <v>392</v>
      </c>
      <c r="D110" s="179"/>
      <c r="E110" s="180"/>
      <c r="F110" s="157"/>
      <c r="G110" s="157"/>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393</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95" t="s">
        <v>2376</v>
      </c>
      <c r="D111" s="179"/>
      <c r="E111" s="180">
        <v>10.261520000000001</v>
      </c>
      <c r="F111" s="157"/>
      <c r="G111" s="157"/>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393</v>
      </c>
      <c r="AH111" s="148">
        <v>2</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95" t="s">
        <v>2377</v>
      </c>
      <c r="D112" s="179"/>
      <c r="E112" s="180">
        <v>2.0918800000000002</v>
      </c>
      <c r="F112" s="157"/>
      <c r="G112" s="157"/>
      <c r="H112" s="157"/>
      <c r="I112" s="157"/>
      <c r="J112" s="157"/>
      <c r="K112" s="157"/>
      <c r="L112" s="157"/>
      <c r="M112" s="157"/>
      <c r="N112" s="157"/>
      <c r="O112" s="157"/>
      <c r="P112" s="157"/>
      <c r="Q112" s="157"/>
      <c r="R112" s="157"/>
      <c r="S112" s="157"/>
      <c r="T112" s="157"/>
      <c r="U112" s="157"/>
      <c r="V112" s="157"/>
      <c r="W112" s="157"/>
      <c r="X112" s="157"/>
      <c r="Y112" s="148"/>
      <c r="Z112" s="148"/>
      <c r="AA112" s="148"/>
      <c r="AB112" s="148"/>
      <c r="AC112" s="148"/>
      <c r="AD112" s="148"/>
      <c r="AE112" s="148"/>
      <c r="AF112" s="148"/>
      <c r="AG112" s="148" t="s">
        <v>393</v>
      </c>
      <c r="AH112" s="148">
        <v>2</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95" t="s">
        <v>2378</v>
      </c>
      <c r="D113" s="179"/>
      <c r="E113" s="180">
        <v>1.1343300000000001</v>
      </c>
      <c r="F113" s="157"/>
      <c r="G113" s="15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393</v>
      </c>
      <c r="AH113" s="148">
        <v>2</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96" t="s">
        <v>403</v>
      </c>
      <c r="D114" s="181"/>
      <c r="E114" s="182">
        <v>13.487719999999999</v>
      </c>
      <c r="F114" s="157"/>
      <c r="G114" s="157"/>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393</v>
      </c>
      <c r="AH114" s="148">
        <v>3</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94" t="s">
        <v>404</v>
      </c>
      <c r="D115" s="179"/>
      <c r="E115" s="180"/>
      <c r="F115" s="157"/>
      <c r="G115" s="157"/>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393</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97" t="s">
        <v>2379</v>
      </c>
      <c r="D116" s="183"/>
      <c r="E116" s="184">
        <v>0.67439000000000004</v>
      </c>
      <c r="F116" s="157"/>
      <c r="G116" s="157"/>
      <c r="H116" s="157"/>
      <c r="I116" s="157"/>
      <c r="J116" s="157"/>
      <c r="K116" s="157"/>
      <c r="L116" s="157"/>
      <c r="M116" s="157"/>
      <c r="N116" s="157"/>
      <c r="O116" s="157"/>
      <c r="P116" s="157"/>
      <c r="Q116" s="157"/>
      <c r="R116" s="157"/>
      <c r="S116" s="157"/>
      <c r="T116" s="157"/>
      <c r="U116" s="157"/>
      <c r="V116" s="157"/>
      <c r="W116" s="157"/>
      <c r="X116" s="157"/>
      <c r="Y116" s="148"/>
      <c r="Z116" s="148"/>
      <c r="AA116" s="148"/>
      <c r="AB116" s="148"/>
      <c r="AC116" s="148"/>
      <c r="AD116" s="148"/>
      <c r="AE116" s="148"/>
      <c r="AF116" s="148"/>
      <c r="AG116" s="148" t="s">
        <v>393</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65">
        <v>26</v>
      </c>
      <c r="B117" s="166" t="s">
        <v>1806</v>
      </c>
      <c r="C117" s="175" t="s">
        <v>1807</v>
      </c>
      <c r="D117" s="167" t="s">
        <v>443</v>
      </c>
      <c r="E117" s="168">
        <v>1.1343300000000001</v>
      </c>
      <c r="F117" s="169">
        <v>2712</v>
      </c>
      <c r="G117" s="170">
        <f>ROUND(E117*F117,2)</f>
        <v>3076.3</v>
      </c>
      <c r="H117" s="169">
        <v>2142.79</v>
      </c>
      <c r="I117" s="170">
        <f>ROUND(E117*H117,2)</f>
        <v>2430.63</v>
      </c>
      <c r="J117" s="169">
        <v>569.21</v>
      </c>
      <c r="K117" s="170">
        <f>ROUND(E117*J117,2)</f>
        <v>645.66999999999996</v>
      </c>
      <c r="L117" s="170">
        <v>21</v>
      </c>
      <c r="M117" s="170">
        <f>G117*(1+L117/100)</f>
        <v>3722.3230000000003</v>
      </c>
      <c r="N117" s="170">
        <v>2.5249999999999999</v>
      </c>
      <c r="O117" s="170">
        <f>ROUND(E117*N117,2)</f>
        <v>2.86</v>
      </c>
      <c r="P117" s="170">
        <v>0</v>
      </c>
      <c r="Q117" s="170">
        <f>ROUND(E117*P117,2)</f>
        <v>0</v>
      </c>
      <c r="R117" s="170"/>
      <c r="S117" s="170" t="s">
        <v>387</v>
      </c>
      <c r="T117" s="171" t="s">
        <v>322</v>
      </c>
      <c r="U117" s="157">
        <v>1.7</v>
      </c>
      <c r="V117" s="157">
        <f>ROUND(E117*U117,2)</f>
        <v>1.93</v>
      </c>
      <c r="W117" s="157"/>
      <c r="X117" s="157" t="s">
        <v>388</v>
      </c>
      <c r="Y117" s="148"/>
      <c r="Z117" s="148"/>
      <c r="AA117" s="148"/>
      <c r="AB117" s="148"/>
      <c r="AC117" s="148"/>
      <c r="AD117" s="148"/>
      <c r="AE117" s="148"/>
      <c r="AF117" s="148"/>
      <c r="AG117" s="148" t="s">
        <v>1216</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270" t="s">
        <v>1791</v>
      </c>
      <c r="D118" s="271"/>
      <c r="E118" s="271"/>
      <c r="F118" s="271"/>
      <c r="G118" s="271"/>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326</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97" t="s">
        <v>2380</v>
      </c>
      <c r="D119" s="183"/>
      <c r="E119" s="184">
        <v>1.1343300000000001</v>
      </c>
      <c r="F119" s="157"/>
      <c r="G119" s="157"/>
      <c r="H119" s="157"/>
      <c r="I119" s="157"/>
      <c r="J119" s="157"/>
      <c r="K119" s="157"/>
      <c r="L119" s="157"/>
      <c r="M119" s="157"/>
      <c r="N119" s="157"/>
      <c r="O119" s="157"/>
      <c r="P119" s="157"/>
      <c r="Q119" s="157"/>
      <c r="R119" s="157"/>
      <c r="S119" s="157"/>
      <c r="T119" s="157"/>
      <c r="U119" s="157"/>
      <c r="V119" s="157"/>
      <c r="W119" s="157"/>
      <c r="X119" s="157"/>
      <c r="Y119" s="148"/>
      <c r="Z119" s="148"/>
      <c r="AA119" s="148"/>
      <c r="AB119" s="148"/>
      <c r="AC119" s="148"/>
      <c r="AD119" s="148"/>
      <c r="AE119" s="148"/>
      <c r="AF119" s="148"/>
      <c r="AG119" s="148" t="s">
        <v>393</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65">
        <v>27</v>
      </c>
      <c r="B120" s="166" t="s">
        <v>1809</v>
      </c>
      <c r="C120" s="175" t="s">
        <v>1810</v>
      </c>
      <c r="D120" s="167" t="s">
        <v>443</v>
      </c>
      <c r="E120" s="168">
        <v>2.6434899999999999</v>
      </c>
      <c r="F120" s="169">
        <v>1502.4</v>
      </c>
      <c r="G120" s="170">
        <f>ROUND(E120*F120,2)</f>
        <v>3971.58</v>
      </c>
      <c r="H120" s="169">
        <v>697.91</v>
      </c>
      <c r="I120" s="170">
        <f>ROUND(E120*H120,2)</f>
        <v>1844.92</v>
      </c>
      <c r="J120" s="169">
        <v>804.49</v>
      </c>
      <c r="K120" s="170">
        <f>ROUND(E120*J120,2)</f>
        <v>2126.66</v>
      </c>
      <c r="L120" s="170">
        <v>21</v>
      </c>
      <c r="M120" s="170">
        <f>G120*(1+L120/100)</f>
        <v>4805.6117999999997</v>
      </c>
      <c r="N120" s="170">
        <v>2.004</v>
      </c>
      <c r="O120" s="170">
        <f>ROUND(E120*N120,2)</f>
        <v>5.3</v>
      </c>
      <c r="P120" s="170">
        <v>0</v>
      </c>
      <c r="Q120" s="170">
        <f>ROUND(E120*P120,2)</f>
        <v>0</v>
      </c>
      <c r="R120" s="170"/>
      <c r="S120" s="170" t="s">
        <v>387</v>
      </c>
      <c r="T120" s="171" t="s">
        <v>322</v>
      </c>
      <c r="U120" s="157">
        <v>2.2799999999999998</v>
      </c>
      <c r="V120" s="157">
        <f>ROUND(E120*U120,2)</f>
        <v>6.03</v>
      </c>
      <c r="W120" s="157"/>
      <c r="X120" s="157" t="s">
        <v>388</v>
      </c>
      <c r="Y120" s="148"/>
      <c r="Z120" s="148"/>
      <c r="AA120" s="148"/>
      <c r="AB120" s="148"/>
      <c r="AC120" s="148"/>
      <c r="AD120" s="148"/>
      <c r="AE120" s="148"/>
      <c r="AF120" s="148"/>
      <c r="AG120" s="148" t="s">
        <v>1091</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97" t="s">
        <v>2381</v>
      </c>
      <c r="D121" s="183"/>
      <c r="E121" s="184">
        <v>1.6053299999999999</v>
      </c>
      <c r="F121" s="157"/>
      <c r="G121" s="157"/>
      <c r="H121" s="157"/>
      <c r="I121" s="157"/>
      <c r="J121" s="157"/>
      <c r="K121" s="157"/>
      <c r="L121" s="157"/>
      <c r="M121" s="157"/>
      <c r="N121" s="157"/>
      <c r="O121" s="157"/>
      <c r="P121" s="157"/>
      <c r="Q121" s="157"/>
      <c r="R121" s="157"/>
      <c r="S121" s="157"/>
      <c r="T121" s="157"/>
      <c r="U121" s="157"/>
      <c r="V121" s="157"/>
      <c r="W121" s="157"/>
      <c r="X121" s="157"/>
      <c r="Y121" s="148"/>
      <c r="Z121" s="148"/>
      <c r="AA121" s="148"/>
      <c r="AB121" s="148"/>
      <c r="AC121" s="148"/>
      <c r="AD121" s="148"/>
      <c r="AE121" s="148"/>
      <c r="AF121" s="148"/>
      <c r="AG121" s="148" t="s">
        <v>393</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97" t="s">
        <v>2382</v>
      </c>
      <c r="D122" s="183"/>
      <c r="E122" s="184">
        <v>1.03816</v>
      </c>
      <c r="F122" s="157"/>
      <c r="G122" s="157"/>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393</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x14ac:dyDescent="0.2">
      <c r="A123" s="159" t="s">
        <v>316</v>
      </c>
      <c r="B123" s="160" t="s">
        <v>214</v>
      </c>
      <c r="C123" s="174" t="s">
        <v>215</v>
      </c>
      <c r="D123" s="161"/>
      <c r="E123" s="162"/>
      <c r="F123" s="163"/>
      <c r="G123" s="163">
        <f>SUMIF(AG124:AG130,"&lt;&gt;NOR",G124:G130)</f>
        <v>12137.11</v>
      </c>
      <c r="H123" s="163"/>
      <c r="I123" s="163">
        <f>SUM(I124:I130)</f>
        <v>7617.3</v>
      </c>
      <c r="J123" s="163"/>
      <c r="K123" s="163">
        <f>SUM(K124:K130)</f>
        <v>4519.8099999999995</v>
      </c>
      <c r="L123" s="163"/>
      <c r="M123" s="163">
        <f>SUM(M124:M130)</f>
        <v>14685.903100000001</v>
      </c>
      <c r="N123" s="163"/>
      <c r="O123" s="163">
        <f>SUM(O124:O130)</f>
        <v>5.36</v>
      </c>
      <c r="P123" s="163"/>
      <c r="Q123" s="163">
        <f>SUM(Q124:Q130)</f>
        <v>0</v>
      </c>
      <c r="R123" s="163"/>
      <c r="S123" s="163"/>
      <c r="T123" s="164"/>
      <c r="U123" s="158"/>
      <c r="V123" s="158">
        <f>SUM(V124:V130)</f>
        <v>12.96</v>
      </c>
      <c r="W123" s="158"/>
      <c r="X123" s="158"/>
      <c r="AG123" t="s">
        <v>317</v>
      </c>
    </row>
    <row r="124" spans="1:60" outlineLevel="1" x14ac:dyDescent="0.2">
      <c r="A124" s="165">
        <v>28</v>
      </c>
      <c r="B124" s="166" t="s">
        <v>1813</v>
      </c>
      <c r="C124" s="175" t="s">
        <v>1814</v>
      </c>
      <c r="D124" s="167" t="s">
        <v>506</v>
      </c>
      <c r="E124" s="168">
        <v>9.9450000000000003</v>
      </c>
      <c r="F124" s="169">
        <v>107.6</v>
      </c>
      <c r="G124" s="170">
        <f>ROUND(E124*F124,2)</f>
        <v>1070.08</v>
      </c>
      <c r="H124" s="169">
        <v>0</v>
      </c>
      <c r="I124" s="170">
        <f>ROUND(E124*H124,2)</f>
        <v>0</v>
      </c>
      <c r="J124" s="169">
        <v>107.6</v>
      </c>
      <c r="K124" s="170">
        <f>ROUND(E124*J124,2)</f>
        <v>1070.08</v>
      </c>
      <c r="L124" s="170">
        <v>21</v>
      </c>
      <c r="M124" s="170">
        <f>G124*(1+L124/100)</f>
        <v>1294.7967999999998</v>
      </c>
      <c r="N124" s="170">
        <v>0</v>
      </c>
      <c r="O124" s="170">
        <f>ROUND(E124*N124,2)</f>
        <v>0</v>
      </c>
      <c r="P124" s="170">
        <v>0</v>
      </c>
      <c r="Q124" s="170">
        <f>ROUND(E124*P124,2)</f>
        <v>0</v>
      </c>
      <c r="R124" s="170" t="s">
        <v>1195</v>
      </c>
      <c r="S124" s="170" t="s">
        <v>387</v>
      </c>
      <c r="T124" s="171" t="s">
        <v>322</v>
      </c>
      <c r="U124" s="157">
        <v>0.29099999999999998</v>
      </c>
      <c r="V124" s="157">
        <f>ROUND(E124*U124,2)</f>
        <v>2.89</v>
      </c>
      <c r="W124" s="157"/>
      <c r="X124" s="157" t="s">
        <v>388</v>
      </c>
      <c r="Y124" s="148"/>
      <c r="Z124" s="148"/>
      <c r="AA124" s="148"/>
      <c r="AB124" s="148"/>
      <c r="AC124" s="148"/>
      <c r="AD124" s="148"/>
      <c r="AE124" s="148"/>
      <c r="AF124" s="148"/>
      <c r="AG124" s="148" t="s">
        <v>389</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273" t="s">
        <v>1815</v>
      </c>
      <c r="D125" s="274"/>
      <c r="E125" s="274"/>
      <c r="F125" s="274"/>
      <c r="G125" s="274"/>
      <c r="H125" s="157"/>
      <c r="I125" s="157"/>
      <c r="J125" s="157"/>
      <c r="K125" s="157"/>
      <c r="L125" s="157"/>
      <c r="M125" s="157"/>
      <c r="N125" s="157"/>
      <c r="O125" s="157"/>
      <c r="P125" s="157"/>
      <c r="Q125" s="157"/>
      <c r="R125" s="157"/>
      <c r="S125" s="157"/>
      <c r="T125" s="157"/>
      <c r="U125" s="157"/>
      <c r="V125" s="157"/>
      <c r="W125" s="157"/>
      <c r="X125" s="157"/>
      <c r="Y125" s="148"/>
      <c r="Z125" s="148"/>
      <c r="AA125" s="148"/>
      <c r="AB125" s="148"/>
      <c r="AC125" s="148"/>
      <c r="AD125" s="148"/>
      <c r="AE125" s="148"/>
      <c r="AF125" s="148"/>
      <c r="AG125" s="148" t="s">
        <v>391</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97" t="s">
        <v>2118</v>
      </c>
      <c r="D126" s="183"/>
      <c r="E126" s="184">
        <v>9.9450000000000003</v>
      </c>
      <c r="F126" s="157"/>
      <c r="G126" s="157"/>
      <c r="H126" s="157"/>
      <c r="I126" s="157"/>
      <c r="J126" s="157"/>
      <c r="K126" s="157"/>
      <c r="L126" s="157"/>
      <c r="M126" s="157"/>
      <c r="N126" s="157"/>
      <c r="O126" s="157"/>
      <c r="P126" s="157"/>
      <c r="Q126" s="157"/>
      <c r="R126" s="157"/>
      <c r="S126" s="157"/>
      <c r="T126" s="157"/>
      <c r="U126" s="157"/>
      <c r="V126" s="157"/>
      <c r="W126" s="157"/>
      <c r="X126" s="157"/>
      <c r="Y126" s="148"/>
      <c r="Z126" s="148"/>
      <c r="AA126" s="148"/>
      <c r="AB126" s="148"/>
      <c r="AC126" s="148"/>
      <c r="AD126" s="148"/>
      <c r="AE126" s="148"/>
      <c r="AF126" s="148"/>
      <c r="AG126" s="148" t="s">
        <v>393</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65">
        <v>29</v>
      </c>
      <c r="B127" s="166" t="s">
        <v>1817</v>
      </c>
      <c r="C127" s="175" t="s">
        <v>1818</v>
      </c>
      <c r="D127" s="167" t="s">
        <v>443</v>
      </c>
      <c r="E127" s="168">
        <v>2.6324999999999998</v>
      </c>
      <c r="F127" s="169">
        <v>4204</v>
      </c>
      <c r="G127" s="170">
        <f>ROUND(E127*F127,2)</f>
        <v>11067.03</v>
      </c>
      <c r="H127" s="169">
        <v>2893.56</v>
      </c>
      <c r="I127" s="170">
        <f>ROUND(E127*H127,2)</f>
        <v>7617.3</v>
      </c>
      <c r="J127" s="169">
        <v>1310.44</v>
      </c>
      <c r="K127" s="170">
        <f>ROUND(E127*J127,2)</f>
        <v>3449.73</v>
      </c>
      <c r="L127" s="170">
        <v>21</v>
      </c>
      <c r="M127" s="170">
        <f>G127*(1+L127/100)</f>
        <v>13391.106300000001</v>
      </c>
      <c r="N127" s="170">
        <v>2.03661</v>
      </c>
      <c r="O127" s="170">
        <f>ROUND(E127*N127,2)</f>
        <v>5.36</v>
      </c>
      <c r="P127" s="170">
        <v>0</v>
      </c>
      <c r="Q127" s="170">
        <f>ROUND(E127*P127,2)</f>
        <v>0</v>
      </c>
      <c r="R127" s="170" t="s">
        <v>1195</v>
      </c>
      <c r="S127" s="170" t="s">
        <v>387</v>
      </c>
      <c r="T127" s="171" t="s">
        <v>322</v>
      </c>
      <c r="U127" s="157">
        <v>3.8239999999999998</v>
      </c>
      <c r="V127" s="157">
        <f>ROUND(E127*U127,2)</f>
        <v>10.07</v>
      </c>
      <c r="W127" s="157"/>
      <c r="X127" s="157" t="s">
        <v>388</v>
      </c>
      <c r="Y127" s="148"/>
      <c r="Z127" s="148"/>
      <c r="AA127" s="148"/>
      <c r="AB127" s="148"/>
      <c r="AC127" s="148"/>
      <c r="AD127" s="148"/>
      <c r="AE127" s="148"/>
      <c r="AF127" s="148"/>
      <c r="AG127" s="148" t="s">
        <v>389</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273" t="s">
        <v>1819</v>
      </c>
      <c r="D128" s="274"/>
      <c r="E128" s="274"/>
      <c r="F128" s="274"/>
      <c r="G128" s="274"/>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391</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261" t="s">
        <v>1820</v>
      </c>
      <c r="D129" s="262"/>
      <c r="E129" s="262"/>
      <c r="F129" s="262"/>
      <c r="G129" s="262"/>
      <c r="H129" s="157"/>
      <c r="I129" s="157"/>
      <c r="J129" s="157"/>
      <c r="K129" s="157"/>
      <c r="L129" s="157"/>
      <c r="M129" s="157"/>
      <c r="N129" s="157"/>
      <c r="O129" s="157"/>
      <c r="P129" s="157"/>
      <c r="Q129" s="157"/>
      <c r="R129" s="157"/>
      <c r="S129" s="157"/>
      <c r="T129" s="157"/>
      <c r="U129" s="157"/>
      <c r="V129" s="157"/>
      <c r="W129" s="157"/>
      <c r="X129" s="157"/>
      <c r="Y129" s="148"/>
      <c r="Z129" s="148"/>
      <c r="AA129" s="148"/>
      <c r="AB129" s="148"/>
      <c r="AC129" s="148"/>
      <c r="AD129" s="148"/>
      <c r="AE129" s="148"/>
      <c r="AF129" s="148"/>
      <c r="AG129" s="148" t="s">
        <v>326</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97" t="s">
        <v>2119</v>
      </c>
      <c r="D130" s="183"/>
      <c r="E130" s="184">
        <v>2.6324999999999998</v>
      </c>
      <c r="F130" s="157"/>
      <c r="G130" s="157"/>
      <c r="H130" s="157"/>
      <c r="I130" s="157"/>
      <c r="J130" s="157"/>
      <c r="K130" s="157"/>
      <c r="L130" s="157"/>
      <c r="M130" s="157"/>
      <c r="N130" s="157"/>
      <c r="O130" s="157"/>
      <c r="P130" s="157"/>
      <c r="Q130" s="157"/>
      <c r="R130" s="157"/>
      <c r="S130" s="157"/>
      <c r="T130" s="157"/>
      <c r="U130" s="157"/>
      <c r="V130" s="157"/>
      <c r="W130" s="157"/>
      <c r="X130" s="157"/>
      <c r="Y130" s="148"/>
      <c r="Z130" s="148"/>
      <c r="AA130" s="148"/>
      <c r="AB130" s="148"/>
      <c r="AC130" s="148"/>
      <c r="AD130" s="148"/>
      <c r="AE130" s="148"/>
      <c r="AF130" s="148"/>
      <c r="AG130" s="148" t="s">
        <v>393</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x14ac:dyDescent="0.2">
      <c r="A131" s="159" t="s">
        <v>316</v>
      </c>
      <c r="B131" s="160" t="s">
        <v>216</v>
      </c>
      <c r="C131" s="174" t="s">
        <v>217</v>
      </c>
      <c r="D131" s="161"/>
      <c r="E131" s="162"/>
      <c r="F131" s="163"/>
      <c r="G131" s="163">
        <f>SUMIF(AG132:AG166,"&lt;&gt;NOR",G132:G166)</f>
        <v>10993.84</v>
      </c>
      <c r="H131" s="163"/>
      <c r="I131" s="163">
        <f>SUM(I132:I166)</f>
        <v>6069.23</v>
      </c>
      <c r="J131" s="163"/>
      <c r="K131" s="163">
        <f>SUM(K132:K166)</f>
        <v>4924.6200000000008</v>
      </c>
      <c r="L131" s="163"/>
      <c r="M131" s="163">
        <f>SUM(M132:M166)</f>
        <v>13302.546399999999</v>
      </c>
      <c r="N131" s="163"/>
      <c r="O131" s="163">
        <f>SUM(O132:O166)</f>
        <v>3.3</v>
      </c>
      <c r="P131" s="163"/>
      <c r="Q131" s="163">
        <f>SUM(Q132:Q166)</f>
        <v>0</v>
      </c>
      <c r="R131" s="163"/>
      <c r="S131" s="163"/>
      <c r="T131" s="164"/>
      <c r="U131" s="158"/>
      <c r="V131" s="158">
        <f>SUM(V132:V166)</f>
        <v>11.760000000000002</v>
      </c>
      <c r="W131" s="158"/>
      <c r="X131" s="158"/>
      <c r="AG131" t="s">
        <v>317</v>
      </c>
    </row>
    <row r="132" spans="1:60" ht="33.75" outlineLevel="1" x14ac:dyDescent="0.2">
      <c r="A132" s="165">
        <v>30</v>
      </c>
      <c r="B132" s="166" t="s">
        <v>1193</v>
      </c>
      <c r="C132" s="175" t="s">
        <v>1867</v>
      </c>
      <c r="D132" s="167" t="s">
        <v>443</v>
      </c>
      <c r="E132" s="168">
        <v>1.09866</v>
      </c>
      <c r="F132" s="169">
        <v>2451.9899999999998</v>
      </c>
      <c r="G132" s="170">
        <f>ROUND(E132*F132,2)</f>
        <v>2693.9</v>
      </c>
      <c r="H132" s="169">
        <v>2078.5500000000002</v>
      </c>
      <c r="I132" s="170">
        <f>ROUND(E132*H132,2)</f>
        <v>2283.62</v>
      </c>
      <c r="J132" s="169">
        <v>373.44</v>
      </c>
      <c r="K132" s="170">
        <f>ROUND(E132*J132,2)</f>
        <v>410.28</v>
      </c>
      <c r="L132" s="170">
        <v>21</v>
      </c>
      <c r="M132" s="170">
        <f>G132*(1+L132/100)</f>
        <v>3259.6190000000001</v>
      </c>
      <c r="N132" s="170">
        <v>2.5251399999999999</v>
      </c>
      <c r="O132" s="170">
        <f>ROUND(E132*N132,2)</f>
        <v>2.77</v>
      </c>
      <c r="P132" s="170">
        <v>0</v>
      </c>
      <c r="Q132" s="170">
        <f>ROUND(E132*P132,2)</f>
        <v>0</v>
      </c>
      <c r="R132" s="170" t="s">
        <v>1195</v>
      </c>
      <c r="S132" s="170" t="s">
        <v>387</v>
      </c>
      <c r="T132" s="171" t="s">
        <v>322</v>
      </c>
      <c r="U132" s="157">
        <v>0.98699999999999999</v>
      </c>
      <c r="V132" s="157">
        <f>ROUND(E132*U132,2)</f>
        <v>1.08</v>
      </c>
      <c r="W132" s="157"/>
      <c r="X132" s="157" t="s">
        <v>388</v>
      </c>
      <c r="Y132" s="148"/>
      <c r="Z132" s="148"/>
      <c r="AA132" s="148"/>
      <c r="AB132" s="148"/>
      <c r="AC132" s="148"/>
      <c r="AD132" s="148"/>
      <c r="AE132" s="148"/>
      <c r="AF132" s="148"/>
      <c r="AG132" s="148" t="s">
        <v>389</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55"/>
      <c r="B133" s="156"/>
      <c r="C133" s="270" t="s">
        <v>1868</v>
      </c>
      <c r="D133" s="271"/>
      <c r="E133" s="271"/>
      <c r="F133" s="271"/>
      <c r="G133" s="271"/>
      <c r="H133" s="157"/>
      <c r="I133" s="157"/>
      <c r="J133" s="157"/>
      <c r="K133" s="157"/>
      <c r="L133" s="157"/>
      <c r="M133" s="157"/>
      <c r="N133" s="157"/>
      <c r="O133" s="157"/>
      <c r="P133" s="157"/>
      <c r="Q133" s="157"/>
      <c r="R133" s="157"/>
      <c r="S133" s="157"/>
      <c r="T133" s="157"/>
      <c r="U133" s="157"/>
      <c r="V133" s="157"/>
      <c r="W133" s="157"/>
      <c r="X133" s="157"/>
      <c r="Y133" s="148"/>
      <c r="Z133" s="148"/>
      <c r="AA133" s="148"/>
      <c r="AB133" s="148"/>
      <c r="AC133" s="148"/>
      <c r="AD133" s="148"/>
      <c r="AE133" s="148"/>
      <c r="AF133" s="148"/>
      <c r="AG133" s="148" t="s">
        <v>326</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97" t="s">
        <v>2383</v>
      </c>
      <c r="D134" s="183"/>
      <c r="E134" s="184">
        <v>1.03816</v>
      </c>
      <c r="F134" s="157"/>
      <c r="G134" s="157"/>
      <c r="H134" s="157"/>
      <c r="I134" s="157"/>
      <c r="J134" s="157"/>
      <c r="K134" s="157"/>
      <c r="L134" s="157"/>
      <c r="M134" s="157"/>
      <c r="N134" s="157"/>
      <c r="O134" s="157"/>
      <c r="P134" s="157"/>
      <c r="Q134" s="157"/>
      <c r="R134" s="157"/>
      <c r="S134" s="157"/>
      <c r="T134" s="157"/>
      <c r="U134" s="157"/>
      <c r="V134" s="157"/>
      <c r="W134" s="157"/>
      <c r="X134" s="157"/>
      <c r="Y134" s="148"/>
      <c r="Z134" s="148"/>
      <c r="AA134" s="148"/>
      <c r="AB134" s="148"/>
      <c r="AC134" s="148"/>
      <c r="AD134" s="148"/>
      <c r="AE134" s="148"/>
      <c r="AF134" s="148"/>
      <c r="AG134" s="148" t="s">
        <v>393</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197" t="s">
        <v>2384</v>
      </c>
      <c r="D135" s="183"/>
      <c r="E135" s="184">
        <v>-0.26250000000000001</v>
      </c>
      <c r="F135" s="157"/>
      <c r="G135" s="157"/>
      <c r="H135" s="157"/>
      <c r="I135" s="157"/>
      <c r="J135" s="157"/>
      <c r="K135" s="157"/>
      <c r="L135" s="157"/>
      <c r="M135" s="157"/>
      <c r="N135" s="157"/>
      <c r="O135" s="157"/>
      <c r="P135" s="157"/>
      <c r="Q135" s="157"/>
      <c r="R135" s="157"/>
      <c r="S135" s="157"/>
      <c r="T135" s="157"/>
      <c r="U135" s="157"/>
      <c r="V135" s="157"/>
      <c r="W135" s="157"/>
      <c r="X135" s="157"/>
      <c r="Y135" s="148"/>
      <c r="Z135" s="148"/>
      <c r="AA135" s="148"/>
      <c r="AB135" s="148"/>
      <c r="AC135" s="148"/>
      <c r="AD135" s="148"/>
      <c r="AE135" s="148"/>
      <c r="AF135" s="148"/>
      <c r="AG135" s="148" t="s">
        <v>393</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97" t="s">
        <v>2135</v>
      </c>
      <c r="D136" s="183"/>
      <c r="E136" s="184">
        <v>0.32300000000000001</v>
      </c>
      <c r="F136" s="157"/>
      <c r="G136" s="157"/>
      <c r="H136" s="157"/>
      <c r="I136" s="157"/>
      <c r="J136" s="157"/>
      <c r="K136" s="157"/>
      <c r="L136" s="157"/>
      <c r="M136" s="157"/>
      <c r="N136" s="157"/>
      <c r="O136" s="157"/>
      <c r="P136" s="157"/>
      <c r="Q136" s="157"/>
      <c r="R136" s="157"/>
      <c r="S136" s="157"/>
      <c r="T136" s="157"/>
      <c r="U136" s="157"/>
      <c r="V136" s="157"/>
      <c r="W136" s="157"/>
      <c r="X136" s="157"/>
      <c r="Y136" s="148"/>
      <c r="Z136" s="148"/>
      <c r="AA136" s="148"/>
      <c r="AB136" s="148"/>
      <c r="AC136" s="148"/>
      <c r="AD136" s="148"/>
      <c r="AE136" s="148"/>
      <c r="AF136" s="148"/>
      <c r="AG136" s="148" t="s">
        <v>393</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98" t="s">
        <v>599</v>
      </c>
      <c r="D137" s="185"/>
      <c r="E137" s="186">
        <v>1.09866</v>
      </c>
      <c r="F137" s="157"/>
      <c r="G137" s="157"/>
      <c r="H137" s="157"/>
      <c r="I137" s="157"/>
      <c r="J137" s="157"/>
      <c r="K137" s="157"/>
      <c r="L137" s="157"/>
      <c r="M137" s="157"/>
      <c r="N137" s="157"/>
      <c r="O137" s="157"/>
      <c r="P137" s="157"/>
      <c r="Q137" s="157"/>
      <c r="R137" s="157"/>
      <c r="S137" s="157"/>
      <c r="T137" s="157"/>
      <c r="U137" s="157"/>
      <c r="V137" s="157"/>
      <c r="W137" s="157"/>
      <c r="X137" s="157"/>
      <c r="Y137" s="148"/>
      <c r="Z137" s="148"/>
      <c r="AA137" s="148"/>
      <c r="AB137" s="148"/>
      <c r="AC137" s="148"/>
      <c r="AD137" s="148"/>
      <c r="AE137" s="148"/>
      <c r="AF137" s="148"/>
      <c r="AG137" s="148" t="s">
        <v>393</v>
      </c>
      <c r="AH137" s="148">
        <v>1</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ht="22.5" outlineLevel="1" x14ac:dyDescent="0.2">
      <c r="A138" s="165">
        <v>31</v>
      </c>
      <c r="B138" s="166" t="s">
        <v>1198</v>
      </c>
      <c r="C138" s="175" t="s">
        <v>1873</v>
      </c>
      <c r="D138" s="167" t="s">
        <v>506</v>
      </c>
      <c r="E138" s="168">
        <v>9.3606499999999997</v>
      </c>
      <c r="F138" s="169">
        <v>385.2</v>
      </c>
      <c r="G138" s="170">
        <f>ROUND(E138*F138,2)</f>
        <v>3605.72</v>
      </c>
      <c r="H138" s="169">
        <v>117.53</v>
      </c>
      <c r="I138" s="170">
        <f>ROUND(E138*H138,2)</f>
        <v>1100.1600000000001</v>
      </c>
      <c r="J138" s="169">
        <v>267.67</v>
      </c>
      <c r="K138" s="170">
        <f>ROUND(E138*J138,2)</f>
        <v>2505.5700000000002</v>
      </c>
      <c r="L138" s="170">
        <v>21</v>
      </c>
      <c r="M138" s="170">
        <f>G138*(1+L138/100)</f>
        <v>4362.9211999999998</v>
      </c>
      <c r="N138" s="170">
        <v>4.5379999999999997E-2</v>
      </c>
      <c r="O138" s="170">
        <f>ROUND(E138*N138,2)</f>
        <v>0.42</v>
      </c>
      <c r="P138" s="170">
        <v>0</v>
      </c>
      <c r="Q138" s="170">
        <f>ROUND(E138*P138,2)</f>
        <v>0</v>
      </c>
      <c r="R138" s="170" t="s">
        <v>1195</v>
      </c>
      <c r="S138" s="170" t="s">
        <v>387</v>
      </c>
      <c r="T138" s="171" t="s">
        <v>322</v>
      </c>
      <c r="U138" s="157">
        <v>0.65</v>
      </c>
      <c r="V138" s="157">
        <f>ROUND(E138*U138,2)</f>
        <v>6.08</v>
      </c>
      <c r="W138" s="157"/>
      <c r="X138" s="157" t="s">
        <v>388</v>
      </c>
      <c r="Y138" s="148"/>
      <c r="Z138" s="148"/>
      <c r="AA138" s="148"/>
      <c r="AB138" s="148"/>
      <c r="AC138" s="148"/>
      <c r="AD138" s="148"/>
      <c r="AE138" s="148"/>
      <c r="AF138" s="148"/>
      <c r="AG138" s="148" t="s">
        <v>389</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273" t="s">
        <v>1200</v>
      </c>
      <c r="D139" s="274"/>
      <c r="E139" s="274"/>
      <c r="F139" s="274"/>
      <c r="G139" s="274"/>
      <c r="H139" s="157"/>
      <c r="I139" s="157"/>
      <c r="J139" s="157"/>
      <c r="K139" s="157"/>
      <c r="L139" s="157"/>
      <c r="M139" s="157"/>
      <c r="N139" s="157"/>
      <c r="O139" s="157"/>
      <c r="P139" s="157"/>
      <c r="Q139" s="157"/>
      <c r="R139" s="157"/>
      <c r="S139" s="157"/>
      <c r="T139" s="157"/>
      <c r="U139" s="157"/>
      <c r="V139" s="157"/>
      <c r="W139" s="157"/>
      <c r="X139" s="157"/>
      <c r="Y139" s="148"/>
      <c r="Z139" s="148"/>
      <c r="AA139" s="148"/>
      <c r="AB139" s="148"/>
      <c r="AC139" s="148"/>
      <c r="AD139" s="148"/>
      <c r="AE139" s="148"/>
      <c r="AF139" s="148"/>
      <c r="AG139" s="148" t="s">
        <v>391</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97" t="s">
        <v>2385</v>
      </c>
      <c r="D140" s="183"/>
      <c r="E140" s="184">
        <v>5.9581499999999998</v>
      </c>
      <c r="F140" s="157"/>
      <c r="G140" s="157"/>
      <c r="H140" s="157"/>
      <c r="I140" s="157"/>
      <c r="J140" s="157"/>
      <c r="K140" s="157"/>
      <c r="L140" s="157"/>
      <c r="M140" s="157"/>
      <c r="N140" s="157"/>
      <c r="O140" s="157"/>
      <c r="P140" s="157"/>
      <c r="Q140" s="157"/>
      <c r="R140" s="157"/>
      <c r="S140" s="157"/>
      <c r="T140" s="157"/>
      <c r="U140" s="157"/>
      <c r="V140" s="157"/>
      <c r="W140" s="157"/>
      <c r="X140" s="157"/>
      <c r="Y140" s="148"/>
      <c r="Z140" s="148"/>
      <c r="AA140" s="148"/>
      <c r="AB140" s="148"/>
      <c r="AC140" s="148"/>
      <c r="AD140" s="148"/>
      <c r="AE140" s="148"/>
      <c r="AF140" s="148"/>
      <c r="AG140" s="148" t="s">
        <v>393</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97" t="s">
        <v>2386</v>
      </c>
      <c r="D141" s="183"/>
      <c r="E141" s="184">
        <v>-0.22750000000000001</v>
      </c>
      <c r="F141" s="157"/>
      <c r="G141" s="157"/>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393</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97" t="s">
        <v>2387</v>
      </c>
      <c r="D142" s="183"/>
      <c r="E142" s="184">
        <v>1</v>
      </c>
      <c r="F142" s="157"/>
      <c r="G142" s="157"/>
      <c r="H142" s="157"/>
      <c r="I142" s="157"/>
      <c r="J142" s="157"/>
      <c r="K142" s="157"/>
      <c r="L142" s="157"/>
      <c r="M142" s="157"/>
      <c r="N142" s="157"/>
      <c r="O142" s="157"/>
      <c r="P142" s="157"/>
      <c r="Q142" s="157"/>
      <c r="R142" s="157"/>
      <c r="S142" s="157"/>
      <c r="T142" s="157"/>
      <c r="U142" s="157"/>
      <c r="V142" s="157"/>
      <c r="W142" s="157"/>
      <c r="X142" s="157"/>
      <c r="Y142" s="148"/>
      <c r="Z142" s="148"/>
      <c r="AA142" s="148"/>
      <c r="AB142" s="148"/>
      <c r="AC142" s="148"/>
      <c r="AD142" s="148"/>
      <c r="AE142" s="148"/>
      <c r="AF142" s="148"/>
      <c r="AG142" s="148" t="s">
        <v>393</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98" t="s">
        <v>599</v>
      </c>
      <c r="D143" s="185"/>
      <c r="E143" s="186">
        <v>6.7306499999999998</v>
      </c>
      <c r="F143" s="157"/>
      <c r="G143" s="157"/>
      <c r="H143" s="157"/>
      <c r="I143" s="157"/>
      <c r="J143" s="157"/>
      <c r="K143" s="157"/>
      <c r="L143" s="157"/>
      <c r="M143" s="157"/>
      <c r="N143" s="157"/>
      <c r="O143" s="157"/>
      <c r="P143" s="157"/>
      <c r="Q143" s="157"/>
      <c r="R143" s="157"/>
      <c r="S143" s="157"/>
      <c r="T143" s="157"/>
      <c r="U143" s="157"/>
      <c r="V143" s="157"/>
      <c r="W143" s="157"/>
      <c r="X143" s="157"/>
      <c r="Y143" s="148"/>
      <c r="Z143" s="148"/>
      <c r="AA143" s="148"/>
      <c r="AB143" s="148"/>
      <c r="AC143" s="148"/>
      <c r="AD143" s="148"/>
      <c r="AE143" s="148"/>
      <c r="AF143" s="148"/>
      <c r="AG143" s="148" t="s">
        <v>393</v>
      </c>
      <c r="AH143" s="148">
        <v>1</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ht="22.5" outlineLevel="1" x14ac:dyDescent="0.2">
      <c r="A144" s="155"/>
      <c r="B144" s="156"/>
      <c r="C144" s="197" t="s">
        <v>2140</v>
      </c>
      <c r="D144" s="183"/>
      <c r="E144" s="184">
        <v>2.63</v>
      </c>
      <c r="F144" s="157"/>
      <c r="G144" s="157"/>
      <c r="H144" s="157"/>
      <c r="I144" s="157"/>
      <c r="J144" s="157"/>
      <c r="K144" s="157"/>
      <c r="L144" s="157"/>
      <c r="M144" s="157"/>
      <c r="N144" s="157"/>
      <c r="O144" s="157"/>
      <c r="P144" s="157"/>
      <c r="Q144" s="157"/>
      <c r="R144" s="157"/>
      <c r="S144" s="157"/>
      <c r="T144" s="157"/>
      <c r="U144" s="157"/>
      <c r="V144" s="157"/>
      <c r="W144" s="157"/>
      <c r="X144" s="157"/>
      <c r="Y144" s="148"/>
      <c r="Z144" s="148"/>
      <c r="AA144" s="148"/>
      <c r="AB144" s="148"/>
      <c r="AC144" s="148"/>
      <c r="AD144" s="148"/>
      <c r="AE144" s="148"/>
      <c r="AF144" s="148"/>
      <c r="AG144" s="148" t="s">
        <v>393</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98" t="s">
        <v>599</v>
      </c>
      <c r="D145" s="185"/>
      <c r="E145" s="186">
        <v>2.63</v>
      </c>
      <c r="F145" s="157"/>
      <c r="G145" s="157"/>
      <c r="H145" s="157"/>
      <c r="I145" s="157"/>
      <c r="J145" s="157"/>
      <c r="K145" s="157"/>
      <c r="L145" s="157"/>
      <c r="M145" s="157"/>
      <c r="N145" s="157"/>
      <c r="O145" s="157"/>
      <c r="P145" s="157"/>
      <c r="Q145" s="157"/>
      <c r="R145" s="157"/>
      <c r="S145" s="157"/>
      <c r="T145" s="157"/>
      <c r="U145" s="157"/>
      <c r="V145" s="157"/>
      <c r="W145" s="157"/>
      <c r="X145" s="157"/>
      <c r="Y145" s="148"/>
      <c r="Z145" s="148"/>
      <c r="AA145" s="148"/>
      <c r="AB145" s="148"/>
      <c r="AC145" s="148"/>
      <c r="AD145" s="148"/>
      <c r="AE145" s="148"/>
      <c r="AF145" s="148"/>
      <c r="AG145" s="148" t="s">
        <v>393</v>
      </c>
      <c r="AH145" s="148">
        <v>1</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ht="22.5" outlineLevel="1" x14ac:dyDescent="0.2">
      <c r="A146" s="165">
        <v>32</v>
      </c>
      <c r="B146" s="166" t="s">
        <v>1202</v>
      </c>
      <c r="C146" s="175" t="s">
        <v>1203</v>
      </c>
      <c r="D146" s="167" t="s">
        <v>506</v>
      </c>
      <c r="E146" s="168">
        <v>9.3606499999999997</v>
      </c>
      <c r="F146" s="169">
        <v>91.6</v>
      </c>
      <c r="G146" s="170">
        <f>ROUND(E146*F146,2)</f>
        <v>857.44</v>
      </c>
      <c r="H146" s="169">
        <v>0</v>
      </c>
      <c r="I146" s="170">
        <f>ROUND(E146*H146,2)</f>
        <v>0</v>
      </c>
      <c r="J146" s="169">
        <v>91.6</v>
      </c>
      <c r="K146" s="170">
        <f>ROUND(E146*J146,2)</f>
        <v>857.44</v>
      </c>
      <c r="L146" s="170">
        <v>21</v>
      </c>
      <c r="M146" s="170">
        <f>G146*(1+L146/100)</f>
        <v>1037.5024000000001</v>
      </c>
      <c r="N146" s="170">
        <v>0</v>
      </c>
      <c r="O146" s="170">
        <f>ROUND(E146*N146,2)</f>
        <v>0</v>
      </c>
      <c r="P146" s="170">
        <v>0</v>
      </c>
      <c r="Q146" s="170">
        <f>ROUND(E146*P146,2)</f>
        <v>0</v>
      </c>
      <c r="R146" s="170" t="s">
        <v>1195</v>
      </c>
      <c r="S146" s="170" t="s">
        <v>387</v>
      </c>
      <c r="T146" s="171" t="s">
        <v>322</v>
      </c>
      <c r="U146" s="157">
        <v>0.17299999999999999</v>
      </c>
      <c r="V146" s="157">
        <f>ROUND(E146*U146,2)</f>
        <v>1.62</v>
      </c>
      <c r="W146" s="157"/>
      <c r="X146" s="157" t="s">
        <v>388</v>
      </c>
      <c r="Y146" s="148"/>
      <c r="Z146" s="148"/>
      <c r="AA146" s="148"/>
      <c r="AB146" s="148"/>
      <c r="AC146" s="148"/>
      <c r="AD146" s="148"/>
      <c r="AE146" s="148"/>
      <c r="AF146" s="148"/>
      <c r="AG146" s="148" t="s">
        <v>389</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273" t="s">
        <v>1200</v>
      </c>
      <c r="D147" s="274"/>
      <c r="E147" s="274"/>
      <c r="F147" s="274"/>
      <c r="G147" s="274"/>
      <c r="H147" s="157"/>
      <c r="I147" s="157"/>
      <c r="J147" s="157"/>
      <c r="K147" s="157"/>
      <c r="L147" s="157"/>
      <c r="M147" s="157"/>
      <c r="N147" s="157"/>
      <c r="O147" s="157"/>
      <c r="P147" s="157"/>
      <c r="Q147" s="157"/>
      <c r="R147" s="157"/>
      <c r="S147" s="157"/>
      <c r="T147" s="157"/>
      <c r="U147" s="157"/>
      <c r="V147" s="157"/>
      <c r="W147" s="157"/>
      <c r="X147" s="157"/>
      <c r="Y147" s="148"/>
      <c r="Z147" s="148"/>
      <c r="AA147" s="148"/>
      <c r="AB147" s="148"/>
      <c r="AC147" s="148"/>
      <c r="AD147" s="148"/>
      <c r="AE147" s="148"/>
      <c r="AF147" s="148"/>
      <c r="AG147" s="148" t="s">
        <v>391</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97" t="s">
        <v>2385</v>
      </c>
      <c r="D148" s="183"/>
      <c r="E148" s="184">
        <v>5.9581499999999998</v>
      </c>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393</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97" t="s">
        <v>2386</v>
      </c>
      <c r="D149" s="183"/>
      <c r="E149" s="184">
        <v>-0.22750000000000001</v>
      </c>
      <c r="F149" s="157"/>
      <c r="G149" s="157"/>
      <c r="H149" s="157"/>
      <c r="I149" s="157"/>
      <c r="J149" s="157"/>
      <c r="K149" s="157"/>
      <c r="L149" s="157"/>
      <c r="M149" s="157"/>
      <c r="N149" s="157"/>
      <c r="O149" s="157"/>
      <c r="P149" s="157"/>
      <c r="Q149" s="157"/>
      <c r="R149" s="157"/>
      <c r="S149" s="157"/>
      <c r="T149" s="157"/>
      <c r="U149" s="157"/>
      <c r="V149" s="157"/>
      <c r="W149" s="157"/>
      <c r="X149" s="157"/>
      <c r="Y149" s="148"/>
      <c r="Z149" s="148"/>
      <c r="AA149" s="148"/>
      <c r="AB149" s="148"/>
      <c r="AC149" s="148"/>
      <c r="AD149" s="148"/>
      <c r="AE149" s="148"/>
      <c r="AF149" s="148"/>
      <c r="AG149" s="148" t="s">
        <v>393</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97" t="s">
        <v>2387</v>
      </c>
      <c r="D150" s="183"/>
      <c r="E150" s="184">
        <v>1</v>
      </c>
      <c r="F150" s="157"/>
      <c r="G150" s="157"/>
      <c r="H150" s="157"/>
      <c r="I150" s="157"/>
      <c r="J150" s="157"/>
      <c r="K150" s="157"/>
      <c r="L150" s="157"/>
      <c r="M150" s="157"/>
      <c r="N150" s="157"/>
      <c r="O150" s="157"/>
      <c r="P150" s="157"/>
      <c r="Q150" s="157"/>
      <c r="R150" s="157"/>
      <c r="S150" s="157"/>
      <c r="T150" s="157"/>
      <c r="U150" s="157"/>
      <c r="V150" s="157"/>
      <c r="W150" s="157"/>
      <c r="X150" s="157"/>
      <c r="Y150" s="148"/>
      <c r="Z150" s="148"/>
      <c r="AA150" s="148"/>
      <c r="AB150" s="148"/>
      <c r="AC150" s="148"/>
      <c r="AD150" s="148"/>
      <c r="AE150" s="148"/>
      <c r="AF150" s="148"/>
      <c r="AG150" s="148" t="s">
        <v>393</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98" t="s">
        <v>599</v>
      </c>
      <c r="D151" s="185"/>
      <c r="E151" s="186">
        <v>6.7306499999999998</v>
      </c>
      <c r="F151" s="157"/>
      <c r="G151" s="157"/>
      <c r="H151" s="157"/>
      <c r="I151" s="157"/>
      <c r="J151" s="157"/>
      <c r="K151" s="157"/>
      <c r="L151" s="157"/>
      <c r="M151" s="157"/>
      <c r="N151" s="157"/>
      <c r="O151" s="157"/>
      <c r="P151" s="157"/>
      <c r="Q151" s="157"/>
      <c r="R151" s="157"/>
      <c r="S151" s="157"/>
      <c r="T151" s="157"/>
      <c r="U151" s="157"/>
      <c r="V151" s="157"/>
      <c r="W151" s="157"/>
      <c r="X151" s="157"/>
      <c r="Y151" s="148"/>
      <c r="Z151" s="148"/>
      <c r="AA151" s="148"/>
      <c r="AB151" s="148"/>
      <c r="AC151" s="148"/>
      <c r="AD151" s="148"/>
      <c r="AE151" s="148"/>
      <c r="AF151" s="148"/>
      <c r="AG151" s="148" t="s">
        <v>393</v>
      </c>
      <c r="AH151" s="148">
        <v>1</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ht="22.5" outlineLevel="1" x14ac:dyDescent="0.2">
      <c r="A152" s="155"/>
      <c r="B152" s="156"/>
      <c r="C152" s="197" t="s">
        <v>2140</v>
      </c>
      <c r="D152" s="183"/>
      <c r="E152" s="184">
        <v>2.63</v>
      </c>
      <c r="F152" s="157"/>
      <c r="G152" s="157"/>
      <c r="H152" s="157"/>
      <c r="I152" s="157"/>
      <c r="J152" s="157"/>
      <c r="K152" s="157"/>
      <c r="L152" s="157"/>
      <c r="M152" s="157"/>
      <c r="N152" s="157"/>
      <c r="O152" s="157"/>
      <c r="P152" s="157"/>
      <c r="Q152" s="157"/>
      <c r="R152" s="157"/>
      <c r="S152" s="157"/>
      <c r="T152" s="157"/>
      <c r="U152" s="157"/>
      <c r="V152" s="157"/>
      <c r="W152" s="157"/>
      <c r="X152" s="157"/>
      <c r="Y152" s="148"/>
      <c r="Z152" s="148"/>
      <c r="AA152" s="148"/>
      <c r="AB152" s="148"/>
      <c r="AC152" s="148"/>
      <c r="AD152" s="148"/>
      <c r="AE152" s="148"/>
      <c r="AF152" s="148"/>
      <c r="AG152" s="148" t="s">
        <v>393</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98" t="s">
        <v>599</v>
      </c>
      <c r="D153" s="185"/>
      <c r="E153" s="186">
        <v>2.63</v>
      </c>
      <c r="F153" s="157"/>
      <c r="G153" s="157"/>
      <c r="H153" s="157"/>
      <c r="I153" s="157"/>
      <c r="J153" s="157"/>
      <c r="K153" s="157"/>
      <c r="L153" s="157"/>
      <c r="M153" s="157"/>
      <c r="N153" s="157"/>
      <c r="O153" s="157"/>
      <c r="P153" s="157"/>
      <c r="Q153" s="157"/>
      <c r="R153" s="157"/>
      <c r="S153" s="157"/>
      <c r="T153" s="157"/>
      <c r="U153" s="157"/>
      <c r="V153" s="157"/>
      <c r="W153" s="157"/>
      <c r="X153" s="157"/>
      <c r="Y153" s="148"/>
      <c r="Z153" s="148"/>
      <c r="AA153" s="148"/>
      <c r="AB153" s="148"/>
      <c r="AC153" s="148"/>
      <c r="AD153" s="148"/>
      <c r="AE153" s="148"/>
      <c r="AF153" s="148"/>
      <c r="AG153" s="148" t="s">
        <v>393</v>
      </c>
      <c r="AH153" s="148">
        <v>1</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65">
        <v>33</v>
      </c>
      <c r="B154" s="166" t="s">
        <v>1880</v>
      </c>
      <c r="C154" s="175" t="s">
        <v>1881</v>
      </c>
      <c r="D154" s="167" t="s">
        <v>649</v>
      </c>
      <c r="E154" s="168">
        <v>3.7399999999999998E-3</v>
      </c>
      <c r="F154" s="169">
        <v>29409.08</v>
      </c>
      <c r="G154" s="170">
        <f>ROUND(E154*F154,2)</f>
        <v>109.99</v>
      </c>
      <c r="H154" s="169">
        <v>24122.45</v>
      </c>
      <c r="I154" s="170">
        <f>ROUND(E154*H154,2)</f>
        <v>90.22</v>
      </c>
      <c r="J154" s="169">
        <v>5286.63</v>
      </c>
      <c r="K154" s="170">
        <f>ROUND(E154*J154,2)</f>
        <v>19.77</v>
      </c>
      <c r="L154" s="170">
        <v>21</v>
      </c>
      <c r="M154" s="170">
        <f>G154*(1+L154/100)</f>
        <v>133.08789999999999</v>
      </c>
      <c r="N154" s="170">
        <v>1.0512600000000001</v>
      </c>
      <c r="O154" s="170">
        <f>ROUND(E154*N154,2)</f>
        <v>0</v>
      </c>
      <c r="P154" s="170">
        <v>0</v>
      </c>
      <c r="Q154" s="170">
        <f>ROUND(E154*P154,2)</f>
        <v>0</v>
      </c>
      <c r="R154" s="170" t="s">
        <v>1195</v>
      </c>
      <c r="S154" s="170" t="s">
        <v>387</v>
      </c>
      <c r="T154" s="171" t="s">
        <v>322</v>
      </c>
      <c r="U154" s="157">
        <v>15.211</v>
      </c>
      <c r="V154" s="157">
        <f>ROUND(E154*U154,2)</f>
        <v>0.06</v>
      </c>
      <c r="W154" s="157"/>
      <c r="X154" s="157" t="s">
        <v>388</v>
      </c>
      <c r="Y154" s="148"/>
      <c r="Z154" s="148"/>
      <c r="AA154" s="148"/>
      <c r="AB154" s="148"/>
      <c r="AC154" s="148"/>
      <c r="AD154" s="148"/>
      <c r="AE154" s="148"/>
      <c r="AF154" s="148"/>
      <c r="AG154" s="148" t="s">
        <v>389</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ht="33.75" outlineLevel="1" x14ac:dyDescent="0.2">
      <c r="A155" s="155"/>
      <c r="B155" s="156"/>
      <c r="C155" s="273" t="s">
        <v>1882</v>
      </c>
      <c r="D155" s="274"/>
      <c r="E155" s="274"/>
      <c r="F155" s="274"/>
      <c r="G155" s="274"/>
      <c r="H155" s="157"/>
      <c r="I155" s="157"/>
      <c r="J155" s="157"/>
      <c r="K155" s="157"/>
      <c r="L155" s="157"/>
      <c r="M155" s="157"/>
      <c r="N155" s="157"/>
      <c r="O155" s="157"/>
      <c r="P155" s="157"/>
      <c r="Q155" s="157"/>
      <c r="R155" s="157"/>
      <c r="S155" s="157"/>
      <c r="T155" s="157"/>
      <c r="U155" s="157"/>
      <c r="V155" s="157"/>
      <c r="W155" s="157"/>
      <c r="X155" s="157"/>
      <c r="Y155" s="148"/>
      <c r="Z155" s="148"/>
      <c r="AA155" s="148"/>
      <c r="AB155" s="148"/>
      <c r="AC155" s="148"/>
      <c r="AD155" s="148"/>
      <c r="AE155" s="148"/>
      <c r="AF155" s="148"/>
      <c r="AG155" s="148" t="s">
        <v>391</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72" t="str">
        <f>C155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55" s="148"/>
      <c r="BC155" s="148"/>
      <c r="BD155" s="148"/>
      <c r="BE155" s="148"/>
      <c r="BF155" s="148"/>
      <c r="BG155" s="148"/>
      <c r="BH155" s="148"/>
    </row>
    <row r="156" spans="1:60" outlineLevel="1" x14ac:dyDescent="0.2">
      <c r="A156" s="155"/>
      <c r="B156" s="156"/>
      <c r="C156" s="197" t="s">
        <v>2141</v>
      </c>
      <c r="D156" s="183"/>
      <c r="E156" s="184">
        <v>3.7399999999999998E-3</v>
      </c>
      <c r="F156" s="157"/>
      <c r="G156" s="157"/>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393</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65">
        <v>34</v>
      </c>
      <c r="B157" s="166" t="s">
        <v>1884</v>
      </c>
      <c r="C157" s="175" t="s">
        <v>1885</v>
      </c>
      <c r="D157" s="167" t="s">
        <v>649</v>
      </c>
      <c r="E157" s="168">
        <v>0.10987</v>
      </c>
      <c r="F157" s="169">
        <v>33919.980000000003</v>
      </c>
      <c r="G157" s="170">
        <f>ROUND(E157*F157,2)</f>
        <v>3726.79</v>
      </c>
      <c r="H157" s="169">
        <v>23620.91</v>
      </c>
      <c r="I157" s="170">
        <f>ROUND(E157*H157,2)</f>
        <v>2595.23</v>
      </c>
      <c r="J157" s="169">
        <v>10299.07</v>
      </c>
      <c r="K157" s="170">
        <f>ROUND(E157*J157,2)</f>
        <v>1131.56</v>
      </c>
      <c r="L157" s="170">
        <v>21</v>
      </c>
      <c r="M157" s="170">
        <f>G157*(1+L157/100)</f>
        <v>4509.4159</v>
      </c>
      <c r="N157" s="170">
        <v>1.02139</v>
      </c>
      <c r="O157" s="170">
        <f>ROUND(E157*N157,2)</f>
        <v>0.11</v>
      </c>
      <c r="P157" s="170">
        <v>0</v>
      </c>
      <c r="Q157" s="170">
        <f>ROUND(E157*P157,2)</f>
        <v>0</v>
      </c>
      <c r="R157" s="170" t="s">
        <v>1195</v>
      </c>
      <c r="S157" s="170" t="s">
        <v>387</v>
      </c>
      <c r="T157" s="171" t="s">
        <v>322</v>
      </c>
      <c r="U157" s="157">
        <v>26.616</v>
      </c>
      <c r="V157" s="157">
        <f>ROUND(E157*U157,2)</f>
        <v>2.92</v>
      </c>
      <c r="W157" s="157"/>
      <c r="X157" s="157" t="s">
        <v>388</v>
      </c>
      <c r="Y157" s="148"/>
      <c r="Z157" s="148"/>
      <c r="AA157" s="148"/>
      <c r="AB157" s="148"/>
      <c r="AC157" s="148"/>
      <c r="AD157" s="148"/>
      <c r="AE157" s="148"/>
      <c r="AF157" s="148"/>
      <c r="AG157" s="148" t="s">
        <v>389</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ht="22.5" outlineLevel="1" x14ac:dyDescent="0.2">
      <c r="A158" s="155"/>
      <c r="B158" s="156"/>
      <c r="C158" s="273" t="s">
        <v>1206</v>
      </c>
      <c r="D158" s="274"/>
      <c r="E158" s="274"/>
      <c r="F158" s="274"/>
      <c r="G158" s="274"/>
      <c r="H158" s="157"/>
      <c r="I158" s="157"/>
      <c r="J158" s="157"/>
      <c r="K158" s="157"/>
      <c r="L158" s="157"/>
      <c r="M158" s="157"/>
      <c r="N158" s="157"/>
      <c r="O158" s="157"/>
      <c r="P158" s="157"/>
      <c r="Q158" s="157"/>
      <c r="R158" s="157"/>
      <c r="S158" s="157"/>
      <c r="T158" s="157"/>
      <c r="U158" s="157"/>
      <c r="V158" s="157"/>
      <c r="W158" s="157"/>
      <c r="X158" s="157"/>
      <c r="Y158" s="148"/>
      <c r="Z158" s="148"/>
      <c r="AA158" s="148"/>
      <c r="AB158" s="148"/>
      <c r="AC158" s="148"/>
      <c r="AD158" s="148"/>
      <c r="AE158" s="148"/>
      <c r="AF158" s="148"/>
      <c r="AG158" s="148" t="s">
        <v>391</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72" t="str">
        <f>C158</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158" s="148"/>
      <c r="BC158" s="148"/>
      <c r="BD158" s="148"/>
      <c r="BE158" s="148"/>
      <c r="BF158" s="148"/>
      <c r="BG158" s="148"/>
      <c r="BH158" s="148"/>
    </row>
    <row r="159" spans="1:60" outlineLevel="1" x14ac:dyDescent="0.2">
      <c r="A159" s="155"/>
      <c r="B159" s="156"/>
      <c r="C159" s="261" t="s">
        <v>1886</v>
      </c>
      <c r="D159" s="262"/>
      <c r="E159" s="262"/>
      <c r="F159" s="262"/>
      <c r="G159" s="262"/>
      <c r="H159" s="157"/>
      <c r="I159" s="157"/>
      <c r="J159" s="157"/>
      <c r="K159" s="157"/>
      <c r="L159" s="157"/>
      <c r="M159" s="157"/>
      <c r="N159" s="157"/>
      <c r="O159" s="157"/>
      <c r="P159" s="157"/>
      <c r="Q159" s="157"/>
      <c r="R159" s="157"/>
      <c r="S159" s="157"/>
      <c r="T159" s="157"/>
      <c r="U159" s="157"/>
      <c r="V159" s="157"/>
      <c r="W159" s="157"/>
      <c r="X159" s="157"/>
      <c r="Y159" s="148"/>
      <c r="Z159" s="148"/>
      <c r="AA159" s="148"/>
      <c r="AB159" s="148"/>
      <c r="AC159" s="148"/>
      <c r="AD159" s="148"/>
      <c r="AE159" s="148"/>
      <c r="AF159" s="148"/>
      <c r="AG159" s="148" t="s">
        <v>326</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94" t="s">
        <v>392</v>
      </c>
      <c r="D160" s="179"/>
      <c r="E160" s="180"/>
      <c r="F160" s="157"/>
      <c r="G160" s="157"/>
      <c r="H160" s="157"/>
      <c r="I160" s="157"/>
      <c r="J160" s="157"/>
      <c r="K160" s="157"/>
      <c r="L160" s="157"/>
      <c r="M160" s="157"/>
      <c r="N160" s="157"/>
      <c r="O160" s="157"/>
      <c r="P160" s="157"/>
      <c r="Q160" s="157"/>
      <c r="R160" s="157"/>
      <c r="S160" s="157"/>
      <c r="T160" s="157"/>
      <c r="U160" s="157"/>
      <c r="V160" s="157"/>
      <c r="W160" s="157"/>
      <c r="X160" s="157"/>
      <c r="Y160" s="148"/>
      <c r="Z160" s="148"/>
      <c r="AA160" s="148"/>
      <c r="AB160" s="148"/>
      <c r="AC160" s="148"/>
      <c r="AD160" s="148"/>
      <c r="AE160" s="148"/>
      <c r="AF160" s="148"/>
      <c r="AG160" s="148" t="s">
        <v>393</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95" t="s">
        <v>2388</v>
      </c>
      <c r="D161" s="179"/>
      <c r="E161" s="180">
        <v>1.03816</v>
      </c>
      <c r="F161" s="157"/>
      <c r="G161" s="157"/>
      <c r="H161" s="157"/>
      <c r="I161" s="157"/>
      <c r="J161" s="157"/>
      <c r="K161" s="157"/>
      <c r="L161" s="157"/>
      <c r="M161" s="157"/>
      <c r="N161" s="157"/>
      <c r="O161" s="157"/>
      <c r="P161" s="157"/>
      <c r="Q161" s="157"/>
      <c r="R161" s="157"/>
      <c r="S161" s="157"/>
      <c r="T161" s="157"/>
      <c r="U161" s="157"/>
      <c r="V161" s="157"/>
      <c r="W161" s="157"/>
      <c r="X161" s="157"/>
      <c r="Y161" s="148"/>
      <c r="Z161" s="148"/>
      <c r="AA161" s="148"/>
      <c r="AB161" s="148"/>
      <c r="AC161" s="148"/>
      <c r="AD161" s="148"/>
      <c r="AE161" s="148"/>
      <c r="AF161" s="148"/>
      <c r="AG161" s="148" t="s">
        <v>393</v>
      </c>
      <c r="AH161" s="148">
        <v>2</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95" t="s">
        <v>2389</v>
      </c>
      <c r="D162" s="179"/>
      <c r="E162" s="180">
        <v>-0.26250000000000001</v>
      </c>
      <c r="F162" s="157"/>
      <c r="G162" s="157"/>
      <c r="H162" s="157"/>
      <c r="I162" s="157"/>
      <c r="J162" s="157"/>
      <c r="K162" s="157"/>
      <c r="L162" s="157"/>
      <c r="M162" s="157"/>
      <c r="N162" s="157"/>
      <c r="O162" s="157"/>
      <c r="P162" s="157"/>
      <c r="Q162" s="157"/>
      <c r="R162" s="157"/>
      <c r="S162" s="157"/>
      <c r="T162" s="157"/>
      <c r="U162" s="157"/>
      <c r="V162" s="157"/>
      <c r="W162" s="157"/>
      <c r="X162" s="157"/>
      <c r="Y162" s="148"/>
      <c r="Z162" s="148"/>
      <c r="AA162" s="148"/>
      <c r="AB162" s="148"/>
      <c r="AC162" s="148"/>
      <c r="AD162" s="148"/>
      <c r="AE162" s="148"/>
      <c r="AF162" s="148"/>
      <c r="AG162" s="148" t="s">
        <v>393</v>
      </c>
      <c r="AH162" s="148">
        <v>2</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ht="22.5" outlineLevel="1" x14ac:dyDescent="0.2">
      <c r="A163" s="155"/>
      <c r="B163" s="156"/>
      <c r="C163" s="195" t="s">
        <v>2232</v>
      </c>
      <c r="D163" s="179"/>
      <c r="E163" s="180">
        <v>0.32300000000000001</v>
      </c>
      <c r="F163" s="157"/>
      <c r="G163" s="157"/>
      <c r="H163" s="157"/>
      <c r="I163" s="157"/>
      <c r="J163" s="157"/>
      <c r="K163" s="157"/>
      <c r="L163" s="157"/>
      <c r="M163" s="157"/>
      <c r="N163" s="157"/>
      <c r="O163" s="157"/>
      <c r="P163" s="157"/>
      <c r="Q163" s="157"/>
      <c r="R163" s="157"/>
      <c r="S163" s="157"/>
      <c r="T163" s="157"/>
      <c r="U163" s="157"/>
      <c r="V163" s="157"/>
      <c r="W163" s="157"/>
      <c r="X163" s="157"/>
      <c r="Y163" s="148"/>
      <c r="Z163" s="148"/>
      <c r="AA163" s="148"/>
      <c r="AB163" s="148"/>
      <c r="AC163" s="148"/>
      <c r="AD163" s="148"/>
      <c r="AE163" s="148"/>
      <c r="AF163" s="148"/>
      <c r="AG163" s="148" t="s">
        <v>393</v>
      </c>
      <c r="AH163" s="148">
        <v>2</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95" t="s">
        <v>1021</v>
      </c>
      <c r="D164" s="179"/>
      <c r="E164" s="180"/>
      <c r="F164" s="157"/>
      <c r="G164" s="157"/>
      <c r="H164" s="157"/>
      <c r="I164" s="157"/>
      <c r="J164" s="157"/>
      <c r="K164" s="157"/>
      <c r="L164" s="157"/>
      <c r="M164" s="157"/>
      <c r="N164" s="157"/>
      <c r="O164" s="157"/>
      <c r="P164" s="157"/>
      <c r="Q164" s="157"/>
      <c r="R164" s="157"/>
      <c r="S164" s="157"/>
      <c r="T164" s="157"/>
      <c r="U164" s="157"/>
      <c r="V164" s="157"/>
      <c r="W164" s="157"/>
      <c r="X164" s="157"/>
      <c r="Y164" s="148"/>
      <c r="Z164" s="148"/>
      <c r="AA164" s="148"/>
      <c r="AB164" s="148"/>
      <c r="AC164" s="148"/>
      <c r="AD164" s="148"/>
      <c r="AE164" s="148"/>
      <c r="AF164" s="148"/>
      <c r="AG164" s="148" t="s">
        <v>393</v>
      </c>
      <c r="AH164" s="148">
        <v>2</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94" t="s">
        <v>404</v>
      </c>
      <c r="D165" s="179"/>
      <c r="E165" s="180"/>
      <c r="F165" s="157"/>
      <c r="G165" s="157"/>
      <c r="H165" s="157"/>
      <c r="I165" s="157"/>
      <c r="J165" s="157"/>
      <c r="K165" s="157"/>
      <c r="L165" s="157"/>
      <c r="M165" s="157"/>
      <c r="N165" s="157"/>
      <c r="O165" s="157"/>
      <c r="P165" s="157"/>
      <c r="Q165" s="157"/>
      <c r="R165" s="157"/>
      <c r="S165" s="157"/>
      <c r="T165" s="157"/>
      <c r="U165" s="157"/>
      <c r="V165" s="157"/>
      <c r="W165" s="157"/>
      <c r="X165" s="157"/>
      <c r="Y165" s="148"/>
      <c r="Z165" s="148"/>
      <c r="AA165" s="148"/>
      <c r="AB165" s="148"/>
      <c r="AC165" s="148"/>
      <c r="AD165" s="148"/>
      <c r="AE165" s="148"/>
      <c r="AF165" s="148"/>
      <c r="AG165" s="148" t="s">
        <v>393</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97" t="s">
        <v>2390</v>
      </c>
      <c r="D166" s="183"/>
      <c r="E166" s="184">
        <v>0.10987</v>
      </c>
      <c r="F166" s="157"/>
      <c r="G166" s="157"/>
      <c r="H166" s="157"/>
      <c r="I166" s="157"/>
      <c r="J166" s="157"/>
      <c r="K166" s="157"/>
      <c r="L166" s="157"/>
      <c r="M166" s="157"/>
      <c r="N166" s="157"/>
      <c r="O166" s="157"/>
      <c r="P166" s="157"/>
      <c r="Q166" s="157"/>
      <c r="R166" s="157"/>
      <c r="S166" s="157"/>
      <c r="T166" s="157"/>
      <c r="U166" s="157"/>
      <c r="V166" s="157"/>
      <c r="W166" s="157"/>
      <c r="X166" s="157"/>
      <c r="Y166" s="148"/>
      <c r="Z166" s="148"/>
      <c r="AA166" s="148"/>
      <c r="AB166" s="148"/>
      <c r="AC166" s="148"/>
      <c r="AD166" s="148"/>
      <c r="AE166" s="148"/>
      <c r="AF166" s="148"/>
      <c r="AG166" s="148" t="s">
        <v>393</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x14ac:dyDescent="0.2">
      <c r="A167" s="159" t="s">
        <v>316</v>
      </c>
      <c r="B167" s="160" t="s">
        <v>218</v>
      </c>
      <c r="C167" s="174" t="s">
        <v>219</v>
      </c>
      <c r="D167" s="161"/>
      <c r="E167" s="162"/>
      <c r="F167" s="163"/>
      <c r="G167" s="163">
        <f>SUMIF(AG168:AG175,"&lt;&gt;NOR",G168:G175)</f>
        <v>3101.59</v>
      </c>
      <c r="H167" s="163"/>
      <c r="I167" s="163">
        <f>SUM(I168:I175)</f>
        <v>1933.54</v>
      </c>
      <c r="J167" s="163"/>
      <c r="K167" s="163">
        <f>SUM(K168:K175)</f>
        <v>1168.04</v>
      </c>
      <c r="L167" s="163"/>
      <c r="M167" s="163">
        <f>SUM(M168:M175)</f>
        <v>3752.9238999999998</v>
      </c>
      <c r="N167" s="163"/>
      <c r="O167" s="163">
        <f>SUM(O168:O175)</f>
        <v>3.0700000000000003</v>
      </c>
      <c r="P167" s="163"/>
      <c r="Q167" s="163">
        <f>SUM(Q168:Q175)</f>
        <v>0</v>
      </c>
      <c r="R167" s="163"/>
      <c r="S167" s="163"/>
      <c r="T167" s="164"/>
      <c r="U167" s="158"/>
      <c r="V167" s="158">
        <f>SUM(V168:V175)</f>
        <v>3.9899999999999998</v>
      </c>
      <c r="W167" s="158"/>
      <c r="X167" s="158"/>
      <c r="AG167" t="s">
        <v>317</v>
      </c>
    </row>
    <row r="168" spans="1:60" outlineLevel="1" x14ac:dyDescent="0.2">
      <c r="A168" s="165">
        <v>35</v>
      </c>
      <c r="B168" s="166" t="s">
        <v>764</v>
      </c>
      <c r="C168" s="175" t="s">
        <v>765</v>
      </c>
      <c r="D168" s="167" t="s">
        <v>443</v>
      </c>
      <c r="E168" s="168">
        <v>0.36</v>
      </c>
      <c r="F168" s="169">
        <v>970.39</v>
      </c>
      <c r="G168" s="170">
        <f>ROUND(E168*F168,2)</f>
        <v>349.34</v>
      </c>
      <c r="H168" s="169">
        <v>506.99</v>
      </c>
      <c r="I168" s="170">
        <f>ROUND(E168*H168,2)</f>
        <v>182.52</v>
      </c>
      <c r="J168" s="169">
        <v>463.4</v>
      </c>
      <c r="K168" s="170">
        <f>ROUND(E168*J168,2)</f>
        <v>166.82</v>
      </c>
      <c r="L168" s="170">
        <v>21</v>
      </c>
      <c r="M168" s="170">
        <f>G168*(1+L168/100)</f>
        <v>422.70139999999998</v>
      </c>
      <c r="N168" s="170">
        <v>1.8907700000000001</v>
      </c>
      <c r="O168" s="170">
        <f>ROUND(E168*N168,2)</f>
        <v>0.68</v>
      </c>
      <c r="P168" s="170">
        <v>0</v>
      </c>
      <c r="Q168" s="170">
        <f>ROUND(E168*P168,2)</f>
        <v>0</v>
      </c>
      <c r="R168" s="170" t="s">
        <v>732</v>
      </c>
      <c r="S168" s="170" t="s">
        <v>387</v>
      </c>
      <c r="T168" s="171" t="s">
        <v>322</v>
      </c>
      <c r="U168" s="157">
        <v>1.6950000000000001</v>
      </c>
      <c r="V168" s="157">
        <f>ROUND(E168*U168,2)</f>
        <v>0.61</v>
      </c>
      <c r="W168" s="157"/>
      <c r="X168" s="157" t="s">
        <v>388</v>
      </c>
      <c r="Y168" s="148"/>
      <c r="Z168" s="148"/>
      <c r="AA168" s="148"/>
      <c r="AB168" s="148"/>
      <c r="AC168" s="148"/>
      <c r="AD168" s="148"/>
      <c r="AE168" s="148"/>
      <c r="AF168" s="148"/>
      <c r="AG168" s="148" t="s">
        <v>389</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55"/>
      <c r="B169" s="156"/>
      <c r="C169" s="273" t="s">
        <v>766</v>
      </c>
      <c r="D169" s="274"/>
      <c r="E169" s="274"/>
      <c r="F169" s="274"/>
      <c r="G169" s="274"/>
      <c r="H169" s="157"/>
      <c r="I169" s="157"/>
      <c r="J169" s="157"/>
      <c r="K169" s="157"/>
      <c r="L169" s="157"/>
      <c r="M169" s="157"/>
      <c r="N169" s="157"/>
      <c r="O169" s="157"/>
      <c r="P169" s="157"/>
      <c r="Q169" s="157"/>
      <c r="R169" s="157"/>
      <c r="S169" s="157"/>
      <c r="T169" s="157"/>
      <c r="U169" s="157"/>
      <c r="V169" s="157"/>
      <c r="W169" s="157"/>
      <c r="X169" s="157"/>
      <c r="Y169" s="148"/>
      <c r="Z169" s="148"/>
      <c r="AA169" s="148"/>
      <c r="AB169" s="148"/>
      <c r="AC169" s="148"/>
      <c r="AD169" s="148"/>
      <c r="AE169" s="148"/>
      <c r="AF169" s="148"/>
      <c r="AG169" s="148" t="s">
        <v>391</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97" t="s">
        <v>2391</v>
      </c>
      <c r="D170" s="183"/>
      <c r="E170" s="184">
        <v>0.26</v>
      </c>
      <c r="F170" s="157"/>
      <c r="G170" s="157"/>
      <c r="H170" s="157"/>
      <c r="I170" s="157"/>
      <c r="J170" s="157"/>
      <c r="K170" s="157"/>
      <c r="L170" s="157"/>
      <c r="M170" s="157"/>
      <c r="N170" s="157"/>
      <c r="O170" s="157"/>
      <c r="P170" s="157"/>
      <c r="Q170" s="157"/>
      <c r="R170" s="157"/>
      <c r="S170" s="157"/>
      <c r="T170" s="157"/>
      <c r="U170" s="157"/>
      <c r="V170" s="157"/>
      <c r="W170" s="157"/>
      <c r="X170" s="157"/>
      <c r="Y170" s="148"/>
      <c r="Z170" s="148"/>
      <c r="AA170" s="148"/>
      <c r="AB170" s="148"/>
      <c r="AC170" s="148"/>
      <c r="AD170" s="148"/>
      <c r="AE170" s="148"/>
      <c r="AF170" s="148"/>
      <c r="AG170" s="148" t="s">
        <v>393</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97" t="s">
        <v>2392</v>
      </c>
      <c r="D171" s="183"/>
      <c r="E171" s="184">
        <v>0.1</v>
      </c>
      <c r="F171" s="157"/>
      <c r="G171" s="157"/>
      <c r="H171" s="157"/>
      <c r="I171" s="157"/>
      <c r="J171" s="157"/>
      <c r="K171" s="157"/>
      <c r="L171" s="157"/>
      <c r="M171" s="157"/>
      <c r="N171" s="157"/>
      <c r="O171" s="157"/>
      <c r="P171" s="157"/>
      <c r="Q171" s="157"/>
      <c r="R171" s="157"/>
      <c r="S171" s="157"/>
      <c r="T171" s="157"/>
      <c r="U171" s="157"/>
      <c r="V171" s="157"/>
      <c r="W171" s="157"/>
      <c r="X171" s="157"/>
      <c r="Y171" s="148"/>
      <c r="Z171" s="148"/>
      <c r="AA171" s="148"/>
      <c r="AB171" s="148"/>
      <c r="AC171" s="148"/>
      <c r="AD171" s="148"/>
      <c r="AE171" s="148"/>
      <c r="AF171" s="148"/>
      <c r="AG171" s="148" t="s">
        <v>393</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65">
        <v>36</v>
      </c>
      <c r="B172" s="166" t="s">
        <v>1241</v>
      </c>
      <c r="C172" s="175" t="s">
        <v>1242</v>
      </c>
      <c r="D172" s="167" t="s">
        <v>443</v>
      </c>
      <c r="E172" s="168">
        <v>0.94513999999999998</v>
      </c>
      <c r="F172" s="169">
        <v>2912</v>
      </c>
      <c r="G172" s="170">
        <f>ROUND(E172*F172,2)</f>
        <v>2752.25</v>
      </c>
      <c r="H172" s="169">
        <v>1852.66</v>
      </c>
      <c r="I172" s="170">
        <f>ROUND(E172*H172,2)</f>
        <v>1751.02</v>
      </c>
      <c r="J172" s="169">
        <v>1059.3399999999999</v>
      </c>
      <c r="K172" s="170">
        <f>ROUND(E172*J172,2)</f>
        <v>1001.22</v>
      </c>
      <c r="L172" s="170">
        <v>21</v>
      </c>
      <c r="M172" s="170">
        <f>G172*(1+L172/100)</f>
        <v>3330.2224999999999</v>
      </c>
      <c r="N172" s="170">
        <v>2.5256699999999999</v>
      </c>
      <c r="O172" s="170">
        <f>ROUND(E172*N172,2)</f>
        <v>2.39</v>
      </c>
      <c r="P172" s="170">
        <v>0</v>
      </c>
      <c r="Q172" s="170">
        <f>ROUND(E172*P172,2)</f>
        <v>0</v>
      </c>
      <c r="R172" s="170"/>
      <c r="S172" s="170" t="s">
        <v>387</v>
      </c>
      <c r="T172" s="171" t="s">
        <v>322</v>
      </c>
      <c r="U172" s="157">
        <v>3.5720000000000001</v>
      </c>
      <c r="V172" s="157">
        <f>ROUND(E172*U172,2)</f>
        <v>3.38</v>
      </c>
      <c r="W172" s="157"/>
      <c r="X172" s="157" t="s">
        <v>388</v>
      </c>
      <c r="Y172" s="148"/>
      <c r="Z172" s="148"/>
      <c r="AA172" s="148"/>
      <c r="AB172" s="148"/>
      <c r="AC172" s="148"/>
      <c r="AD172" s="148"/>
      <c r="AE172" s="148"/>
      <c r="AF172" s="148"/>
      <c r="AG172" s="148" t="s">
        <v>389</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270" t="s">
        <v>1243</v>
      </c>
      <c r="D173" s="271"/>
      <c r="E173" s="271"/>
      <c r="F173" s="271"/>
      <c r="G173" s="271"/>
      <c r="H173" s="157"/>
      <c r="I173" s="157"/>
      <c r="J173" s="157"/>
      <c r="K173" s="157"/>
      <c r="L173" s="157"/>
      <c r="M173" s="157"/>
      <c r="N173" s="157"/>
      <c r="O173" s="157"/>
      <c r="P173" s="157"/>
      <c r="Q173" s="157"/>
      <c r="R173" s="157"/>
      <c r="S173" s="157"/>
      <c r="T173" s="157"/>
      <c r="U173" s="157"/>
      <c r="V173" s="157"/>
      <c r="W173" s="157"/>
      <c r="X173" s="157"/>
      <c r="Y173" s="148"/>
      <c r="Z173" s="148"/>
      <c r="AA173" s="148"/>
      <c r="AB173" s="148"/>
      <c r="AC173" s="148"/>
      <c r="AD173" s="148"/>
      <c r="AE173" s="148"/>
      <c r="AF173" s="148"/>
      <c r="AG173" s="148" t="s">
        <v>326</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97" t="s">
        <v>2393</v>
      </c>
      <c r="D174" s="183"/>
      <c r="E174" s="184">
        <v>0.52988000000000002</v>
      </c>
      <c r="F174" s="157"/>
      <c r="G174" s="157"/>
      <c r="H174" s="157"/>
      <c r="I174" s="157"/>
      <c r="J174" s="157"/>
      <c r="K174" s="157"/>
      <c r="L174" s="157"/>
      <c r="M174" s="157"/>
      <c r="N174" s="157"/>
      <c r="O174" s="157"/>
      <c r="P174" s="157"/>
      <c r="Q174" s="157"/>
      <c r="R174" s="157"/>
      <c r="S174" s="157"/>
      <c r="T174" s="157"/>
      <c r="U174" s="157"/>
      <c r="V174" s="157"/>
      <c r="W174" s="157"/>
      <c r="X174" s="157"/>
      <c r="Y174" s="148"/>
      <c r="Z174" s="148"/>
      <c r="AA174" s="148"/>
      <c r="AB174" s="148"/>
      <c r="AC174" s="148"/>
      <c r="AD174" s="148"/>
      <c r="AE174" s="148"/>
      <c r="AF174" s="148"/>
      <c r="AG174" s="148" t="s">
        <v>393</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97" t="s">
        <v>2394</v>
      </c>
      <c r="D175" s="183"/>
      <c r="E175" s="184">
        <v>0.41526999999999997</v>
      </c>
      <c r="F175" s="157"/>
      <c r="G175" s="157"/>
      <c r="H175" s="157"/>
      <c r="I175" s="157"/>
      <c r="J175" s="157"/>
      <c r="K175" s="157"/>
      <c r="L175" s="157"/>
      <c r="M175" s="157"/>
      <c r="N175" s="157"/>
      <c r="O175" s="157"/>
      <c r="P175" s="157"/>
      <c r="Q175" s="157"/>
      <c r="R175" s="157"/>
      <c r="S175" s="157"/>
      <c r="T175" s="157"/>
      <c r="U175" s="157"/>
      <c r="V175" s="157"/>
      <c r="W175" s="157"/>
      <c r="X175" s="157"/>
      <c r="Y175" s="148"/>
      <c r="Z175" s="148"/>
      <c r="AA175" s="148"/>
      <c r="AB175" s="148"/>
      <c r="AC175" s="148"/>
      <c r="AD175" s="148"/>
      <c r="AE175" s="148"/>
      <c r="AF175" s="148"/>
      <c r="AG175" s="148" t="s">
        <v>393</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x14ac:dyDescent="0.2">
      <c r="A176" s="159" t="s">
        <v>316</v>
      </c>
      <c r="B176" s="160" t="s">
        <v>222</v>
      </c>
      <c r="C176" s="174" t="s">
        <v>223</v>
      </c>
      <c r="D176" s="161"/>
      <c r="E176" s="162"/>
      <c r="F176" s="163"/>
      <c r="G176" s="163">
        <f>SUMIF(AG177:AG179,"&lt;&gt;NOR",G177:G179)</f>
        <v>2561.83</v>
      </c>
      <c r="H176" s="163"/>
      <c r="I176" s="163">
        <f>SUM(I177:I179)</f>
        <v>156.13999999999999</v>
      </c>
      <c r="J176" s="163"/>
      <c r="K176" s="163">
        <f>SUM(K177:K179)</f>
        <v>2405.6999999999998</v>
      </c>
      <c r="L176" s="163"/>
      <c r="M176" s="163">
        <f>SUM(M177:M179)</f>
        <v>3099.8143</v>
      </c>
      <c r="N176" s="163"/>
      <c r="O176" s="163">
        <f>SUM(O177:O179)</f>
        <v>0.17</v>
      </c>
      <c r="P176" s="163"/>
      <c r="Q176" s="163">
        <f>SUM(Q177:Q179)</f>
        <v>0</v>
      </c>
      <c r="R176" s="163"/>
      <c r="S176" s="163"/>
      <c r="T176" s="164"/>
      <c r="U176" s="158"/>
      <c r="V176" s="158">
        <f>SUM(V177:V179)</f>
        <v>6.25</v>
      </c>
      <c r="W176" s="158"/>
      <c r="X176" s="158"/>
      <c r="AG176" t="s">
        <v>317</v>
      </c>
    </row>
    <row r="177" spans="1:60" ht="22.5" outlineLevel="1" x14ac:dyDescent="0.2">
      <c r="A177" s="165">
        <v>37</v>
      </c>
      <c r="B177" s="166" t="s">
        <v>1910</v>
      </c>
      <c r="C177" s="175" t="s">
        <v>1911</v>
      </c>
      <c r="D177" s="167" t="s">
        <v>506</v>
      </c>
      <c r="E177" s="168">
        <v>9.9450000000000003</v>
      </c>
      <c r="F177" s="169">
        <v>257.60000000000002</v>
      </c>
      <c r="G177" s="170">
        <f>ROUND(E177*F177,2)</f>
        <v>2561.83</v>
      </c>
      <c r="H177" s="169">
        <v>15.7</v>
      </c>
      <c r="I177" s="170">
        <f>ROUND(E177*H177,2)</f>
        <v>156.13999999999999</v>
      </c>
      <c r="J177" s="169">
        <v>241.9</v>
      </c>
      <c r="K177" s="170">
        <f>ROUND(E177*J177,2)</f>
        <v>2405.6999999999998</v>
      </c>
      <c r="L177" s="170">
        <v>21</v>
      </c>
      <c r="M177" s="170">
        <f>G177*(1+L177/100)</f>
        <v>3099.8143</v>
      </c>
      <c r="N177" s="170">
        <v>1.7219999999999999E-2</v>
      </c>
      <c r="O177" s="170">
        <f>ROUND(E177*N177,2)</f>
        <v>0.17</v>
      </c>
      <c r="P177" s="170">
        <v>0</v>
      </c>
      <c r="Q177" s="170">
        <f>ROUND(E177*P177,2)</f>
        <v>0</v>
      </c>
      <c r="R177" s="170" t="s">
        <v>1195</v>
      </c>
      <c r="S177" s="170" t="s">
        <v>387</v>
      </c>
      <c r="T177" s="171" t="s">
        <v>322</v>
      </c>
      <c r="U177" s="157">
        <v>0.628</v>
      </c>
      <c r="V177" s="157">
        <f>ROUND(E177*U177,2)</f>
        <v>6.25</v>
      </c>
      <c r="W177" s="157"/>
      <c r="X177" s="157" t="s">
        <v>388</v>
      </c>
      <c r="Y177" s="148"/>
      <c r="Z177" s="148"/>
      <c r="AA177" s="148"/>
      <c r="AB177" s="148"/>
      <c r="AC177" s="148"/>
      <c r="AD177" s="148"/>
      <c r="AE177" s="148"/>
      <c r="AF177" s="148"/>
      <c r="AG177" s="148" t="s">
        <v>389</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273" t="s">
        <v>1912</v>
      </c>
      <c r="D178" s="274"/>
      <c r="E178" s="274"/>
      <c r="F178" s="274"/>
      <c r="G178" s="274"/>
      <c r="H178" s="157"/>
      <c r="I178" s="157"/>
      <c r="J178" s="157"/>
      <c r="K178" s="157"/>
      <c r="L178" s="157"/>
      <c r="M178" s="157"/>
      <c r="N178" s="157"/>
      <c r="O178" s="157"/>
      <c r="P178" s="157"/>
      <c r="Q178" s="157"/>
      <c r="R178" s="157"/>
      <c r="S178" s="157"/>
      <c r="T178" s="157"/>
      <c r="U178" s="157"/>
      <c r="V178" s="157"/>
      <c r="W178" s="157"/>
      <c r="X178" s="157"/>
      <c r="Y178" s="148"/>
      <c r="Z178" s="148"/>
      <c r="AA178" s="148"/>
      <c r="AB178" s="148"/>
      <c r="AC178" s="148"/>
      <c r="AD178" s="148"/>
      <c r="AE178" s="148"/>
      <c r="AF178" s="148"/>
      <c r="AG178" s="148" t="s">
        <v>391</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97" t="s">
        <v>2118</v>
      </c>
      <c r="D179" s="183"/>
      <c r="E179" s="184">
        <v>9.9450000000000003</v>
      </c>
      <c r="F179" s="157"/>
      <c r="G179" s="157"/>
      <c r="H179" s="157"/>
      <c r="I179" s="157"/>
      <c r="J179" s="157"/>
      <c r="K179" s="157"/>
      <c r="L179" s="157"/>
      <c r="M179" s="157"/>
      <c r="N179" s="157"/>
      <c r="O179" s="157"/>
      <c r="P179" s="157"/>
      <c r="Q179" s="157"/>
      <c r="R179" s="157"/>
      <c r="S179" s="157"/>
      <c r="T179" s="157"/>
      <c r="U179" s="157"/>
      <c r="V179" s="157"/>
      <c r="W179" s="157"/>
      <c r="X179" s="157"/>
      <c r="Y179" s="148"/>
      <c r="Z179" s="148"/>
      <c r="AA179" s="148"/>
      <c r="AB179" s="148"/>
      <c r="AC179" s="148"/>
      <c r="AD179" s="148"/>
      <c r="AE179" s="148"/>
      <c r="AF179" s="148"/>
      <c r="AG179" s="148" t="s">
        <v>393</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x14ac:dyDescent="0.2">
      <c r="A180" s="159" t="s">
        <v>316</v>
      </c>
      <c r="B180" s="160" t="s">
        <v>226</v>
      </c>
      <c r="C180" s="174" t="s">
        <v>227</v>
      </c>
      <c r="D180" s="161"/>
      <c r="E180" s="162"/>
      <c r="F180" s="163"/>
      <c r="G180" s="163">
        <f>SUMIF(AG181:AG196,"&lt;&gt;NOR",G181:G196)</f>
        <v>15518.56</v>
      </c>
      <c r="H180" s="163"/>
      <c r="I180" s="163">
        <f>SUM(I181:I196)</f>
        <v>15066.4</v>
      </c>
      <c r="J180" s="163"/>
      <c r="K180" s="163">
        <f>SUM(K181:K196)</f>
        <v>452.15999999999997</v>
      </c>
      <c r="L180" s="163"/>
      <c r="M180" s="163">
        <f>SUM(M181:M196)</f>
        <v>18777.457599999998</v>
      </c>
      <c r="N180" s="163"/>
      <c r="O180" s="163">
        <f>SUM(O181:O196)</f>
        <v>0.15999999999999998</v>
      </c>
      <c r="P180" s="163"/>
      <c r="Q180" s="163">
        <f>SUM(Q181:Q196)</f>
        <v>0</v>
      </c>
      <c r="R180" s="163"/>
      <c r="S180" s="163"/>
      <c r="T180" s="164"/>
      <c r="U180" s="158"/>
      <c r="V180" s="158">
        <f>SUM(V181:V196)</f>
        <v>1.44</v>
      </c>
      <c r="W180" s="158"/>
      <c r="X180" s="158"/>
      <c r="AG180" t="s">
        <v>317</v>
      </c>
    </row>
    <row r="181" spans="1:60" outlineLevel="1" x14ac:dyDescent="0.2">
      <c r="A181" s="165">
        <v>38</v>
      </c>
      <c r="B181" s="166" t="s">
        <v>786</v>
      </c>
      <c r="C181" s="175" t="s">
        <v>787</v>
      </c>
      <c r="D181" s="167" t="s">
        <v>420</v>
      </c>
      <c r="E181" s="168">
        <v>2</v>
      </c>
      <c r="F181" s="169">
        <v>35.28</v>
      </c>
      <c r="G181" s="170">
        <f>ROUND(E181*F181,2)</f>
        <v>70.56</v>
      </c>
      <c r="H181" s="169">
        <v>0.2</v>
      </c>
      <c r="I181" s="170">
        <f>ROUND(E181*H181,2)</f>
        <v>0.4</v>
      </c>
      <c r="J181" s="169">
        <v>35.08</v>
      </c>
      <c r="K181" s="170">
        <f>ROUND(E181*J181,2)</f>
        <v>70.16</v>
      </c>
      <c r="L181" s="170">
        <v>21</v>
      </c>
      <c r="M181" s="170">
        <f>G181*(1+L181/100)</f>
        <v>85.377600000000001</v>
      </c>
      <c r="N181" s="170">
        <v>1.0000000000000001E-5</v>
      </c>
      <c r="O181" s="170">
        <f>ROUND(E181*N181,2)</f>
        <v>0</v>
      </c>
      <c r="P181" s="170">
        <v>0</v>
      </c>
      <c r="Q181" s="170">
        <f>ROUND(E181*P181,2)</f>
        <v>0</v>
      </c>
      <c r="R181" s="170" t="s">
        <v>732</v>
      </c>
      <c r="S181" s="170" t="s">
        <v>387</v>
      </c>
      <c r="T181" s="171" t="s">
        <v>322</v>
      </c>
      <c r="U181" s="157">
        <v>9.7000000000000003E-2</v>
      </c>
      <c r="V181" s="157">
        <f>ROUND(E181*U181,2)</f>
        <v>0.19</v>
      </c>
      <c r="W181" s="157"/>
      <c r="X181" s="157" t="s">
        <v>388</v>
      </c>
      <c r="Y181" s="148"/>
      <c r="Z181" s="148"/>
      <c r="AA181" s="148"/>
      <c r="AB181" s="148"/>
      <c r="AC181" s="148"/>
      <c r="AD181" s="148"/>
      <c r="AE181" s="148"/>
      <c r="AF181" s="148"/>
      <c r="AG181" s="148" t="s">
        <v>389</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273" t="s">
        <v>788</v>
      </c>
      <c r="D182" s="274"/>
      <c r="E182" s="274"/>
      <c r="F182" s="274"/>
      <c r="G182" s="274"/>
      <c r="H182" s="157"/>
      <c r="I182" s="157"/>
      <c r="J182" s="157"/>
      <c r="K182" s="157"/>
      <c r="L182" s="157"/>
      <c r="M182" s="157"/>
      <c r="N182" s="157"/>
      <c r="O182" s="157"/>
      <c r="P182" s="157"/>
      <c r="Q182" s="157"/>
      <c r="R182" s="157"/>
      <c r="S182" s="157"/>
      <c r="T182" s="157"/>
      <c r="U182" s="157"/>
      <c r="V182" s="157"/>
      <c r="W182" s="157"/>
      <c r="X182" s="157"/>
      <c r="Y182" s="148"/>
      <c r="Z182" s="148"/>
      <c r="AA182" s="148"/>
      <c r="AB182" s="148"/>
      <c r="AC182" s="148"/>
      <c r="AD182" s="148"/>
      <c r="AE182" s="148"/>
      <c r="AF182" s="148"/>
      <c r="AG182" s="148" t="s">
        <v>391</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97" t="s">
        <v>2395</v>
      </c>
      <c r="D183" s="183"/>
      <c r="E183" s="184">
        <v>2</v>
      </c>
      <c r="F183" s="157"/>
      <c r="G183" s="157"/>
      <c r="H183" s="157"/>
      <c r="I183" s="157"/>
      <c r="J183" s="157"/>
      <c r="K183" s="157"/>
      <c r="L183" s="157"/>
      <c r="M183" s="157"/>
      <c r="N183" s="157"/>
      <c r="O183" s="157"/>
      <c r="P183" s="157"/>
      <c r="Q183" s="157"/>
      <c r="R183" s="157"/>
      <c r="S183" s="157"/>
      <c r="T183" s="157"/>
      <c r="U183" s="157"/>
      <c r="V183" s="157"/>
      <c r="W183" s="157"/>
      <c r="X183" s="157"/>
      <c r="Y183" s="148"/>
      <c r="Z183" s="148"/>
      <c r="AA183" s="148"/>
      <c r="AB183" s="148"/>
      <c r="AC183" s="148"/>
      <c r="AD183" s="148"/>
      <c r="AE183" s="148"/>
      <c r="AF183" s="148"/>
      <c r="AG183" s="148" t="s">
        <v>393</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98" t="s">
        <v>599</v>
      </c>
      <c r="D184" s="185"/>
      <c r="E184" s="186">
        <v>2</v>
      </c>
      <c r="F184" s="157"/>
      <c r="G184" s="157"/>
      <c r="H184" s="157"/>
      <c r="I184" s="157"/>
      <c r="J184" s="157"/>
      <c r="K184" s="157"/>
      <c r="L184" s="157"/>
      <c r="M184" s="157"/>
      <c r="N184" s="157"/>
      <c r="O184" s="157"/>
      <c r="P184" s="157"/>
      <c r="Q184" s="157"/>
      <c r="R184" s="157"/>
      <c r="S184" s="157"/>
      <c r="T184" s="157"/>
      <c r="U184" s="157"/>
      <c r="V184" s="157"/>
      <c r="W184" s="157"/>
      <c r="X184" s="157"/>
      <c r="Y184" s="148"/>
      <c r="Z184" s="148"/>
      <c r="AA184" s="148"/>
      <c r="AB184" s="148"/>
      <c r="AC184" s="148"/>
      <c r="AD184" s="148"/>
      <c r="AE184" s="148"/>
      <c r="AF184" s="148"/>
      <c r="AG184" s="148" t="s">
        <v>393</v>
      </c>
      <c r="AH184" s="148">
        <v>1</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65">
        <v>39</v>
      </c>
      <c r="B185" s="166" t="s">
        <v>846</v>
      </c>
      <c r="C185" s="175" t="s">
        <v>847</v>
      </c>
      <c r="D185" s="167" t="s">
        <v>727</v>
      </c>
      <c r="E185" s="168">
        <v>1</v>
      </c>
      <c r="F185" s="169">
        <v>382</v>
      </c>
      <c r="G185" s="170">
        <f>ROUND(E185*F185,2)</f>
        <v>382</v>
      </c>
      <c r="H185" s="169">
        <v>0</v>
      </c>
      <c r="I185" s="170">
        <f>ROUND(E185*H185,2)</f>
        <v>0</v>
      </c>
      <c r="J185" s="169">
        <v>382</v>
      </c>
      <c r="K185" s="170">
        <f>ROUND(E185*J185,2)</f>
        <v>382</v>
      </c>
      <c r="L185" s="170">
        <v>21</v>
      </c>
      <c r="M185" s="170">
        <f>G185*(1+L185/100)</f>
        <v>462.21999999999997</v>
      </c>
      <c r="N185" s="170">
        <v>0</v>
      </c>
      <c r="O185" s="170">
        <f>ROUND(E185*N185,2)</f>
        <v>0</v>
      </c>
      <c r="P185" s="170">
        <v>0</v>
      </c>
      <c r="Q185" s="170">
        <f>ROUND(E185*P185,2)</f>
        <v>0</v>
      </c>
      <c r="R185" s="170" t="s">
        <v>732</v>
      </c>
      <c r="S185" s="170" t="s">
        <v>387</v>
      </c>
      <c r="T185" s="171" t="s">
        <v>322</v>
      </c>
      <c r="U185" s="157">
        <v>1.25</v>
      </c>
      <c r="V185" s="157">
        <f>ROUND(E185*U185,2)</f>
        <v>1.25</v>
      </c>
      <c r="W185" s="157"/>
      <c r="X185" s="157" t="s">
        <v>388</v>
      </c>
      <c r="Y185" s="148"/>
      <c r="Z185" s="148"/>
      <c r="AA185" s="148"/>
      <c r="AB185" s="148"/>
      <c r="AC185" s="148"/>
      <c r="AD185" s="148"/>
      <c r="AE185" s="148"/>
      <c r="AF185" s="148"/>
      <c r="AG185" s="148" t="s">
        <v>389</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97" t="s">
        <v>2396</v>
      </c>
      <c r="D186" s="183"/>
      <c r="E186" s="184">
        <v>1</v>
      </c>
      <c r="F186" s="157"/>
      <c r="G186" s="157"/>
      <c r="H186" s="157"/>
      <c r="I186" s="157"/>
      <c r="J186" s="157"/>
      <c r="K186" s="157"/>
      <c r="L186" s="157"/>
      <c r="M186" s="157"/>
      <c r="N186" s="157"/>
      <c r="O186" s="157"/>
      <c r="P186" s="157"/>
      <c r="Q186" s="157"/>
      <c r="R186" s="157"/>
      <c r="S186" s="157"/>
      <c r="T186" s="157"/>
      <c r="U186" s="157"/>
      <c r="V186" s="157"/>
      <c r="W186" s="157"/>
      <c r="X186" s="157"/>
      <c r="Y186" s="148"/>
      <c r="Z186" s="148"/>
      <c r="AA186" s="148"/>
      <c r="AB186" s="148"/>
      <c r="AC186" s="148"/>
      <c r="AD186" s="148"/>
      <c r="AE186" s="148"/>
      <c r="AF186" s="148"/>
      <c r="AG186" s="148" t="s">
        <v>393</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65">
        <v>40</v>
      </c>
      <c r="B187" s="166" t="s">
        <v>873</v>
      </c>
      <c r="C187" s="175" t="s">
        <v>874</v>
      </c>
      <c r="D187" s="167" t="s">
        <v>727</v>
      </c>
      <c r="E187" s="168">
        <v>2.0299999999999998</v>
      </c>
      <c r="F187" s="169">
        <v>1000</v>
      </c>
      <c r="G187" s="170">
        <f>ROUND(E187*F187,2)</f>
        <v>2030</v>
      </c>
      <c r="H187" s="169">
        <v>1000</v>
      </c>
      <c r="I187" s="170">
        <f>ROUND(E187*H187,2)</f>
        <v>2030</v>
      </c>
      <c r="J187" s="169">
        <v>0</v>
      </c>
      <c r="K187" s="170">
        <f>ROUND(E187*J187,2)</f>
        <v>0</v>
      </c>
      <c r="L187" s="170">
        <v>21</v>
      </c>
      <c r="M187" s="170">
        <f>G187*(1+L187/100)</f>
        <v>2456.2999999999997</v>
      </c>
      <c r="N187" s="170">
        <v>7.3000000000000001E-3</v>
      </c>
      <c r="O187" s="170">
        <f>ROUND(E187*N187,2)</f>
        <v>0.01</v>
      </c>
      <c r="P187" s="170">
        <v>0</v>
      </c>
      <c r="Q187" s="170">
        <f>ROUND(E187*P187,2)</f>
        <v>0</v>
      </c>
      <c r="R187" s="170"/>
      <c r="S187" s="170" t="s">
        <v>321</v>
      </c>
      <c r="T187" s="171" t="s">
        <v>322</v>
      </c>
      <c r="U187" s="157">
        <v>0</v>
      </c>
      <c r="V187" s="157">
        <f>ROUND(E187*U187,2)</f>
        <v>0</v>
      </c>
      <c r="W187" s="157"/>
      <c r="X187" s="157" t="s">
        <v>627</v>
      </c>
      <c r="Y187" s="148"/>
      <c r="Z187" s="148"/>
      <c r="AA187" s="148"/>
      <c r="AB187" s="148"/>
      <c r="AC187" s="148"/>
      <c r="AD187" s="148"/>
      <c r="AE187" s="148"/>
      <c r="AF187" s="148"/>
      <c r="AG187" s="148" t="s">
        <v>628</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97" t="s">
        <v>2397</v>
      </c>
      <c r="D188" s="183"/>
      <c r="E188" s="184">
        <v>2.0299999999999998</v>
      </c>
      <c r="F188" s="157"/>
      <c r="G188" s="157"/>
      <c r="H188" s="157"/>
      <c r="I188" s="157"/>
      <c r="J188" s="157"/>
      <c r="K188" s="157"/>
      <c r="L188" s="157"/>
      <c r="M188" s="157"/>
      <c r="N188" s="157"/>
      <c r="O188" s="157"/>
      <c r="P188" s="157"/>
      <c r="Q188" s="157"/>
      <c r="R188" s="157"/>
      <c r="S188" s="157"/>
      <c r="T188" s="157"/>
      <c r="U188" s="157"/>
      <c r="V188" s="157"/>
      <c r="W188" s="157"/>
      <c r="X188" s="157"/>
      <c r="Y188" s="148"/>
      <c r="Z188" s="148"/>
      <c r="AA188" s="148"/>
      <c r="AB188" s="148"/>
      <c r="AC188" s="148"/>
      <c r="AD188" s="148"/>
      <c r="AE188" s="148"/>
      <c r="AF188" s="148"/>
      <c r="AG188" s="148" t="s">
        <v>393</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ht="22.5" outlineLevel="1" x14ac:dyDescent="0.2">
      <c r="A189" s="165">
        <v>41</v>
      </c>
      <c r="B189" s="166" t="s">
        <v>885</v>
      </c>
      <c r="C189" s="175" t="s">
        <v>886</v>
      </c>
      <c r="D189" s="167" t="s">
        <v>727</v>
      </c>
      <c r="E189" s="168">
        <v>1</v>
      </c>
      <c r="F189" s="169">
        <v>4920</v>
      </c>
      <c r="G189" s="170">
        <f>ROUND(E189*F189,2)</f>
        <v>4920</v>
      </c>
      <c r="H189" s="169">
        <v>4920</v>
      </c>
      <c r="I189" s="170">
        <f>ROUND(E189*H189,2)</f>
        <v>4920</v>
      </c>
      <c r="J189" s="169">
        <v>0</v>
      </c>
      <c r="K189" s="170">
        <f>ROUND(E189*J189,2)</f>
        <v>0</v>
      </c>
      <c r="L189" s="170">
        <v>21</v>
      </c>
      <c r="M189" s="170">
        <f>G189*(1+L189/100)</f>
        <v>5953.2</v>
      </c>
      <c r="N189" s="170">
        <v>2.3699999999999999E-2</v>
      </c>
      <c r="O189" s="170">
        <f>ROUND(E189*N189,2)</f>
        <v>0.02</v>
      </c>
      <c r="P189" s="170">
        <v>0</v>
      </c>
      <c r="Q189" s="170">
        <f>ROUND(E189*P189,2)</f>
        <v>0</v>
      </c>
      <c r="R189" s="170" t="s">
        <v>626</v>
      </c>
      <c r="S189" s="170" t="s">
        <v>387</v>
      </c>
      <c r="T189" s="171" t="s">
        <v>322</v>
      </c>
      <c r="U189" s="157">
        <v>0</v>
      </c>
      <c r="V189" s="157">
        <f>ROUND(E189*U189,2)</f>
        <v>0</v>
      </c>
      <c r="W189" s="157"/>
      <c r="X189" s="157" t="s">
        <v>627</v>
      </c>
      <c r="Y189" s="148"/>
      <c r="Z189" s="148"/>
      <c r="AA189" s="148"/>
      <c r="AB189" s="148"/>
      <c r="AC189" s="148"/>
      <c r="AD189" s="148"/>
      <c r="AE189" s="148"/>
      <c r="AF189" s="148"/>
      <c r="AG189" s="148" t="s">
        <v>628</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97" t="s">
        <v>2396</v>
      </c>
      <c r="D190" s="183"/>
      <c r="E190" s="184">
        <v>1</v>
      </c>
      <c r="F190" s="157"/>
      <c r="G190" s="157"/>
      <c r="H190" s="157"/>
      <c r="I190" s="157"/>
      <c r="J190" s="157"/>
      <c r="K190" s="157"/>
      <c r="L190" s="157"/>
      <c r="M190" s="157"/>
      <c r="N190" s="157"/>
      <c r="O190" s="157"/>
      <c r="P190" s="157"/>
      <c r="Q190" s="157"/>
      <c r="R190" s="157"/>
      <c r="S190" s="157"/>
      <c r="T190" s="157"/>
      <c r="U190" s="157"/>
      <c r="V190" s="157"/>
      <c r="W190" s="157"/>
      <c r="X190" s="157"/>
      <c r="Y190" s="148"/>
      <c r="Z190" s="148"/>
      <c r="AA190" s="148"/>
      <c r="AB190" s="148"/>
      <c r="AC190" s="148"/>
      <c r="AD190" s="148"/>
      <c r="AE190" s="148"/>
      <c r="AF190" s="148"/>
      <c r="AG190" s="148" t="s">
        <v>393</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65">
        <v>42</v>
      </c>
      <c r="B191" s="166" t="s">
        <v>895</v>
      </c>
      <c r="C191" s="175" t="s">
        <v>896</v>
      </c>
      <c r="D191" s="167" t="s">
        <v>727</v>
      </c>
      <c r="E191" s="168">
        <v>1</v>
      </c>
      <c r="F191" s="169">
        <v>2924</v>
      </c>
      <c r="G191" s="170">
        <f>ROUND(E191*F191,2)</f>
        <v>2924</v>
      </c>
      <c r="H191" s="169">
        <v>2924</v>
      </c>
      <c r="I191" s="170">
        <f>ROUND(E191*H191,2)</f>
        <v>2924</v>
      </c>
      <c r="J191" s="169">
        <v>0</v>
      </c>
      <c r="K191" s="170">
        <f>ROUND(E191*J191,2)</f>
        <v>0</v>
      </c>
      <c r="L191" s="170">
        <v>21</v>
      </c>
      <c r="M191" s="170">
        <f>G191*(1+L191/100)</f>
        <v>3538.04</v>
      </c>
      <c r="N191" s="170">
        <v>2.6200000000000001E-2</v>
      </c>
      <c r="O191" s="170">
        <f>ROUND(E191*N191,2)</f>
        <v>0.03</v>
      </c>
      <c r="P191" s="170">
        <v>0</v>
      </c>
      <c r="Q191" s="170">
        <f>ROUND(E191*P191,2)</f>
        <v>0</v>
      </c>
      <c r="R191" s="170" t="s">
        <v>626</v>
      </c>
      <c r="S191" s="170" t="s">
        <v>387</v>
      </c>
      <c r="T191" s="171" t="s">
        <v>322</v>
      </c>
      <c r="U191" s="157">
        <v>0</v>
      </c>
      <c r="V191" s="157">
        <f>ROUND(E191*U191,2)</f>
        <v>0</v>
      </c>
      <c r="W191" s="157"/>
      <c r="X191" s="157" t="s">
        <v>627</v>
      </c>
      <c r="Y191" s="148"/>
      <c r="Z191" s="148"/>
      <c r="AA191" s="148"/>
      <c r="AB191" s="148"/>
      <c r="AC191" s="148"/>
      <c r="AD191" s="148"/>
      <c r="AE191" s="148"/>
      <c r="AF191" s="148"/>
      <c r="AG191" s="148" t="s">
        <v>628</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97" t="s">
        <v>2396</v>
      </c>
      <c r="D192" s="183"/>
      <c r="E192" s="184">
        <v>1</v>
      </c>
      <c r="F192" s="157"/>
      <c r="G192" s="157"/>
      <c r="H192" s="157"/>
      <c r="I192" s="157"/>
      <c r="J192" s="157"/>
      <c r="K192" s="157"/>
      <c r="L192" s="157"/>
      <c r="M192" s="157"/>
      <c r="N192" s="157"/>
      <c r="O192" s="157"/>
      <c r="P192" s="157"/>
      <c r="Q192" s="157"/>
      <c r="R192" s="157"/>
      <c r="S192" s="157"/>
      <c r="T192" s="157"/>
      <c r="U192" s="157"/>
      <c r="V192" s="157"/>
      <c r="W192" s="157"/>
      <c r="X192" s="157"/>
      <c r="Y192" s="148"/>
      <c r="Z192" s="148"/>
      <c r="AA192" s="148"/>
      <c r="AB192" s="148"/>
      <c r="AC192" s="148"/>
      <c r="AD192" s="148"/>
      <c r="AE192" s="148"/>
      <c r="AF192" s="148"/>
      <c r="AG192" s="148" t="s">
        <v>393</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ht="22.5" outlineLevel="1" x14ac:dyDescent="0.2">
      <c r="A193" s="165">
        <v>43</v>
      </c>
      <c r="B193" s="166" t="s">
        <v>897</v>
      </c>
      <c r="C193" s="175" t="s">
        <v>898</v>
      </c>
      <c r="D193" s="167" t="s">
        <v>727</v>
      </c>
      <c r="E193" s="168">
        <v>1</v>
      </c>
      <c r="F193" s="169">
        <v>2224</v>
      </c>
      <c r="G193" s="170">
        <f>ROUND(E193*F193,2)</f>
        <v>2224</v>
      </c>
      <c r="H193" s="169">
        <v>2224</v>
      </c>
      <c r="I193" s="170">
        <f>ROUND(E193*H193,2)</f>
        <v>2224</v>
      </c>
      <c r="J193" s="169">
        <v>0</v>
      </c>
      <c r="K193" s="170">
        <f>ROUND(E193*J193,2)</f>
        <v>0</v>
      </c>
      <c r="L193" s="170">
        <v>21</v>
      </c>
      <c r="M193" s="170">
        <f>G193*(1+L193/100)</f>
        <v>2691.04</v>
      </c>
      <c r="N193" s="170">
        <v>1.2E-2</v>
      </c>
      <c r="O193" s="170">
        <f>ROUND(E193*N193,2)</f>
        <v>0.01</v>
      </c>
      <c r="P193" s="170">
        <v>0</v>
      </c>
      <c r="Q193" s="170">
        <f>ROUND(E193*P193,2)</f>
        <v>0</v>
      </c>
      <c r="R193" s="170" t="s">
        <v>626</v>
      </c>
      <c r="S193" s="170" t="s">
        <v>387</v>
      </c>
      <c r="T193" s="171" t="s">
        <v>322</v>
      </c>
      <c r="U193" s="157">
        <v>0</v>
      </c>
      <c r="V193" s="157">
        <f>ROUND(E193*U193,2)</f>
        <v>0</v>
      </c>
      <c r="W193" s="157"/>
      <c r="X193" s="157" t="s">
        <v>627</v>
      </c>
      <c r="Y193" s="148"/>
      <c r="Z193" s="148"/>
      <c r="AA193" s="148"/>
      <c r="AB193" s="148"/>
      <c r="AC193" s="148"/>
      <c r="AD193" s="148"/>
      <c r="AE193" s="148"/>
      <c r="AF193" s="148"/>
      <c r="AG193" s="148" t="s">
        <v>628</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97" t="s">
        <v>2396</v>
      </c>
      <c r="D194" s="183"/>
      <c r="E194" s="184">
        <v>1</v>
      </c>
      <c r="F194" s="157"/>
      <c r="G194" s="157"/>
      <c r="H194" s="157"/>
      <c r="I194" s="157"/>
      <c r="J194" s="157"/>
      <c r="K194" s="157"/>
      <c r="L194" s="157"/>
      <c r="M194" s="157"/>
      <c r="N194" s="157"/>
      <c r="O194" s="157"/>
      <c r="P194" s="157"/>
      <c r="Q194" s="157"/>
      <c r="R194" s="157"/>
      <c r="S194" s="157"/>
      <c r="T194" s="157"/>
      <c r="U194" s="157"/>
      <c r="V194" s="157"/>
      <c r="W194" s="157"/>
      <c r="X194" s="157"/>
      <c r="Y194" s="148"/>
      <c r="Z194" s="148"/>
      <c r="AA194" s="148"/>
      <c r="AB194" s="148"/>
      <c r="AC194" s="148"/>
      <c r="AD194" s="148"/>
      <c r="AE194" s="148"/>
      <c r="AF194" s="148"/>
      <c r="AG194" s="148" t="s">
        <v>393</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65">
        <v>44</v>
      </c>
      <c r="B195" s="166" t="s">
        <v>903</v>
      </c>
      <c r="C195" s="175" t="s">
        <v>904</v>
      </c>
      <c r="D195" s="167" t="s">
        <v>727</v>
      </c>
      <c r="E195" s="168">
        <v>1</v>
      </c>
      <c r="F195" s="169">
        <v>2968</v>
      </c>
      <c r="G195" s="170">
        <f>ROUND(E195*F195,2)</f>
        <v>2968</v>
      </c>
      <c r="H195" s="169">
        <v>2968</v>
      </c>
      <c r="I195" s="170">
        <f>ROUND(E195*H195,2)</f>
        <v>2968</v>
      </c>
      <c r="J195" s="169">
        <v>0</v>
      </c>
      <c r="K195" s="170">
        <f>ROUND(E195*J195,2)</f>
        <v>0</v>
      </c>
      <c r="L195" s="170">
        <v>21</v>
      </c>
      <c r="M195" s="170">
        <f>G195*(1+L195/100)</f>
        <v>3591.2799999999997</v>
      </c>
      <c r="N195" s="170">
        <v>8.7999999999999995E-2</v>
      </c>
      <c r="O195" s="170">
        <f>ROUND(E195*N195,2)</f>
        <v>0.09</v>
      </c>
      <c r="P195" s="170">
        <v>0</v>
      </c>
      <c r="Q195" s="170">
        <f>ROUND(E195*P195,2)</f>
        <v>0</v>
      </c>
      <c r="R195" s="170" t="s">
        <v>626</v>
      </c>
      <c r="S195" s="170" t="s">
        <v>387</v>
      </c>
      <c r="T195" s="171" t="s">
        <v>322</v>
      </c>
      <c r="U195" s="157">
        <v>0</v>
      </c>
      <c r="V195" s="157">
        <f>ROUND(E195*U195,2)</f>
        <v>0</v>
      </c>
      <c r="W195" s="157"/>
      <c r="X195" s="157" t="s">
        <v>627</v>
      </c>
      <c r="Y195" s="148"/>
      <c r="Z195" s="148"/>
      <c r="AA195" s="148"/>
      <c r="AB195" s="148"/>
      <c r="AC195" s="148"/>
      <c r="AD195" s="148"/>
      <c r="AE195" s="148"/>
      <c r="AF195" s="148"/>
      <c r="AG195" s="148" t="s">
        <v>628</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97" t="s">
        <v>2396</v>
      </c>
      <c r="D196" s="183"/>
      <c r="E196" s="184">
        <v>1</v>
      </c>
      <c r="F196" s="157"/>
      <c r="G196" s="157"/>
      <c r="H196" s="157"/>
      <c r="I196" s="157"/>
      <c r="J196" s="157"/>
      <c r="K196" s="157"/>
      <c r="L196" s="157"/>
      <c r="M196" s="157"/>
      <c r="N196" s="157"/>
      <c r="O196" s="157"/>
      <c r="P196" s="157"/>
      <c r="Q196" s="157"/>
      <c r="R196" s="157"/>
      <c r="S196" s="157"/>
      <c r="T196" s="157"/>
      <c r="U196" s="157"/>
      <c r="V196" s="157"/>
      <c r="W196" s="157"/>
      <c r="X196" s="157"/>
      <c r="Y196" s="148"/>
      <c r="Z196" s="148"/>
      <c r="AA196" s="148"/>
      <c r="AB196" s="148"/>
      <c r="AC196" s="148"/>
      <c r="AD196" s="148"/>
      <c r="AE196" s="148"/>
      <c r="AF196" s="148"/>
      <c r="AG196" s="148" t="s">
        <v>393</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x14ac:dyDescent="0.2">
      <c r="A197" s="159" t="s">
        <v>316</v>
      </c>
      <c r="B197" s="160" t="s">
        <v>228</v>
      </c>
      <c r="C197" s="174" t="s">
        <v>229</v>
      </c>
      <c r="D197" s="161"/>
      <c r="E197" s="162"/>
      <c r="F197" s="163"/>
      <c r="G197" s="163">
        <f>SUMIF(AG198:AG207,"&lt;&gt;NOR",G198:G207)</f>
        <v>7760</v>
      </c>
      <c r="H197" s="163"/>
      <c r="I197" s="163">
        <f>SUM(I198:I207)</f>
        <v>0</v>
      </c>
      <c r="J197" s="163"/>
      <c r="K197" s="163">
        <f>SUM(K198:K207)</f>
        <v>7760</v>
      </c>
      <c r="L197" s="163"/>
      <c r="M197" s="163">
        <f>SUM(M198:M207)</f>
        <v>9389.6</v>
      </c>
      <c r="N197" s="163"/>
      <c r="O197" s="163">
        <f>SUM(O198:O207)</f>
        <v>0</v>
      </c>
      <c r="P197" s="163"/>
      <c r="Q197" s="163">
        <f>SUM(Q198:Q207)</f>
        <v>0</v>
      </c>
      <c r="R197" s="163"/>
      <c r="S197" s="163"/>
      <c r="T197" s="164"/>
      <c r="U197" s="158"/>
      <c r="V197" s="158">
        <f>SUM(V198:V207)</f>
        <v>0</v>
      </c>
      <c r="W197" s="158"/>
      <c r="X197" s="158"/>
      <c r="AG197" t="s">
        <v>317</v>
      </c>
    </row>
    <row r="198" spans="1:60" outlineLevel="1" x14ac:dyDescent="0.2">
      <c r="A198" s="165">
        <v>45</v>
      </c>
      <c r="B198" s="166" t="s">
        <v>1923</v>
      </c>
      <c r="C198" s="175" t="s">
        <v>1924</v>
      </c>
      <c r="D198" s="167" t="s">
        <v>727</v>
      </c>
      <c r="E198" s="168">
        <v>3</v>
      </c>
      <c r="F198" s="169">
        <v>1600</v>
      </c>
      <c r="G198" s="170">
        <f>ROUND(E198*F198,2)</f>
        <v>4800</v>
      </c>
      <c r="H198" s="169">
        <v>0</v>
      </c>
      <c r="I198" s="170">
        <f>ROUND(E198*H198,2)</f>
        <v>0</v>
      </c>
      <c r="J198" s="169">
        <v>1600</v>
      </c>
      <c r="K198" s="170">
        <f>ROUND(E198*J198,2)</f>
        <v>4800</v>
      </c>
      <c r="L198" s="170">
        <v>21</v>
      </c>
      <c r="M198" s="170">
        <f>G198*(1+L198/100)</f>
        <v>5808</v>
      </c>
      <c r="N198" s="170">
        <v>0</v>
      </c>
      <c r="O198" s="170">
        <f>ROUND(E198*N198,2)</f>
        <v>0</v>
      </c>
      <c r="P198" s="170">
        <v>0</v>
      </c>
      <c r="Q198" s="170">
        <f>ROUND(E198*P198,2)</f>
        <v>0</v>
      </c>
      <c r="R198" s="170"/>
      <c r="S198" s="170" t="s">
        <v>321</v>
      </c>
      <c r="T198" s="171" t="s">
        <v>322</v>
      </c>
      <c r="U198" s="157">
        <v>0</v>
      </c>
      <c r="V198" s="157">
        <f>ROUND(E198*U198,2)</f>
        <v>0</v>
      </c>
      <c r="W198" s="157"/>
      <c r="X198" s="157" t="s">
        <v>388</v>
      </c>
      <c r="Y198" s="148"/>
      <c r="Z198" s="148"/>
      <c r="AA198" s="148"/>
      <c r="AB198" s="148"/>
      <c r="AC198" s="148"/>
      <c r="AD198" s="148"/>
      <c r="AE198" s="148"/>
      <c r="AF198" s="148"/>
      <c r="AG198" s="148" t="s">
        <v>389</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270" t="s">
        <v>1925</v>
      </c>
      <c r="D199" s="271"/>
      <c r="E199" s="271"/>
      <c r="F199" s="271"/>
      <c r="G199" s="271"/>
      <c r="H199" s="157"/>
      <c r="I199" s="157"/>
      <c r="J199" s="157"/>
      <c r="K199" s="157"/>
      <c r="L199" s="157"/>
      <c r="M199" s="157"/>
      <c r="N199" s="157"/>
      <c r="O199" s="157"/>
      <c r="P199" s="157"/>
      <c r="Q199" s="157"/>
      <c r="R199" s="157"/>
      <c r="S199" s="157"/>
      <c r="T199" s="157"/>
      <c r="U199" s="157"/>
      <c r="V199" s="157"/>
      <c r="W199" s="157"/>
      <c r="X199" s="157"/>
      <c r="Y199" s="148"/>
      <c r="Z199" s="148"/>
      <c r="AA199" s="148"/>
      <c r="AB199" s="148"/>
      <c r="AC199" s="148"/>
      <c r="AD199" s="148"/>
      <c r="AE199" s="148"/>
      <c r="AF199" s="148"/>
      <c r="AG199" s="148" t="s">
        <v>326</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261" t="s">
        <v>1926</v>
      </c>
      <c r="D200" s="262"/>
      <c r="E200" s="262"/>
      <c r="F200" s="262"/>
      <c r="G200" s="262"/>
      <c r="H200" s="157"/>
      <c r="I200" s="157"/>
      <c r="J200" s="157"/>
      <c r="K200" s="157"/>
      <c r="L200" s="157"/>
      <c r="M200" s="157"/>
      <c r="N200" s="157"/>
      <c r="O200" s="157"/>
      <c r="P200" s="157"/>
      <c r="Q200" s="157"/>
      <c r="R200" s="157"/>
      <c r="S200" s="157"/>
      <c r="T200" s="157"/>
      <c r="U200" s="157"/>
      <c r="V200" s="157"/>
      <c r="W200" s="157"/>
      <c r="X200" s="157"/>
      <c r="Y200" s="148"/>
      <c r="Z200" s="148"/>
      <c r="AA200" s="148"/>
      <c r="AB200" s="148"/>
      <c r="AC200" s="148"/>
      <c r="AD200" s="148"/>
      <c r="AE200" s="148"/>
      <c r="AF200" s="148"/>
      <c r="AG200" s="148" t="s">
        <v>326</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97" t="s">
        <v>2398</v>
      </c>
      <c r="D201" s="183"/>
      <c r="E201" s="184">
        <v>3</v>
      </c>
      <c r="F201" s="157"/>
      <c r="G201" s="157"/>
      <c r="H201" s="157"/>
      <c r="I201" s="157"/>
      <c r="J201" s="157"/>
      <c r="K201" s="157"/>
      <c r="L201" s="157"/>
      <c r="M201" s="157"/>
      <c r="N201" s="157"/>
      <c r="O201" s="157"/>
      <c r="P201" s="157"/>
      <c r="Q201" s="157"/>
      <c r="R201" s="157"/>
      <c r="S201" s="157"/>
      <c r="T201" s="157"/>
      <c r="U201" s="157"/>
      <c r="V201" s="157"/>
      <c r="W201" s="157"/>
      <c r="X201" s="157"/>
      <c r="Y201" s="148"/>
      <c r="Z201" s="148"/>
      <c r="AA201" s="148"/>
      <c r="AB201" s="148"/>
      <c r="AC201" s="148"/>
      <c r="AD201" s="148"/>
      <c r="AE201" s="148"/>
      <c r="AF201" s="148"/>
      <c r="AG201" s="148" t="s">
        <v>393</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65">
        <v>46</v>
      </c>
      <c r="B202" s="166" t="s">
        <v>1930</v>
      </c>
      <c r="C202" s="175" t="s">
        <v>1931</v>
      </c>
      <c r="D202" s="167" t="s">
        <v>1361</v>
      </c>
      <c r="E202" s="168">
        <v>1</v>
      </c>
      <c r="F202" s="169">
        <v>2000</v>
      </c>
      <c r="G202" s="170">
        <f>ROUND(E202*F202,2)</f>
        <v>2000</v>
      </c>
      <c r="H202" s="169">
        <v>0</v>
      </c>
      <c r="I202" s="170">
        <f>ROUND(E202*H202,2)</f>
        <v>0</v>
      </c>
      <c r="J202" s="169">
        <v>2000</v>
      </c>
      <c r="K202" s="170">
        <f>ROUND(E202*J202,2)</f>
        <v>2000</v>
      </c>
      <c r="L202" s="170">
        <v>21</v>
      </c>
      <c r="M202" s="170">
        <f>G202*(1+L202/100)</f>
        <v>2420</v>
      </c>
      <c r="N202" s="170">
        <v>0</v>
      </c>
      <c r="O202" s="170">
        <f>ROUND(E202*N202,2)</f>
        <v>0</v>
      </c>
      <c r="P202" s="170">
        <v>0</v>
      </c>
      <c r="Q202" s="170">
        <f>ROUND(E202*P202,2)</f>
        <v>0</v>
      </c>
      <c r="R202" s="170"/>
      <c r="S202" s="170" t="s">
        <v>321</v>
      </c>
      <c r="T202" s="171" t="s">
        <v>322</v>
      </c>
      <c r="U202" s="157">
        <v>0</v>
      </c>
      <c r="V202" s="157">
        <f>ROUND(E202*U202,2)</f>
        <v>0</v>
      </c>
      <c r="W202" s="157"/>
      <c r="X202" s="157" t="s">
        <v>388</v>
      </c>
      <c r="Y202" s="148"/>
      <c r="Z202" s="148"/>
      <c r="AA202" s="148"/>
      <c r="AB202" s="148"/>
      <c r="AC202" s="148"/>
      <c r="AD202" s="148"/>
      <c r="AE202" s="148"/>
      <c r="AF202" s="148"/>
      <c r="AG202" s="148" t="s">
        <v>389</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55"/>
      <c r="B203" s="156"/>
      <c r="C203" s="270" t="s">
        <v>1925</v>
      </c>
      <c r="D203" s="271"/>
      <c r="E203" s="271"/>
      <c r="F203" s="271"/>
      <c r="G203" s="271"/>
      <c r="H203" s="157"/>
      <c r="I203" s="157"/>
      <c r="J203" s="157"/>
      <c r="K203" s="157"/>
      <c r="L203" s="157"/>
      <c r="M203" s="157"/>
      <c r="N203" s="157"/>
      <c r="O203" s="157"/>
      <c r="P203" s="157"/>
      <c r="Q203" s="157"/>
      <c r="R203" s="157"/>
      <c r="S203" s="157"/>
      <c r="T203" s="157"/>
      <c r="U203" s="157"/>
      <c r="V203" s="157"/>
      <c r="W203" s="157"/>
      <c r="X203" s="157"/>
      <c r="Y203" s="148"/>
      <c r="Z203" s="148"/>
      <c r="AA203" s="148"/>
      <c r="AB203" s="148"/>
      <c r="AC203" s="148"/>
      <c r="AD203" s="148"/>
      <c r="AE203" s="148"/>
      <c r="AF203" s="148"/>
      <c r="AG203" s="148" t="s">
        <v>326</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261" t="s">
        <v>1926</v>
      </c>
      <c r="D204" s="262"/>
      <c r="E204" s="262"/>
      <c r="F204" s="262"/>
      <c r="G204" s="262"/>
      <c r="H204" s="157"/>
      <c r="I204" s="157"/>
      <c r="J204" s="157"/>
      <c r="K204" s="157"/>
      <c r="L204" s="157"/>
      <c r="M204" s="157"/>
      <c r="N204" s="157"/>
      <c r="O204" s="157"/>
      <c r="P204" s="157"/>
      <c r="Q204" s="157"/>
      <c r="R204" s="157"/>
      <c r="S204" s="157"/>
      <c r="T204" s="157"/>
      <c r="U204" s="157"/>
      <c r="V204" s="157"/>
      <c r="W204" s="157"/>
      <c r="X204" s="157"/>
      <c r="Y204" s="148"/>
      <c r="Z204" s="148"/>
      <c r="AA204" s="148"/>
      <c r="AB204" s="148"/>
      <c r="AC204" s="148"/>
      <c r="AD204" s="148"/>
      <c r="AE204" s="148"/>
      <c r="AF204" s="148"/>
      <c r="AG204" s="148" t="s">
        <v>326</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55"/>
      <c r="B205" s="156"/>
      <c r="C205" s="197" t="s">
        <v>1932</v>
      </c>
      <c r="D205" s="183"/>
      <c r="E205" s="184">
        <v>1</v>
      </c>
      <c r="F205" s="157"/>
      <c r="G205" s="157"/>
      <c r="H205" s="157"/>
      <c r="I205" s="157"/>
      <c r="J205" s="157"/>
      <c r="K205" s="157"/>
      <c r="L205" s="157"/>
      <c r="M205" s="157"/>
      <c r="N205" s="157"/>
      <c r="O205" s="157"/>
      <c r="P205" s="157"/>
      <c r="Q205" s="157"/>
      <c r="R205" s="157"/>
      <c r="S205" s="157"/>
      <c r="T205" s="157"/>
      <c r="U205" s="157"/>
      <c r="V205" s="157"/>
      <c r="W205" s="157"/>
      <c r="X205" s="157"/>
      <c r="Y205" s="148"/>
      <c r="Z205" s="148"/>
      <c r="AA205" s="148"/>
      <c r="AB205" s="148"/>
      <c r="AC205" s="148"/>
      <c r="AD205" s="148"/>
      <c r="AE205" s="148"/>
      <c r="AF205" s="148"/>
      <c r="AG205" s="148" t="s">
        <v>393</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ht="22.5" outlineLevel="1" x14ac:dyDescent="0.2">
      <c r="A206" s="165">
        <v>47</v>
      </c>
      <c r="B206" s="166" t="s">
        <v>1933</v>
      </c>
      <c r="C206" s="175" t="s">
        <v>1934</v>
      </c>
      <c r="D206" s="167" t="s">
        <v>1361</v>
      </c>
      <c r="E206" s="168">
        <v>2</v>
      </c>
      <c r="F206" s="169">
        <v>480</v>
      </c>
      <c r="G206" s="170">
        <f>ROUND(E206*F206,2)</f>
        <v>960</v>
      </c>
      <c r="H206" s="169">
        <v>0</v>
      </c>
      <c r="I206" s="170">
        <f>ROUND(E206*H206,2)</f>
        <v>0</v>
      </c>
      <c r="J206" s="169">
        <v>480</v>
      </c>
      <c r="K206" s="170">
        <f>ROUND(E206*J206,2)</f>
        <v>960</v>
      </c>
      <c r="L206" s="170">
        <v>21</v>
      </c>
      <c r="M206" s="170">
        <f>G206*(1+L206/100)</f>
        <v>1161.5999999999999</v>
      </c>
      <c r="N206" s="170">
        <v>0</v>
      </c>
      <c r="O206" s="170">
        <f>ROUND(E206*N206,2)</f>
        <v>0</v>
      </c>
      <c r="P206" s="170">
        <v>0</v>
      </c>
      <c r="Q206" s="170">
        <f>ROUND(E206*P206,2)</f>
        <v>0</v>
      </c>
      <c r="R206" s="170"/>
      <c r="S206" s="170" t="s">
        <v>321</v>
      </c>
      <c r="T206" s="171" t="s">
        <v>322</v>
      </c>
      <c r="U206" s="157">
        <v>0</v>
      </c>
      <c r="V206" s="157">
        <f>ROUND(E206*U206,2)</f>
        <v>0</v>
      </c>
      <c r="W206" s="157"/>
      <c r="X206" s="157" t="s">
        <v>388</v>
      </c>
      <c r="Y206" s="148"/>
      <c r="Z206" s="148"/>
      <c r="AA206" s="148"/>
      <c r="AB206" s="148"/>
      <c r="AC206" s="148"/>
      <c r="AD206" s="148"/>
      <c r="AE206" s="148"/>
      <c r="AF206" s="148"/>
      <c r="AG206" s="148" t="s">
        <v>389</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97" t="s">
        <v>2399</v>
      </c>
      <c r="D207" s="183"/>
      <c r="E207" s="184">
        <v>2</v>
      </c>
      <c r="F207" s="157"/>
      <c r="G207" s="157"/>
      <c r="H207" s="157"/>
      <c r="I207" s="157"/>
      <c r="J207" s="157"/>
      <c r="K207" s="157"/>
      <c r="L207" s="157"/>
      <c r="M207" s="157"/>
      <c r="N207" s="157"/>
      <c r="O207" s="157"/>
      <c r="P207" s="157"/>
      <c r="Q207" s="157"/>
      <c r="R207" s="157"/>
      <c r="S207" s="157"/>
      <c r="T207" s="157"/>
      <c r="U207" s="157"/>
      <c r="V207" s="157"/>
      <c r="W207" s="157"/>
      <c r="X207" s="157"/>
      <c r="Y207" s="148"/>
      <c r="Z207" s="148"/>
      <c r="AA207" s="148"/>
      <c r="AB207" s="148"/>
      <c r="AC207" s="148"/>
      <c r="AD207" s="148"/>
      <c r="AE207" s="148"/>
      <c r="AF207" s="148"/>
      <c r="AG207" s="148" t="s">
        <v>393</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x14ac:dyDescent="0.2">
      <c r="A208" s="159" t="s">
        <v>316</v>
      </c>
      <c r="B208" s="160" t="s">
        <v>232</v>
      </c>
      <c r="C208" s="174" t="s">
        <v>233</v>
      </c>
      <c r="D208" s="161"/>
      <c r="E208" s="162"/>
      <c r="F208" s="163"/>
      <c r="G208" s="163">
        <f>SUMIF(AG209:AG213,"&lt;&gt;NOR",G209:G213)</f>
        <v>523.75</v>
      </c>
      <c r="H208" s="163"/>
      <c r="I208" s="163">
        <f>SUM(I209:I213)</f>
        <v>250.33</v>
      </c>
      <c r="J208" s="163"/>
      <c r="K208" s="163">
        <f>SUM(K209:K213)</f>
        <v>273.42</v>
      </c>
      <c r="L208" s="163"/>
      <c r="M208" s="163">
        <f>SUM(M209:M213)</f>
        <v>633.73749999999995</v>
      </c>
      <c r="N208" s="163"/>
      <c r="O208" s="163">
        <f>SUM(O209:O213)</f>
        <v>0</v>
      </c>
      <c r="P208" s="163"/>
      <c r="Q208" s="163">
        <f>SUM(Q209:Q213)</f>
        <v>0</v>
      </c>
      <c r="R208" s="163"/>
      <c r="S208" s="163"/>
      <c r="T208" s="164"/>
      <c r="U208" s="158"/>
      <c r="V208" s="158">
        <f>SUM(V209:V213)</f>
        <v>0</v>
      </c>
      <c r="W208" s="158"/>
      <c r="X208" s="158"/>
      <c r="AG208" t="s">
        <v>317</v>
      </c>
    </row>
    <row r="209" spans="1:60" ht="22.5" outlineLevel="1" x14ac:dyDescent="0.2">
      <c r="A209" s="165">
        <v>48</v>
      </c>
      <c r="B209" s="166" t="s">
        <v>1944</v>
      </c>
      <c r="C209" s="175" t="s">
        <v>1945</v>
      </c>
      <c r="D209" s="167" t="s">
        <v>443</v>
      </c>
      <c r="E209" s="168">
        <v>7.5948799999999999</v>
      </c>
      <c r="F209" s="169">
        <v>36</v>
      </c>
      <c r="G209" s="170">
        <f>ROUND(E209*F209,2)</f>
        <v>273.42</v>
      </c>
      <c r="H209" s="169">
        <v>0</v>
      </c>
      <c r="I209" s="170">
        <f>ROUND(E209*H209,2)</f>
        <v>0</v>
      </c>
      <c r="J209" s="169">
        <v>36</v>
      </c>
      <c r="K209" s="170">
        <f>ROUND(E209*J209,2)</f>
        <v>273.42</v>
      </c>
      <c r="L209" s="170">
        <v>21</v>
      </c>
      <c r="M209" s="170">
        <f>G209*(1+L209/100)</f>
        <v>330.83820000000003</v>
      </c>
      <c r="N209" s="170">
        <v>0</v>
      </c>
      <c r="O209" s="170">
        <f>ROUND(E209*N209,2)</f>
        <v>0</v>
      </c>
      <c r="P209" s="170">
        <v>0</v>
      </c>
      <c r="Q209" s="170">
        <f>ROUND(E209*P209,2)</f>
        <v>0</v>
      </c>
      <c r="R209" s="170" t="s">
        <v>1176</v>
      </c>
      <c r="S209" s="170" t="s">
        <v>387</v>
      </c>
      <c r="T209" s="171" t="s">
        <v>322</v>
      </c>
      <c r="U209" s="157">
        <v>0</v>
      </c>
      <c r="V209" s="157">
        <f>ROUND(E209*U209,2)</f>
        <v>0</v>
      </c>
      <c r="W209" s="157"/>
      <c r="X209" s="157" t="s">
        <v>388</v>
      </c>
      <c r="Y209" s="148"/>
      <c r="Z209" s="148"/>
      <c r="AA209" s="148"/>
      <c r="AB209" s="148"/>
      <c r="AC209" s="148"/>
      <c r="AD209" s="148"/>
      <c r="AE209" s="148"/>
      <c r="AF209" s="148"/>
      <c r="AG209" s="148" t="s">
        <v>1091</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273" t="s">
        <v>1946</v>
      </c>
      <c r="D210" s="274"/>
      <c r="E210" s="274"/>
      <c r="F210" s="274"/>
      <c r="G210" s="274"/>
      <c r="H210" s="157"/>
      <c r="I210" s="157"/>
      <c r="J210" s="157"/>
      <c r="K210" s="157"/>
      <c r="L210" s="157"/>
      <c r="M210" s="157"/>
      <c r="N210" s="157"/>
      <c r="O210" s="157"/>
      <c r="P210" s="157"/>
      <c r="Q210" s="157"/>
      <c r="R210" s="157"/>
      <c r="S210" s="157"/>
      <c r="T210" s="157"/>
      <c r="U210" s="157"/>
      <c r="V210" s="157"/>
      <c r="W210" s="157"/>
      <c r="X210" s="157"/>
      <c r="Y210" s="148"/>
      <c r="Z210" s="148"/>
      <c r="AA210" s="148"/>
      <c r="AB210" s="148"/>
      <c r="AC210" s="148"/>
      <c r="AD210" s="148"/>
      <c r="AE210" s="148"/>
      <c r="AF210" s="148"/>
      <c r="AG210" s="148" t="s">
        <v>391</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97" t="s">
        <v>2400</v>
      </c>
      <c r="D211" s="183"/>
      <c r="E211" s="184">
        <v>7.5948799999999999</v>
      </c>
      <c r="F211" s="157"/>
      <c r="G211" s="157"/>
      <c r="H211" s="157"/>
      <c r="I211" s="157"/>
      <c r="J211" s="157"/>
      <c r="K211" s="157"/>
      <c r="L211" s="157"/>
      <c r="M211" s="157"/>
      <c r="N211" s="157"/>
      <c r="O211" s="157"/>
      <c r="P211" s="157"/>
      <c r="Q211" s="157"/>
      <c r="R211" s="157"/>
      <c r="S211" s="157"/>
      <c r="T211" s="157"/>
      <c r="U211" s="157"/>
      <c r="V211" s="157"/>
      <c r="W211" s="157"/>
      <c r="X211" s="157"/>
      <c r="Y211" s="148"/>
      <c r="Z211" s="148"/>
      <c r="AA211" s="148"/>
      <c r="AB211" s="148"/>
      <c r="AC211" s="148"/>
      <c r="AD211" s="148"/>
      <c r="AE211" s="148"/>
      <c r="AF211" s="148"/>
      <c r="AG211" s="148" t="s">
        <v>393</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65">
        <v>49</v>
      </c>
      <c r="B212" s="166" t="s">
        <v>1948</v>
      </c>
      <c r="C212" s="175" t="s">
        <v>1949</v>
      </c>
      <c r="D212" s="167" t="s">
        <v>443</v>
      </c>
      <c r="E212" s="168">
        <v>7.82273</v>
      </c>
      <c r="F212" s="169">
        <v>32</v>
      </c>
      <c r="G212" s="170">
        <f>ROUND(E212*F212,2)</f>
        <v>250.33</v>
      </c>
      <c r="H212" s="169">
        <v>32</v>
      </c>
      <c r="I212" s="170">
        <f>ROUND(E212*H212,2)</f>
        <v>250.33</v>
      </c>
      <c r="J212" s="169">
        <v>0</v>
      </c>
      <c r="K212" s="170">
        <f>ROUND(E212*J212,2)</f>
        <v>0</v>
      </c>
      <c r="L212" s="170">
        <v>21</v>
      </c>
      <c r="M212" s="170">
        <f>G212*(1+L212/100)</f>
        <v>302.89929999999998</v>
      </c>
      <c r="N212" s="170">
        <v>0</v>
      </c>
      <c r="O212" s="170">
        <f>ROUND(E212*N212,2)</f>
        <v>0</v>
      </c>
      <c r="P212" s="170">
        <v>0</v>
      </c>
      <c r="Q212" s="170">
        <f>ROUND(E212*P212,2)</f>
        <v>0</v>
      </c>
      <c r="R212" s="170" t="s">
        <v>626</v>
      </c>
      <c r="S212" s="170" t="s">
        <v>387</v>
      </c>
      <c r="T212" s="171" t="s">
        <v>322</v>
      </c>
      <c r="U212" s="157">
        <v>0</v>
      </c>
      <c r="V212" s="157">
        <f>ROUND(E212*U212,2)</f>
        <v>0</v>
      </c>
      <c r="W212" s="157"/>
      <c r="X212" s="157" t="s">
        <v>627</v>
      </c>
      <c r="Y212" s="148"/>
      <c r="Z212" s="148"/>
      <c r="AA212" s="148"/>
      <c r="AB212" s="148"/>
      <c r="AC212" s="148"/>
      <c r="AD212" s="148"/>
      <c r="AE212" s="148"/>
      <c r="AF212" s="148"/>
      <c r="AG212" s="148" t="s">
        <v>632</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97" t="s">
        <v>2401</v>
      </c>
      <c r="D213" s="183"/>
      <c r="E213" s="184">
        <v>7.82273</v>
      </c>
      <c r="F213" s="157"/>
      <c r="G213" s="157"/>
      <c r="H213" s="157"/>
      <c r="I213" s="157"/>
      <c r="J213" s="157"/>
      <c r="K213" s="157"/>
      <c r="L213" s="157"/>
      <c r="M213" s="157"/>
      <c r="N213" s="157"/>
      <c r="O213" s="157"/>
      <c r="P213" s="157"/>
      <c r="Q213" s="157"/>
      <c r="R213" s="157"/>
      <c r="S213" s="157"/>
      <c r="T213" s="157"/>
      <c r="U213" s="157"/>
      <c r="V213" s="157"/>
      <c r="W213" s="157"/>
      <c r="X213" s="157"/>
      <c r="Y213" s="148"/>
      <c r="Z213" s="148"/>
      <c r="AA213" s="148"/>
      <c r="AB213" s="148"/>
      <c r="AC213" s="148"/>
      <c r="AD213" s="148"/>
      <c r="AE213" s="148"/>
      <c r="AF213" s="148"/>
      <c r="AG213" s="148" t="s">
        <v>393</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x14ac:dyDescent="0.2">
      <c r="A214" s="159" t="s">
        <v>316</v>
      </c>
      <c r="B214" s="160" t="s">
        <v>234</v>
      </c>
      <c r="C214" s="174" t="s">
        <v>235</v>
      </c>
      <c r="D214" s="161"/>
      <c r="E214" s="162"/>
      <c r="F214" s="163"/>
      <c r="G214" s="163">
        <f>SUMIF(AG215:AG220,"&lt;&gt;NOR",G215:G220)</f>
        <v>127.31</v>
      </c>
      <c r="H214" s="163"/>
      <c r="I214" s="163">
        <f>SUM(I215:I220)</f>
        <v>7.12</v>
      </c>
      <c r="J214" s="163"/>
      <c r="K214" s="163">
        <f>SUM(K215:K220)</f>
        <v>120.19</v>
      </c>
      <c r="L214" s="163"/>
      <c r="M214" s="163">
        <f>SUM(M215:M220)</f>
        <v>154.04509999999999</v>
      </c>
      <c r="N214" s="163"/>
      <c r="O214" s="163">
        <f>SUM(O215:O220)</f>
        <v>0</v>
      </c>
      <c r="P214" s="163"/>
      <c r="Q214" s="163">
        <f>SUM(Q215:Q220)</f>
        <v>0</v>
      </c>
      <c r="R214" s="163"/>
      <c r="S214" s="163"/>
      <c r="T214" s="164"/>
      <c r="U214" s="158"/>
      <c r="V214" s="158">
        <f>SUM(V215:V220)</f>
        <v>0.44999999999999996</v>
      </c>
      <c r="W214" s="158"/>
      <c r="X214" s="158"/>
      <c r="AG214" t="s">
        <v>317</v>
      </c>
    </row>
    <row r="215" spans="1:60" ht="22.5" outlineLevel="1" x14ac:dyDescent="0.2">
      <c r="A215" s="165">
        <v>50</v>
      </c>
      <c r="B215" s="166" t="s">
        <v>1951</v>
      </c>
      <c r="C215" s="175" t="s">
        <v>1952</v>
      </c>
      <c r="D215" s="167" t="s">
        <v>506</v>
      </c>
      <c r="E215" s="168">
        <v>1.7662500000000001</v>
      </c>
      <c r="F215" s="169">
        <v>43.68</v>
      </c>
      <c r="G215" s="170">
        <f>ROUND(E215*F215,2)</f>
        <v>77.150000000000006</v>
      </c>
      <c r="H215" s="169">
        <v>0.17</v>
      </c>
      <c r="I215" s="170">
        <f>ROUND(E215*H215,2)</f>
        <v>0.3</v>
      </c>
      <c r="J215" s="169">
        <v>43.51</v>
      </c>
      <c r="K215" s="170">
        <f>ROUND(E215*J215,2)</f>
        <v>76.849999999999994</v>
      </c>
      <c r="L215" s="170">
        <v>21</v>
      </c>
      <c r="M215" s="170">
        <f>G215*(1+L215/100)</f>
        <v>93.351500000000001</v>
      </c>
      <c r="N215" s="170">
        <v>1.0000000000000001E-5</v>
      </c>
      <c r="O215" s="170">
        <f>ROUND(E215*N215,2)</f>
        <v>0</v>
      </c>
      <c r="P215" s="170">
        <v>0</v>
      </c>
      <c r="Q215" s="170">
        <f>ROUND(E215*P215,2)</f>
        <v>0</v>
      </c>
      <c r="R215" s="170" t="s">
        <v>1176</v>
      </c>
      <c r="S215" s="170" t="s">
        <v>387</v>
      </c>
      <c r="T215" s="171" t="s">
        <v>322</v>
      </c>
      <c r="U215" s="157">
        <v>0.17100000000000001</v>
      </c>
      <c r="V215" s="157">
        <f>ROUND(E215*U215,2)</f>
        <v>0.3</v>
      </c>
      <c r="W215" s="157"/>
      <c r="X215" s="157" t="s">
        <v>388</v>
      </c>
      <c r="Y215" s="148"/>
      <c r="Z215" s="148"/>
      <c r="AA215" s="148"/>
      <c r="AB215" s="148"/>
      <c r="AC215" s="148"/>
      <c r="AD215" s="148"/>
      <c r="AE215" s="148"/>
      <c r="AF215" s="148"/>
      <c r="AG215" s="148" t="s">
        <v>389</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273" t="s">
        <v>1953</v>
      </c>
      <c r="D216" s="274"/>
      <c r="E216" s="274"/>
      <c r="F216" s="274"/>
      <c r="G216" s="274"/>
      <c r="H216" s="157"/>
      <c r="I216" s="157"/>
      <c r="J216" s="157"/>
      <c r="K216" s="157"/>
      <c r="L216" s="157"/>
      <c r="M216" s="157"/>
      <c r="N216" s="157"/>
      <c r="O216" s="157"/>
      <c r="P216" s="157"/>
      <c r="Q216" s="157"/>
      <c r="R216" s="157"/>
      <c r="S216" s="157"/>
      <c r="T216" s="157"/>
      <c r="U216" s="157"/>
      <c r="V216" s="157"/>
      <c r="W216" s="157"/>
      <c r="X216" s="157"/>
      <c r="Y216" s="148"/>
      <c r="Z216" s="148"/>
      <c r="AA216" s="148"/>
      <c r="AB216" s="148"/>
      <c r="AC216" s="148"/>
      <c r="AD216" s="148"/>
      <c r="AE216" s="148"/>
      <c r="AF216" s="148"/>
      <c r="AG216" s="148" t="s">
        <v>391</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97" t="s">
        <v>2402</v>
      </c>
      <c r="D217" s="183"/>
      <c r="E217" s="184">
        <v>1.7662500000000001</v>
      </c>
      <c r="F217" s="157"/>
      <c r="G217" s="157"/>
      <c r="H217" s="157"/>
      <c r="I217" s="157"/>
      <c r="J217" s="157"/>
      <c r="K217" s="157"/>
      <c r="L217" s="157"/>
      <c r="M217" s="157"/>
      <c r="N217" s="157"/>
      <c r="O217" s="157"/>
      <c r="P217" s="157"/>
      <c r="Q217" s="157"/>
      <c r="R217" s="157"/>
      <c r="S217" s="157"/>
      <c r="T217" s="157"/>
      <c r="U217" s="157"/>
      <c r="V217" s="157"/>
      <c r="W217" s="157"/>
      <c r="X217" s="157"/>
      <c r="Y217" s="148"/>
      <c r="Z217" s="148"/>
      <c r="AA217" s="148"/>
      <c r="AB217" s="148"/>
      <c r="AC217" s="148"/>
      <c r="AD217" s="148"/>
      <c r="AE217" s="148"/>
      <c r="AF217" s="148"/>
      <c r="AG217" s="148" t="s">
        <v>393</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ht="22.5" outlineLevel="1" x14ac:dyDescent="0.2">
      <c r="A218" s="165">
        <v>51</v>
      </c>
      <c r="B218" s="166" t="s">
        <v>1956</v>
      </c>
      <c r="C218" s="175" t="s">
        <v>1957</v>
      </c>
      <c r="D218" s="167" t="s">
        <v>506</v>
      </c>
      <c r="E218" s="168">
        <v>1.7662500000000001</v>
      </c>
      <c r="F218" s="169">
        <v>28.4</v>
      </c>
      <c r="G218" s="170">
        <f>ROUND(E218*F218,2)</f>
        <v>50.16</v>
      </c>
      <c r="H218" s="169">
        <v>3.86</v>
      </c>
      <c r="I218" s="170">
        <f>ROUND(E218*H218,2)</f>
        <v>6.82</v>
      </c>
      <c r="J218" s="169">
        <v>24.54</v>
      </c>
      <c r="K218" s="170">
        <f>ROUND(E218*J218,2)</f>
        <v>43.34</v>
      </c>
      <c r="L218" s="170">
        <v>21</v>
      </c>
      <c r="M218" s="170">
        <f>G218*(1+L218/100)</f>
        <v>60.693599999999996</v>
      </c>
      <c r="N218" s="170">
        <v>2.0000000000000001E-4</v>
      </c>
      <c r="O218" s="170">
        <f>ROUND(E218*N218,2)</f>
        <v>0</v>
      </c>
      <c r="P218" s="170">
        <v>0</v>
      </c>
      <c r="Q218" s="170">
        <f>ROUND(E218*P218,2)</f>
        <v>0</v>
      </c>
      <c r="R218" s="170" t="s">
        <v>1176</v>
      </c>
      <c r="S218" s="170" t="s">
        <v>387</v>
      </c>
      <c r="T218" s="171" t="s">
        <v>322</v>
      </c>
      <c r="U218" s="157">
        <v>8.5999999999999993E-2</v>
      </c>
      <c r="V218" s="157">
        <f>ROUND(E218*U218,2)</f>
        <v>0.15</v>
      </c>
      <c r="W218" s="157"/>
      <c r="X218" s="157" t="s">
        <v>388</v>
      </c>
      <c r="Y218" s="148"/>
      <c r="Z218" s="148"/>
      <c r="AA218" s="148"/>
      <c r="AB218" s="148"/>
      <c r="AC218" s="148"/>
      <c r="AD218" s="148"/>
      <c r="AE218" s="148"/>
      <c r="AF218" s="148"/>
      <c r="AG218" s="148" t="s">
        <v>389</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273" t="s">
        <v>1953</v>
      </c>
      <c r="D219" s="274"/>
      <c r="E219" s="274"/>
      <c r="F219" s="274"/>
      <c r="G219" s="274"/>
      <c r="H219" s="157"/>
      <c r="I219" s="157"/>
      <c r="J219" s="157"/>
      <c r="K219" s="157"/>
      <c r="L219" s="157"/>
      <c r="M219" s="157"/>
      <c r="N219" s="157"/>
      <c r="O219" s="157"/>
      <c r="P219" s="157"/>
      <c r="Q219" s="157"/>
      <c r="R219" s="157"/>
      <c r="S219" s="157"/>
      <c r="T219" s="157"/>
      <c r="U219" s="157"/>
      <c r="V219" s="157"/>
      <c r="W219" s="157"/>
      <c r="X219" s="157"/>
      <c r="Y219" s="148"/>
      <c r="Z219" s="148"/>
      <c r="AA219" s="148"/>
      <c r="AB219" s="148"/>
      <c r="AC219" s="148"/>
      <c r="AD219" s="148"/>
      <c r="AE219" s="148"/>
      <c r="AF219" s="148"/>
      <c r="AG219" s="148" t="s">
        <v>391</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97" t="s">
        <v>2402</v>
      </c>
      <c r="D220" s="183"/>
      <c r="E220" s="184">
        <v>1.7662500000000001</v>
      </c>
      <c r="F220" s="157"/>
      <c r="G220" s="157"/>
      <c r="H220" s="157"/>
      <c r="I220" s="157"/>
      <c r="J220" s="157"/>
      <c r="K220" s="157"/>
      <c r="L220" s="157"/>
      <c r="M220" s="157"/>
      <c r="N220" s="157"/>
      <c r="O220" s="157"/>
      <c r="P220" s="157"/>
      <c r="Q220" s="157"/>
      <c r="R220" s="157"/>
      <c r="S220" s="157"/>
      <c r="T220" s="157"/>
      <c r="U220" s="157"/>
      <c r="V220" s="157"/>
      <c r="W220" s="157"/>
      <c r="X220" s="157"/>
      <c r="Y220" s="148"/>
      <c r="Z220" s="148"/>
      <c r="AA220" s="148"/>
      <c r="AB220" s="148"/>
      <c r="AC220" s="148"/>
      <c r="AD220" s="148"/>
      <c r="AE220" s="148"/>
      <c r="AF220" s="148"/>
      <c r="AG220" s="148" t="s">
        <v>393</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x14ac:dyDescent="0.2">
      <c r="A221" s="159" t="s">
        <v>316</v>
      </c>
      <c r="B221" s="160" t="s">
        <v>236</v>
      </c>
      <c r="C221" s="174" t="s">
        <v>237</v>
      </c>
      <c r="D221" s="161"/>
      <c r="E221" s="162"/>
      <c r="F221" s="163"/>
      <c r="G221" s="163">
        <f>SUMIF(AG222:AG242,"&lt;&gt;NOR",G222:G242)</f>
        <v>8395.4699999999993</v>
      </c>
      <c r="H221" s="163"/>
      <c r="I221" s="163">
        <f>SUM(I222:I242)</f>
        <v>2211.9900000000002</v>
      </c>
      <c r="J221" s="163"/>
      <c r="K221" s="163">
        <f>SUM(K222:K242)</f>
        <v>6183.4800000000005</v>
      </c>
      <c r="L221" s="163"/>
      <c r="M221" s="163">
        <f>SUM(M222:M242)</f>
        <v>10158.518699999999</v>
      </c>
      <c r="N221" s="163"/>
      <c r="O221" s="163">
        <f>SUM(O222:O242)</f>
        <v>0</v>
      </c>
      <c r="P221" s="163"/>
      <c r="Q221" s="163">
        <f>SUM(Q222:Q242)</f>
        <v>0.22</v>
      </c>
      <c r="R221" s="163"/>
      <c r="S221" s="163"/>
      <c r="T221" s="164"/>
      <c r="U221" s="158"/>
      <c r="V221" s="158">
        <f>SUM(V222:V242)</f>
        <v>18.649999999999999</v>
      </c>
      <c r="W221" s="158"/>
      <c r="X221" s="158"/>
      <c r="AG221" t="s">
        <v>317</v>
      </c>
    </row>
    <row r="222" spans="1:60" outlineLevel="1" x14ac:dyDescent="0.2">
      <c r="A222" s="165">
        <v>52</v>
      </c>
      <c r="B222" s="166" t="s">
        <v>1961</v>
      </c>
      <c r="C222" s="175" t="s">
        <v>1962</v>
      </c>
      <c r="D222" s="167" t="s">
        <v>420</v>
      </c>
      <c r="E222" s="168">
        <v>1.2</v>
      </c>
      <c r="F222" s="169">
        <v>3616</v>
      </c>
      <c r="G222" s="170">
        <f>ROUND(E222*F222,2)</f>
        <v>4339.2</v>
      </c>
      <c r="H222" s="169">
        <v>1228.29</v>
      </c>
      <c r="I222" s="170">
        <f>ROUND(E222*H222,2)</f>
        <v>1473.95</v>
      </c>
      <c r="J222" s="169">
        <v>2387.71</v>
      </c>
      <c r="K222" s="170">
        <f>ROUND(E222*J222,2)</f>
        <v>2865.25</v>
      </c>
      <c r="L222" s="170">
        <v>21</v>
      </c>
      <c r="M222" s="170">
        <f>G222*(1+L222/100)</f>
        <v>5250.4319999999998</v>
      </c>
      <c r="N222" s="170">
        <v>0</v>
      </c>
      <c r="O222" s="170">
        <f>ROUND(E222*N222,2)</f>
        <v>0</v>
      </c>
      <c r="P222" s="170">
        <v>2.8700000000000002E-3</v>
      </c>
      <c r="Q222" s="170">
        <f>ROUND(E222*P222,2)</f>
        <v>0</v>
      </c>
      <c r="R222" s="170" t="s">
        <v>660</v>
      </c>
      <c r="S222" s="170" t="s">
        <v>387</v>
      </c>
      <c r="T222" s="171" t="s">
        <v>322</v>
      </c>
      <c r="U222" s="157">
        <v>6.2</v>
      </c>
      <c r="V222" s="157">
        <f>ROUND(E222*U222,2)</f>
        <v>7.44</v>
      </c>
      <c r="W222" s="157"/>
      <c r="X222" s="157" t="s">
        <v>388</v>
      </c>
      <c r="Y222" s="148"/>
      <c r="Z222" s="148"/>
      <c r="AA222" s="148"/>
      <c r="AB222" s="148"/>
      <c r="AC222" s="148"/>
      <c r="AD222" s="148"/>
      <c r="AE222" s="148"/>
      <c r="AF222" s="148"/>
      <c r="AG222" s="148" t="s">
        <v>389</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97" t="s">
        <v>2403</v>
      </c>
      <c r="D223" s="183"/>
      <c r="E223" s="184">
        <v>1.2</v>
      </c>
      <c r="F223" s="157"/>
      <c r="G223" s="157"/>
      <c r="H223" s="157"/>
      <c r="I223" s="157"/>
      <c r="J223" s="157"/>
      <c r="K223" s="157"/>
      <c r="L223" s="157"/>
      <c r="M223" s="157"/>
      <c r="N223" s="157"/>
      <c r="O223" s="157"/>
      <c r="P223" s="157"/>
      <c r="Q223" s="157"/>
      <c r="R223" s="157"/>
      <c r="S223" s="157"/>
      <c r="T223" s="157"/>
      <c r="U223" s="157"/>
      <c r="V223" s="157"/>
      <c r="W223" s="157"/>
      <c r="X223" s="157"/>
      <c r="Y223" s="148"/>
      <c r="Z223" s="148"/>
      <c r="AA223" s="148"/>
      <c r="AB223" s="148"/>
      <c r="AC223" s="148"/>
      <c r="AD223" s="148"/>
      <c r="AE223" s="148"/>
      <c r="AF223" s="148"/>
      <c r="AG223" s="148" t="s">
        <v>393</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ht="22.5" outlineLevel="1" x14ac:dyDescent="0.2">
      <c r="A224" s="165">
        <v>53</v>
      </c>
      <c r="B224" s="166" t="s">
        <v>1966</v>
      </c>
      <c r="C224" s="175" t="s">
        <v>1967</v>
      </c>
      <c r="D224" s="167" t="s">
        <v>727</v>
      </c>
      <c r="E224" s="168">
        <v>2</v>
      </c>
      <c r="F224" s="169">
        <v>1009.6</v>
      </c>
      <c r="G224" s="170">
        <f>ROUND(E224*F224,2)</f>
        <v>2019.2</v>
      </c>
      <c r="H224" s="169">
        <v>25.34</v>
      </c>
      <c r="I224" s="170">
        <f>ROUND(E224*H224,2)</f>
        <v>50.68</v>
      </c>
      <c r="J224" s="169">
        <v>984.26</v>
      </c>
      <c r="K224" s="170">
        <f>ROUND(E224*J224,2)</f>
        <v>1968.52</v>
      </c>
      <c r="L224" s="170">
        <v>21</v>
      </c>
      <c r="M224" s="170">
        <f>G224*(1+L224/100)</f>
        <v>2443.232</v>
      </c>
      <c r="N224" s="170">
        <v>1.33E-3</v>
      </c>
      <c r="O224" s="170">
        <f>ROUND(E224*N224,2)</f>
        <v>0</v>
      </c>
      <c r="P224" s="170">
        <v>0.104</v>
      </c>
      <c r="Q224" s="170">
        <f>ROUND(E224*P224,2)</f>
        <v>0.21</v>
      </c>
      <c r="R224" s="170" t="s">
        <v>660</v>
      </c>
      <c r="S224" s="170" t="s">
        <v>387</v>
      </c>
      <c r="T224" s="171" t="s">
        <v>322</v>
      </c>
      <c r="U224" s="157">
        <v>3.9689999999999999</v>
      </c>
      <c r="V224" s="157">
        <f>ROUND(E224*U224,2)</f>
        <v>7.94</v>
      </c>
      <c r="W224" s="157"/>
      <c r="X224" s="157" t="s">
        <v>388</v>
      </c>
      <c r="Y224" s="148"/>
      <c r="Z224" s="148"/>
      <c r="AA224" s="148"/>
      <c r="AB224" s="148"/>
      <c r="AC224" s="148"/>
      <c r="AD224" s="148"/>
      <c r="AE224" s="148"/>
      <c r="AF224" s="148"/>
      <c r="AG224" s="148" t="s">
        <v>389</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273" t="s">
        <v>1968</v>
      </c>
      <c r="D225" s="274"/>
      <c r="E225" s="274"/>
      <c r="F225" s="274"/>
      <c r="G225" s="274"/>
      <c r="H225" s="157"/>
      <c r="I225" s="157"/>
      <c r="J225" s="157"/>
      <c r="K225" s="157"/>
      <c r="L225" s="157"/>
      <c r="M225" s="157"/>
      <c r="N225" s="157"/>
      <c r="O225" s="157"/>
      <c r="P225" s="157"/>
      <c r="Q225" s="157"/>
      <c r="R225" s="157"/>
      <c r="S225" s="157"/>
      <c r="T225" s="157"/>
      <c r="U225" s="157"/>
      <c r="V225" s="157"/>
      <c r="W225" s="157"/>
      <c r="X225" s="157"/>
      <c r="Y225" s="148"/>
      <c r="Z225" s="148"/>
      <c r="AA225" s="148"/>
      <c r="AB225" s="148"/>
      <c r="AC225" s="148"/>
      <c r="AD225" s="148"/>
      <c r="AE225" s="148"/>
      <c r="AF225" s="148"/>
      <c r="AG225" s="148" t="s">
        <v>391</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261" t="s">
        <v>1969</v>
      </c>
      <c r="D226" s="262"/>
      <c r="E226" s="262"/>
      <c r="F226" s="262"/>
      <c r="G226" s="262"/>
      <c r="H226" s="157"/>
      <c r="I226" s="157"/>
      <c r="J226" s="157"/>
      <c r="K226" s="157"/>
      <c r="L226" s="157"/>
      <c r="M226" s="157"/>
      <c r="N226" s="157"/>
      <c r="O226" s="157"/>
      <c r="P226" s="157"/>
      <c r="Q226" s="157"/>
      <c r="R226" s="157"/>
      <c r="S226" s="157"/>
      <c r="T226" s="157"/>
      <c r="U226" s="157"/>
      <c r="V226" s="157"/>
      <c r="W226" s="157"/>
      <c r="X226" s="157"/>
      <c r="Y226" s="148"/>
      <c r="Z226" s="148"/>
      <c r="AA226" s="148"/>
      <c r="AB226" s="148"/>
      <c r="AC226" s="148"/>
      <c r="AD226" s="148"/>
      <c r="AE226" s="148"/>
      <c r="AF226" s="148"/>
      <c r="AG226" s="148" t="s">
        <v>326</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97" t="s">
        <v>1970</v>
      </c>
      <c r="D227" s="183"/>
      <c r="E227" s="184">
        <v>2</v>
      </c>
      <c r="F227" s="157"/>
      <c r="G227" s="157"/>
      <c r="H227" s="157"/>
      <c r="I227" s="157"/>
      <c r="J227" s="157"/>
      <c r="K227" s="157"/>
      <c r="L227" s="157"/>
      <c r="M227" s="157"/>
      <c r="N227" s="157"/>
      <c r="O227" s="157"/>
      <c r="P227" s="157"/>
      <c r="Q227" s="157"/>
      <c r="R227" s="157"/>
      <c r="S227" s="157"/>
      <c r="T227" s="157"/>
      <c r="U227" s="157"/>
      <c r="V227" s="157"/>
      <c r="W227" s="157"/>
      <c r="X227" s="157"/>
      <c r="Y227" s="148"/>
      <c r="Z227" s="148"/>
      <c r="AA227" s="148"/>
      <c r="AB227" s="148"/>
      <c r="AC227" s="148"/>
      <c r="AD227" s="148"/>
      <c r="AE227" s="148"/>
      <c r="AF227" s="148"/>
      <c r="AG227" s="148" t="s">
        <v>393</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65">
        <v>54</v>
      </c>
      <c r="B228" s="166" t="s">
        <v>1971</v>
      </c>
      <c r="C228" s="175" t="s">
        <v>1972</v>
      </c>
      <c r="D228" s="167" t="s">
        <v>420</v>
      </c>
      <c r="E228" s="168">
        <v>0.4</v>
      </c>
      <c r="F228" s="169">
        <v>4800</v>
      </c>
      <c r="G228" s="170">
        <f>ROUND(E228*F228,2)</f>
        <v>1920</v>
      </c>
      <c r="H228" s="169">
        <v>1718.4</v>
      </c>
      <c r="I228" s="170">
        <f>ROUND(E228*H228,2)</f>
        <v>687.36</v>
      </c>
      <c r="J228" s="169">
        <v>3081.6</v>
      </c>
      <c r="K228" s="170">
        <f>ROUND(E228*J228,2)</f>
        <v>1232.6400000000001</v>
      </c>
      <c r="L228" s="170">
        <v>21</v>
      </c>
      <c r="M228" s="170">
        <f>G228*(1+L228/100)</f>
        <v>2323.1999999999998</v>
      </c>
      <c r="N228" s="170">
        <v>0</v>
      </c>
      <c r="O228" s="170">
        <f>ROUND(E228*N228,2)</f>
        <v>0</v>
      </c>
      <c r="P228" s="170">
        <v>3.1399999999999997E-2</v>
      </c>
      <c r="Q228" s="170">
        <f>ROUND(E228*P228,2)</f>
        <v>0.01</v>
      </c>
      <c r="R228" s="170"/>
      <c r="S228" s="170" t="s">
        <v>321</v>
      </c>
      <c r="T228" s="171" t="s">
        <v>322</v>
      </c>
      <c r="U228" s="157">
        <v>7.9</v>
      </c>
      <c r="V228" s="157">
        <f>ROUND(E228*U228,2)</f>
        <v>3.16</v>
      </c>
      <c r="W228" s="157"/>
      <c r="X228" s="157" t="s">
        <v>388</v>
      </c>
      <c r="Y228" s="148"/>
      <c r="Z228" s="148"/>
      <c r="AA228" s="148"/>
      <c r="AB228" s="148"/>
      <c r="AC228" s="148"/>
      <c r="AD228" s="148"/>
      <c r="AE228" s="148"/>
      <c r="AF228" s="148"/>
      <c r="AG228" s="148" t="s">
        <v>389</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97" t="s">
        <v>1973</v>
      </c>
      <c r="D229" s="183"/>
      <c r="E229" s="184">
        <v>0.4</v>
      </c>
      <c r="F229" s="157"/>
      <c r="G229" s="157"/>
      <c r="H229" s="157"/>
      <c r="I229" s="157"/>
      <c r="J229" s="157"/>
      <c r="K229" s="157"/>
      <c r="L229" s="157"/>
      <c r="M229" s="157"/>
      <c r="N229" s="157"/>
      <c r="O229" s="157"/>
      <c r="P229" s="157"/>
      <c r="Q229" s="157"/>
      <c r="R229" s="157"/>
      <c r="S229" s="157"/>
      <c r="T229" s="157"/>
      <c r="U229" s="157"/>
      <c r="V229" s="157"/>
      <c r="W229" s="157"/>
      <c r="X229" s="157"/>
      <c r="Y229" s="148"/>
      <c r="Z229" s="148"/>
      <c r="AA229" s="148"/>
      <c r="AB229" s="148"/>
      <c r="AC229" s="148"/>
      <c r="AD229" s="148"/>
      <c r="AE229" s="148"/>
      <c r="AF229" s="148"/>
      <c r="AG229" s="148" t="s">
        <v>393</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65">
        <v>55</v>
      </c>
      <c r="B230" s="166" t="s">
        <v>1974</v>
      </c>
      <c r="C230" s="175" t="s">
        <v>1975</v>
      </c>
      <c r="D230" s="167" t="s">
        <v>649</v>
      </c>
      <c r="E230" s="168">
        <v>0.224</v>
      </c>
      <c r="F230" s="169">
        <v>169.6</v>
      </c>
      <c r="G230" s="170">
        <f>ROUND(E230*F230,2)</f>
        <v>37.99</v>
      </c>
      <c r="H230" s="169">
        <v>0</v>
      </c>
      <c r="I230" s="170">
        <f>ROUND(E230*H230,2)</f>
        <v>0</v>
      </c>
      <c r="J230" s="169">
        <v>169.6</v>
      </c>
      <c r="K230" s="170">
        <f>ROUND(E230*J230,2)</f>
        <v>37.99</v>
      </c>
      <c r="L230" s="170">
        <v>21</v>
      </c>
      <c r="M230" s="170">
        <f>G230*(1+L230/100)</f>
        <v>45.9679</v>
      </c>
      <c r="N230" s="170">
        <v>0</v>
      </c>
      <c r="O230" s="170">
        <f>ROUND(E230*N230,2)</f>
        <v>0</v>
      </c>
      <c r="P230" s="170">
        <v>0</v>
      </c>
      <c r="Q230" s="170">
        <f>ROUND(E230*P230,2)</f>
        <v>0</v>
      </c>
      <c r="R230" s="170" t="s">
        <v>660</v>
      </c>
      <c r="S230" s="170" t="s">
        <v>387</v>
      </c>
      <c r="T230" s="171" t="s">
        <v>322</v>
      </c>
      <c r="U230" s="157">
        <v>0.49</v>
      </c>
      <c r="V230" s="157">
        <f>ROUND(E230*U230,2)</f>
        <v>0.11</v>
      </c>
      <c r="W230" s="157"/>
      <c r="X230" s="157" t="s">
        <v>650</v>
      </c>
      <c r="Y230" s="148"/>
      <c r="Z230" s="148"/>
      <c r="AA230" s="148"/>
      <c r="AB230" s="148"/>
      <c r="AC230" s="148"/>
      <c r="AD230" s="148"/>
      <c r="AE230" s="148"/>
      <c r="AF230" s="148"/>
      <c r="AG230" s="148" t="s">
        <v>651</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270" t="s">
        <v>1976</v>
      </c>
      <c r="D231" s="271"/>
      <c r="E231" s="271"/>
      <c r="F231" s="271"/>
      <c r="G231" s="271"/>
      <c r="H231" s="157"/>
      <c r="I231" s="157"/>
      <c r="J231" s="157"/>
      <c r="K231" s="157"/>
      <c r="L231" s="157"/>
      <c r="M231" s="157"/>
      <c r="N231" s="157"/>
      <c r="O231" s="157"/>
      <c r="P231" s="157"/>
      <c r="Q231" s="157"/>
      <c r="R231" s="157"/>
      <c r="S231" s="157"/>
      <c r="T231" s="157"/>
      <c r="U231" s="157"/>
      <c r="V231" s="157"/>
      <c r="W231" s="157"/>
      <c r="X231" s="157"/>
      <c r="Y231" s="148"/>
      <c r="Z231" s="148"/>
      <c r="AA231" s="148"/>
      <c r="AB231" s="148"/>
      <c r="AC231" s="148"/>
      <c r="AD231" s="148"/>
      <c r="AE231" s="148"/>
      <c r="AF231" s="148"/>
      <c r="AG231" s="148" t="s">
        <v>326</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97" t="s">
        <v>652</v>
      </c>
      <c r="D232" s="183"/>
      <c r="E232" s="184"/>
      <c r="F232" s="157"/>
      <c r="G232" s="157"/>
      <c r="H232" s="157"/>
      <c r="I232" s="157"/>
      <c r="J232" s="157"/>
      <c r="K232" s="157"/>
      <c r="L232" s="157"/>
      <c r="M232" s="157"/>
      <c r="N232" s="157"/>
      <c r="O232" s="157"/>
      <c r="P232" s="157"/>
      <c r="Q232" s="157"/>
      <c r="R232" s="157"/>
      <c r="S232" s="157"/>
      <c r="T232" s="157"/>
      <c r="U232" s="157"/>
      <c r="V232" s="157"/>
      <c r="W232" s="157"/>
      <c r="X232" s="157"/>
      <c r="Y232" s="148"/>
      <c r="Z232" s="148"/>
      <c r="AA232" s="148"/>
      <c r="AB232" s="148"/>
      <c r="AC232" s="148"/>
      <c r="AD232" s="148"/>
      <c r="AE232" s="148"/>
      <c r="AF232" s="148"/>
      <c r="AG232" s="148" t="s">
        <v>393</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197" t="s">
        <v>2404</v>
      </c>
      <c r="D233" s="183"/>
      <c r="E233" s="184"/>
      <c r="F233" s="157"/>
      <c r="G233" s="157"/>
      <c r="H233" s="157"/>
      <c r="I233" s="157"/>
      <c r="J233" s="157"/>
      <c r="K233" s="157"/>
      <c r="L233" s="157"/>
      <c r="M233" s="157"/>
      <c r="N233" s="157"/>
      <c r="O233" s="157"/>
      <c r="P233" s="157"/>
      <c r="Q233" s="157"/>
      <c r="R233" s="157"/>
      <c r="S233" s="157"/>
      <c r="T233" s="157"/>
      <c r="U233" s="157"/>
      <c r="V233" s="157"/>
      <c r="W233" s="157"/>
      <c r="X233" s="157"/>
      <c r="Y233" s="148"/>
      <c r="Z233" s="148"/>
      <c r="AA233" s="148"/>
      <c r="AB233" s="148"/>
      <c r="AC233" s="148"/>
      <c r="AD233" s="148"/>
      <c r="AE233" s="148"/>
      <c r="AF233" s="148"/>
      <c r="AG233" s="148" t="s">
        <v>393</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97" t="s">
        <v>2405</v>
      </c>
      <c r="D234" s="183"/>
      <c r="E234" s="184">
        <v>0.224</v>
      </c>
      <c r="F234" s="157"/>
      <c r="G234" s="157"/>
      <c r="H234" s="157"/>
      <c r="I234" s="157"/>
      <c r="J234" s="157"/>
      <c r="K234" s="157"/>
      <c r="L234" s="157"/>
      <c r="M234" s="157"/>
      <c r="N234" s="157"/>
      <c r="O234" s="157"/>
      <c r="P234" s="157"/>
      <c r="Q234" s="157"/>
      <c r="R234" s="157"/>
      <c r="S234" s="157"/>
      <c r="T234" s="157"/>
      <c r="U234" s="157"/>
      <c r="V234" s="157"/>
      <c r="W234" s="157"/>
      <c r="X234" s="157"/>
      <c r="Y234" s="148"/>
      <c r="Z234" s="148"/>
      <c r="AA234" s="148"/>
      <c r="AB234" s="148"/>
      <c r="AC234" s="148"/>
      <c r="AD234" s="148"/>
      <c r="AE234" s="148"/>
      <c r="AF234" s="148"/>
      <c r="AG234" s="148" t="s">
        <v>393</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65">
        <v>56</v>
      </c>
      <c r="B235" s="166" t="s">
        <v>1979</v>
      </c>
      <c r="C235" s="175" t="s">
        <v>1980</v>
      </c>
      <c r="D235" s="167" t="s">
        <v>649</v>
      </c>
      <c r="E235" s="168">
        <v>2.0160399999999998</v>
      </c>
      <c r="F235" s="169">
        <v>12.56</v>
      </c>
      <c r="G235" s="170">
        <f>ROUND(E235*F235,2)</f>
        <v>25.32</v>
      </c>
      <c r="H235" s="169">
        <v>0</v>
      </c>
      <c r="I235" s="170">
        <f>ROUND(E235*H235,2)</f>
        <v>0</v>
      </c>
      <c r="J235" s="169">
        <v>12.56</v>
      </c>
      <c r="K235" s="170">
        <f>ROUND(E235*J235,2)</f>
        <v>25.32</v>
      </c>
      <c r="L235" s="170">
        <v>21</v>
      </c>
      <c r="M235" s="170">
        <f>G235*(1+L235/100)</f>
        <v>30.6372</v>
      </c>
      <c r="N235" s="170">
        <v>0</v>
      </c>
      <c r="O235" s="170">
        <f>ROUND(E235*N235,2)</f>
        <v>0</v>
      </c>
      <c r="P235" s="170">
        <v>0</v>
      </c>
      <c r="Q235" s="170">
        <f>ROUND(E235*P235,2)</f>
        <v>0</v>
      </c>
      <c r="R235" s="170" t="s">
        <v>660</v>
      </c>
      <c r="S235" s="170" t="s">
        <v>387</v>
      </c>
      <c r="T235" s="171" t="s">
        <v>322</v>
      </c>
      <c r="U235" s="157">
        <v>0</v>
      </c>
      <c r="V235" s="157">
        <f>ROUND(E235*U235,2)</f>
        <v>0</v>
      </c>
      <c r="W235" s="157"/>
      <c r="X235" s="157" t="s">
        <v>650</v>
      </c>
      <c r="Y235" s="148"/>
      <c r="Z235" s="148"/>
      <c r="AA235" s="148"/>
      <c r="AB235" s="148"/>
      <c r="AC235" s="148"/>
      <c r="AD235" s="148"/>
      <c r="AE235" s="148"/>
      <c r="AF235" s="148"/>
      <c r="AG235" s="148" t="s">
        <v>651</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97" t="s">
        <v>652</v>
      </c>
      <c r="D236" s="183"/>
      <c r="E236" s="184"/>
      <c r="F236" s="157"/>
      <c r="G236" s="157"/>
      <c r="H236" s="157"/>
      <c r="I236" s="157"/>
      <c r="J236" s="157"/>
      <c r="K236" s="157"/>
      <c r="L236" s="157"/>
      <c r="M236" s="157"/>
      <c r="N236" s="157"/>
      <c r="O236" s="157"/>
      <c r="P236" s="157"/>
      <c r="Q236" s="157"/>
      <c r="R236" s="157"/>
      <c r="S236" s="157"/>
      <c r="T236" s="157"/>
      <c r="U236" s="157"/>
      <c r="V236" s="157"/>
      <c r="W236" s="157"/>
      <c r="X236" s="157"/>
      <c r="Y236" s="148"/>
      <c r="Z236" s="148"/>
      <c r="AA236" s="148"/>
      <c r="AB236" s="148"/>
      <c r="AC236" s="148"/>
      <c r="AD236" s="148"/>
      <c r="AE236" s="148"/>
      <c r="AF236" s="148"/>
      <c r="AG236" s="148" t="s">
        <v>393</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97" t="s">
        <v>2404</v>
      </c>
      <c r="D237" s="183"/>
      <c r="E237" s="184"/>
      <c r="F237" s="157"/>
      <c r="G237" s="157"/>
      <c r="H237" s="157"/>
      <c r="I237" s="157"/>
      <c r="J237" s="157"/>
      <c r="K237" s="157"/>
      <c r="L237" s="157"/>
      <c r="M237" s="157"/>
      <c r="N237" s="157"/>
      <c r="O237" s="157"/>
      <c r="P237" s="157"/>
      <c r="Q237" s="157"/>
      <c r="R237" s="157"/>
      <c r="S237" s="157"/>
      <c r="T237" s="157"/>
      <c r="U237" s="157"/>
      <c r="V237" s="157"/>
      <c r="W237" s="157"/>
      <c r="X237" s="157"/>
      <c r="Y237" s="148"/>
      <c r="Z237" s="148"/>
      <c r="AA237" s="148"/>
      <c r="AB237" s="148"/>
      <c r="AC237" s="148"/>
      <c r="AD237" s="148"/>
      <c r="AE237" s="148"/>
      <c r="AF237" s="148"/>
      <c r="AG237" s="148" t="s">
        <v>393</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97" t="s">
        <v>2406</v>
      </c>
      <c r="D238" s="183"/>
      <c r="E238" s="184">
        <v>2.0160399999999998</v>
      </c>
      <c r="F238" s="157"/>
      <c r="G238" s="157"/>
      <c r="H238" s="157"/>
      <c r="I238" s="157"/>
      <c r="J238" s="157"/>
      <c r="K238" s="157"/>
      <c r="L238" s="157"/>
      <c r="M238" s="157"/>
      <c r="N238" s="157"/>
      <c r="O238" s="157"/>
      <c r="P238" s="157"/>
      <c r="Q238" s="157"/>
      <c r="R238" s="157"/>
      <c r="S238" s="157"/>
      <c r="T238" s="157"/>
      <c r="U238" s="157"/>
      <c r="V238" s="157"/>
      <c r="W238" s="157"/>
      <c r="X238" s="157"/>
      <c r="Y238" s="148"/>
      <c r="Z238" s="148"/>
      <c r="AA238" s="148"/>
      <c r="AB238" s="148"/>
      <c r="AC238" s="148"/>
      <c r="AD238" s="148"/>
      <c r="AE238" s="148"/>
      <c r="AF238" s="148"/>
      <c r="AG238" s="148" t="s">
        <v>393</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65">
        <v>57</v>
      </c>
      <c r="B239" s="166" t="s">
        <v>658</v>
      </c>
      <c r="C239" s="175" t="s">
        <v>1153</v>
      </c>
      <c r="D239" s="167" t="s">
        <v>649</v>
      </c>
      <c r="E239" s="168">
        <v>0.224</v>
      </c>
      <c r="F239" s="169">
        <v>240</v>
      </c>
      <c r="G239" s="170">
        <f>ROUND(E239*F239,2)</f>
        <v>53.76</v>
      </c>
      <c r="H239" s="169">
        <v>0</v>
      </c>
      <c r="I239" s="170">
        <f>ROUND(E239*H239,2)</f>
        <v>0</v>
      </c>
      <c r="J239" s="169">
        <v>240</v>
      </c>
      <c r="K239" s="170">
        <f>ROUND(E239*J239,2)</f>
        <v>53.76</v>
      </c>
      <c r="L239" s="170">
        <v>21</v>
      </c>
      <c r="M239" s="170">
        <f>G239*(1+L239/100)</f>
        <v>65.049599999999998</v>
      </c>
      <c r="N239" s="170">
        <v>0</v>
      </c>
      <c r="O239" s="170">
        <f>ROUND(E239*N239,2)</f>
        <v>0</v>
      </c>
      <c r="P239" s="170">
        <v>0</v>
      </c>
      <c r="Q239" s="170">
        <f>ROUND(E239*P239,2)</f>
        <v>0</v>
      </c>
      <c r="R239" s="170" t="s">
        <v>660</v>
      </c>
      <c r="S239" s="170" t="s">
        <v>387</v>
      </c>
      <c r="T239" s="171" t="s">
        <v>322</v>
      </c>
      <c r="U239" s="157">
        <v>0</v>
      </c>
      <c r="V239" s="157">
        <f>ROUND(E239*U239,2)</f>
        <v>0</v>
      </c>
      <c r="W239" s="157"/>
      <c r="X239" s="157" t="s">
        <v>650</v>
      </c>
      <c r="Y239" s="148"/>
      <c r="Z239" s="148"/>
      <c r="AA239" s="148"/>
      <c r="AB239" s="148"/>
      <c r="AC239" s="148"/>
      <c r="AD239" s="148"/>
      <c r="AE239" s="148"/>
      <c r="AF239" s="148"/>
      <c r="AG239" s="148" t="s">
        <v>651</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97" t="s">
        <v>652</v>
      </c>
      <c r="D240" s="183"/>
      <c r="E240" s="184"/>
      <c r="F240" s="157"/>
      <c r="G240" s="157"/>
      <c r="H240" s="157"/>
      <c r="I240" s="157"/>
      <c r="J240" s="157"/>
      <c r="K240" s="157"/>
      <c r="L240" s="157"/>
      <c r="M240" s="157"/>
      <c r="N240" s="157"/>
      <c r="O240" s="157"/>
      <c r="P240" s="157"/>
      <c r="Q240" s="157"/>
      <c r="R240" s="157"/>
      <c r="S240" s="157"/>
      <c r="T240" s="157"/>
      <c r="U240" s="157"/>
      <c r="V240" s="157"/>
      <c r="W240" s="157"/>
      <c r="X240" s="157"/>
      <c r="Y240" s="148"/>
      <c r="Z240" s="148"/>
      <c r="AA240" s="148"/>
      <c r="AB240" s="148"/>
      <c r="AC240" s="148"/>
      <c r="AD240" s="148"/>
      <c r="AE240" s="148"/>
      <c r="AF240" s="148"/>
      <c r="AG240" s="148" t="s">
        <v>393</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97" t="s">
        <v>2404</v>
      </c>
      <c r="D241" s="183"/>
      <c r="E241" s="184"/>
      <c r="F241" s="157"/>
      <c r="G241" s="157"/>
      <c r="H241" s="157"/>
      <c r="I241" s="157"/>
      <c r="J241" s="157"/>
      <c r="K241" s="157"/>
      <c r="L241" s="157"/>
      <c r="M241" s="157"/>
      <c r="N241" s="157"/>
      <c r="O241" s="157"/>
      <c r="P241" s="157"/>
      <c r="Q241" s="157"/>
      <c r="R241" s="157"/>
      <c r="S241" s="157"/>
      <c r="T241" s="157"/>
      <c r="U241" s="157"/>
      <c r="V241" s="157"/>
      <c r="W241" s="157"/>
      <c r="X241" s="157"/>
      <c r="Y241" s="148"/>
      <c r="Z241" s="148"/>
      <c r="AA241" s="148"/>
      <c r="AB241" s="148"/>
      <c r="AC241" s="148"/>
      <c r="AD241" s="148"/>
      <c r="AE241" s="148"/>
      <c r="AF241" s="148"/>
      <c r="AG241" s="148" t="s">
        <v>393</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197" t="s">
        <v>2405</v>
      </c>
      <c r="D242" s="183"/>
      <c r="E242" s="184">
        <v>0.224</v>
      </c>
      <c r="F242" s="157"/>
      <c r="G242" s="157"/>
      <c r="H242" s="157"/>
      <c r="I242" s="157"/>
      <c r="J242" s="157"/>
      <c r="K242" s="157"/>
      <c r="L242" s="157"/>
      <c r="M242" s="157"/>
      <c r="N242" s="157"/>
      <c r="O242" s="157"/>
      <c r="P242" s="157"/>
      <c r="Q242" s="157"/>
      <c r="R242" s="157"/>
      <c r="S242" s="157"/>
      <c r="T242" s="157"/>
      <c r="U242" s="157"/>
      <c r="V242" s="157"/>
      <c r="W242" s="157"/>
      <c r="X242" s="157"/>
      <c r="Y242" s="148"/>
      <c r="Z242" s="148"/>
      <c r="AA242" s="148"/>
      <c r="AB242" s="148"/>
      <c r="AC242" s="148"/>
      <c r="AD242" s="148"/>
      <c r="AE242" s="148"/>
      <c r="AF242" s="148"/>
      <c r="AG242" s="148" t="s">
        <v>393</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x14ac:dyDescent="0.2">
      <c r="A243" s="159" t="s">
        <v>316</v>
      </c>
      <c r="B243" s="160" t="s">
        <v>238</v>
      </c>
      <c r="C243" s="174" t="s">
        <v>239</v>
      </c>
      <c r="D243" s="161"/>
      <c r="E243" s="162"/>
      <c r="F243" s="163"/>
      <c r="G243" s="163">
        <f>SUMIF(AG244:AG247,"&lt;&gt;NOR",G244:G247)</f>
        <v>16393.09</v>
      </c>
      <c r="H243" s="163"/>
      <c r="I243" s="163">
        <f>SUM(I244:I247)</f>
        <v>0</v>
      </c>
      <c r="J243" s="163"/>
      <c r="K243" s="163">
        <f>SUM(K244:K247)</f>
        <v>16393.09</v>
      </c>
      <c r="L243" s="163"/>
      <c r="M243" s="163">
        <f>SUM(M244:M247)</f>
        <v>19835.638899999998</v>
      </c>
      <c r="N243" s="163"/>
      <c r="O243" s="163">
        <f>SUM(O244:O247)</f>
        <v>0</v>
      </c>
      <c r="P243" s="163"/>
      <c r="Q243" s="163">
        <f>SUM(Q244:Q247)</f>
        <v>0</v>
      </c>
      <c r="R243" s="163"/>
      <c r="S243" s="163"/>
      <c r="T243" s="164"/>
      <c r="U243" s="158"/>
      <c r="V243" s="158">
        <f>SUM(V244:V247)</f>
        <v>0</v>
      </c>
      <c r="W243" s="158"/>
      <c r="X243" s="158"/>
      <c r="AG243" t="s">
        <v>317</v>
      </c>
    </row>
    <row r="244" spans="1:60" outlineLevel="1" x14ac:dyDescent="0.2">
      <c r="A244" s="165">
        <v>58</v>
      </c>
      <c r="B244" s="166" t="s">
        <v>1982</v>
      </c>
      <c r="C244" s="175" t="s">
        <v>1983</v>
      </c>
      <c r="D244" s="167" t="s">
        <v>649</v>
      </c>
      <c r="E244" s="168">
        <v>56.76276</v>
      </c>
      <c r="F244" s="169">
        <v>288.8</v>
      </c>
      <c r="G244" s="170">
        <f>ROUND(E244*F244,2)</f>
        <v>16393.09</v>
      </c>
      <c r="H244" s="169">
        <v>0</v>
      </c>
      <c r="I244" s="170">
        <f>ROUND(E244*H244,2)</f>
        <v>0</v>
      </c>
      <c r="J244" s="169">
        <v>288.8</v>
      </c>
      <c r="K244" s="170">
        <f>ROUND(E244*J244,2)</f>
        <v>16393.09</v>
      </c>
      <c r="L244" s="170">
        <v>21</v>
      </c>
      <c r="M244" s="170">
        <f>G244*(1+L244/100)</f>
        <v>19835.638899999998</v>
      </c>
      <c r="N244" s="170">
        <v>0</v>
      </c>
      <c r="O244" s="170">
        <f>ROUND(E244*N244,2)</f>
        <v>0</v>
      </c>
      <c r="P244" s="170">
        <v>0</v>
      </c>
      <c r="Q244" s="170">
        <f>ROUND(E244*P244,2)</f>
        <v>0</v>
      </c>
      <c r="R244" s="170"/>
      <c r="S244" s="170" t="s">
        <v>387</v>
      </c>
      <c r="T244" s="171" t="s">
        <v>322</v>
      </c>
      <c r="U244" s="157">
        <v>0</v>
      </c>
      <c r="V244" s="157">
        <f>ROUND(E244*U244,2)</f>
        <v>0</v>
      </c>
      <c r="W244" s="157"/>
      <c r="X244" s="157" t="s">
        <v>943</v>
      </c>
      <c r="Y244" s="148"/>
      <c r="Z244" s="148"/>
      <c r="AA244" s="148"/>
      <c r="AB244" s="148"/>
      <c r="AC244" s="148"/>
      <c r="AD244" s="148"/>
      <c r="AE244" s="148"/>
      <c r="AF244" s="148"/>
      <c r="AG244" s="148" t="s">
        <v>1984</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97" t="s">
        <v>947</v>
      </c>
      <c r="D245" s="183"/>
      <c r="E245" s="184"/>
      <c r="F245" s="157"/>
      <c r="G245" s="157"/>
      <c r="H245" s="157"/>
      <c r="I245" s="157"/>
      <c r="J245" s="157"/>
      <c r="K245" s="157"/>
      <c r="L245" s="157"/>
      <c r="M245" s="157"/>
      <c r="N245" s="157"/>
      <c r="O245" s="157"/>
      <c r="P245" s="157"/>
      <c r="Q245" s="157"/>
      <c r="R245" s="157"/>
      <c r="S245" s="157"/>
      <c r="T245" s="157"/>
      <c r="U245" s="157"/>
      <c r="V245" s="157"/>
      <c r="W245" s="157"/>
      <c r="X245" s="157"/>
      <c r="Y245" s="148"/>
      <c r="Z245" s="148"/>
      <c r="AA245" s="148"/>
      <c r="AB245" s="148"/>
      <c r="AC245" s="148"/>
      <c r="AD245" s="148"/>
      <c r="AE245" s="148"/>
      <c r="AF245" s="148"/>
      <c r="AG245" s="148" t="s">
        <v>393</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97" t="s">
        <v>2407</v>
      </c>
      <c r="D246" s="183"/>
      <c r="E246" s="184"/>
      <c r="F246" s="157"/>
      <c r="G246" s="157"/>
      <c r="H246" s="157"/>
      <c r="I246" s="157"/>
      <c r="J246" s="157"/>
      <c r="K246" s="157"/>
      <c r="L246" s="157"/>
      <c r="M246" s="157"/>
      <c r="N246" s="157"/>
      <c r="O246" s="157"/>
      <c r="P246" s="157"/>
      <c r="Q246" s="157"/>
      <c r="R246" s="157"/>
      <c r="S246" s="157"/>
      <c r="T246" s="157"/>
      <c r="U246" s="157"/>
      <c r="V246" s="157"/>
      <c r="W246" s="157"/>
      <c r="X246" s="157"/>
      <c r="Y246" s="148"/>
      <c r="Z246" s="148"/>
      <c r="AA246" s="148"/>
      <c r="AB246" s="148"/>
      <c r="AC246" s="148"/>
      <c r="AD246" s="148"/>
      <c r="AE246" s="148"/>
      <c r="AF246" s="148"/>
      <c r="AG246" s="148" t="s">
        <v>393</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97" t="s">
        <v>2408</v>
      </c>
      <c r="D247" s="183"/>
      <c r="E247" s="184">
        <v>56.76276</v>
      </c>
      <c r="F247" s="157"/>
      <c r="G247" s="157"/>
      <c r="H247" s="157"/>
      <c r="I247" s="157"/>
      <c r="J247" s="157"/>
      <c r="K247" s="157"/>
      <c r="L247" s="157"/>
      <c r="M247" s="157"/>
      <c r="N247" s="157"/>
      <c r="O247" s="157"/>
      <c r="P247" s="157"/>
      <c r="Q247" s="157"/>
      <c r="R247" s="157"/>
      <c r="S247" s="157"/>
      <c r="T247" s="157"/>
      <c r="U247" s="157"/>
      <c r="V247" s="157"/>
      <c r="W247" s="157"/>
      <c r="X247" s="157"/>
      <c r="Y247" s="148"/>
      <c r="Z247" s="148"/>
      <c r="AA247" s="148"/>
      <c r="AB247" s="148"/>
      <c r="AC247" s="148"/>
      <c r="AD247" s="148"/>
      <c r="AE247" s="148"/>
      <c r="AF247" s="148"/>
      <c r="AG247" s="148" t="s">
        <v>393</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x14ac:dyDescent="0.2">
      <c r="A248" s="159" t="s">
        <v>316</v>
      </c>
      <c r="B248" s="160" t="s">
        <v>242</v>
      </c>
      <c r="C248" s="174" t="s">
        <v>243</v>
      </c>
      <c r="D248" s="161"/>
      <c r="E248" s="162"/>
      <c r="F248" s="163"/>
      <c r="G248" s="163">
        <f>SUMIF(AG249:AG256,"&lt;&gt;NOR",G249:G256)</f>
        <v>2994.17</v>
      </c>
      <c r="H248" s="163"/>
      <c r="I248" s="163">
        <f>SUM(I249:I256)</f>
        <v>1556.1</v>
      </c>
      <c r="J248" s="163"/>
      <c r="K248" s="163">
        <f>SUM(K249:K256)</f>
        <v>1438.0700000000002</v>
      </c>
      <c r="L248" s="163"/>
      <c r="M248" s="163">
        <f>SUM(M249:M256)</f>
        <v>3622.9457000000002</v>
      </c>
      <c r="N248" s="163"/>
      <c r="O248" s="163">
        <f>SUM(O249:O256)</f>
        <v>0.05</v>
      </c>
      <c r="P248" s="163"/>
      <c r="Q248" s="163">
        <f>SUM(Q249:Q256)</f>
        <v>0</v>
      </c>
      <c r="R248" s="163"/>
      <c r="S248" s="163"/>
      <c r="T248" s="164"/>
      <c r="U248" s="158"/>
      <c r="V248" s="158">
        <f>SUM(V249:V256)</f>
        <v>3.4899999999999998</v>
      </c>
      <c r="W248" s="158"/>
      <c r="X248" s="158"/>
      <c r="AG248" t="s">
        <v>317</v>
      </c>
    </row>
    <row r="249" spans="1:60" ht="33.75" outlineLevel="1" x14ac:dyDescent="0.2">
      <c r="A249" s="165">
        <v>59</v>
      </c>
      <c r="B249" s="166" t="s">
        <v>1988</v>
      </c>
      <c r="C249" s="175" t="s">
        <v>1989</v>
      </c>
      <c r="D249" s="167" t="s">
        <v>506</v>
      </c>
      <c r="E249" s="168">
        <v>2</v>
      </c>
      <c r="F249" s="169">
        <v>1462.4</v>
      </c>
      <c r="G249" s="170">
        <f>ROUND(E249*F249,2)</f>
        <v>2924.8</v>
      </c>
      <c r="H249" s="169">
        <v>778.05</v>
      </c>
      <c r="I249" s="170">
        <f>ROUND(E249*H249,2)</f>
        <v>1556.1</v>
      </c>
      <c r="J249" s="169">
        <v>684.35</v>
      </c>
      <c r="K249" s="170">
        <f>ROUND(E249*J249,2)</f>
        <v>1368.7</v>
      </c>
      <c r="L249" s="170">
        <v>21</v>
      </c>
      <c r="M249" s="170">
        <f>G249*(1+L249/100)</f>
        <v>3539.0080000000003</v>
      </c>
      <c r="N249" s="170">
        <v>2.3939999999999999E-2</v>
      </c>
      <c r="O249" s="170">
        <f>ROUND(E249*N249,2)</f>
        <v>0.05</v>
      </c>
      <c r="P249" s="170">
        <v>0</v>
      </c>
      <c r="Q249" s="170">
        <f>ROUND(E249*P249,2)</f>
        <v>0</v>
      </c>
      <c r="R249" s="170" t="s">
        <v>1990</v>
      </c>
      <c r="S249" s="170" t="s">
        <v>387</v>
      </c>
      <c r="T249" s="171" t="s">
        <v>322</v>
      </c>
      <c r="U249" s="157">
        <v>1.6306</v>
      </c>
      <c r="V249" s="157">
        <f>ROUND(E249*U249,2)</f>
        <v>3.26</v>
      </c>
      <c r="W249" s="157"/>
      <c r="X249" s="157" t="s">
        <v>388</v>
      </c>
      <c r="Y249" s="148"/>
      <c r="Z249" s="148"/>
      <c r="AA249" s="148"/>
      <c r="AB249" s="148"/>
      <c r="AC249" s="148"/>
      <c r="AD249" s="148"/>
      <c r="AE249" s="148"/>
      <c r="AF249" s="148"/>
      <c r="AG249" s="148" t="s">
        <v>389</v>
      </c>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270" t="s">
        <v>1991</v>
      </c>
      <c r="D250" s="271"/>
      <c r="E250" s="271"/>
      <c r="F250" s="271"/>
      <c r="G250" s="271"/>
      <c r="H250" s="157"/>
      <c r="I250" s="157"/>
      <c r="J250" s="157"/>
      <c r="K250" s="157"/>
      <c r="L250" s="157"/>
      <c r="M250" s="157"/>
      <c r="N250" s="157"/>
      <c r="O250" s="157"/>
      <c r="P250" s="157"/>
      <c r="Q250" s="157"/>
      <c r="R250" s="157"/>
      <c r="S250" s="157"/>
      <c r="T250" s="157"/>
      <c r="U250" s="157"/>
      <c r="V250" s="157"/>
      <c r="W250" s="157"/>
      <c r="X250" s="157"/>
      <c r="Y250" s="148"/>
      <c r="Z250" s="148"/>
      <c r="AA250" s="148"/>
      <c r="AB250" s="148"/>
      <c r="AC250" s="148"/>
      <c r="AD250" s="148"/>
      <c r="AE250" s="148"/>
      <c r="AF250" s="148"/>
      <c r="AG250" s="148" t="s">
        <v>326</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97" t="s">
        <v>2160</v>
      </c>
      <c r="D251" s="183"/>
      <c r="E251" s="184">
        <v>2</v>
      </c>
      <c r="F251" s="157"/>
      <c r="G251" s="157"/>
      <c r="H251" s="157"/>
      <c r="I251" s="157"/>
      <c r="J251" s="157"/>
      <c r="K251" s="157"/>
      <c r="L251" s="157"/>
      <c r="M251" s="157"/>
      <c r="N251" s="157"/>
      <c r="O251" s="157"/>
      <c r="P251" s="157"/>
      <c r="Q251" s="157"/>
      <c r="R251" s="157"/>
      <c r="S251" s="157"/>
      <c r="T251" s="157"/>
      <c r="U251" s="157"/>
      <c r="V251" s="157"/>
      <c r="W251" s="157"/>
      <c r="X251" s="157"/>
      <c r="Y251" s="148"/>
      <c r="Z251" s="148"/>
      <c r="AA251" s="148"/>
      <c r="AB251" s="148"/>
      <c r="AC251" s="148"/>
      <c r="AD251" s="148"/>
      <c r="AE251" s="148"/>
      <c r="AF251" s="148"/>
      <c r="AG251" s="148" t="s">
        <v>393</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65">
        <v>60</v>
      </c>
      <c r="B252" s="166" t="s">
        <v>1993</v>
      </c>
      <c r="C252" s="175" t="s">
        <v>1994</v>
      </c>
      <c r="D252" s="167" t="s">
        <v>649</v>
      </c>
      <c r="E252" s="168">
        <v>4.7879999999999999E-2</v>
      </c>
      <c r="F252" s="169">
        <v>1448.83</v>
      </c>
      <c r="G252" s="170">
        <f>ROUND(E252*F252,2)</f>
        <v>69.37</v>
      </c>
      <c r="H252" s="169">
        <v>0</v>
      </c>
      <c r="I252" s="170">
        <f>ROUND(E252*H252,2)</f>
        <v>0</v>
      </c>
      <c r="J252" s="169">
        <v>1448.83</v>
      </c>
      <c r="K252" s="170">
        <f>ROUND(E252*J252,2)</f>
        <v>69.37</v>
      </c>
      <c r="L252" s="170">
        <v>21</v>
      </c>
      <c r="M252" s="170">
        <f>G252*(1+L252/100)</f>
        <v>83.937700000000007</v>
      </c>
      <c r="N252" s="170">
        <v>0</v>
      </c>
      <c r="O252" s="170">
        <f>ROUND(E252*N252,2)</f>
        <v>0</v>
      </c>
      <c r="P252" s="170">
        <v>0</v>
      </c>
      <c r="Q252" s="170">
        <f>ROUND(E252*P252,2)</f>
        <v>0</v>
      </c>
      <c r="R252" s="170" t="s">
        <v>1990</v>
      </c>
      <c r="S252" s="170" t="s">
        <v>387</v>
      </c>
      <c r="T252" s="171" t="s">
        <v>322</v>
      </c>
      <c r="U252" s="157">
        <v>4.7370000000000001</v>
      </c>
      <c r="V252" s="157">
        <f>ROUND(E252*U252,2)</f>
        <v>0.23</v>
      </c>
      <c r="W252" s="157"/>
      <c r="X252" s="157" t="s">
        <v>943</v>
      </c>
      <c r="Y252" s="148"/>
      <c r="Z252" s="148"/>
      <c r="AA252" s="148"/>
      <c r="AB252" s="148"/>
      <c r="AC252" s="148"/>
      <c r="AD252" s="148"/>
      <c r="AE252" s="148"/>
      <c r="AF252" s="148"/>
      <c r="AG252" s="148" t="s">
        <v>944</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273" t="s">
        <v>1995</v>
      </c>
      <c r="D253" s="274"/>
      <c r="E253" s="274"/>
      <c r="F253" s="274"/>
      <c r="G253" s="274"/>
      <c r="H253" s="157"/>
      <c r="I253" s="157"/>
      <c r="J253" s="157"/>
      <c r="K253" s="157"/>
      <c r="L253" s="157"/>
      <c r="M253" s="157"/>
      <c r="N253" s="157"/>
      <c r="O253" s="157"/>
      <c r="P253" s="157"/>
      <c r="Q253" s="157"/>
      <c r="R253" s="157"/>
      <c r="S253" s="157"/>
      <c r="T253" s="157"/>
      <c r="U253" s="157"/>
      <c r="V253" s="157"/>
      <c r="W253" s="157"/>
      <c r="X253" s="157"/>
      <c r="Y253" s="148"/>
      <c r="Z253" s="148"/>
      <c r="AA253" s="148"/>
      <c r="AB253" s="148"/>
      <c r="AC253" s="148"/>
      <c r="AD253" s="148"/>
      <c r="AE253" s="148"/>
      <c r="AF253" s="148"/>
      <c r="AG253" s="148" t="s">
        <v>391</v>
      </c>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97" t="s">
        <v>947</v>
      </c>
      <c r="D254" s="183"/>
      <c r="E254" s="184"/>
      <c r="F254" s="157"/>
      <c r="G254" s="157"/>
      <c r="H254" s="157"/>
      <c r="I254" s="157"/>
      <c r="J254" s="157"/>
      <c r="K254" s="157"/>
      <c r="L254" s="157"/>
      <c r="M254" s="157"/>
      <c r="N254" s="157"/>
      <c r="O254" s="157"/>
      <c r="P254" s="157"/>
      <c r="Q254" s="157"/>
      <c r="R254" s="157"/>
      <c r="S254" s="157"/>
      <c r="T254" s="157"/>
      <c r="U254" s="157"/>
      <c r="V254" s="157"/>
      <c r="W254" s="157"/>
      <c r="X254" s="157"/>
      <c r="Y254" s="148"/>
      <c r="Z254" s="148"/>
      <c r="AA254" s="148"/>
      <c r="AB254" s="148"/>
      <c r="AC254" s="148"/>
      <c r="AD254" s="148"/>
      <c r="AE254" s="148"/>
      <c r="AF254" s="148"/>
      <c r="AG254" s="148" t="s">
        <v>393</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97" t="s">
        <v>2409</v>
      </c>
      <c r="D255" s="183"/>
      <c r="E255" s="184"/>
      <c r="F255" s="157"/>
      <c r="G255" s="157"/>
      <c r="H255" s="157"/>
      <c r="I255" s="157"/>
      <c r="J255" s="157"/>
      <c r="K255" s="157"/>
      <c r="L255" s="157"/>
      <c r="M255" s="157"/>
      <c r="N255" s="157"/>
      <c r="O255" s="157"/>
      <c r="P255" s="157"/>
      <c r="Q255" s="157"/>
      <c r="R255" s="157"/>
      <c r="S255" s="157"/>
      <c r="T255" s="157"/>
      <c r="U255" s="157"/>
      <c r="V255" s="157"/>
      <c r="W255" s="157"/>
      <c r="X255" s="157"/>
      <c r="Y255" s="148"/>
      <c r="Z255" s="148"/>
      <c r="AA255" s="148"/>
      <c r="AB255" s="148"/>
      <c r="AC255" s="148"/>
      <c r="AD255" s="148"/>
      <c r="AE255" s="148"/>
      <c r="AF255" s="148"/>
      <c r="AG255" s="148" t="s">
        <v>393</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97" t="s">
        <v>2162</v>
      </c>
      <c r="D256" s="183"/>
      <c r="E256" s="184">
        <v>4.7879999999999999E-2</v>
      </c>
      <c r="F256" s="157"/>
      <c r="G256" s="157"/>
      <c r="H256" s="157"/>
      <c r="I256" s="157"/>
      <c r="J256" s="157"/>
      <c r="K256" s="157"/>
      <c r="L256" s="157"/>
      <c r="M256" s="157"/>
      <c r="N256" s="157"/>
      <c r="O256" s="157"/>
      <c r="P256" s="157"/>
      <c r="Q256" s="157"/>
      <c r="R256" s="157"/>
      <c r="S256" s="157"/>
      <c r="T256" s="157"/>
      <c r="U256" s="157"/>
      <c r="V256" s="157"/>
      <c r="W256" s="157"/>
      <c r="X256" s="157"/>
      <c r="Y256" s="148"/>
      <c r="Z256" s="148"/>
      <c r="AA256" s="148"/>
      <c r="AB256" s="148"/>
      <c r="AC256" s="148"/>
      <c r="AD256" s="148"/>
      <c r="AE256" s="148"/>
      <c r="AF256" s="148"/>
      <c r="AG256" s="148" t="s">
        <v>393</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x14ac:dyDescent="0.2">
      <c r="A257" s="159" t="s">
        <v>316</v>
      </c>
      <c r="B257" s="160" t="s">
        <v>244</v>
      </c>
      <c r="C257" s="174" t="s">
        <v>245</v>
      </c>
      <c r="D257" s="161"/>
      <c r="E257" s="162"/>
      <c r="F257" s="163"/>
      <c r="G257" s="163">
        <f>SUMIF(AG258:AG272,"&lt;&gt;NOR",G258:G272)</f>
        <v>51397.2</v>
      </c>
      <c r="H257" s="163"/>
      <c r="I257" s="163">
        <f>SUM(I258:I272)</f>
        <v>0</v>
      </c>
      <c r="J257" s="163"/>
      <c r="K257" s="163">
        <f>SUM(K258:K272)</f>
        <v>51397.2</v>
      </c>
      <c r="L257" s="163"/>
      <c r="M257" s="163">
        <f>SUM(M258:M272)</f>
        <v>62190.611999999994</v>
      </c>
      <c r="N257" s="163"/>
      <c r="O257" s="163">
        <f>SUM(O258:O272)</f>
        <v>0.6100000000000001</v>
      </c>
      <c r="P257" s="163"/>
      <c r="Q257" s="163">
        <f>SUM(Q258:Q272)</f>
        <v>0</v>
      </c>
      <c r="R257" s="163"/>
      <c r="S257" s="163"/>
      <c r="T257" s="164"/>
      <c r="U257" s="158"/>
      <c r="V257" s="158">
        <f>SUM(V258:V272)</f>
        <v>2.0299999999999998</v>
      </c>
      <c r="W257" s="158"/>
      <c r="X257" s="158"/>
      <c r="AG257" t="s">
        <v>317</v>
      </c>
    </row>
    <row r="258" spans="1:60" ht="22.5" outlineLevel="1" x14ac:dyDescent="0.2">
      <c r="A258" s="165">
        <v>61</v>
      </c>
      <c r="B258" s="166" t="s">
        <v>2012</v>
      </c>
      <c r="C258" s="175" t="s">
        <v>2410</v>
      </c>
      <c r="D258" s="167" t="s">
        <v>1361</v>
      </c>
      <c r="E258" s="168">
        <v>1</v>
      </c>
      <c r="F258" s="169">
        <v>9599.98</v>
      </c>
      <c r="G258" s="170">
        <f>ROUND(E258*F258,2)</f>
        <v>9599.98</v>
      </c>
      <c r="H258" s="169">
        <v>0</v>
      </c>
      <c r="I258" s="170">
        <f>ROUND(E258*H258,2)</f>
        <v>0</v>
      </c>
      <c r="J258" s="169">
        <v>9599.98</v>
      </c>
      <c r="K258" s="170">
        <f>ROUND(E258*J258,2)</f>
        <v>9599.98</v>
      </c>
      <c r="L258" s="170">
        <v>21</v>
      </c>
      <c r="M258" s="170">
        <f>G258*(1+L258/100)</f>
        <v>11615.975799999998</v>
      </c>
      <c r="N258" s="170">
        <v>0.2</v>
      </c>
      <c r="O258" s="170">
        <f>ROUND(E258*N258,2)</f>
        <v>0.2</v>
      </c>
      <c r="P258" s="170">
        <v>0</v>
      </c>
      <c r="Q258" s="170">
        <f>ROUND(E258*P258,2)</f>
        <v>0</v>
      </c>
      <c r="R258" s="170"/>
      <c r="S258" s="170" t="s">
        <v>321</v>
      </c>
      <c r="T258" s="171" t="s">
        <v>322</v>
      </c>
      <c r="U258" s="157">
        <v>0</v>
      </c>
      <c r="V258" s="157">
        <f>ROUND(E258*U258,2)</f>
        <v>0</v>
      </c>
      <c r="W258" s="157"/>
      <c r="X258" s="157" t="s">
        <v>388</v>
      </c>
      <c r="Y258" s="148"/>
      <c r="Z258" s="148"/>
      <c r="AA258" s="148"/>
      <c r="AB258" s="148"/>
      <c r="AC258" s="148"/>
      <c r="AD258" s="148"/>
      <c r="AE258" s="148"/>
      <c r="AF258" s="148"/>
      <c r="AG258" s="148" t="s">
        <v>389</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97" t="s">
        <v>2329</v>
      </c>
      <c r="D259" s="183"/>
      <c r="E259" s="184">
        <v>1</v>
      </c>
      <c r="F259" s="157"/>
      <c r="G259" s="157"/>
      <c r="H259" s="157"/>
      <c r="I259" s="157"/>
      <c r="J259" s="157"/>
      <c r="K259" s="157"/>
      <c r="L259" s="157"/>
      <c r="M259" s="157"/>
      <c r="N259" s="157"/>
      <c r="O259" s="157"/>
      <c r="P259" s="157"/>
      <c r="Q259" s="157"/>
      <c r="R259" s="157"/>
      <c r="S259" s="157"/>
      <c r="T259" s="157"/>
      <c r="U259" s="157"/>
      <c r="V259" s="157"/>
      <c r="W259" s="157"/>
      <c r="X259" s="157"/>
      <c r="Y259" s="148"/>
      <c r="Z259" s="148"/>
      <c r="AA259" s="148"/>
      <c r="AB259" s="148"/>
      <c r="AC259" s="148"/>
      <c r="AD259" s="148"/>
      <c r="AE259" s="148"/>
      <c r="AF259" s="148"/>
      <c r="AG259" s="148" t="s">
        <v>393</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ht="22.5" outlineLevel="1" x14ac:dyDescent="0.2">
      <c r="A260" s="165">
        <v>62</v>
      </c>
      <c r="B260" s="166" t="s">
        <v>2018</v>
      </c>
      <c r="C260" s="175" t="s">
        <v>2411</v>
      </c>
      <c r="D260" s="167" t="s">
        <v>1361</v>
      </c>
      <c r="E260" s="168">
        <v>1</v>
      </c>
      <c r="F260" s="169">
        <v>14399.96</v>
      </c>
      <c r="G260" s="170">
        <f>ROUND(E260*F260,2)</f>
        <v>14399.96</v>
      </c>
      <c r="H260" s="169">
        <v>0</v>
      </c>
      <c r="I260" s="170">
        <f>ROUND(E260*H260,2)</f>
        <v>0</v>
      </c>
      <c r="J260" s="169">
        <v>14399.96</v>
      </c>
      <c r="K260" s="170">
        <f>ROUND(E260*J260,2)</f>
        <v>14399.96</v>
      </c>
      <c r="L260" s="170">
        <v>21</v>
      </c>
      <c r="M260" s="170">
        <f>G260*(1+L260/100)</f>
        <v>17423.951599999997</v>
      </c>
      <c r="N260" s="170">
        <v>0.08</v>
      </c>
      <c r="O260" s="170">
        <f>ROUND(E260*N260,2)</f>
        <v>0.08</v>
      </c>
      <c r="P260" s="170">
        <v>0</v>
      </c>
      <c r="Q260" s="170">
        <f>ROUND(E260*P260,2)</f>
        <v>0</v>
      </c>
      <c r="R260" s="170"/>
      <c r="S260" s="170" t="s">
        <v>321</v>
      </c>
      <c r="T260" s="171" t="s">
        <v>322</v>
      </c>
      <c r="U260" s="157">
        <v>0</v>
      </c>
      <c r="V260" s="157">
        <f>ROUND(E260*U260,2)</f>
        <v>0</v>
      </c>
      <c r="W260" s="157"/>
      <c r="X260" s="157" t="s">
        <v>388</v>
      </c>
      <c r="Y260" s="148"/>
      <c r="Z260" s="148"/>
      <c r="AA260" s="148"/>
      <c r="AB260" s="148"/>
      <c r="AC260" s="148"/>
      <c r="AD260" s="148"/>
      <c r="AE260" s="148"/>
      <c r="AF260" s="148"/>
      <c r="AG260" s="148" t="s">
        <v>389</v>
      </c>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97" t="s">
        <v>2020</v>
      </c>
      <c r="D261" s="183"/>
      <c r="E261" s="184">
        <v>1</v>
      </c>
      <c r="F261" s="157"/>
      <c r="G261" s="157"/>
      <c r="H261" s="157"/>
      <c r="I261" s="157"/>
      <c r="J261" s="157"/>
      <c r="K261" s="157"/>
      <c r="L261" s="157"/>
      <c r="M261" s="157"/>
      <c r="N261" s="157"/>
      <c r="O261" s="157"/>
      <c r="P261" s="157"/>
      <c r="Q261" s="157"/>
      <c r="R261" s="157"/>
      <c r="S261" s="157"/>
      <c r="T261" s="157"/>
      <c r="U261" s="157"/>
      <c r="V261" s="157"/>
      <c r="W261" s="157"/>
      <c r="X261" s="157"/>
      <c r="Y261" s="148"/>
      <c r="Z261" s="148"/>
      <c r="AA261" s="148"/>
      <c r="AB261" s="148"/>
      <c r="AC261" s="148"/>
      <c r="AD261" s="148"/>
      <c r="AE261" s="148"/>
      <c r="AF261" s="148"/>
      <c r="AG261" s="148" t="s">
        <v>393</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65">
        <v>63</v>
      </c>
      <c r="B262" s="166" t="s">
        <v>2021</v>
      </c>
      <c r="C262" s="175" t="s">
        <v>2022</v>
      </c>
      <c r="D262" s="167" t="s">
        <v>1361</v>
      </c>
      <c r="E262" s="168">
        <v>1</v>
      </c>
      <c r="F262" s="169">
        <v>2800</v>
      </c>
      <c r="G262" s="170">
        <f>ROUND(E262*F262,2)</f>
        <v>2800</v>
      </c>
      <c r="H262" s="169">
        <v>0</v>
      </c>
      <c r="I262" s="170">
        <f>ROUND(E262*H262,2)</f>
        <v>0</v>
      </c>
      <c r="J262" s="169">
        <v>2800</v>
      </c>
      <c r="K262" s="170">
        <f>ROUND(E262*J262,2)</f>
        <v>2800</v>
      </c>
      <c r="L262" s="170">
        <v>21</v>
      </c>
      <c r="M262" s="170">
        <f>G262*(1+L262/100)</f>
        <v>3388</v>
      </c>
      <c r="N262" s="170">
        <v>0.03</v>
      </c>
      <c r="O262" s="170">
        <f>ROUND(E262*N262,2)</f>
        <v>0.03</v>
      </c>
      <c r="P262" s="170">
        <v>0</v>
      </c>
      <c r="Q262" s="170">
        <f>ROUND(E262*P262,2)</f>
        <v>0</v>
      </c>
      <c r="R262" s="170"/>
      <c r="S262" s="170" t="s">
        <v>321</v>
      </c>
      <c r="T262" s="171" t="s">
        <v>322</v>
      </c>
      <c r="U262" s="157">
        <v>0</v>
      </c>
      <c r="V262" s="157">
        <f>ROUND(E262*U262,2)</f>
        <v>0</v>
      </c>
      <c r="W262" s="157"/>
      <c r="X262" s="157" t="s">
        <v>388</v>
      </c>
      <c r="Y262" s="148"/>
      <c r="Z262" s="148"/>
      <c r="AA262" s="148"/>
      <c r="AB262" s="148"/>
      <c r="AC262" s="148"/>
      <c r="AD262" s="148"/>
      <c r="AE262" s="148"/>
      <c r="AF262" s="148"/>
      <c r="AG262" s="148" t="s">
        <v>389</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55"/>
      <c r="B263" s="156"/>
      <c r="C263" s="197" t="s">
        <v>2023</v>
      </c>
      <c r="D263" s="183"/>
      <c r="E263" s="184">
        <v>1</v>
      </c>
      <c r="F263" s="157"/>
      <c r="G263" s="157"/>
      <c r="H263" s="157"/>
      <c r="I263" s="157"/>
      <c r="J263" s="157"/>
      <c r="K263" s="157"/>
      <c r="L263" s="157"/>
      <c r="M263" s="157"/>
      <c r="N263" s="157"/>
      <c r="O263" s="157"/>
      <c r="P263" s="157"/>
      <c r="Q263" s="157"/>
      <c r="R263" s="157"/>
      <c r="S263" s="157"/>
      <c r="T263" s="157"/>
      <c r="U263" s="157"/>
      <c r="V263" s="157"/>
      <c r="W263" s="157"/>
      <c r="X263" s="157"/>
      <c r="Y263" s="148"/>
      <c r="Z263" s="148"/>
      <c r="AA263" s="148"/>
      <c r="AB263" s="148"/>
      <c r="AC263" s="148"/>
      <c r="AD263" s="148"/>
      <c r="AE263" s="148"/>
      <c r="AF263" s="148"/>
      <c r="AG263" s="148" t="s">
        <v>393</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65">
        <v>64</v>
      </c>
      <c r="B264" s="166" t="s">
        <v>2027</v>
      </c>
      <c r="C264" s="175" t="s">
        <v>2028</v>
      </c>
      <c r="D264" s="167" t="s">
        <v>727</v>
      </c>
      <c r="E264" s="168">
        <v>1</v>
      </c>
      <c r="F264" s="169">
        <v>23999.95</v>
      </c>
      <c r="G264" s="170">
        <f>ROUND(E264*F264,2)</f>
        <v>23999.95</v>
      </c>
      <c r="H264" s="169">
        <v>0</v>
      </c>
      <c r="I264" s="170">
        <f>ROUND(E264*H264,2)</f>
        <v>0</v>
      </c>
      <c r="J264" s="169">
        <v>23999.95</v>
      </c>
      <c r="K264" s="170">
        <f>ROUND(E264*J264,2)</f>
        <v>23999.95</v>
      </c>
      <c r="L264" s="170">
        <v>21</v>
      </c>
      <c r="M264" s="170">
        <f>G264*(1+L264/100)</f>
        <v>29039.9395</v>
      </c>
      <c r="N264" s="170">
        <v>0.3</v>
      </c>
      <c r="O264" s="170">
        <f>ROUND(E264*N264,2)</f>
        <v>0.3</v>
      </c>
      <c r="P264" s="170">
        <v>0</v>
      </c>
      <c r="Q264" s="170">
        <f>ROUND(E264*P264,2)</f>
        <v>0</v>
      </c>
      <c r="R264" s="170"/>
      <c r="S264" s="170" t="s">
        <v>321</v>
      </c>
      <c r="T264" s="171" t="s">
        <v>322</v>
      </c>
      <c r="U264" s="157">
        <v>0</v>
      </c>
      <c r="V264" s="157">
        <f>ROUND(E264*U264,2)</f>
        <v>0</v>
      </c>
      <c r="W264" s="157"/>
      <c r="X264" s="157" t="s">
        <v>388</v>
      </c>
      <c r="Y264" s="148"/>
      <c r="Z264" s="148"/>
      <c r="AA264" s="148"/>
      <c r="AB264" s="148"/>
      <c r="AC264" s="148"/>
      <c r="AD264" s="148"/>
      <c r="AE264" s="148"/>
      <c r="AF264" s="148"/>
      <c r="AG264" s="148" t="s">
        <v>389</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x14ac:dyDescent="0.2">
      <c r="A265" s="155"/>
      <c r="B265" s="156"/>
      <c r="C265" s="270" t="s">
        <v>2029</v>
      </c>
      <c r="D265" s="271"/>
      <c r="E265" s="271"/>
      <c r="F265" s="271"/>
      <c r="G265" s="271"/>
      <c r="H265" s="157"/>
      <c r="I265" s="157"/>
      <c r="J265" s="157"/>
      <c r="K265" s="157"/>
      <c r="L265" s="157"/>
      <c r="M265" s="157"/>
      <c r="N265" s="157"/>
      <c r="O265" s="157"/>
      <c r="P265" s="157"/>
      <c r="Q265" s="157"/>
      <c r="R265" s="157"/>
      <c r="S265" s="157"/>
      <c r="T265" s="157"/>
      <c r="U265" s="157"/>
      <c r="V265" s="157"/>
      <c r="W265" s="157"/>
      <c r="X265" s="157"/>
      <c r="Y265" s="148"/>
      <c r="Z265" s="148"/>
      <c r="AA265" s="148"/>
      <c r="AB265" s="148"/>
      <c r="AC265" s="148"/>
      <c r="AD265" s="148"/>
      <c r="AE265" s="148"/>
      <c r="AF265" s="148"/>
      <c r="AG265" s="148" t="s">
        <v>326</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261" t="s">
        <v>2030</v>
      </c>
      <c r="D266" s="262"/>
      <c r="E266" s="262"/>
      <c r="F266" s="262"/>
      <c r="G266" s="262"/>
      <c r="H266" s="157"/>
      <c r="I266" s="157"/>
      <c r="J266" s="157"/>
      <c r="K266" s="157"/>
      <c r="L266" s="157"/>
      <c r="M266" s="157"/>
      <c r="N266" s="157"/>
      <c r="O266" s="157"/>
      <c r="P266" s="157"/>
      <c r="Q266" s="157"/>
      <c r="R266" s="157"/>
      <c r="S266" s="157"/>
      <c r="T266" s="157"/>
      <c r="U266" s="157"/>
      <c r="V266" s="157"/>
      <c r="W266" s="157"/>
      <c r="X266" s="157"/>
      <c r="Y266" s="148"/>
      <c r="Z266" s="148"/>
      <c r="AA266" s="148"/>
      <c r="AB266" s="148"/>
      <c r="AC266" s="148"/>
      <c r="AD266" s="148"/>
      <c r="AE266" s="148"/>
      <c r="AF266" s="148"/>
      <c r="AG266" s="148" t="s">
        <v>326</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72" t="str">
        <f>C266</f>
        <v>Břit, čerpací rouru spouštěné studny zhotovit dle dílenské dokumentace a bude dodávkou včetně všech potřebných prvků.</v>
      </c>
      <c r="BB266" s="148"/>
      <c r="BC266" s="148"/>
      <c r="BD266" s="148"/>
      <c r="BE266" s="148"/>
      <c r="BF266" s="148"/>
      <c r="BG266" s="148"/>
      <c r="BH266" s="148"/>
    </row>
    <row r="267" spans="1:60" outlineLevel="1" x14ac:dyDescent="0.2">
      <c r="A267" s="155"/>
      <c r="B267" s="156"/>
      <c r="C267" s="197" t="s">
        <v>2031</v>
      </c>
      <c r="D267" s="183"/>
      <c r="E267" s="184">
        <v>1</v>
      </c>
      <c r="F267" s="157"/>
      <c r="G267" s="157"/>
      <c r="H267" s="157"/>
      <c r="I267" s="157"/>
      <c r="J267" s="157"/>
      <c r="K267" s="157"/>
      <c r="L267" s="157"/>
      <c r="M267" s="157"/>
      <c r="N267" s="157"/>
      <c r="O267" s="157"/>
      <c r="P267" s="157"/>
      <c r="Q267" s="157"/>
      <c r="R267" s="157"/>
      <c r="S267" s="157"/>
      <c r="T267" s="157"/>
      <c r="U267" s="157"/>
      <c r="V267" s="157"/>
      <c r="W267" s="157"/>
      <c r="X267" s="157"/>
      <c r="Y267" s="148"/>
      <c r="Z267" s="148"/>
      <c r="AA267" s="148"/>
      <c r="AB267" s="148"/>
      <c r="AC267" s="148"/>
      <c r="AD267" s="148"/>
      <c r="AE267" s="148"/>
      <c r="AF267" s="148"/>
      <c r="AG267" s="148" t="s">
        <v>393</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65">
        <v>65</v>
      </c>
      <c r="B268" s="166" t="s">
        <v>2037</v>
      </c>
      <c r="C268" s="175" t="s">
        <v>2038</v>
      </c>
      <c r="D268" s="167" t="s">
        <v>649</v>
      </c>
      <c r="E268" s="168">
        <v>0.61</v>
      </c>
      <c r="F268" s="169">
        <v>979.2</v>
      </c>
      <c r="G268" s="170">
        <f>ROUND(E268*F268,2)</f>
        <v>597.30999999999995</v>
      </c>
      <c r="H268" s="169">
        <v>0</v>
      </c>
      <c r="I268" s="170">
        <f>ROUND(E268*H268,2)</f>
        <v>0</v>
      </c>
      <c r="J268" s="169">
        <v>979.2</v>
      </c>
      <c r="K268" s="170">
        <f>ROUND(E268*J268,2)</f>
        <v>597.30999999999995</v>
      </c>
      <c r="L268" s="170">
        <v>21</v>
      </c>
      <c r="M268" s="170">
        <f>G268*(1+L268/100)</f>
        <v>722.74509999999987</v>
      </c>
      <c r="N268" s="170">
        <v>0</v>
      </c>
      <c r="O268" s="170">
        <f>ROUND(E268*N268,2)</f>
        <v>0</v>
      </c>
      <c r="P268" s="170">
        <v>0</v>
      </c>
      <c r="Q268" s="170">
        <f>ROUND(E268*P268,2)</f>
        <v>0</v>
      </c>
      <c r="R268" s="170" t="s">
        <v>2000</v>
      </c>
      <c r="S268" s="170" t="s">
        <v>387</v>
      </c>
      <c r="T268" s="171" t="s">
        <v>322</v>
      </c>
      <c r="U268" s="157">
        <v>3.327</v>
      </c>
      <c r="V268" s="157">
        <f>ROUND(E268*U268,2)</f>
        <v>2.0299999999999998</v>
      </c>
      <c r="W268" s="157"/>
      <c r="X268" s="157" t="s">
        <v>943</v>
      </c>
      <c r="Y268" s="148"/>
      <c r="Z268" s="148"/>
      <c r="AA268" s="148"/>
      <c r="AB268" s="148"/>
      <c r="AC268" s="148"/>
      <c r="AD268" s="148"/>
      <c r="AE268" s="148"/>
      <c r="AF268" s="148"/>
      <c r="AG268" s="148" t="s">
        <v>944</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55"/>
      <c r="B269" s="156"/>
      <c r="C269" s="273" t="s">
        <v>1995</v>
      </c>
      <c r="D269" s="274"/>
      <c r="E269" s="274"/>
      <c r="F269" s="274"/>
      <c r="G269" s="274"/>
      <c r="H269" s="157"/>
      <c r="I269" s="157"/>
      <c r="J269" s="157"/>
      <c r="K269" s="157"/>
      <c r="L269" s="157"/>
      <c r="M269" s="157"/>
      <c r="N269" s="157"/>
      <c r="O269" s="157"/>
      <c r="P269" s="157"/>
      <c r="Q269" s="157"/>
      <c r="R269" s="157"/>
      <c r="S269" s="157"/>
      <c r="T269" s="157"/>
      <c r="U269" s="157"/>
      <c r="V269" s="157"/>
      <c r="W269" s="157"/>
      <c r="X269" s="157"/>
      <c r="Y269" s="148"/>
      <c r="Z269" s="148"/>
      <c r="AA269" s="148"/>
      <c r="AB269" s="148"/>
      <c r="AC269" s="148"/>
      <c r="AD269" s="148"/>
      <c r="AE269" s="148"/>
      <c r="AF269" s="148"/>
      <c r="AG269" s="148" t="s">
        <v>391</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55"/>
      <c r="B270" s="156"/>
      <c r="C270" s="197" t="s">
        <v>947</v>
      </c>
      <c r="D270" s="183"/>
      <c r="E270" s="184"/>
      <c r="F270" s="157"/>
      <c r="G270" s="157"/>
      <c r="H270" s="157"/>
      <c r="I270" s="157"/>
      <c r="J270" s="157"/>
      <c r="K270" s="157"/>
      <c r="L270" s="157"/>
      <c r="M270" s="157"/>
      <c r="N270" s="157"/>
      <c r="O270" s="157"/>
      <c r="P270" s="157"/>
      <c r="Q270" s="157"/>
      <c r="R270" s="157"/>
      <c r="S270" s="157"/>
      <c r="T270" s="157"/>
      <c r="U270" s="157"/>
      <c r="V270" s="157"/>
      <c r="W270" s="157"/>
      <c r="X270" s="157"/>
      <c r="Y270" s="148"/>
      <c r="Z270" s="148"/>
      <c r="AA270" s="148"/>
      <c r="AB270" s="148"/>
      <c r="AC270" s="148"/>
      <c r="AD270" s="148"/>
      <c r="AE270" s="148"/>
      <c r="AF270" s="148"/>
      <c r="AG270" s="148" t="s">
        <v>393</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97" t="s">
        <v>2412</v>
      </c>
      <c r="D271" s="183"/>
      <c r="E271" s="184"/>
      <c r="F271" s="157"/>
      <c r="G271" s="157"/>
      <c r="H271" s="157"/>
      <c r="I271" s="157"/>
      <c r="J271" s="157"/>
      <c r="K271" s="157"/>
      <c r="L271" s="157"/>
      <c r="M271" s="157"/>
      <c r="N271" s="157"/>
      <c r="O271" s="157"/>
      <c r="P271" s="157"/>
      <c r="Q271" s="157"/>
      <c r="R271" s="157"/>
      <c r="S271" s="157"/>
      <c r="T271" s="157"/>
      <c r="U271" s="157"/>
      <c r="V271" s="157"/>
      <c r="W271" s="157"/>
      <c r="X271" s="157"/>
      <c r="Y271" s="148"/>
      <c r="Z271" s="148"/>
      <c r="AA271" s="148"/>
      <c r="AB271" s="148"/>
      <c r="AC271" s="148"/>
      <c r="AD271" s="148"/>
      <c r="AE271" s="148"/>
      <c r="AF271" s="148"/>
      <c r="AG271" s="148" t="s">
        <v>393</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97" t="s">
        <v>2413</v>
      </c>
      <c r="D272" s="183"/>
      <c r="E272" s="184">
        <v>0.61</v>
      </c>
      <c r="F272" s="157"/>
      <c r="G272" s="157"/>
      <c r="H272" s="157"/>
      <c r="I272" s="157"/>
      <c r="J272" s="157"/>
      <c r="K272" s="157"/>
      <c r="L272" s="157"/>
      <c r="M272" s="157"/>
      <c r="N272" s="157"/>
      <c r="O272" s="157"/>
      <c r="P272" s="157"/>
      <c r="Q272" s="157"/>
      <c r="R272" s="157"/>
      <c r="S272" s="157"/>
      <c r="T272" s="157"/>
      <c r="U272" s="157"/>
      <c r="V272" s="157"/>
      <c r="W272" s="157"/>
      <c r="X272" s="157"/>
      <c r="Y272" s="148"/>
      <c r="Z272" s="148"/>
      <c r="AA272" s="148"/>
      <c r="AB272" s="148"/>
      <c r="AC272" s="148"/>
      <c r="AD272" s="148"/>
      <c r="AE272" s="148"/>
      <c r="AF272" s="148"/>
      <c r="AG272" s="148" t="s">
        <v>393</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x14ac:dyDescent="0.2">
      <c r="A273" s="159" t="s">
        <v>316</v>
      </c>
      <c r="B273" s="160" t="s">
        <v>246</v>
      </c>
      <c r="C273" s="174" t="s">
        <v>247</v>
      </c>
      <c r="D273" s="161"/>
      <c r="E273" s="162"/>
      <c r="F273" s="163"/>
      <c r="G273" s="163">
        <f>SUMIF(AG274:AG281,"&lt;&gt;NOR",G274:G281)</f>
        <v>5393.63</v>
      </c>
      <c r="H273" s="163"/>
      <c r="I273" s="163">
        <f>SUM(I274:I281)</f>
        <v>2082.35</v>
      </c>
      <c r="J273" s="163"/>
      <c r="K273" s="163">
        <f>SUM(K274:K281)</f>
        <v>3311.28</v>
      </c>
      <c r="L273" s="163"/>
      <c r="M273" s="163">
        <f>SUM(M274:M281)</f>
        <v>6526.2923000000001</v>
      </c>
      <c r="N273" s="163"/>
      <c r="O273" s="163">
        <f>SUM(O274:O281)</f>
        <v>0.03</v>
      </c>
      <c r="P273" s="163"/>
      <c r="Q273" s="163">
        <f>SUM(Q274:Q281)</f>
        <v>0</v>
      </c>
      <c r="R273" s="163"/>
      <c r="S273" s="163"/>
      <c r="T273" s="164"/>
      <c r="U273" s="158"/>
      <c r="V273" s="158">
        <f>SUM(V274:V281)</f>
        <v>9.16</v>
      </c>
      <c r="W273" s="158"/>
      <c r="X273" s="158"/>
      <c r="AG273" t="s">
        <v>317</v>
      </c>
    </row>
    <row r="274" spans="1:60" ht="22.5" outlineLevel="1" x14ac:dyDescent="0.2">
      <c r="A274" s="165">
        <v>66</v>
      </c>
      <c r="B274" s="166" t="s">
        <v>2041</v>
      </c>
      <c r="C274" s="175" t="s">
        <v>2042</v>
      </c>
      <c r="D274" s="167" t="s">
        <v>506</v>
      </c>
      <c r="E274" s="168">
        <v>28.998000000000001</v>
      </c>
      <c r="F274" s="169">
        <v>186</v>
      </c>
      <c r="G274" s="170">
        <f>ROUND(E274*F274,2)</f>
        <v>5393.63</v>
      </c>
      <c r="H274" s="169">
        <v>71.81</v>
      </c>
      <c r="I274" s="170">
        <f>ROUND(E274*H274,2)</f>
        <v>2082.35</v>
      </c>
      <c r="J274" s="169">
        <v>114.19</v>
      </c>
      <c r="K274" s="170">
        <f>ROUND(E274*J274,2)</f>
        <v>3311.28</v>
      </c>
      <c r="L274" s="170">
        <v>21</v>
      </c>
      <c r="M274" s="170">
        <f>G274*(1+L274/100)</f>
        <v>6526.2923000000001</v>
      </c>
      <c r="N274" s="170">
        <v>8.9999999999999998E-4</v>
      </c>
      <c r="O274" s="170">
        <f>ROUND(E274*N274,2)</f>
        <v>0.03</v>
      </c>
      <c r="P274" s="170">
        <v>0</v>
      </c>
      <c r="Q274" s="170">
        <f>ROUND(E274*P274,2)</f>
        <v>0</v>
      </c>
      <c r="R274" s="170" t="s">
        <v>1499</v>
      </c>
      <c r="S274" s="170" t="s">
        <v>387</v>
      </c>
      <c r="T274" s="171" t="s">
        <v>322</v>
      </c>
      <c r="U274" s="157">
        <v>0.31580000000000003</v>
      </c>
      <c r="V274" s="157">
        <f>ROUND(E274*U274,2)</f>
        <v>9.16</v>
      </c>
      <c r="W274" s="157"/>
      <c r="X274" s="157" t="s">
        <v>388</v>
      </c>
      <c r="Y274" s="148"/>
      <c r="Z274" s="148"/>
      <c r="AA274" s="148"/>
      <c r="AB274" s="148"/>
      <c r="AC274" s="148"/>
      <c r="AD274" s="148"/>
      <c r="AE274" s="148"/>
      <c r="AF274" s="148"/>
      <c r="AG274" s="148" t="s">
        <v>389</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273" t="s">
        <v>1500</v>
      </c>
      <c r="D275" s="274"/>
      <c r="E275" s="274"/>
      <c r="F275" s="274"/>
      <c r="G275" s="274"/>
      <c r="H275" s="157"/>
      <c r="I275" s="157"/>
      <c r="J275" s="157"/>
      <c r="K275" s="157"/>
      <c r="L275" s="157"/>
      <c r="M275" s="157"/>
      <c r="N275" s="157"/>
      <c r="O275" s="157"/>
      <c r="P275" s="157"/>
      <c r="Q275" s="157"/>
      <c r="R275" s="157"/>
      <c r="S275" s="157"/>
      <c r="T275" s="157"/>
      <c r="U275" s="157"/>
      <c r="V275" s="157"/>
      <c r="W275" s="157"/>
      <c r="X275" s="157"/>
      <c r="Y275" s="148"/>
      <c r="Z275" s="148"/>
      <c r="AA275" s="148"/>
      <c r="AB275" s="148"/>
      <c r="AC275" s="148"/>
      <c r="AD275" s="148"/>
      <c r="AE275" s="148"/>
      <c r="AF275" s="148"/>
      <c r="AG275" s="148" t="s">
        <v>391</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261" t="s">
        <v>2043</v>
      </c>
      <c r="D276" s="262"/>
      <c r="E276" s="262"/>
      <c r="F276" s="262"/>
      <c r="G276" s="262"/>
      <c r="H276" s="157"/>
      <c r="I276" s="157"/>
      <c r="J276" s="157"/>
      <c r="K276" s="157"/>
      <c r="L276" s="157"/>
      <c r="M276" s="157"/>
      <c r="N276" s="157"/>
      <c r="O276" s="157"/>
      <c r="P276" s="157"/>
      <c r="Q276" s="157"/>
      <c r="R276" s="157"/>
      <c r="S276" s="157"/>
      <c r="T276" s="157"/>
      <c r="U276" s="157"/>
      <c r="V276" s="157"/>
      <c r="W276" s="157"/>
      <c r="X276" s="157"/>
      <c r="Y276" s="148"/>
      <c r="Z276" s="148"/>
      <c r="AA276" s="148"/>
      <c r="AB276" s="148"/>
      <c r="AC276" s="148"/>
      <c r="AD276" s="148"/>
      <c r="AE276" s="148"/>
      <c r="AF276" s="148"/>
      <c r="AG276" s="148" t="s">
        <v>326</v>
      </c>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97" t="s">
        <v>2044</v>
      </c>
      <c r="D277" s="183"/>
      <c r="E277" s="184"/>
      <c r="F277" s="157"/>
      <c r="G277" s="157"/>
      <c r="H277" s="157"/>
      <c r="I277" s="157"/>
      <c r="J277" s="157"/>
      <c r="K277" s="157"/>
      <c r="L277" s="157"/>
      <c r="M277" s="157"/>
      <c r="N277" s="157"/>
      <c r="O277" s="157"/>
      <c r="P277" s="157"/>
      <c r="Q277" s="157"/>
      <c r="R277" s="157"/>
      <c r="S277" s="157"/>
      <c r="T277" s="157"/>
      <c r="U277" s="157"/>
      <c r="V277" s="157"/>
      <c r="W277" s="157"/>
      <c r="X277" s="157"/>
      <c r="Y277" s="148"/>
      <c r="Z277" s="148"/>
      <c r="AA277" s="148"/>
      <c r="AB277" s="148"/>
      <c r="AC277" s="148"/>
      <c r="AD277" s="148"/>
      <c r="AE277" s="148"/>
      <c r="AF277" s="148"/>
      <c r="AG277" s="148" t="s">
        <v>393</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55"/>
      <c r="B278" s="156"/>
      <c r="C278" s="197" t="s">
        <v>2414</v>
      </c>
      <c r="D278" s="183"/>
      <c r="E278" s="184">
        <v>3.7124999999999999</v>
      </c>
      <c r="F278" s="157"/>
      <c r="G278" s="157"/>
      <c r="H278" s="157"/>
      <c r="I278" s="157"/>
      <c r="J278" s="157"/>
      <c r="K278" s="157"/>
      <c r="L278" s="157"/>
      <c r="M278" s="157"/>
      <c r="N278" s="157"/>
      <c r="O278" s="157"/>
      <c r="P278" s="157"/>
      <c r="Q278" s="157"/>
      <c r="R278" s="157"/>
      <c r="S278" s="157"/>
      <c r="T278" s="157"/>
      <c r="U278" s="157"/>
      <c r="V278" s="157"/>
      <c r="W278" s="157"/>
      <c r="X278" s="157"/>
      <c r="Y278" s="148"/>
      <c r="Z278" s="148"/>
      <c r="AA278" s="148"/>
      <c r="AB278" s="148"/>
      <c r="AC278" s="148"/>
      <c r="AD278" s="148"/>
      <c r="AE278" s="148"/>
      <c r="AF278" s="148"/>
      <c r="AG278" s="148" t="s">
        <v>393</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55"/>
      <c r="B279" s="156"/>
      <c r="C279" s="197" t="s">
        <v>2415</v>
      </c>
      <c r="D279" s="183"/>
      <c r="E279" s="184">
        <v>20.253</v>
      </c>
      <c r="F279" s="157"/>
      <c r="G279" s="157"/>
      <c r="H279" s="157"/>
      <c r="I279" s="157"/>
      <c r="J279" s="157"/>
      <c r="K279" s="157"/>
      <c r="L279" s="157"/>
      <c r="M279" s="157"/>
      <c r="N279" s="157"/>
      <c r="O279" s="157"/>
      <c r="P279" s="157"/>
      <c r="Q279" s="157"/>
      <c r="R279" s="157"/>
      <c r="S279" s="157"/>
      <c r="T279" s="157"/>
      <c r="U279" s="157"/>
      <c r="V279" s="157"/>
      <c r="W279" s="157"/>
      <c r="X279" s="157"/>
      <c r="Y279" s="148"/>
      <c r="Z279" s="148"/>
      <c r="AA279" s="148"/>
      <c r="AB279" s="148"/>
      <c r="AC279" s="148"/>
      <c r="AD279" s="148"/>
      <c r="AE279" s="148"/>
      <c r="AF279" s="148"/>
      <c r="AG279" s="148" t="s">
        <v>393</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97" t="s">
        <v>2416</v>
      </c>
      <c r="D280" s="183"/>
      <c r="E280" s="184">
        <v>5.0324999999999998</v>
      </c>
      <c r="F280" s="157"/>
      <c r="G280" s="157"/>
      <c r="H280" s="157"/>
      <c r="I280" s="157"/>
      <c r="J280" s="157"/>
      <c r="K280" s="157"/>
      <c r="L280" s="157"/>
      <c r="M280" s="157"/>
      <c r="N280" s="157"/>
      <c r="O280" s="157"/>
      <c r="P280" s="157"/>
      <c r="Q280" s="157"/>
      <c r="R280" s="157"/>
      <c r="S280" s="157"/>
      <c r="T280" s="157"/>
      <c r="U280" s="157"/>
      <c r="V280" s="157"/>
      <c r="W280" s="157"/>
      <c r="X280" s="157"/>
      <c r="Y280" s="148"/>
      <c r="Z280" s="148"/>
      <c r="AA280" s="148"/>
      <c r="AB280" s="148"/>
      <c r="AC280" s="148"/>
      <c r="AD280" s="148"/>
      <c r="AE280" s="148"/>
      <c r="AF280" s="148"/>
      <c r="AG280" s="148" t="s">
        <v>393</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98" t="s">
        <v>599</v>
      </c>
      <c r="D281" s="185"/>
      <c r="E281" s="186">
        <v>28.998000000000001</v>
      </c>
      <c r="F281" s="157"/>
      <c r="G281" s="157"/>
      <c r="H281" s="157"/>
      <c r="I281" s="157"/>
      <c r="J281" s="157"/>
      <c r="K281" s="157"/>
      <c r="L281" s="157"/>
      <c r="M281" s="157"/>
      <c r="N281" s="157"/>
      <c r="O281" s="157"/>
      <c r="P281" s="157"/>
      <c r="Q281" s="157"/>
      <c r="R281" s="157"/>
      <c r="S281" s="157"/>
      <c r="T281" s="157"/>
      <c r="U281" s="157"/>
      <c r="V281" s="157"/>
      <c r="W281" s="157"/>
      <c r="X281" s="157"/>
      <c r="Y281" s="148"/>
      <c r="Z281" s="148"/>
      <c r="AA281" s="148"/>
      <c r="AB281" s="148"/>
      <c r="AC281" s="148"/>
      <c r="AD281" s="148"/>
      <c r="AE281" s="148"/>
      <c r="AF281" s="148"/>
      <c r="AG281" s="148" t="s">
        <v>393</v>
      </c>
      <c r="AH281" s="148">
        <v>1</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x14ac:dyDescent="0.2">
      <c r="A282" s="159" t="s">
        <v>316</v>
      </c>
      <c r="B282" s="160" t="s">
        <v>283</v>
      </c>
      <c r="C282" s="174" t="s">
        <v>284</v>
      </c>
      <c r="D282" s="161"/>
      <c r="E282" s="162"/>
      <c r="F282" s="163"/>
      <c r="G282" s="163">
        <f>SUMIF(AG283:AG296,"&lt;&gt;NOR",G283:G296)</f>
        <v>3161.6</v>
      </c>
      <c r="H282" s="163"/>
      <c r="I282" s="163">
        <f>SUM(I283:I296)</f>
        <v>1005.35</v>
      </c>
      <c r="J282" s="163"/>
      <c r="K282" s="163">
        <f>SUM(K283:K296)</f>
        <v>2156.25</v>
      </c>
      <c r="L282" s="163"/>
      <c r="M282" s="163">
        <f>SUM(M283:M296)</f>
        <v>3825.5359999999991</v>
      </c>
      <c r="N282" s="163"/>
      <c r="O282" s="163">
        <f>SUM(O283:O296)</f>
        <v>0.67</v>
      </c>
      <c r="P282" s="163"/>
      <c r="Q282" s="163">
        <f>SUM(Q283:Q296)</f>
        <v>0</v>
      </c>
      <c r="R282" s="163"/>
      <c r="S282" s="163"/>
      <c r="T282" s="164"/>
      <c r="U282" s="158"/>
      <c r="V282" s="158">
        <f>SUM(V283:V296)</f>
        <v>7.61</v>
      </c>
      <c r="W282" s="158"/>
      <c r="X282" s="158"/>
      <c r="AG282" t="s">
        <v>317</v>
      </c>
    </row>
    <row r="283" spans="1:60" outlineLevel="1" x14ac:dyDescent="0.2">
      <c r="A283" s="165">
        <v>67</v>
      </c>
      <c r="B283" s="166" t="s">
        <v>2052</v>
      </c>
      <c r="C283" s="175" t="s">
        <v>2053</v>
      </c>
      <c r="D283" s="167" t="s">
        <v>420</v>
      </c>
      <c r="E283" s="168">
        <v>6</v>
      </c>
      <c r="F283" s="169">
        <v>160</v>
      </c>
      <c r="G283" s="170">
        <f>ROUND(E283*F283,2)</f>
        <v>960</v>
      </c>
      <c r="H283" s="169">
        <v>118.4</v>
      </c>
      <c r="I283" s="170">
        <f>ROUND(E283*H283,2)</f>
        <v>710.4</v>
      </c>
      <c r="J283" s="169">
        <v>41.6</v>
      </c>
      <c r="K283" s="170">
        <f>ROUND(E283*J283,2)</f>
        <v>249.6</v>
      </c>
      <c r="L283" s="170">
        <v>21</v>
      </c>
      <c r="M283" s="170">
        <f>G283*(1+L283/100)</f>
        <v>1161.5999999999999</v>
      </c>
      <c r="N283" s="170">
        <v>2.1199999999999999E-3</v>
      </c>
      <c r="O283" s="170">
        <f>ROUND(E283*N283,2)</f>
        <v>0.01</v>
      </c>
      <c r="P283" s="170">
        <v>0</v>
      </c>
      <c r="Q283" s="170">
        <f>ROUND(E283*P283,2)</f>
        <v>0</v>
      </c>
      <c r="R283" s="170"/>
      <c r="S283" s="170" t="s">
        <v>387</v>
      </c>
      <c r="T283" s="171" t="s">
        <v>322</v>
      </c>
      <c r="U283" s="157">
        <v>0.125</v>
      </c>
      <c r="V283" s="157">
        <f>ROUND(E283*U283,2)</f>
        <v>0.75</v>
      </c>
      <c r="W283" s="157"/>
      <c r="X283" s="157" t="s">
        <v>388</v>
      </c>
      <c r="Y283" s="148"/>
      <c r="Z283" s="148"/>
      <c r="AA283" s="148"/>
      <c r="AB283" s="148"/>
      <c r="AC283" s="148"/>
      <c r="AD283" s="148"/>
      <c r="AE283" s="148"/>
      <c r="AF283" s="148"/>
      <c r="AG283" s="148" t="s">
        <v>389</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270" t="s">
        <v>2054</v>
      </c>
      <c r="D284" s="271"/>
      <c r="E284" s="271"/>
      <c r="F284" s="271"/>
      <c r="G284" s="271"/>
      <c r="H284" s="157"/>
      <c r="I284" s="157"/>
      <c r="J284" s="157"/>
      <c r="K284" s="157"/>
      <c r="L284" s="157"/>
      <c r="M284" s="157"/>
      <c r="N284" s="157"/>
      <c r="O284" s="157"/>
      <c r="P284" s="157"/>
      <c r="Q284" s="157"/>
      <c r="R284" s="157"/>
      <c r="S284" s="157"/>
      <c r="T284" s="157"/>
      <c r="U284" s="157"/>
      <c r="V284" s="157"/>
      <c r="W284" s="157"/>
      <c r="X284" s="157"/>
      <c r="Y284" s="148"/>
      <c r="Z284" s="148"/>
      <c r="AA284" s="148"/>
      <c r="AB284" s="148"/>
      <c r="AC284" s="148"/>
      <c r="AD284" s="148"/>
      <c r="AE284" s="148"/>
      <c r="AF284" s="148"/>
      <c r="AG284" s="148" t="s">
        <v>326</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97" t="s">
        <v>2417</v>
      </c>
      <c r="D285" s="183"/>
      <c r="E285" s="184">
        <v>6</v>
      </c>
      <c r="F285" s="157"/>
      <c r="G285" s="157"/>
      <c r="H285" s="157"/>
      <c r="I285" s="157"/>
      <c r="J285" s="157"/>
      <c r="K285" s="157"/>
      <c r="L285" s="157"/>
      <c r="M285" s="157"/>
      <c r="N285" s="157"/>
      <c r="O285" s="157"/>
      <c r="P285" s="157"/>
      <c r="Q285" s="157"/>
      <c r="R285" s="157"/>
      <c r="S285" s="157"/>
      <c r="T285" s="157"/>
      <c r="U285" s="157"/>
      <c r="V285" s="157"/>
      <c r="W285" s="157"/>
      <c r="X285" s="157"/>
      <c r="Y285" s="148"/>
      <c r="Z285" s="148"/>
      <c r="AA285" s="148"/>
      <c r="AB285" s="148"/>
      <c r="AC285" s="148"/>
      <c r="AD285" s="148"/>
      <c r="AE285" s="148"/>
      <c r="AF285" s="148"/>
      <c r="AG285" s="148" t="s">
        <v>393</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65">
        <v>68</v>
      </c>
      <c r="B286" s="166" t="s">
        <v>2057</v>
      </c>
      <c r="C286" s="175" t="s">
        <v>2058</v>
      </c>
      <c r="D286" s="167" t="s">
        <v>420</v>
      </c>
      <c r="E286" s="168">
        <v>5</v>
      </c>
      <c r="F286" s="169">
        <v>264.39999999999998</v>
      </c>
      <c r="G286" s="170">
        <f>ROUND(E286*F286,2)</f>
        <v>1322</v>
      </c>
      <c r="H286" s="169">
        <v>0</v>
      </c>
      <c r="I286" s="170">
        <f>ROUND(E286*H286,2)</f>
        <v>0</v>
      </c>
      <c r="J286" s="169">
        <v>264.39999999999998</v>
      </c>
      <c r="K286" s="170">
        <f>ROUND(E286*J286,2)</f>
        <v>1322</v>
      </c>
      <c r="L286" s="170">
        <v>21</v>
      </c>
      <c r="M286" s="170">
        <f>G286*(1+L286/100)</f>
        <v>1599.62</v>
      </c>
      <c r="N286" s="170">
        <v>0</v>
      </c>
      <c r="O286" s="170">
        <f>ROUND(E286*N286,2)</f>
        <v>0</v>
      </c>
      <c r="P286" s="170">
        <v>0</v>
      </c>
      <c r="Q286" s="170">
        <f>ROUND(E286*P286,2)</f>
        <v>0</v>
      </c>
      <c r="R286" s="170"/>
      <c r="S286" s="170" t="s">
        <v>387</v>
      </c>
      <c r="T286" s="171" t="s">
        <v>322</v>
      </c>
      <c r="U286" s="157">
        <v>0.98924000000000001</v>
      </c>
      <c r="V286" s="157">
        <f>ROUND(E286*U286,2)</f>
        <v>4.95</v>
      </c>
      <c r="W286" s="157"/>
      <c r="X286" s="157" t="s">
        <v>388</v>
      </c>
      <c r="Y286" s="148"/>
      <c r="Z286" s="148"/>
      <c r="AA286" s="148"/>
      <c r="AB286" s="148"/>
      <c r="AC286" s="148"/>
      <c r="AD286" s="148"/>
      <c r="AE286" s="148"/>
      <c r="AF286" s="148"/>
      <c r="AG286" s="148" t="s">
        <v>389</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97" t="s">
        <v>2418</v>
      </c>
      <c r="D287" s="183"/>
      <c r="E287" s="184">
        <v>5</v>
      </c>
      <c r="F287" s="157"/>
      <c r="G287" s="157"/>
      <c r="H287" s="157"/>
      <c r="I287" s="157"/>
      <c r="J287" s="157"/>
      <c r="K287" s="157"/>
      <c r="L287" s="157"/>
      <c r="M287" s="157"/>
      <c r="N287" s="157"/>
      <c r="O287" s="157"/>
      <c r="P287" s="157"/>
      <c r="Q287" s="157"/>
      <c r="R287" s="157"/>
      <c r="S287" s="157"/>
      <c r="T287" s="157"/>
      <c r="U287" s="157"/>
      <c r="V287" s="157"/>
      <c r="W287" s="157"/>
      <c r="X287" s="157"/>
      <c r="Y287" s="148"/>
      <c r="Z287" s="148"/>
      <c r="AA287" s="148"/>
      <c r="AB287" s="148"/>
      <c r="AC287" s="148"/>
      <c r="AD287" s="148"/>
      <c r="AE287" s="148"/>
      <c r="AF287" s="148"/>
      <c r="AG287" s="148" t="s">
        <v>393</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65">
        <v>69</v>
      </c>
      <c r="B288" s="166" t="s">
        <v>2061</v>
      </c>
      <c r="C288" s="175" t="s">
        <v>2062</v>
      </c>
      <c r="D288" s="167" t="s">
        <v>420</v>
      </c>
      <c r="E288" s="168">
        <v>5</v>
      </c>
      <c r="F288" s="169">
        <v>84.8</v>
      </c>
      <c r="G288" s="170">
        <f>ROUND(E288*F288,2)</f>
        <v>424</v>
      </c>
      <c r="H288" s="169">
        <v>54.85</v>
      </c>
      <c r="I288" s="170">
        <f>ROUND(E288*H288,2)</f>
        <v>274.25</v>
      </c>
      <c r="J288" s="169">
        <v>29.95</v>
      </c>
      <c r="K288" s="170">
        <f>ROUND(E288*J288,2)</f>
        <v>149.75</v>
      </c>
      <c r="L288" s="170">
        <v>21</v>
      </c>
      <c r="M288" s="170">
        <f>G288*(1+L288/100)</f>
        <v>513.04</v>
      </c>
      <c r="N288" s="170">
        <v>0.13242999999999999</v>
      </c>
      <c r="O288" s="170">
        <f>ROUND(E288*N288,2)</f>
        <v>0.66</v>
      </c>
      <c r="P288" s="170">
        <v>0</v>
      </c>
      <c r="Q288" s="170">
        <f>ROUND(E288*P288,2)</f>
        <v>0</v>
      </c>
      <c r="R288" s="170"/>
      <c r="S288" s="170" t="s">
        <v>387</v>
      </c>
      <c r="T288" s="171" t="s">
        <v>322</v>
      </c>
      <c r="U288" s="157">
        <v>7.2999999999999995E-2</v>
      </c>
      <c r="V288" s="157">
        <f>ROUND(E288*U288,2)</f>
        <v>0.37</v>
      </c>
      <c r="W288" s="157"/>
      <c r="X288" s="157" t="s">
        <v>388</v>
      </c>
      <c r="Y288" s="148"/>
      <c r="Z288" s="148"/>
      <c r="AA288" s="148"/>
      <c r="AB288" s="148"/>
      <c r="AC288" s="148"/>
      <c r="AD288" s="148"/>
      <c r="AE288" s="148"/>
      <c r="AF288" s="148"/>
      <c r="AG288" s="148" t="s">
        <v>389</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270" t="s">
        <v>2063</v>
      </c>
      <c r="D289" s="271"/>
      <c r="E289" s="271"/>
      <c r="F289" s="271"/>
      <c r="G289" s="271"/>
      <c r="H289" s="157"/>
      <c r="I289" s="157"/>
      <c r="J289" s="157"/>
      <c r="K289" s="157"/>
      <c r="L289" s="157"/>
      <c r="M289" s="157"/>
      <c r="N289" s="157"/>
      <c r="O289" s="157"/>
      <c r="P289" s="157"/>
      <c r="Q289" s="157"/>
      <c r="R289" s="157"/>
      <c r="S289" s="157"/>
      <c r="T289" s="157"/>
      <c r="U289" s="157"/>
      <c r="V289" s="157"/>
      <c r="W289" s="157"/>
      <c r="X289" s="157"/>
      <c r="Y289" s="148"/>
      <c r="Z289" s="148"/>
      <c r="AA289" s="148"/>
      <c r="AB289" s="148"/>
      <c r="AC289" s="148"/>
      <c r="AD289" s="148"/>
      <c r="AE289" s="148"/>
      <c r="AF289" s="148"/>
      <c r="AG289" s="148" t="s">
        <v>326</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55"/>
      <c r="B290" s="156"/>
      <c r="C290" s="197" t="s">
        <v>2418</v>
      </c>
      <c r="D290" s="183"/>
      <c r="E290" s="184">
        <v>5</v>
      </c>
      <c r="F290" s="157"/>
      <c r="G290" s="157"/>
      <c r="H290" s="157"/>
      <c r="I290" s="157"/>
      <c r="J290" s="157"/>
      <c r="K290" s="157"/>
      <c r="L290" s="157"/>
      <c r="M290" s="157"/>
      <c r="N290" s="157"/>
      <c r="O290" s="157"/>
      <c r="P290" s="157"/>
      <c r="Q290" s="157"/>
      <c r="R290" s="157"/>
      <c r="S290" s="157"/>
      <c r="T290" s="157"/>
      <c r="U290" s="157"/>
      <c r="V290" s="157"/>
      <c r="W290" s="157"/>
      <c r="X290" s="157"/>
      <c r="Y290" s="148"/>
      <c r="Z290" s="148"/>
      <c r="AA290" s="148"/>
      <c r="AB290" s="148"/>
      <c r="AC290" s="148"/>
      <c r="AD290" s="148"/>
      <c r="AE290" s="148"/>
      <c r="AF290" s="148"/>
      <c r="AG290" s="148" t="s">
        <v>393</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65">
        <v>70</v>
      </c>
      <c r="B291" s="166" t="s">
        <v>2064</v>
      </c>
      <c r="C291" s="175" t="s">
        <v>2065</v>
      </c>
      <c r="D291" s="167" t="s">
        <v>420</v>
      </c>
      <c r="E291" s="168">
        <v>5</v>
      </c>
      <c r="F291" s="169">
        <v>12.08</v>
      </c>
      <c r="G291" s="170">
        <f>ROUND(E291*F291,2)</f>
        <v>60.4</v>
      </c>
      <c r="H291" s="169">
        <v>4.1399999999999997</v>
      </c>
      <c r="I291" s="170">
        <f>ROUND(E291*H291,2)</f>
        <v>20.7</v>
      </c>
      <c r="J291" s="169">
        <v>7.94</v>
      </c>
      <c r="K291" s="170">
        <f>ROUND(E291*J291,2)</f>
        <v>39.700000000000003</v>
      </c>
      <c r="L291" s="170">
        <v>21</v>
      </c>
      <c r="M291" s="170">
        <f>G291*(1+L291/100)</f>
        <v>73.084000000000003</v>
      </c>
      <c r="N291" s="170">
        <v>6.0000000000000002E-5</v>
      </c>
      <c r="O291" s="170">
        <f>ROUND(E291*N291,2)</f>
        <v>0</v>
      </c>
      <c r="P291" s="170">
        <v>0</v>
      </c>
      <c r="Q291" s="170">
        <f>ROUND(E291*P291,2)</f>
        <v>0</v>
      </c>
      <c r="R291" s="170"/>
      <c r="S291" s="170" t="s">
        <v>387</v>
      </c>
      <c r="T291" s="171" t="s">
        <v>322</v>
      </c>
      <c r="U291" s="157">
        <v>2.5999999999999999E-2</v>
      </c>
      <c r="V291" s="157">
        <f>ROUND(E291*U291,2)</f>
        <v>0.13</v>
      </c>
      <c r="W291" s="157"/>
      <c r="X291" s="157" t="s">
        <v>388</v>
      </c>
      <c r="Y291" s="148"/>
      <c r="Z291" s="148"/>
      <c r="AA291" s="148"/>
      <c r="AB291" s="148"/>
      <c r="AC291" s="148"/>
      <c r="AD291" s="148"/>
      <c r="AE291" s="148"/>
      <c r="AF291" s="148"/>
      <c r="AG291" s="148" t="s">
        <v>389</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97" t="s">
        <v>2418</v>
      </c>
      <c r="D292" s="183"/>
      <c r="E292" s="184">
        <v>5</v>
      </c>
      <c r="F292" s="157"/>
      <c r="G292" s="157"/>
      <c r="H292" s="157"/>
      <c r="I292" s="157"/>
      <c r="J292" s="157"/>
      <c r="K292" s="157"/>
      <c r="L292" s="157"/>
      <c r="M292" s="157"/>
      <c r="N292" s="157"/>
      <c r="O292" s="157"/>
      <c r="P292" s="157"/>
      <c r="Q292" s="157"/>
      <c r="R292" s="157"/>
      <c r="S292" s="157"/>
      <c r="T292" s="157"/>
      <c r="U292" s="157"/>
      <c r="V292" s="157"/>
      <c r="W292" s="157"/>
      <c r="X292" s="157"/>
      <c r="Y292" s="148"/>
      <c r="Z292" s="148"/>
      <c r="AA292" s="148"/>
      <c r="AB292" s="148"/>
      <c r="AC292" s="148"/>
      <c r="AD292" s="148"/>
      <c r="AE292" s="148"/>
      <c r="AF292" s="148"/>
      <c r="AG292" s="148" t="s">
        <v>393</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65">
        <v>71</v>
      </c>
      <c r="B293" s="166" t="s">
        <v>2066</v>
      </c>
      <c r="C293" s="175" t="s">
        <v>2067</v>
      </c>
      <c r="D293" s="167" t="s">
        <v>420</v>
      </c>
      <c r="E293" s="168">
        <v>5</v>
      </c>
      <c r="F293" s="169">
        <v>45.04</v>
      </c>
      <c r="G293" s="170">
        <f>ROUND(E293*F293,2)</f>
        <v>225.2</v>
      </c>
      <c r="H293" s="169">
        <v>0</v>
      </c>
      <c r="I293" s="170">
        <f>ROUND(E293*H293,2)</f>
        <v>0</v>
      </c>
      <c r="J293" s="169">
        <v>45.04</v>
      </c>
      <c r="K293" s="170">
        <f>ROUND(E293*J293,2)</f>
        <v>225.2</v>
      </c>
      <c r="L293" s="170">
        <v>21</v>
      </c>
      <c r="M293" s="170">
        <f>G293*(1+L293/100)</f>
        <v>272.49199999999996</v>
      </c>
      <c r="N293" s="170">
        <v>0</v>
      </c>
      <c r="O293" s="170">
        <f>ROUND(E293*N293,2)</f>
        <v>0</v>
      </c>
      <c r="P293" s="170">
        <v>0</v>
      </c>
      <c r="Q293" s="170">
        <f>ROUND(E293*P293,2)</f>
        <v>0</v>
      </c>
      <c r="R293" s="170"/>
      <c r="S293" s="170" t="s">
        <v>387</v>
      </c>
      <c r="T293" s="171" t="s">
        <v>322</v>
      </c>
      <c r="U293" s="157">
        <v>0.15110000000000001</v>
      </c>
      <c r="V293" s="157">
        <f>ROUND(E293*U293,2)</f>
        <v>0.76</v>
      </c>
      <c r="W293" s="157"/>
      <c r="X293" s="157" t="s">
        <v>388</v>
      </c>
      <c r="Y293" s="148"/>
      <c r="Z293" s="148"/>
      <c r="AA293" s="148"/>
      <c r="AB293" s="148"/>
      <c r="AC293" s="148"/>
      <c r="AD293" s="148"/>
      <c r="AE293" s="148"/>
      <c r="AF293" s="148"/>
      <c r="AG293" s="148" t="s">
        <v>389</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97" t="s">
        <v>2418</v>
      </c>
      <c r="D294" s="183"/>
      <c r="E294" s="184">
        <v>5</v>
      </c>
      <c r="F294" s="157"/>
      <c r="G294" s="157"/>
      <c r="H294" s="157"/>
      <c r="I294" s="157"/>
      <c r="J294" s="157"/>
      <c r="K294" s="157"/>
      <c r="L294" s="157"/>
      <c r="M294" s="157"/>
      <c r="N294" s="157"/>
      <c r="O294" s="157"/>
      <c r="P294" s="157"/>
      <c r="Q294" s="157"/>
      <c r="R294" s="157"/>
      <c r="S294" s="157"/>
      <c r="T294" s="157"/>
      <c r="U294" s="157"/>
      <c r="V294" s="157"/>
      <c r="W294" s="157"/>
      <c r="X294" s="157"/>
      <c r="Y294" s="148"/>
      <c r="Z294" s="148"/>
      <c r="AA294" s="148"/>
      <c r="AB294" s="148"/>
      <c r="AC294" s="148"/>
      <c r="AD294" s="148"/>
      <c r="AE294" s="148"/>
      <c r="AF294" s="148"/>
      <c r="AG294" s="148" t="s">
        <v>393</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65">
        <v>72</v>
      </c>
      <c r="B295" s="166" t="s">
        <v>2068</v>
      </c>
      <c r="C295" s="175" t="s">
        <v>2069</v>
      </c>
      <c r="D295" s="167" t="s">
        <v>506</v>
      </c>
      <c r="E295" s="168">
        <v>5</v>
      </c>
      <c r="F295" s="169">
        <v>34</v>
      </c>
      <c r="G295" s="170">
        <f>ROUND(E295*F295,2)</f>
        <v>170</v>
      </c>
      <c r="H295" s="169">
        <v>0</v>
      </c>
      <c r="I295" s="170">
        <f>ROUND(E295*H295,2)</f>
        <v>0</v>
      </c>
      <c r="J295" s="169">
        <v>34</v>
      </c>
      <c r="K295" s="170">
        <f>ROUND(E295*J295,2)</f>
        <v>170</v>
      </c>
      <c r="L295" s="170">
        <v>21</v>
      </c>
      <c r="M295" s="170">
        <f>G295*(1+L295/100)</f>
        <v>205.7</v>
      </c>
      <c r="N295" s="170">
        <v>0</v>
      </c>
      <c r="O295" s="170">
        <f>ROUND(E295*N295,2)</f>
        <v>0</v>
      </c>
      <c r="P295" s="170">
        <v>0</v>
      </c>
      <c r="Q295" s="170">
        <f>ROUND(E295*P295,2)</f>
        <v>0</v>
      </c>
      <c r="R295" s="170"/>
      <c r="S295" s="170" t="s">
        <v>387</v>
      </c>
      <c r="T295" s="171" t="s">
        <v>322</v>
      </c>
      <c r="U295" s="157">
        <v>0.129</v>
      </c>
      <c r="V295" s="157">
        <f>ROUND(E295*U295,2)</f>
        <v>0.65</v>
      </c>
      <c r="W295" s="157"/>
      <c r="X295" s="157" t="s">
        <v>388</v>
      </c>
      <c r="Y295" s="148"/>
      <c r="Z295" s="148"/>
      <c r="AA295" s="148"/>
      <c r="AB295" s="148"/>
      <c r="AC295" s="148"/>
      <c r="AD295" s="148"/>
      <c r="AE295" s="148"/>
      <c r="AF295" s="148"/>
      <c r="AG295" s="148" t="s">
        <v>389</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97" t="s">
        <v>2419</v>
      </c>
      <c r="D296" s="183"/>
      <c r="E296" s="184">
        <v>5</v>
      </c>
      <c r="F296" s="157"/>
      <c r="G296" s="157"/>
      <c r="H296" s="157"/>
      <c r="I296" s="157"/>
      <c r="J296" s="157"/>
      <c r="K296" s="157"/>
      <c r="L296" s="157"/>
      <c r="M296" s="157"/>
      <c r="N296" s="157"/>
      <c r="O296" s="157"/>
      <c r="P296" s="157"/>
      <c r="Q296" s="157"/>
      <c r="R296" s="157"/>
      <c r="S296" s="157"/>
      <c r="T296" s="157"/>
      <c r="U296" s="157"/>
      <c r="V296" s="157"/>
      <c r="W296" s="157"/>
      <c r="X296" s="157"/>
      <c r="Y296" s="148"/>
      <c r="Z296" s="148"/>
      <c r="AA296" s="148"/>
      <c r="AB296" s="148"/>
      <c r="AC296" s="148"/>
      <c r="AD296" s="148"/>
      <c r="AE296" s="148"/>
      <c r="AF296" s="148"/>
      <c r="AG296" s="148" t="s">
        <v>393</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x14ac:dyDescent="0.2">
      <c r="A297" s="3"/>
      <c r="B297" s="4"/>
      <c r="C297" s="176"/>
      <c r="D297" s="6"/>
      <c r="E297" s="3"/>
      <c r="F297" s="3"/>
      <c r="G297" s="3"/>
      <c r="H297" s="3"/>
      <c r="I297" s="3"/>
      <c r="J297" s="3"/>
      <c r="K297" s="3"/>
      <c r="L297" s="3"/>
      <c r="M297" s="3"/>
      <c r="N297" s="3"/>
      <c r="O297" s="3"/>
      <c r="P297" s="3"/>
      <c r="Q297" s="3"/>
      <c r="R297" s="3"/>
      <c r="S297" s="3"/>
      <c r="T297" s="3"/>
      <c r="U297" s="3"/>
      <c r="V297" s="3"/>
      <c r="W297" s="3"/>
      <c r="X297" s="3"/>
      <c r="AE297">
        <v>15</v>
      </c>
      <c r="AF297">
        <v>21</v>
      </c>
      <c r="AG297" t="s">
        <v>303</v>
      </c>
    </row>
    <row r="298" spans="1:60" x14ac:dyDescent="0.2">
      <c r="A298" s="151"/>
      <c r="B298" s="152" t="s">
        <v>29</v>
      </c>
      <c r="C298" s="177"/>
      <c r="D298" s="153"/>
      <c r="E298" s="154"/>
      <c r="F298" s="154"/>
      <c r="G298" s="173">
        <f>G8+G89+G98+G123+G131+G167+G176+G180+G197+G208+G214+G221+G243+G248+G257+G273+G282</f>
        <v>344173.99999999994</v>
      </c>
      <c r="H298" s="3"/>
      <c r="I298" s="3"/>
      <c r="J298" s="3"/>
      <c r="K298" s="3"/>
      <c r="L298" s="3"/>
      <c r="M298" s="3"/>
      <c r="N298" s="3"/>
      <c r="O298" s="3"/>
      <c r="P298" s="3"/>
      <c r="Q298" s="3"/>
      <c r="R298" s="3"/>
      <c r="S298" s="3"/>
      <c r="T298" s="3"/>
      <c r="U298" s="3"/>
      <c r="V298" s="3"/>
      <c r="W298" s="3"/>
      <c r="X298" s="3"/>
      <c r="AE298">
        <f>SUMIF(L7:L296,AE297,G7:G296)</f>
        <v>0</v>
      </c>
      <c r="AF298">
        <f>SUMIF(L7:L296,AF297,G7:G296)</f>
        <v>344174</v>
      </c>
      <c r="AG298" t="s">
        <v>378</v>
      </c>
    </row>
    <row r="299" spans="1:60" x14ac:dyDescent="0.2">
      <c r="A299" s="272" t="s">
        <v>957</v>
      </c>
      <c r="B299" s="272"/>
      <c r="C299" s="176"/>
      <c r="D299" s="6"/>
      <c r="E299" s="3"/>
      <c r="F299" s="3"/>
      <c r="G299" s="3"/>
      <c r="H299" s="3"/>
      <c r="I299" s="3"/>
      <c r="J299" s="3"/>
      <c r="K299" s="3"/>
      <c r="L299" s="3"/>
      <c r="M299" s="3"/>
      <c r="N299" s="3"/>
      <c r="O299" s="3"/>
      <c r="P299" s="3"/>
      <c r="Q299" s="3"/>
      <c r="R299" s="3"/>
      <c r="S299" s="3"/>
      <c r="T299" s="3"/>
      <c r="U299" s="3"/>
      <c r="V299" s="3"/>
      <c r="W299" s="3"/>
      <c r="X299" s="3"/>
    </row>
    <row r="300" spans="1:60" x14ac:dyDescent="0.2">
      <c r="A300" s="3"/>
      <c r="B300" s="4" t="s">
        <v>2072</v>
      </c>
      <c r="C300" s="176" t="s">
        <v>2073</v>
      </c>
      <c r="D300" s="6"/>
      <c r="E300" s="3"/>
      <c r="F300" s="3"/>
      <c r="G300" s="3"/>
      <c r="H300" s="3"/>
      <c r="I300" s="3"/>
      <c r="J300" s="3"/>
      <c r="K300" s="3"/>
      <c r="L300" s="3"/>
      <c r="M300" s="3"/>
      <c r="N300" s="3"/>
      <c r="O300" s="3"/>
      <c r="P300" s="3"/>
      <c r="Q300" s="3"/>
      <c r="R300" s="3"/>
      <c r="S300" s="3"/>
      <c r="T300" s="3"/>
      <c r="U300" s="3"/>
      <c r="V300" s="3"/>
      <c r="W300" s="3"/>
      <c r="X300" s="3"/>
      <c r="AG300" t="s">
        <v>960</v>
      </c>
    </row>
    <row r="301" spans="1:60" x14ac:dyDescent="0.2">
      <c r="A301" s="3"/>
      <c r="B301" s="4" t="s">
        <v>961</v>
      </c>
      <c r="C301" s="176" t="s">
        <v>2074</v>
      </c>
      <c r="D301" s="6"/>
      <c r="E301" s="3"/>
      <c r="F301" s="3"/>
      <c r="G301" s="3"/>
      <c r="H301" s="3"/>
      <c r="I301" s="3"/>
      <c r="J301" s="3"/>
      <c r="K301" s="3"/>
      <c r="L301" s="3"/>
      <c r="M301" s="3"/>
      <c r="N301" s="3"/>
      <c r="O301" s="3"/>
      <c r="P301" s="3"/>
      <c r="Q301" s="3"/>
      <c r="R301" s="3"/>
      <c r="S301" s="3"/>
      <c r="T301" s="3"/>
      <c r="U301" s="3"/>
      <c r="V301" s="3"/>
      <c r="W301" s="3"/>
      <c r="X301" s="3"/>
      <c r="AG301" t="s">
        <v>963</v>
      </c>
    </row>
    <row r="302" spans="1:60" x14ac:dyDescent="0.2">
      <c r="A302" s="3"/>
      <c r="B302" s="4"/>
      <c r="C302" s="176" t="s">
        <v>405</v>
      </c>
      <c r="D302" s="6"/>
      <c r="E302" s="3"/>
      <c r="F302" s="3"/>
      <c r="G302" s="3"/>
      <c r="H302" s="3"/>
      <c r="I302" s="3"/>
      <c r="J302" s="3"/>
      <c r="K302" s="3"/>
      <c r="L302" s="3"/>
      <c r="M302" s="3"/>
      <c r="N302" s="3"/>
      <c r="O302" s="3"/>
      <c r="P302" s="3"/>
      <c r="Q302" s="3"/>
      <c r="R302" s="3"/>
      <c r="S302" s="3"/>
      <c r="T302" s="3"/>
      <c r="U302" s="3"/>
      <c r="V302" s="3"/>
      <c r="W302" s="3"/>
      <c r="X302" s="3"/>
      <c r="AG302" t="s">
        <v>964</v>
      </c>
    </row>
    <row r="303" spans="1:60" x14ac:dyDescent="0.2">
      <c r="A303" s="3"/>
      <c r="B303" s="4"/>
      <c r="C303" s="176"/>
      <c r="D303" s="6"/>
      <c r="E303" s="3"/>
      <c r="F303" s="3"/>
      <c r="G303" s="3"/>
      <c r="H303" s="3"/>
      <c r="I303" s="3"/>
      <c r="J303" s="3"/>
      <c r="K303" s="3"/>
      <c r="L303" s="3"/>
      <c r="M303" s="3"/>
      <c r="N303" s="3"/>
      <c r="O303" s="3"/>
      <c r="P303" s="3"/>
      <c r="Q303" s="3"/>
      <c r="R303" s="3"/>
      <c r="S303" s="3"/>
      <c r="T303" s="3"/>
      <c r="U303" s="3"/>
      <c r="V303" s="3"/>
      <c r="W303" s="3"/>
      <c r="X303" s="3"/>
    </row>
    <row r="304" spans="1:60" x14ac:dyDescent="0.2">
      <c r="C304" s="178"/>
      <c r="D304" s="10"/>
      <c r="AG304" t="s">
        <v>379</v>
      </c>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FTwrgRK6nKXTW9JCu4thwK9tB7h9UayYNZ72Z6LglWnELFPtYO+xpZ7k5Zo2YMj0piIyx2LNYqqe+55rz5cxw==" saltValue="knPcbtNMKIUV2tbH9EV3sw==" spinCount="100000" sheet="1"/>
  <mergeCells count="64">
    <mergeCell ref="C289:G289"/>
    <mergeCell ref="C225:G225"/>
    <mergeCell ref="C226:G226"/>
    <mergeCell ref="C231:G231"/>
    <mergeCell ref="C250:G250"/>
    <mergeCell ref="C253:G253"/>
    <mergeCell ref="C265:G265"/>
    <mergeCell ref="C266:G266"/>
    <mergeCell ref="C269:G269"/>
    <mergeCell ref="C275:G275"/>
    <mergeCell ref="C276:G276"/>
    <mergeCell ref="C284:G284"/>
    <mergeCell ref="C219:G219"/>
    <mergeCell ref="C159:G159"/>
    <mergeCell ref="C169:G169"/>
    <mergeCell ref="C173:G173"/>
    <mergeCell ref="C178:G178"/>
    <mergeCell ref="C182:G182"/>
    <mergeCell ref="C199:G199"/>
    <mergeCell ref="C200:G200"/>
    <mergeCell ref="C203:G203"/>
    <mergeCell ref="C204:G204"/>
    <mergeCell ref="C210:G210"/>
    <mergeCell ref="C216:G216"/>
    <mergeCell ref="C95:G95"/>
    <mergeCell ref="C96:G96"/>
    <mergeCell ref="C158:G158"/>
    <mergeCell ref="C101:G101"/>
    <mergeCell ref="C108:G108"/>
    <mergeCell ref="C109:G109"/>
    <mergeCell ref="C118:G118"/>
    <mergeCell ref="C125:G125"/>
    <mergeCell ref="C128:G128"/>
    <mergeCell ref="C129:G129"/>
    <mergeCell ref="C133:G133"/>
    <mergeCell ref="C139:G139"/>
    <mergeCell ref="C147:G147"/>
    <mergeCell ref="C155:G155"/>
    <mergeCell ref="C73:G73"/>
    <mergeCell ref="C74:G74"/>
    <mergeCell ref="C83:G83"/>
    <mergeCell ref="C93:G93"/>
    <mergeCell ref="C94:G94"/>
    <mergeCell ref="A1:G1"/>
    <mergeCell ref="C2:G2"/>
    <mergeCell ref="C3:G3"/>
    <mergeCell ref="C4:G4"/>
    <mergeCell ref="C34:G34"/>
    <mergeCell ref="A299:B299"/>
    <mergeCell ref="C10:G10"/>
    <mergeCell ref="C11:G11"/>
    <mergeCell ref="C16:G16"/>
    <mergeCell ref="C21:G21"/>
    <mergeCell ref="C25:G25"/>
    <mergeCell ref="C54:G54"/>
    <mergeCell ref="C37:G37"/>
    <mergeCell ref="C41:G41"/>
    <mergeCell ref="C44:G44"/>
    <mergeCell ref="C49:G49"/>
    <mergeCell ref="C100:G100"/>
    <mergeCell ref="C57:G57"/>
    <mergeCell ref="C60:G60"/>
    <mergeCell ref="C63:G63"/>
    <mergeCell ref="C66:G6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82</v>
      </c>
      <c r="C3" s="264" t="s">
        <v>83</v>
      </c>
      <c r="D3" s="265"/>
      <c r="E3" s="265"/>
      <c r="F3" s="265"/>
      <c r="G3" s="266"/>
      <c r="AC3" s="122" t="s">
        <v>382</v>
      </c>
      <c r="AG3" t="s">
        <v>293</v>
      </c>
    </row>
    <row r="4" spans="1:60" ht="24.95" customHeight="1" x14ac:dyDescent="0.2">
      <c r="A4" s="141" t="s">
        <v>9</v>
      </c>
      <c r="B4" s="142" t="s">
        <v>84</v>
      </c>
      <c r="C4" s="267" t="s">
        <v>83</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206</v>
      </c>
      <c r="C8" s="174" t="s">
        <v>207</v>
      </c>
      <c r="D8" s="161"/>
      <c r="E8" s="162"/>
      <c r="F8" s="163"/>
      <c r="G8" s="163">
        <f>SUMIF(AG9:AG29,"&lt;&gt;NOR",G9:G29)</f>
        <v>139776.21999999997</v>
      </c>
      <c r="H8" s="163"/>
      <c r="I8" s="163">
        <f>SUM(I9:I29)</f>
        <v>0</v>
      </c>
      <c r="J8" s="163"/>
      <c r="K8" s="163">
        <f>SUM(K9:K29)</f>
        <v>139776.21999999997</v>
      </c>
      <c r="L8" s="163"/>
      <c r="M8" s="163">
        <f>SUM(M9:M29)</f>
        <v>169129.22619999998</v>
      </c>
      <c r="N8" s="163"/>
      <c r="O8" s="163">
        <f>SUM(O9:O29)</f>
        <v>0</v>
      </c>
      <c r="P8" s="163"/>
      <c r="Q8" s="163">
        <f>SUM(Q9:Q29)</f>
        <v>296.02</v>
      </c>
      <c r="R8" s="163"/>
      <c r="S8" s="163"/>
      <c r="T8" s="164"/>
      <c r="U8" s="158"/>
      <c r="V8" s="158">
        <f>SUM(V9:V29)</f>
        <v>53.32</v>
      </c>
      <c r="W8" s="158"/>
      <c r="X8" s="158"/>
      <c r="AG8" t="s">
        <v>317</v>
      </c>
    </row>
    <row r="9" spans="1:60" ht="22.5" outlineLevel="1" x14ac:dyDescent="0.2">
      <c r="A9" s="165">
        <v>1</v>
      </c>
      <c r="B9" s="166" t="s">
        <v>641</v>
      </c>
      <c r="C9" s="175" t="s">
        <v>642</v>
      </c>
      <c r="D9" s="167" t="s">
        <v>506</v>
      </c>
      <c r="E9" s="168">
        <v>384.44</v>
      </c>
      <c r="F9" s="169">
        <v>59.28</v>
      </c>
      <c r="G9" s="170">
        <f>ROUND(E9*F9,2)</f>
        <v>22789.599999999999</v>
      </c>
      <c r="H9" s="169">
        <v>0</v>
      </c>
      <c r="I9" s="170">
        <f>ROUND(E9*H9,2)</f>
        <v>0</v>
      </c>
      <c r="J9" s="169">
        <v>59.28</v>
      </c>
      <c r="K9" s="170">
        <f>ROUND(E9*J9,2)</f>
        <v>22789.599999999999</v>
      </c>
      <c r="L9" s="170">
        <v>21</v>
      </c>
      <c r="M9" s="170">
        <f>G9*(1+L9/100)</f>
        <v>27575.415999999997</v>
      </c>
      <c r="N9" s="170">
        <v>0</v>
      </c>
      <c r="O9" s="170">
        <f>ROUND(E9*N9,2)</f>
        <v>0</v>
      </c>
      <c r="P9" s="170">
        <v>0.77</v>
      </c>
      <c r="Q9" s="170">
        <f>ROUND(E9*P9,2)</f>
        <v>296.02</v>
      </c>
      <c r="R9" s="170" t="s">
        <v>638</v>
      </c>
      <c r="S9" s="170" t="s">
        <v>387</v>
      </c>
      <c r="T9" s="171" t="s">
        <v>322</v>
      </c>
      <c r="U9" s="157">
        <v>0.13100000000000001</v>
      </c>
      <c r="V9" s="157">
        <f>ROUND(E9*U9,2)</f>
        <v>50.36</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197" t="s">
        <v>2420</v>
      </c>
      <c r="D10" s="183"/>
      <c r="E10" s="184"/>
      <c r="F10" s="157"/>
      <c r="G10" s="157"/>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393</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97" t="s">
        <v>2421</v>
      </c>
      <c r="D11" s="183"/>
      <c r="E11" s="184"/>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393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97" t="s">
        <v>2422</v>
      </c>
      <c r="D12" s="183"/>
      <c r="E12" s="184">
        <v>238.6</v>
      </c>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393</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7" t="s">
        <v>2423</v>
      </c>
      <c r="D13" s="183"/>
      <c r="E13" s="184">
        <v>94</v>
      </c>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393</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97" t="s">
        <v>2424</v>
      </c>
      <c r="D14" s="183"/>
      <c r="E14" s="184">
        <v>33.840000000000003</v>
      </c>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393</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97" t="s">
        <v>405</v>
      </c>
      <c r="D15" s="183"/>
      <c r="E15" s="184"/>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393</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97" t="s">
        <v>2425</v>
      </c>
      <c r="D16" s="183"/>
      <c r="E16" s="184"/>
      <c r="F16" s="157"/>
      <c r="G16" s="157"/>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393</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97" t="s">
        <v>2426</v>
      </c>
      <c r="D17" s="183"/>
      <c r="E17" s="184">
        <v>18</v>
      </c>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393</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2.5" outlineLevel="1" x14ac:dyDescent="0.2">
      <c r="A18" s="165">
        <v>2</v>
      </c>
      <c r="B18" s="166" t="s">
        <v>647</v>
      </c>
      <c r="C18" s="175" t="s">
        <v>648</v>
      </c>
      <c r="D18" s="167" t="s">
        <v>649</v>
      </c>
      <c r="E18" s="168">
        <v>296.0188</v>
      </c>
      <c r="F18" s="169">
        <v>34.24</v>
      </c>
      <c r="G18" s="170">
        <f>ROUND(E18*F18,2)</f>
        <v>10135.68</v>
      </c>
      <c r="H18" s="169">
        <v>0</v>
      </c>
      <c r="I18" s="170">
        <f>ROUND(E18*H18,2)</f>
        <v>0</v>
      </c>
      <c r="J18" s="169">
        <v>34.24</v>
      </c>
      <c r="K18" s="170">
        <f>ROUND(E18*J18,2)</f>
        <v>10135.68</v>
      </c>
      <c r="L18" s="170">
        <v>21</v>
      </c>
      <c r="M18" s="170">
        <f>G18*(1+L18/100)</f>
        <v>12264.1728</v>
      </c>
      <c r="N18" s="170">
        <v>0</v>
      </c>
      <c r="O18" s="170">
        <f>ROUND(E18*N18,2)</f>
        <v>0</v>
      </c>
      <c r="P18" s="170">
        <v>0</v>
      </c>
      <c r="Q18" s="170">
        <f>ROUND(E18*P18,2)</f>
        <v>0</v>
      </c>
      <c r="R18" s="170" t="s">
        <v>638</v>
      </c>
      <c r="S18" s="170" t="s">
        <v>387</v>
      </c>
      <c r="T18" s="171" t="s">
        <v>322</v>
      </c>
      <c r="U18" s="157">
        <v>0.01</v>
      </c>
      <c r="V18" s="157">
        <f>ROUND(E18*U18,2)</f>
        <v>2.96</v>
      </c>
      <c r="W18" s="157"/>
      <c r="X18" s="157" t="s">
        <v>650</v>
      </c>
      <c r="Y18" s="148"/>
      <c r="Z18" s="148"/>
      <c r="AA18" s="148"/>
      <c r="AB18" s="148"/>
      <c r="AC18" s="148"/>
      <c r="AD18" s="148"/>
      <c r="AE18" s="148"/>
      <c r="AF18" s="148"/>
      <c r="AG18" s="148" t="s">
        <v>651</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97" t="s">
        <v>652</v>
      </c>
      <c r="D19" s="183"/>
      <c r="E19" s="184"/>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393</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97" t="s">
        <v>2427</v>
      </c>
      <c r="D20" s="183"/>
      <c r="E20" s="184"/>
      <c r="F20" s="157"/>
      <c r="G20" s="157"/>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393</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97" t="s">
        <v>2428</v>
      </c>
      <c r="D21" s="183"/>
      <c r="E21" s="184">
        <v>296.0188</v>
      </c>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393</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65">
        <v>3</v>
      </c>
      <c r="B22" s="166" t="s">
        <v>655</v>
      </c>
      <c r="C22" s="175" t="s">
        <v>1151</v>
      </c>
      <c r="D22" s="167" t="s">
        <v>649</v>
      </c>
      <c r="E22" s="168">
        <v>4144.2632000000003</v>
      </c>
      <c r="F22" s="169">
        <v>8.64</v>
      </c>
      <c r="G22" s="170">
        <f>ROUND(E22*F22,2)</f>
        <v>35806.43</v>
      </c>
      <c r="H22" s="169">
        <v>0</v>
      </c>
      <c r="I22" s="170">
        <f>ROUND(E22*H22,2)</f>
        <v>0</v>
      </c>
      <c r="J22" s="169">
        <v>8.64</v>
      </c>
      <c r="K22" s="170">
        <f>ROUND(E22*J22,2)</f>
        <v>35806.43</v>
      </c>
      <c r="L22" s="170">
        <v>21</v>
      </c>
      <c r="M22" s="170">
        <f>G22*(1+L22/100)</f>
        <v>43325.780299999999</v>
      </c>
      <c r="N22" s="170">
        <v>0</v>
      </c>
      <c r="O22" s="170">
        <f>ROUND(E22*N22,2)</f>
        <v>0</v>
      </c>
      <c r="P22" s="170">
        <v>0</v>
      </c>
      <c r="Q22" s="170">
        <f>ROUND(E22*P22,2)</f>
        <v>0</v>
      </c>
      <c r="R22" s="170" t="s">
        <v>638</v>
      </c>
      <c r="S22" s="170" t="s">
        <v>387</v>
      </c>
      <c r="T22" s="171" t="s">
        <v>322</v>
      </c>
      <c r="U22" s="157">
        <v>0</v>
      </c>
      <c r="V22" s="157">
        <f>ROUND(E22*U22,2)</f>
        <v>0</v>
      </c>
      <c r="W22" s="157"/>
      <c r="X22" s="157" t="s">
        <v>650</v>
      </c>
      <c r="Y22" s="148"/>
      <c r="Z22" s="148"/>
      <c r="AA22" s="148"/>
      <c r="AB22" s="148"/>
      <c r="AC22" s="148"/>
      <c r="AD22" s="148"/>
      <c r="AE22" s="148"/>
      <c r="AF22" s="148"/>
      <c r="AG22" s="148" t="s">
        <v>651</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97" t="s">
        <v>652</v>
      </c>
      <c r="D23" s="183"/>
      <c r="E23" s="184"/>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393</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97" t="s">
        <v>2427</v>
      </c>
      <c r="D24" s="183"/>
      <c r="E24" s="184"/>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393</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97" t="s">
        <v>2429</v>
      </c>
      <c r="D25" s="183"/>
      <c r="E25" s="184">
        <v>4144.2632000000003</v>
      </c>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393</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65">
        <v>4</v>
      </c>
      <c r="B26" s="166" t="s">
        <v>658</v>
      </c>
      <c r="C26" s="175" t="s">
        <v>1153</v>
      </c>
      <c r="D26" s="167" t="s">
        <v>649</v>
      </c>
      <c r="E26" s="168">
        <v>296.0188</v>
      </c>
      <c r="F26" s="169">
        <v>240</v>
      </c>
      <c r="G26" s="170">
        <f>ROUND(E26*F26,2)</f>
        <v>71044.509999999995</v>
      </c>
      <c r="H26" s="169">
        <v>0</v>
      </c>
      <c r="I26" s="170">
        <f>ROUND(E26*H26,2)</f>
        <v>0</v>
      </c>
      <c r="J26" s="169">
        <v>240</v>
      </c>
      <c r="K26" s="170">
        <f>ROUND(E26*J26,2)</f>
        <v>71044.509999999995</v>
      </c>
      <c r="L26" s="170">
        <v>21</v>
      </c>
      <c r="M26" s="170">
        <f>G26*(1+L26/100)</f>
        <v>85963.857099999994</v>
      </c>
      <c r="N26" s="170">
        <v>0</v>
      </c>
      <c r="O26" s="170">
        <f>ROUND(E26*N26,2)</f>
        <v>0</v>
      </c>
      <c r="P26" s="170">
        <v>0</v>
      </c>
      <c r="Q26" s="170">
        <f>ROUND(E26*P26,2)</f>
        <v>0</v>
      </c>
      <c r="R26" s="170" t="s">
        <v>660</v>
      </c>
      <c r="S26" s="170" t="s">
        <v>387</v>
      </c>
      <c r="T26" s="171" t="s">
        <v>322</v>
      </c>
      <c r="U26" s="157">
        <v>0</v>
      </c>
      <c r="V26" s="157">
        <f>ROUND(E26*U26,2)</f>
        <v>0</v>
      </c>
      <c r="W26" s="157"/>
      <c r="X26" s="157" t="s">
        <v>650</v>
      </c>
      <c r="Y26" s="148"/>
      <c r="Z26" s="148"/>
      <c r="AA26" s="148"/>
      <c r="AB26" s="148"/>
      <c r="AC26" s="148"/>
      <c r="AD26" s="148"/>
      <c r="AE26" s="148"/>
      <c r="AF26" s="148"/>
      <c r="AG26" s="148" t="s">
        <v>651</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97" t="s">
        <v>652</v>
      </c>
      <c r="D27" s="183"/>
      <c r="E27" s="184"/>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393</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97" t="s">
        <v>2427</v>
      </c>
      <c r="D28" s="183"/>
      <c r="E28" s="184"/>
      <c r="F28" s="157"/>
      <c r="G28" s="15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393</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97" t="s">
        <v>2428</v>
      </c>
      <c r="D29" s="183"/>
      <c r="E29" s="184">
        <v>296.0188</v>
      </c>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393</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x14ac:dyDescent="0.2">
      <c r="A30" s="159" t="s">
        <v>316</v>
      </c>
      <c r="B30" s="160" t="s">
        <v>208</v>
      </c>
      <c r="C30" s="174" t="s">
        <v>205</v>
      </c>
      <c r="D30" s="161"/>
      <c r="E30" s="162"/>
      <c r="F30" s="163"/>
      <c r="G30" s="163">
        <f>SUMIF(AG31:AG59,"&lt;&gt;NOR",G31:G59)</f>
        <v>97831.88</v>
      </c>
      <c r="H30" s="163"/>
      <c r="I30" s="163">
        <f>SUM(I31:I59)</f>
        <v>0</v>
      </c>
      <c r="J30" s="163"/>
      <c r="K30" s="163">
        <f>SUM(K31:K59)</f>
        <v>97831.88</v>
      </c>
      <c r="L30" s="163"/>
      <c r="M30" s="163">
        <f>SUM(M31:M59)</f>
        <v>118376.57479999997</v>
      </c>
      <c r="N30" s="163"/>
      <c r="O30" s="163">
        <f>SUM(O31:O59)</f>
        <v>0</v>
      </c>
      <c r="P30" s="163"/>
      <c r="Q30" s="163">
        <f>SUM(Q31:Q59)</f>
        <v>84.580000000000013</v>
      </c>
      <c r="R30" s="163"/>
      <c r="S30" s="163"/>
      <c r="T30" s="164"/>
      <c r="U30" s="158"/>
      <c r="V30" s="158">
        <f>SUM(V31:V59)</f>
        <v>52.68</v>
      </c>
      <c r="W30" s="158"/>
      <c r="X30" s="158"/>
      <c r="AG30" t="s">
        <v>317</v>
      </c>
    </row>
    <row r="31" spans="1:60" ht="22.5" outlineLevel="1" x14ac:dyDescent="0.2">
      <c r="A31" s="165">
        <v>5</v>
      </c>
      <c r="B31" s="166" t="s">
        <v>661</v>
      </c>
      <c r="C31" s="175" t="s">
        <v>662</v>
      </c>
      <c r="D31" s="167" t="s">
        <v>506</v>
      </c>
      <c r="E31" s="168">
        <v>18</v>
      </c>
      <c r="F31" s="169">
        <v>154.81</v>
      </c>
      <c r="G31" s="170">
        <f>ROUND(E31*F31,2)</f>
        <v>2786.58</v>
      </c>
      <c r="H31" s="169">
        <v>0</v>
      </c>
      <c r="I31" s="170">
        <f>ROUND(E31*H31,2)</f>
        <v>0</v>
      </c>
      <c r="J31" s="169">
        <v>154.81</v>
      </c>
      <c r="K31" s="170">
        <f>ROUND(E31*J31,2)</f>
        <v>2786.58</v>
      </c>
      <c r="L31" s="170">
        <v>21</v>
      </c>
      <c r="M31" s="170">
        <f>G31*(1+L31/100)</f>
        <v>3371.7617999999998</v>
      </c>
      <c r="N31" s="170">
        <v>0</v>
      </c>
      <c r="O31" s="170">
        <f>ROUND(E31*N31,2)</f>
        <v>0</v>
      </c>
      <c r="P31" s="170">
        <v>0.22</v>
      </c>
      <c r="Q31" s="170">
        <f>ROUND(E31*P31,2)</f>
        <v>3.96</v>
      </c>
      <c r="R31" s="170" t="s">
        <v>638</v>
      </c>
      <c r="S31" s="170" t="s">
        <v>387</v>
      </c>
      <c r="T31" s="171" t="s">
        <v>322</v>
      </c>
      <c r="U31" s="157">
        <v>0.375</v>
      </c>
      <c r="V31" s="157">
        <f>ROUND(E31*U31,2)</f>
        <v>6.75</v>
      </c>
      <c r="W31" s="157"/>
      <c r="X31" s="157" t="s">
        <v>388</v>
      </c>
      <c r="Y31" s="148"/>
      <c r="Z31" s="148"/>
      <c r="AA31" s="148"/>
      <c r="AB31" s="148"/>
      <c r="AC31" s="148"/>
      <c r="AD31" s="148"/>
      <c r="AE31" s="148"/>
      <c r="AF31" s="148"/>
      <c r="AG31" s="148" t="s">
        <v>389</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97" t="s">
        <v>2420</v>
      </c>
      <c r="D32" s="183"/>
      <c r="E32" s="184"/>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393</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97" t="s">
        <v>2425</v>
      </c>
      <c r="D33" s="183"/>
      <c r="E33" s="184"/>
      <c r="F33" s="157"/>
      <c r="G33" s="157"/>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393</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97" t="s">
        <v>2426</v>
      </c>
      <c r="D34" s="183"/>
      <c r="E34" s="184">
        <v>18</v>
      </c>
      <c r="F34" s="157"/>
      <c r="G34" s="157"/>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393</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22.5" outlineLevel="1" x14ac:dyDescent="0.2">
      <c r="A35" s="165">
        <v>6</v>
      </c>
      <c r="B35" s="166" t="s">
        <v>663</v>
      </c>
      <c r="C35" s="175" t="s">
        <v>664</v>
      </c>
      <c r="D35" s="167" t="s">
        <v>506</v>
      </c>
      <c r="E35" s="168">
        <v>366.44</v>
      </c>
      <c r="F35" s="169">
        <v>21.36</v>
      </c>
      <c r="G35" s="170">
        <f>ROUND(E35*F35,2)</f>
        <v>7827.16</v>
      </c>
      <c r="H35" s="169">
        <v>0</v>
      </c>
      <c r="I35" s="170">
        <f>ROUND(E35*H35,2)</f>
        <v>0</v>
      </c>
      <c r="J35" s="169">
        <v>21.36</v>
      </c>
      <c r="K35" s="170">
        <f>ROUND(E35*J35,2)</f>
        <v>7827.16</v>
      </c>
      <c r="L35" s="170">
        <v>21</v>
      </c>
      <c r="M35" s="170">
        <f>G35*(1+L35/100)</f>
        <v>9470.8635999999988</v>
      </c>
      <c r="N35" s="170">
        <v>0</v>
      </c>
      <c r="O35" s="170">
        <f>ROUND(E35*N35,2)</f>
        <v>0</v>
      </c>
      <c r="P35" s="170">
        <v>0.11</v>
      </c>
      <c r="Q35" s="170">
        <f>ROUND(E35*P35,2)</f>
        <v>40.31</v>
      </c>
      <c r="R35" s="170" t="s">
        <v>638</v>
      </c>
      <c r="S35" s="170" t="s">
        <v>387</v>
      </c>
      <c r="T35" s="171" t="s">
        <v>322</v>
      </c>
      <c r="U35" s="157">
        <v>4.2999999999999997E-2</v>
      </c>
      <c r="V35" s="157">
        <f>ROUND(E35*U35,2)</f>
        <v>15.76</v>
      </c>
      <c r="W35" s="157"/>
      <c r="X35" s="157" t="s">
        <v>388</v>
      </c>
      <c r="Y35" s="148"/>
      <c r="Z35" s="148"/>
      <c r="AA35" s="148"/>
      <c r="AB35" s="148"/>
      <c r="AC35" s="148"/>
      <c r="AD35" s="148"/>
      <c r="AE35" s="148"/>
      <c r="AF35" s="148"/>
      <c r="AG35" s="148" t="s">
        <v>389</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97" t="s">
        <v>2420</v>
      </c>
      <c r="D36" s="183"/>
      <c r="E36" s="184"/>
      <c r="F36" s="157"/>
      <c r="G36" s="157"/>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393</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97" t="s">
        <v>2421</v>
      </c>
      <c r="D37" s="183"/>
      <c r="E37" s="184"/>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393</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97" t="s">
        <v>2422</v>
      </c>
      <c r="D38" s="183"/>
      <c r="E38" s="184">
        <v>238.6</v>
      </c>
      <c r="F38" s="157"/>
      <c r="G38" s="157"/>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393</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97" t="s">
        <v>2423</v>
      </c>
      <c r="D39" s="183"/>
      <c r="E39" s="184">
        <v>94</v>
      </c>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393</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97" t="s">
        <v>2424</v>
      </c>
      <c r="D40" s="183"/>
      <c r="E40" s="184">
        <v>33.840000000000003</v>
      </c>
      <c r="F40" s="157"/>
      <c r="G40" s="157"/>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393</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ht="22.5" outlineLevel="1" x14ac:dyDescent="0.2">
      <c r="A41" s="165">
        <v>7</v>
      </c>
      <c r="B41" s="166" t="s">
        <v>665</v>
      </c>
      <c r="C41" s="175" t="s">
        <v>666</v>
      </c>
      <c r="D41" s="167" t="s">
        <v>506</v>
      </c>
      <c r="E41" s="168">
        <v>366.44</v>
      </c>
      <c r="F41" s="169">
        <v>146.80000000000001</v>
      </c>
      <c r="G41" s="170">
        <f>ROUND(E41*F41,2)</f>
        <v>53793.39</v>
      </c>
      <c r="H41" s="169">
        <v>0</v>
      </c>
      <c r="I41" s="170">
        <f>ROUND(E41*H41,2)</f>
        <v>0</v>
      </c>
      <c r="J41" s="169">
        <v>146.80000000000001</v>
      </c>
      <c r="K41" s="170">
        <f>ROUND(E41*J41,2)</f>
        <v>53793.39</v>
      </c>
      <c r="L41" s="170">
        <v>21</v>
      </c>
      <c r="M41" s="170">
        <f>G41*(1+L41/100)</f>
        <v>65090.001899999996</v>
      </c>
      <c r="N41" s="170">
        <v>0</v>
      </c>
      <c r="O41" s="170">
        <f>ROUND(E41*N41,2)</f>
        <v>0</v>
      </c>
      <c r="P41" s="170">
        <v>0.11</v>
      </c>
      <c r="Q41" s="170">
        <f>ROUND(E41*P41,2)</f>
        <v>40.31</v>
      </c>
      <c r="R41" s="170" t="s">
        <v>638</v>
      </c>
      <c r="S41" s="170" t="s">
        <v>387</v>
      </c>
      <c r="T41" s="171" t="s">
        <v>322</v>
      </c>
      <c r="U41" s="157">
        <v>0.08</v>
      </c>
      <c r="V41" s="157">
        <f>ROUND(E41*U41,2)</f>
        <v>29.32</v>
      </c>
      <c r="W41" s="157"/>
      <c r="X41" s="157" t="s">
        <v>388</v>
      </c>
      <c r="Y41" s="148"/>
      <c r="Z41" s="148"/>
      <c r="AA41" s="148"/>
      <c r="AB41" s="148"/>
      <c r="AC41" s="148"/>
      <c r="AD41" s="148"/>
      <c r="AE41" s="148"/>
      <c r="AF41" s="148"/>
      <c r="AG41" s="148" t="s">
        <v>389</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ht="22.5" outlineLevel="1" x14ac:dyDescent="0.2">
      <c r="A42" s="155"/>
      <c r="B42" s="156"/>
      <c r="C42" s="273" t="s">
        <v>667</v>
      </c>
      <c r="D42" s="274"/>
      <c r="E42" s="274"/>
      <c r="F42" s="274"/>
      <c r="G42" s="274"/>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391</v>
      </c>
      <c r="AH42" s="148"/>
      <c r="AI42" s="148"/>
      <c r="AJ42" s="148"/>
      <c r="AK42" s="148"/>
      <c r="AL42" s="148"/>
      <c r="AM42" s="148"/>
      <c r="AN42" s="148"/>
      <c r="AO42" s="148"/>
      <c r="AP42" s="148"/>
      <c r="AQ42" s="148"/>
      <c r="AR42" s="148"/>
      <c r="AS42" s="148"/>
      <c r="AT42" s="148"/>
      <c r="AU42" s="148"/>
      <c r="AV42" s="148"/>
      <c r="AW42" s="148"/>
      <c r="AX42" s="148"/>
      <c r="AY42" s="148"/>
      <c r="AZ42" s="148"/>
      <c r="BA42" s="172" t="str">
        <f>C42</f>
        <v>s naložením na dopravní prostředek, očištění povrchu od frézované plochy, opotřebování frézovacích nástrojů (nožů, upínacích kroužků, držáků) nutné ruční odstranění (vybourání) živičného krytu kolem překážek,</v>
      </c>
      <c r="BB42" s="148"/>
      <c r="BC42" s="148"/>
      <c r="BD42" s="148"/>
      <c r="BE42" s="148"/>
      <c r="BF42" s="148"/>
      <c r="BG42" s="148"/>
      <c r="BH42" s="148"/>
    </row>
    <row r="43" spans="1:60" outlineLevel="1" x14ac:dyDescent="0.2">
      <c r="A43" s="155"/>
      <c r="B43" s="156"/>
      <c r="C43" s="197" t="s">
        <v>2420</v>
      </c>
      <c r="D43" s="183"/>
      <c r="E43" s="184"/>
      <c r="F43" s="157"/>
      <c r="G43" s="157"/>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393</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97" t="s">
        <v>2421</v>
      </c>
      <c r="D44" s="183"/>
      <c r="E44" s="184"/>
      <c r="F44" s="157"/>
      <c r="G44" s="157"/>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393</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97" t="s">
        <v>2422</v>
      </c>
      <c r="D45" s="183"/>
      <c r="E45" s="184">
        <v>238.6</v>
      </c>
      <c r="F45" s="157"/>
      <c r="G45" s="157"/>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393</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97" t="s">
        <v>2423</v>
      </c>
      <c r="D46" s="183"/>
      <c r="E46" s="184">
        <v>94</v>
      </c>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393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97" t="s">
        <v>2424</v>
      </c>
      <c r="D47" s="183"/>
      <c r="E47" s="184">
        <v>33.840000000000003</v>
      </c>
      <c r="F47" s="157"/>
      <c r="G47" s="157"/>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393</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ht="22.5" outlineLevel="1" x14ac:dyDescent="0.2">
      <c r="A48" s="165">
        <v>8</v>
      </c>
      <c r="B48" s="166" t="s">
        <v>647</v>
      </c>
      <c r="C48" s="175" t="s">
        <v>648</v>
      </c>
      <c r="D48" s="167" t="s">
        <v>649</v>
      </c>
      <c r="E48" s="168">
        <v>84.576800000000006</v>
      </c>
      <c r="F48" s="169">
        <v>34.24</v>
      </c>
      <c r="G48" s="170">
        <f>ROUND(E48*F48,2)</f>
        <v>2895.91</v>
      </c>
      <c r="H48" s="169">
        <v>0</v>
      </c>
      <c r="I48" s="170">
        <f>ROUND(E48*H48,2)</f>
        <v>0</v>
      </c>
      <c r="J48" s="169">
        <v>34.24</v>
      </c>
      <c r="K48" s="170">
        <f>ROUND(E48*J48,2)</f>
        <v>2895.91</v>
      </c>
      <c r="L48" s="170">
        <v>21</v>
      </c>
      <c r="M48" s="170">
        <f>G48*(1+L48/100)</f>
        <v>3504.0510999999997</v>
      </c>
      <c r="N48" s="170">
        <v>0</v>
      </c>
      <c r="O48" s="170">
        <f>ROUND(E48*N48,2)</f>
        <v>0</v>
      </c>
      <c r="P48" s="170">
        <v>0</v>
      </c>
      <c r="Q48" s="170">
        <f>ROUND(E48*P48,2)</f>
        <v>0</v>
      </c>
      <c r="R48" s="170" t="s">
        <v>638</v>
      </c>
      <c r="S48" s="170" t="s">
        <v>387</v>
      </c>
      <c r="T48" s="171" t="s">
        <v>322</v>
      </c>
      <c r="U48" s="157">
        <v>0.01</v>
      </c>
      <c r="V48" s="157">
        <f>ROUND(E48*U48,2)</f>
        <v>0.85</v>
      </c>
      <c r="W48" s="157"/>
      <c r="X48" s="157" t="s">
        <v>650</v>
      </c>
      <c r="Y48" s="148"/>
      <c r="Z48" s="148"/>
      <c r="AA48" s="148"/>
      <c r="AB48" s="148"/>
      <c r="AC48" s="148"/>
      <c r="AD48" s="148"/>
      <c r="AE48" s="148"/>
      <c r="AF48" s="148"/>
      <c r="AG48" s="148" t="s">
        <v>651</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97" t="s">
        <v>652</v>
      </c>
      <c r="D49" s="183"/>
      <c r="E49" s="184"/>
      <c r="F49" s="157"/>
      <c r="G49" s="157"/>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393</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97" t="s">
        <v>2430</v>
      </c>
      <c r="D50" s="183"/>
      <c r="E50" s="184"/>
      <c r="F50" s="157"/>
      <c r="G50" s="157"/>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393</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97" t="s">
        <v>2431</v>
      </c>
      <c r="D51" s="183"/>
      <c r="E51" s="184">
        <v>84.576800000000006</v>
      </c>
      <c r="F51" s="157"/>
      <c r="G51" s="157"/>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393</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65">
        <v>9</v>
      </c>
      <c r="B52" s="166" t="s">
        <v>655</v>
      </c>
      <c r="C52" s="175" t="s">
        <v>1151</v>
      </c>
      <c r="D52" s="167" t="s">
        <v>649</v>
      </c>
      <c r="E52" s="168">
        <v>1184.0752</v>
      </c>
      <c r="F52" s="169">
        <v>8.64</v>
      </c>
      <c r="G52" s="170">
        <f>ROUND(E52*F52,2)</f>
        <v>10230.41</v>
      </c>
      <c r="H52" s="169">
        <v>0</v>
      </c>
      <c r="I52" s="170">
        <f>ROUND(E52*H52,2)</f>
        <v>0</v>
      </c>
      <c r="J52" s="169">
        <v>8.64</v>
      </c>
      <c r="K52" s="170">
        <f>ROUND(E52*J52,2)</f>
        <v>10230.41</v>
      </c>
      <c r="L52" s="170">
        <v>21</v>
      </c>
      <c r="M52" s="170">
        <f>G52*(1+L52/100)</f>
        <v>12378.7961</v>
      </c>
      <c r="N52" s="170">
        <v>0</v>
      </c>
      <c r="O52" s="170">
        <f>ROUND(E52*N52,2)</f>
        <v>0</v>
      </c>
      <c r="P52" s="170">
        <v>0</v>
      </c>
      <c r="Q52" s="170">
        <f>ROUND(E52*P52,2)</f>
        <v>0</v>
      </c>
      <c r="R52" s="170" t="s">
        <v>638</v>
      </c>
      <c r="S52" s="170" t="s">
        <v>387</v>
      </c>
      <c r="T52" s="171" t="s">
        <v>322</v>
      </c>
      <c r="U52" s="157">
        <v>0</v>
      </c>
      <c r="V52" s="157">
        <f>ROUND(E52*U52,2)</f>
        <v>0</v>
      </c>
      <c r="W52" s="157"/>
      <c r="X52" s="157" t="s">
        <v>650</v>
      </c>
      <c r="Y52" s="148"/>
      <c r="Z52" s="148"/>
      <c r="AA52" s="148"/>
      <c r="AB52" s="148"/>
      <c r="AC52" s="148"/>
      <c r="AD52" s="148"/>
      <c r="AE52" s="148"/>
      <c r="AF52" s="148"/>
      <c r="AG52" s="148" t="s">
        <v>651</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97" t="s">
        <v>652</v>
      </c>
      <c r="D53" s="183"/>
      <c r="E53" s="184"/>
      <c r="F53" s="157"/>
      <c r="G53" s="157"/>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393</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97" t="s">
        <v>2430</v>
      </c>
      <c r="D54" s="183"/>
      <c r="E54" s="184"/>
      <c r="F54" s="157"/>
      <c r="G54" s="157"/>
      <c r="H54" s="157"/>
      <c r="I54" s="157"/>
      <c r="J54" s="157"/>
      <c r="K54" s="157"/>
      <c r="L54" s="157"/>
      <c r="M54" s="157"/>
      <c r="N54" s="157"/>
      <c r="O54" s="157"/>
      <c r="P54" s="157"/>
      <c r="Q54" s="157"/>
      <c r="R54" s="157"/>
      <c r="S54" s="157"/>
      <c r="T54" s="157"/>
      <c r="U54" s="157"/>
      <c r="V54" s="157"/>
      <c r="W54" s="157"/>
      <c r="X54" s="157"/>
      <c r="Y54" s="148"/>
      <c r="Z54" s="148"/>
      <c r="AA54" s="148"/>
      <c r="AB54" s="148"/>
      <c r="AC54" s="148"/>
      <c r="AD54" s="148"/>
      <c r="AE54" s="148"/>
      <c r="AF54" s="148"/>
      <c r="AG54" s="148" t="s">
        <v>393</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97" t="s">
        <v>2432</v>
      </c>
      <c r="D55" s="183"/>
      <c r="E55" s="184">
        <v>1184.0752</v>
      </c>
      <c r="F55" s="157"/>
      <c r="G55" s="157"/>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393</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65">
        <v>10</v>
      </c>
      <c r="B56" s="166" t="s">
        <v>671</v>
      </c>
      <c r="C56" s="175" t="s">
        <v>1157</v>
      </c>
      <c r="D56" s="167" t="s">
        <v>649</v>
      </c>
      <c r="E56" s="168">
        <v>84.576800000000006</v>
      </c>
      <c r="F56" s="169">
        <v>240</v>
      </c>
      <c r="G56" s="170">
        <f>ROUND(E56*F56,2)</f>
        <v>20298.43</v>
      </c>
      <c r="H56" s="169">
        <v>0</v>
      </c>
      <c r="I56" s="170">
        <f>ROUND(E56*H56,2)</f>
        <v>0</v>
      </c>
      <c r="J56" s="169">
        <v>240</v>
      </c>
      <c r="K56" s="170">
        <f>ROUND(E56*J56,2)</f>
        <v>20298.43</v>
      </c>
      <c r="L56" s="170">
        <v>21</v>
      </c>
      <c r="M56" s="170">
        <f>G56*(1+L56/100)</f>
        <v>24561.100299999998</v>
      </c>
      <c r="N56" s="170">
        <v>0</v>
      </c>
      <c r="O56" s="170">
        <f>ROUND(E56*N56,2)</f>
        <v>0</v>
      </c>
      <c r="P56" s="170">
        <v>0</v>
      </c>
      <c r="Q56" s="170">
        <f>ROUND(E56*P56,2)</f>
        <v>0</v>
      </c>
      <c r="R56" s="170" t="s">
        <v>660</v>
      </c>
      <c r="S56" s="170" t="s">
        <v>387</v>
      </c>
      <c r="T56" s="171" t="s">
        <v>322</v>
      </c>
      <c r="U56" s="157">
        <v>0</v>
      </c>
      <c r="V56" s="157">
        <f>ROUND(E56*U56,2)</f>
        <v>0</v>
      </c>
      <c r="W56" s="157"/>
      <c r="X56" s="157" t="s">
        <v>650</v>
      </c>
      <c r="Y56" s="148"/>
      <c r="Z56" s="148"/>
      <c r="AA56" s="148"/>
      <c r="AB56" s="148"/>
      <c r="AC56" s="148"/>
      <c r="AD56" s="148"/>
      <c r="AE56" s="148"/>
      <c r="AF56" s="148"/>
      <c r="AG56" s="148" t="s">
        <v>673</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97" t="s">
        <v>652</v>
      </c>
      <c r="D57" s="183"/>
      <c r="E57" s="184"/>
      <c r="F57" s="157"/>
      <c r="G57" s="157"/>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393</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97" t="s">
        <v>2430</v>
      </c>
      <c r="D58" s="183"/>
      <c r="E58" s="184"/>
      <c r="F58" s="157"/>
      <c r="G58" s="157"/>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393</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97" t="s">
        <v>2431</v>
      </c>
      <c r="D59" s="183"/>
      <c r="E59" s="184">
        <v>84.576800000000006</v>
      </c>
      <c r="F59" s="157"/>
      <c r="G59" s="157"/>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393</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x14ac:dyDescent="0.2">
      <c r="A60" s="159" t="s">
        <v>316</v>
      </c>
      <c r="B60" s="160" t="s">
        <v>220</v>
      </c>
      <c r="C60" s="174" t="s">
        <v>221</v>
      </c>
      <c r="D60" s="161"/>
      <c r="E60" s="162"/>
      <c r="F60" s="163"/>
      <c r="G60" s="163">
        <f>SUMIF(AG61:AG122,"&lt;&gt;NOR",G61:G122)</f>
        <v>1658198.0199999998</v>
      </c>
      <c r="H60" s="163"/>
      <c r="I60" s="163">
        <f>SUM(I61:I122)</f>
        <v>1371558.7200000002</v>
      </c>
      <c r="J60" s="163"/>
      <c r="K60" s="163">
        <f>SUM(K61:K122)</f>
        <v>286639.31</v>
      </c>
      <c r="L60" s="163"/>
      <c r="M60" s="163">
        <f>SUM(M61:M122)</f>
        <v>2006419.6041999999</v>
      </c>
      <c r="N60" s="163"/>
      <c r="O60" s="163">
        <f>SUM(O61:O122)</f>
        <v>2239.7800000000002</v>
      </c>
      <c r="P60" s="163"/>
      <c r="Q60" s="163">
        <f>SUM(Q61:Q122)</f>
        <v>0</v>
      </c>
      <c r="R60" s="163"/>
      <c r="S60" s="163"/>
      <c r="T60" s="164"/>
      <c r="U60" s="158"/>
      <c r="V60" s="158">
        <f>SUM(V61:V122)</f>
        <v>303.57</v>
      </c>
      <c r="W60" s="158"/>
      <c r="X60" s="158"/>
      <c r="AG60" t="s">
        <v>317</v>
      </c>
    </row>
    <row r="61" spans="1:60" outlineLevel="1" x14ac:dyDescent="0.2">
      <c r="A61" s="165">
        <v>11</v>
      </c>
      <c r="B61" s="166" t="s">
        <v>2433</v>
      </c>
      <c r="C61" s="175" t="s">
        <v>2434</v>
      </c>
      <c r="D61" s="167" t="s">
        <v>506</v>
      </c>
      <c r="E61" s="168">
        <v>970.05</v>
      </c>
      <c r="F61" s="169">
        <v>155.6</v>
      </c>
      <c r="G61" s="170">
        <f>ROUND(E61*F61,2)</f>
        <v>150939.78</v>
      </c>
      <c r="H61" s="169">
        <v>134.16999999999999</v>
      </c>
      <c r="I61" s="170">
        <f>ROUND(E61*H61,2)</f>
        <v>130151.61</v>
      </c>
      <c r="J61" s="169">
        <v>21.43</v>
      </c>
      <c r="K61" s="170">
        <f>ROUND(E61*J61,2)</f>
        <v>20788.169999999998</v>
      </c>
      <c r="L61" s="170">
        <v>21</v>
      </c>
      <c r="M61" s="170">
        <f>G61*(1+L61/100)</f>
        <v>182637.13379999998</v>
      </c>
      <c r="N61" s="170">
        <v>0.43</v>
      </c>
      <c r="O61" s="170">
        <f>ROUND(E61*N61,2)</f>
        <v>417.12</v>
      </c>
      <c r="P61" s="170">
        <v>0</v>
      </c>
      <c r="Q61" s="170">
        <f>ROUND(E61*P61,2)</f>
        <v>0</v>
      </c>
      <c r="R61" s="170" t="s">
        <v>638</v>
      </c>
      <c r="S61" s="170" t="s">
        <v>387</v>
      </c>
      <c r="T61" s="171" t="s">
        <v>322</v>
      </c>
      <c r="U61" s="157">
        <v>2.8000000000000001E-2</v>
      </c>
      <c r="V61" s="157">
        <f>ROUND(E61*U61,2)</f>
        <v>27.16</v>
      </c>
      <c r="W61" s="157"/>
      <c r="X61" s="157" t="s">
        <v>388</v>
      </c>
      <c r="Y61" s="148"/>
      <c r="Z61" s="148"/>
      <c r="AA61" s="148"/>
      <c r="AB61" s="148"/>
      <c r="AC61" s="148"/>
      <c r="AD61" s="148"/>
      <c r="AE61" s="148"/>
      <c r="AF61" s="148"/>
      <c r="AG61" s="148" t="s">
        <v>389</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273" t="s">
        <v>1900</v>
      </c>
      <c r="D62" s="274"/>
      <c r="E62" s="274"/>
      <c r="F62" s="274"/>
      <c r="G62" s="274"/>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391</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97" t="s">
        <v>2435</v>
      </c>
      <c r="D63" s="183"/>
      <c r="E63" s="184"/>
      <c r="F63" s="157"/>
      <c r="G63" s="157"/>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393</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97" t="s">
        <v>2436</v>
      </c>
      <c r="D64" s="183"/>
      <c r="E64" s="184">
        <v>153.4</v>
      </c>
      <c r="F64" s="157"/>
      <c r="G64" s="157"/>
      <c r="H64" s="157"/>
      <c r="I64" s="157"/>
      <c r="J64" s="157"/>
      <c r="K64" s="157"/>
      <c r="L64" s="157"/>
      <c r="M64" s="157"/>
      <c r="N64" s="157"/>
      <c r="O64" s="157"/>
      <c r="P64" s="157"/>
      <c r="Q64" s="157"/>
      <c r="R64" s="157"/>
      <c r="S64" s="157"/>
      <c r="T64" s="157"/>
      <c r="U64" s="157"/>
      <c r="V64" s="157"/>
      <c r="W64" s="157"/>
      <c r="X64" s="157"/>
      <c r="Y64" s="148"/>
      <c r="Z64" s="148"/>
      <c r="AA64" s="148"/>
      <c r="AB64" s="148"/>
      <c r="AC64" s="148"/>
      <c r="AD64" s="148"/>
      <c r="AE64" s="148"/>
      <c r="AF64" s="148"/>
      <c r="AG64" s="148" t="s">
        <v>393</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97" t="s">
        <v>2437</v>
      </c>
      <c r="D65" s="183"/>
      <c r="E65" s="184">
        <v>719.5</v>
      </c>
      <c r="F65" s="157"/>
      <c r="G65" s="157"/>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393</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197" t="s">
        <v>2438</v>
      </c>
      <c r="D66" s="183"/>
      <c r="E66" s="184">
        <v>58.35</v>
      </c>
      <c r="F66" s="157"/>
      <c r="G66" s="157"/>
      <c r="H66" s="157"/>
      <c r="I66" s="157"/>
      <c r="J66" s="157"/>
      <c r="K66" s="157"/>
      <c r="L66" s="157"/>
      <c r="M66" s="157"/>
      <c r="N66" s="157"/>
      <c r="O66" s="157"/>
      <c r="P66" s="157"/>
      <c r="Q66" s="157"/>
      <c r="R66" s="157"/>
      <c r="S66" s="157"/>
      <c r="T66" s="157"/>
      <c r="U66" s="157"/>
      <c r="V66" s="157"/>
      <c r="W66" s="157"/>
      <c r="X66" s="157"/>
      <c r="Y66" s="148"/>
      <c r="Z66" s="148"/>
      <c r="AA66" s="148"/>
      <c r="AB66" s="148"/>
      <c r="AC66" s="148"/>
      <c r="AD66" s="148"/>
      <c r="AE66" s="148"/>
      <c r="AF66" s="148"/>
      <c r="AG66" s="148" t="s">
        <v>393</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97" t="s">
        <v>2439</v>
      </c>
      <c r="D67" s="183"/>
      <c r="E67" s="184">
        <v>38.799999999999997</v>
      </c>
      <c r="F67" s="157"/>
      <c r="G67" s="157"/>
      <c r="H67" s="157"/>
      <c r="I67" s="157"/>
      <c r="J67" s="157"/>
      <c r="K67" s="157"/>
      <c r="L67" s="157"/>
      <c r="M67" s="157"/>
      <c r="N67" s="157"/>
      <c r="O67" s="157"/>
      <c r="P67" s="157"/>
      <c r="Q67" s="157"/>
      <c r="R67" s="157"/>
      <c r="S67" s="157"/>
      <c r="T67" s="157"/>
      <c r="U67" s="157"/>
      <c r="V67" s="157"/>
      <c r="W67" s="157"/>
      <c r="X67" s="157"/>
      <c r="Y67" s="148"/>
      <c r="Z67" s="148"/>
      <c r="AA67" s="148"/>
      <c r="AB67" s="148"/>
      <c r="AC67" s="148"/>
      <c r="AD67" s="148"/>
      <c r="AE67" s="148"/>
      <c r="AF67" s="148"/>
      <c r="AG67" s="148" t="s">
        <v>393</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ht="22.5" outlineLevel="1" x14ac:dyDescent="0.2">
      <c r="A68" s="165">
        <v>12</v>
      </c>
      <c r="B68" s="166" t="s">
        <v>2440</v>
      </c>
      <c r="C68" s="175" t="s">
        <v>2441</v>
      </c>
      <c r="D68" s="167" t="s">
        <v>506</v>
      </c>
      <c r="E68" s="168">
        <v>1591.8</v>
      </c>
      <c r="F68" s="169">
        <v>147.6</v>
      </c>
      <c r="G68" s="170">
        <f>ROUND(E68*F68,2)</f>
        <v>234949.68</v>
      </c>
      <c r="H68" s="169">
        <v>127.94</v>
      </c>
      <c r="I68" s="170">
        <f>ROUND(E68*H68,2)</f>
        <v>203654.89</v>
      </c>
      <c r="J68" s="169">
        <v>19.66</v>
      </c>
      <c r="K68" s="170">
        <f>ROUND(E68*J68,2)</f>
        <v>31294.79</v>
      </c>
      <c r="L68" s="170">
        <v>21</v>
      </c>
      <c r="M68" s="170">
        <f>G68*(1+L68/100)</f>
        <v>284289.1128</v>
      </c>
      <c r="N68" s="170">
        <v>0.378</v>
      </c>
      <c r="O68" s="170">
        <f>ROUND(E68*N68,2)</f>
        <v>601.70000000000005</v>
      </c>
      <c r="P68" s="170">
        <v>0</v>
      </c>
      <c r="Q68" s="170">
        <f>ROUND(E68*P68,2)</f>
        <v>0</v>
      </c>
      <c r="R68" s="170" t="s">
        <v>638</v>
      </c>
      <c r="S68" s="170" t="s">
        <v>387</v>
      </c>
      <c r="T68" s="171" t="s">
        <v>322</v>
      </c>
      <c r="U68" s="157">
        <v>2.5999999999999999E-2</v>
      </c>
      <c r="V68" s="157">
        <f>ROUND(E68*U68,2)</f>
        <v>41.39</v>
      </c>
      <c r="W68" s="157"/>
      <c r="X68" s="157" t="s">
        <v>388</v>
      </c>
      <c r="Y68" s="148"/>
      <c r="Z68" s="148"/>
      <c r="AA68" s="148"/>
      <c r="AB68" s="148"/>
      <c r="AC68" s="148"/>
      <c r="AD68" s="148"/>
      <c r="AE68" s="148"/>
      <c r="AF68" s="148"/>
      <c r="AG68" s="148" t="s">
        <v>389</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97" t="s">
        <v>2421</v>
      </c>
      <c r="D69" s="183"/>
      <c r="E69" s="184"/>
      <c r="F69" s="157"/>
      <c r="G69" s="15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393</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97" t="s">
        <v>2442</v>
      </c>
      <c r="D70" s="183"/>
      <c r="E70" s="184">
        <v>1014.05</v>
      </c>
      <c r="F70" s="157"/>
      <c r="G70" s="157"/>
      <c r="H70" s="157"/>
      <c r="I70" s="157"/>
      <c r="J70" s="157"/>
      <c r="K70" s="157"/>
      <c r="L70" s="157"/>
      <c r="M70" s="157"/>
      <c r="N70" s="157"/>
      <c r="O70" s="157"/>
      <c r="P70" s="157"/>
      <c r="Q70" s="157"/>
      <c r="R70" s="157"/>
      <c r="S70" s="157"/>
      <c r="T70" s="157"/>
      <c r="U70" s="157"/>
      <c r="V70" s="157"/>
      <c r="W70" s="157"/>
      <c r="X70" s="157"/>
      <c r="Y70" s="148"/>
      <c r="Z70" s="148"/>
      <c r="AA70" s="148"/>
      <c r="AB70" s="148"/>
      <c r="AC70" s="148"/>
      <c r="AD70" s="148"/>
      <c r="AE70" s="148"/>
      <c r="AF70" s="148"/>
      <c r="AG70" s="148" t="s">
        <v>393</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97" t="s">
        <v>2443</v>
      </c>
      <c r="D71" s="183"/>
      <c r="E71" s="184">
        <v>352.5</v>
      </c>
      <c r="F71" s="157"/>
      <c r="G71" s="157"/>
      <c r="H71" s="157"/>
      <c r="I71" s="157"/>
      <c r="J71" s="157"/>
      <c r="K71" s="157"/>
      <c r="L71" s="157"/>
      <c r="M71" s="157"/>
      <c r="N71" s="157"/>
      <c r="O71" s="157"/>
      <c r="P71" s="157"/>
      <c r="Q71" s="157"/>
      <c r="R71" s="157"/>
      <c r="S71" s="157"/>
      <c r="T71" s="157"/>
      <c r="U71" s="157"/>
      <c r="V71" s="157"/>
      <c r="W71" s="157"/>
      <c r="X71" s="157"/>
      <c r="Y71" s="148"/>
      <c r="Z71" s="148"/>
      <c r="AA71" s="148"/>
      <c r="AB71" s="148"/>
      <c r="AC71" s="148"/>
      <c r="AD71" s="148"/>
      <c r="AE71" s="148"/>
      <c r="AF71" s="148"/>
      <c r="AG71" s="148" t="s">
        <v>393</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97" t="s">
        <v>2424</v>
      </c>
      <c r="D72" s="183"/>
      <c r="E72" s="184">
        <v>33.840000000000003</v>
      </c>
      <c r="F72" s="157"/>
      <c r="G72" s="157"/>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393</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97" t="s">
        <v>405</v>
      </c>
      <c r="D73" s="183"/>
      <c r="E73" s="184"/>
      <c r="F73" s="157"/>
      <c r="G73" s="157"/>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393</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97" t="s">
        <v>2444</v>
      </c>
      <c r="D74" s="183"/>
      <c r="E74" s="184">
        <v>107.66</v>
      </c>
      <c r="F74" s="157"/>
      <c r="G74" s="157"/>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393</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97" t="s">
        <v>2425</v>
      </c>
      <c r="D75" s="183"/>
      <c r="E75" s="184"/>
      <c r="F75" s="157"/>
      <c r="G75" s="157"/>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393</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97" t="s">
        <v>2445</v>
      </c>
      <c r="D76" s="183"/>
      <c r="E76" s="184">
        <v>76.5</v>
      </c>
      <c r="F76" s="157"/>
      <c r="G76" s="157"/>
      <c r="H76" s="157"/>
      <c r="I76" s="157"/>
      <c r="J76" s="157"/>
      <c r="K76" s="157"/>
      <c r="L76" s="157"/>
      <c r="M76" s="157"/>
      <c r="N76" s="157"/>
      <c r="O76" s="157"/>
      <c r="P76" s="157"/>
      <c r="Q76" s="157"/>
      <c r="R76" s="157"/>
      <c r="S76" s="157"/>
      <c r="T76" s="157"/>
      <c r="U76" s="157"/>
      <c r="V76" s="157"/>
      <c r="W76" s="157"/>
      <c r="X76" s="157"/>
      <c r="Y76" s="148"/>
      <c r="Z76" s="148"/>
      <c r="AA76" s="148"/>
      <c r="AB76" s="148"/>
      <c r="AC76" s="148"/>
      <c r="AD76" s="148"/>
      <c r="AE76" s="148"/>
      <c r="AF76" s="148"/>
      <c r="AG76" s="148" t="s">
        <v>393</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97" t="s">
        <v>2446</v>
      </c>
      <c r="D77" s="183"/>
      <c r="E77" s="184">
        <v>2</v>
      </c>
      <c r="F77" s="157"/>
      <c r="G77" s="157"/>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393</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97" t="s">
        <v>2447</v>
      </c>
      <c r="D78" s="183"/>
      <c r="E78" s="184"/>
      <c r="F78" s="157"/>
      <c r="G78" s="157"/>
      <c r="H78" s="157"/>
      <c r="I78" s="157"/>
      <c r="J78" s="157"/>
      <c r="K78" s="157"/>
      <c r="L78" s="157"/>
      <c r="M78" s="157"/>
      <c r="N78" s="157"/>
      <c r="O78" s="157"/>
      <c r="P78" s="157"/>
      <c r="Q78" s="157"/>
      <c r="R78" s="157"/>
      <c r="S78" s="157"/>
      <c r="T78" s="157"/>
      <c r="U78" s="157"/>
      <c r="V78" s="157"/>
      <c r="W78" s="157"/>
      <c r="X78" s="157"/>
      <c r="Y78" s="148"/>
      <c r="Z78" s="148"/>
      <c r="AA78" s="148"/>
      <c r="AB78" s="148"/>
      <c r="AC78" s="148"/>
      <c r="AD78" s="148"/>
      <c r="AE78" s="148"/>
      <c r="AF78" s="148"/>
      <c r="AG78" s="148" t="s">
        <v>393</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97" t="s">
        <v>2448</v>
      </c>
      <c r="D79" s="183"/>
      <c r="E79" s="184">
        <v>5.25</v>
      </c>
      <c r="F79" s="157"/>
      <c r="G79" s="157"/>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393</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ht="22.5" outlineLevel="1" x14ac:dyDescent="0.2">
      <c r="A80" s="165">
        <v>13</v>
      </c>
      <c r="B80" s="166" t="s">
        <v>2449</v>
      </c>
      <c r="C80" s="175" t="s">
        <v>2450</v>
      </c>
      <c r="D80" s="167" t="s">
        <v>506</v>
      </c>
      <c r="E80" s="168">
        <v>78.5</v>
      </c>
      <c r="F80" s="169">
        <v>227.6</v>
      </c>
      <c r="G80" s="170">
        <f>ROUND(E80*F80,2)</f>
        <v>17866.599999999999</v>
      </c>
      <c r="H80" s="169">
        <v>190.32</v>
      </c>
      <c r="I80" s="170">
        <f>ROUND(E80*H80,2)</f>
        <v>14940.12</v>
      </c>
      <c r="J80" s="169">
        <v>37.28</v>
      </c>
      <c r="K80" s="170">
        <f>ROUND(E80*J80,2)</f>
        <v>2926.48</v>
      </c>
      <c r="L80" s="170">
        <v>21</v>
      </c>
      <c r="M80" s="170">
        <f>G80*(1+L80/100)</f>
        <v>21618.585999999999</v>
      </c>
      <c r="N80" s="170">
        <v>0.48574000000000001</v>
      </c>
      <c r="O80" s="170">
        <f>ROUND(E80*N80,2)</f>
        <v>38.130000000000003</v>
      </c>
      <c r="P80" s="170">
        <v>0</v>
      </c>
      <c r="Q80" s="170">
        <f>ROUND(E80*P80,2)</f>
        <v>0</v>
      </c>
      <c r="R80" s="170" t="s">
        <v>638</v>
      </c>
      <c r="S80" s="170" t="s">
        <v>387</v>
      </c>
      <c r="T80" s="171" t="s">
        <v>322</v>
      </c>
      <c r="U80" s="157">
        <v>4.2000000000000003E-2</v>
      </c>
      <c r="V80" s="157">
        <f>ROUND(E80*U80,2)</f>
        <v>3.3</v>
      </c>
      <c r="W80" s="157"/>
      <c r="X80" s="157" t="s">
        <v>388</v>
      </c>
      <c r="Y80" s="148"/>
      <c r="Z80" s="148"/>
      <c r="AA80" s="148"/>
      <c r="AB80" s="148"/>
      <c r="AC80" s="148"/>
      <c r="AD80" s="148"/>
      <c r="AE80" s="148"/>
      <c r="AF80" s="148"/>
      <c r="AG80" s="148" t="s">
        <v>389</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273" t="s">
        <v>2451</v>
      </c>
      <c r="D81" s="274"/>
      <c r="E81" s="274"/>
      <c r="F81" s="274"/>
      <c r="G81" s="274"/>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391</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97" t="s">
        <v>2452</v>
      </c>
      <c r="D82" s="183"/>
      <c r="E82" s="184"/>
      <c r="F82" s="157"/>
      <c r="G82" s="157"/>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393</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97" t="s">
        <v>2445</v>
      </c>
      <c r="D83" s="183"/>
      <c r="E83" s="184">
        <v>76.5</v>
      </c>
      <c r="F83" s="157"/>
      <c r="G83" s="157"/>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393</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97" t="s">
        <v>2446</v>
      </c>
      <c r="D84" s="183"/>
      <c r="E84" s="184">
        <v>2</v>
      </c>
      <c r="F84" s="157"/>
      <c r="G84" s="157"/>
      <c r="H84" s="157"/>
      <c r="I84" s="157"/>
      <c r="J84" s="157"/>
      <c r="K84" s="157"/>
      <c r="L84" s="157"/>
      <c r="M84" s="157"/>
      <c r="N84" s="157"/>
      <c r="O84" s="157"/>
      <c r="P84" s="157"/>
      <c r="Q84" s="157"/>
      <c r="R84" s="157"/>
      <c r="S84" s="157"/>
      <c r="T84" s="157"/>
      <c r="U84" s="157"/>
      <c r="V84" s="157"/>
      <c r="W84" s="157"/>
      <c r="X84" s="157"/>
      <c r="Y84" s="148"/>
      <c r="Z84" s="148"/>
      <c r="AA84" s="148"/>
      <c r="AB84" s="148"/>
      <c r="AC84" s="148"/>
      <c r="AD84" s="148"/>
      <c r="AE84" s="148"/>
      <c r="AF84" s="148"/>
      <c r="AG84" s="148" t="s">
        <v>393</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ht="22.5" outlineLevel="1" x14ac:dyDescent="0.2">
      <c r="A85" s="165">
        <v>14</v>
      </c>
      <c r="B85" s="166" t="s">
        <v>2453</v>
      </c>
      <c r="C85" s="175" t="s">
        <v>2454</v>
      </c>
      <c r="D85" s="167" t="s">
        <v>506</v>
      </c>
      <c r="E85" s="168">
        <v>1508.05</v>
      </c>
      <c r="F85" s="169">
        <v>273.2</v>
      </c>
      <c r="G85" s="170">
        <f>ROUND(E85*F85,2)</f>
        <v>411999.26</v>
      </c>
      <c r="H85" s="169">
        <v>210.77</v>
      </c>
      <c r="I85" s="170">
        <f>ROUND(E85*H85,2)</f>
        <v>317851.7</v>
      </c>
      <c r="J85" s="169">
        <v>62.43</v>
      </c>
      <c r="K85" s="170">
        <f>ROUND(E85*J85,2)</f>
        <v>94147.56</v>
      </c>
      <c r="L85" s="170">
        <v>21</v>
      </c>
      <c r="M85" s="170">
        <f>G85*(1+L85/100)</f>
        <v>498519.10460000002</v>
      </c>
      <c r="N85" s="170">
        <v>0.13188</v>
      </c>
      <c r="O85" s="170">
        <f>ROUND(E85*N85,2)</f>
        <v>198.88</v>
      </c>
      <c r="P85" s="170">
        <v>0</v>
      </c>
      <c r="Q85" s="170">
        <f>ROUND(E85*P85,2)</f>
        <v>0</v>
      </c>
      <c r="R85" s="170" t="s">
        <v>638</v>
      </c>
      <c r="S85" s="170" t="s">
        <v>387</v>
      </c>
      <c r="T85" s="171" t="s">
        <v>322</v>
      </c>
      <c r="U85" s="157">
        <v>4.9000000000000002E-2</v>
      </c>
      <c r="V85" s="157">
        <f>ROUND(E85*U85,2)</f>
        <v>73.89</v>
      </c>
      <c r="W85" s="157"/>
      <c r="X85" s="157" t="s">
        <v>388</v>
      </c>
      <c r="Y85" s="148"/>
      <c r="Z85" s="148"/>
      <c r="AA85" s="148"/>
      <c r="AB85" s="148"/>
      <c r="AC85" s="148"/>
      <c r="AD85" s="148"/>
      <c r="AE85" s="148"/>
      <c r="AF85" s="148"/>
      <c r="AG85" s="148" t="s">
        <v>389</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273" t="s">
        <v>2451</v>
      </c>
      <c r="D86" s="274"/>
      <c r="E86" s="274"/>
      <c r="F86" s="274"/>
      <c r="G86" s="274"/>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391</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97" t="s">
        <v>2421</v>
      </c>
      <c r="D87" s="183"/>
      <c r="E87" s="184"/>
      <c r="F87" s="157"/>
      <c r="G87" s="157"/>
      <c r="H87" s="157"/>
      <c r="I87" s="157"/>
      <c r="J87" s="157"/>
      <c r="K87" s="157"/>
      <c r="L87" s="157"/>
      <c r="M87" s="157"/>
      <c r="N87" s="157"/>
      <c r="O87" s="157"/>
      <c r="P87" s="157"/>
      <c r="Q87" s="157"/>
      <c r="R87" s="157"/>
      <c r="S87" s="157"/>
      <c r="T87" s="157"/>
      <c r="U87" s="157"/>
      <c r="V87" s="157"/>
      <c r="W87" s="157"/>
      <c r="X87" s="157"/>
      <c r="Y87" s="148"/>
      <c r="Z87" s="148"/>
      <c r="AA87" s="148"/>
      <c r="AB87" s="148"/>
      <c r="AC87" s="148"/>
      <c r="AD87" s="148"/>
      <c r="AE87" s="148"/>
      <c r="AF87" s="148"/>
      <c r="AG87" s="148" t="s">
        <v>393</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97" t="s">
        <v>2442</v>
      </c>
      <c r="D88" s="183"/>
      <c r="E88" s="184">
        <v>1014.05</v>
      </c>
      <c r="F88" s="157"/>
      <c r="G88" s="157"/>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393</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97" t="s">
        <v>2443</v>
      </c>
      <c r="D89" s="183"/>
      <c r="E89" s="184">
        <v>352.5</v>
      </c>
      <c r="F89" s="157"/>
      <c r="G89" s="157"/>
      <c r="H89" s="157"/>
      <c r="I89" s="157"/>
      <c r="J89" s="157"/>
      <c r="K89" s="157"/>
      <c r="L89" s="157"/>
      <c r="M89" s="157"/>
      <c r="N89" s="157"/>
      <c r="O89" s="157"/>
      <c r="P89" s="157"/>
      <c r="Q89" s="157"/>
      <c r="R89" s="157"/>
      <c r="S89" s="157"/>
      <c r="T89" s="157"/>
      <c r="U89" s="157"/>
      <c r="V89" s="157"/>
      <c r="W89" s="157"/>
      <c r="X89" s="157"/>
      <c r="Y89" s="148"/>
      <c r="Z89" s="148"/>
      <c r="AA89" s="148"/>
      <c r="AB89" s="148"/>
      <c r="AC89" s="148"/>
      <c r="AD89" s="148"/>
      <c r="AE89" s="148"/>
      <c r="AF89" s="148"/>
      <c r="AG89" s="148" t="s">
        <v>393</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197" t="s">
        <v>2424</v>
      </c>
      <c r="D90" s="183"/>
      <c r="E90" s="184">
        <v>33.840000000000003</v>
      </c>
      <c r="F90" s="157"/>
      <c r="G90" s="157"/>
      <c r="H90" s="157"/>
      <c r="I90" s="157"/>
      <c r="J90" s="157"/>
      <c r="K90" s="157"/>
      <c r="L90" s="157"/>
      <c r="M90" s="157"/>
      <c r="N90" s="157"/>
      <c r="O90" s="157"/>
      <c r="P90" s="157"/>
      <c r="Q90" s="157"/>
      <c r="R90" s="157"/>
      <c r="S90" s="157"/>
      <c r="T90" s="157"/>
      <c r="U90" s="157"/>
      <c r="V90" s="157"/>
      <c r="W90" s="157"/>
      <c r="X90" s="157"/>
      <c r="Y90" s="148"/>
      <c r="Z90" s="148"/>
      <c r="AA90" s="148"/>
      <c r="AB90" s="148"/>
      <c r="AC90" s="148"/>
      <c r="AD90" s="148"/>
      <c r="AE90" s="148"/>
      <c r="AF90" s="148"/>
      <c r="AG90" s="148" t="s">
        <v>393</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197" t="s">
        <v>405</v>
      </c>
      <c r="D91" s="183"/>
      <c r="E91" s="184"/>
      <c r="F91" s="157"/>
      <c r="G91" s="157"/>
      <c r="H91" s="157"/>
      <c r="I91" s="157"/>
      <c r="J91" s="157"/>
      <c r="K91" s="157"/>
      <c r="L91" s="157"/>
      <c r="M91" s="157"/>
      <c r="N91" s="157"/>
      <c r="O91" s="157"/>
      <c r="P91" s="157"/>
      <c r="Q91" s="157"/>
      <c r="R91" s="157"/>
      <c r="S91" s="157"/>
      <c r="T91" s="157"/>
      <c r="U91" s="157"/>
      <c r="V91" s="157"/>
      <c r="W91" s="157"/>
      <c r="X91" s="157"/>
      <c r="Y91" s="148"/>
      <c r="Z91" s="148"/>
      <c r="AA91" s="148"/>
      <c r="AB91" s="148"/>
      <c r="AC91" s="148"/>
      <c r="AD91" s="148"/>
      <c r="AE91" s="148"/>
      <c r="AF91" s="148"/>
      <c r="AG91" s="148" t="s">
        <v>393</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97" t="s">
        <v>2444</v>
      </c>
      <c r="D92" s="183"/>
      <c r="E92" s="184">
        <v>107.66</v>
      </c>
      <c r="F92" s="157"/>
      <c r="G92" s="157"/>
      <c r="H92" s="157"/>
      <c r="I92" s="157"/>
      <c r="J92" s="157"/>
      <c r="K92" s="157"/>
      <c r="L92" s="157"/>
      <c r="M92" s="157"/>
      <c r="N92" s="157"/>
      <c r="O92" s="157"/>
      <c r="P92" s="157"/>
      <c r="Q92" s="157"/>
      <c r="R92" s="157"/>
      <c r="S92" s="157"/>
      <c r="T92" s="157"/>
      <c r="U92" s="157"/>
      <c r="V92" s="157"/>
      <c r="W92" s="157"/>
      <c r="X92" s="157"/>
      <c r="Y92" s="148"/>
      <c r="Z92" s="148"/>
      <c r="AA92" s="148"/>
      <c r="AB92" s="148"/>
      <c r="AC92" s="148"/>
      <c r="AD92" s="148"/>
      <c r="AE92" s="148"/>
      <c r="AF92" s="148"/>
      <c r="AG92" s="148" t="s">
        <v>393</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65">
        <v>15</v>
      </c>
      <c r="B93" s="166" t="s">
        <v>1901</v>
      </c>
      <c r="C93" s="175" t="s">
        <v>1902</v>
      </c>
      <c r="D93" s="167" t="s">
        <v>506</v>
      </c>
      <c r="E93" s="168">
        <v>1508.05</v>
      </c>
      <c r="F93" s="169">
        <v>271.2</v>
      </c>
      <c r="G93" s="170">
        <f>ROUND(E93*F93,2)</f>
        <v>408983.16</v>
      </c>
      <c r="H93" s="169">
        <v>242.28</v>
      </c>
      <c r="I93" s="170">
        <f>ROUND(E93*H93,2)</f>
        <v>365370.35</v>
      </c>
      <c r="J93" s="169">
        <v>28.92</v>
      </c>
      <c r="K93" s="170">
        <f>ROUND(E93*J93,2)</f>
        <v>43612.81</v>
      </c>
      <c r="L93" s="170">
        <v>21</v>
      </c>
      <c r="M93" s="170">
        <f>G93*(1+L93/100)</f>
        <v>494869.62359999993</v>
      </c>
      <c r="N93" s="170">
        <v>0.51085999999999998</v>
      </c>
      <c r="O93" s="170">
        <f>ROUND(E93*N93,2)</f>
        <v>770.4</v>
      </c>
      <c r="P93" s="170">
        <v>0</v>
      </c>
      <c r="Q93" s="170">
        <f>ROUND(E93*P93,2)</f>
        <v>0</v>
      </c>
      <c r="R93" s="170" t="s">
        <v>638</v>
      </c>
      <c r="S93" s="170" t="s">
        <v>387</v>
      </c>
      <c r="T93" s="171" t="s">
        <v>322</v>
      </c>
      <c r="U93" s="157">
        <v>2.7E-2</v>
      </c>
      <c r="V93" s="157">
        <f>ROUND(E93*U93,2)</f>
        <v>40.72</v>
      </c>
      <c r="W93" s="157"/>
      <c r="X93" s="157" t="s">
        <v>388</v>
      </c>
      <c r="Y93" s="148"/>
      <c r="Z93" s="148"/>
      <c r="AA93" s="148"/>
      <c r="AB93" s="148"/>
      <c r="AC93" s="148"/>
      <c r="AD93" s="148"/>
      <c r="AE93" s="148"/>
      <c r="AF93" s="148"/>
      <c r="AG93" s="148" t="s">
        <v>389</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273" t="s">
        <v>1903</v>
      </c>
      <c r="D94" s="274"/>
      <c r="E94" s="274"/>
      <c r="F94" s="274"/>
      <c r="G94" s="274"/>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391</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97" t="s">
        <v>2421</v>
      </c>
      <c r="D95" s="183"/>
      <c r="E95" s="184"/>
      <c r="F95" s="157"/>
      <c r="G95" s="157"/>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393</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97" t="s">
        <v>2442</v>
      </c>
      <c r="D96" s="183"/>
      <c r="E96" s="184">
        <v>1014.05</v>
      </c>
      <c r="F96" s="157"/>
      <c r="G96" s="157"/>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393</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97" t="s">
        <v>2443</v>
      </c>
      <c r="D97" s="183"/>
      <c r="E97" s="184">
        <v>352.5</v>
      </c>
      <c r="F97" s="157"/>
      <c r="G97" s="157"/>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393</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97" t="s">
        <v>2424</v>
      </c>
      <c r="D98" s="183"/>
      <c r="E98" s="184">
        <v>33.840000000000003</v>
      </c>
      <c r="F98" s="157"/>
      <c r="G98" s="157"/>
      <c r="H98" s="157"/>
      <c r="I98" s="157"/>
      <c r="J98" s="157"/>
      <c r="K98" s="157"/>
      <c r="L98" s="157"/>
      <c r="M98" s="157"/>
      <c r="N98" s="157"/>
      <c r="O98" s="157"/>
      <c r="P98" s="157"/>
      <c r="Q98" s="157"/>
      <c r="R98" s="157"/>
      <c r="S98" s="157"/>
      <c r="T98" s="157"/>
      <c r="U98" s="157"/>
      <c r="V98" s="157"/>
      <c r="W98" s="157"/>
      <c r="X98" s="157"/>
      <c r="Y98" s="148"/>
      <c r="Z98" s="148"/>
      <c r="AA98" s="148"/>
      <c r="AB98" s="148"/>
      <c r="AC98" s="148"/>
      <c r="AD98" s="148"/>
      <c r="AE98" s="148"/>
      <c r="AF98" s="148"/>
      <c r="AG98" s="148" t="s">
        <v>393</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97" t="s">
        <v>405</v>
      </c>
      <c r="D99" s="183"/>
      <c r="E99" s="184"/>
      <c r="F99" s="157"/>
      <c r="G99" s="157"/>
      <c r="H99" s="157"/>
      <c r="I99" s="157"/>
      <c r="J99" s="157"/>
      <c r="K99" s="157"/>
      <c r="L99" s="157"/>
      <c r="M99" s="157"/>
      <c r="N99" s="157"/>
      <c r="O99" s="157"/>
      <c r="P99" s="157"/>
      <c r="Q99" s="157"/>
      <c r="R99" s="157"/>
      <c r="S99" s="157"/>
      <c r="T99" s="157"/>
      <c r="U99" s="157"/>
      <c r="V99" s="157"/>
      <c r="W99" s="157"/>
      <c r="X99" s="157"/>
      <c r="Y99" s="148"/>
      <c r="Z99" s="148"/>
      <c r="AA99" s="148"/>
      <c r="AB99" s="148"/>
      <c r="AC99" s="148"/>
      <c r="AD99" s="148"/>
      <c r="AE99" s="148"/>
      <c r="AF99" s="148"/>
      <c r="AG99" s="148" t="s">
        <v>393</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97" t="s">
        <v>2444</v>
      </c>
      <c r="D100" s="183"/>
      <c r="E100" s="184">
        <v>107.66</v>
      </c>
      <c r="F100" s="157"/>
      <c r="G100" s="157"/>
      <c r="H100" s="157"/>
      <c r="I100" s="157"/>
      <c r="J100" s="157"/>
      <c r="K100" s="157"/>
      <c r="L100" s="157"/>
      <c r="M100" s="157"/>
      <c r="N100" s="157"/>
      <c r="O100" s="157"/>
      <c r="P100" s="157"/>
      <c r="Q100" s="157"/>
      <c r="R100" s="157"/>
      <c r="S100" s="157"/>
      <c r="T100" s="157"/>
      <c r="U100" s="157"/>
      <c r="V100" s="157"/>
      <c r="W100" s="157"/>
      <c r="X100" s="157"/>
      <c r="Y100" s="148"/>
      <c r="Z100" s="148"/>
      <c r="AA100" s="148"/>
      <c r="AB100" s="148"/>
      <c r="AC100" s="148"/>
      <c r="AD100" s="148"/>
      <c r="AE100" s="148"/>
      <c r="AF100" s="148"/>
      <c r="AG100" s="148" t="s">
        <v>393</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ht="22.5" outlineLevel="1" x14ac:dyDescent="0.2">
      <c r="A101" s="165">
        <v>16</v>
      </c>
      <c r="B101" s="166" t="s">
        <v>2455</v>
      </c>
      <c r="C101" s="175" t="s">
        <v>2456</v>
      </c>
      <c r="D101" s="167" t="s">
        <v>506</v>
      </c>
      <c r="E101" s="168">
        <v>1508.05</v>
      </c>
      <c r="F101" s="169">
        <v>5.92</v>
      </c>
      <c r="G101" s="170">
        <f>ROUND(E101*F101,2)</f>
        <v>8927.66</v>
      </c>
      <c r="H101" s="169">
        <v>5.08</v>
      </c>
      <c r="I101" s="170">
        <f>ROUND(E101*H101,2)</f>
        <v>7660.89</v>
      </c>
      <c r="J101" s="169">
        <v>0.84</v>
      </c>
      <c r="K101" s="170">
        <f>ROUND(E101*J101,2)</f>
        <v>1266.76</v>
      </c>
      <c r="L101" s="170">
        <v>21</v>
      </c>
      <c r="M101" s="170">
        <f>G101*(1+L101/100)</f>
        <v>10802.4686</v>
      </c>
      <c r="N101" s="170">
        <v>5.0000000000000001E-4</v>
      </c>
      <c r="O101" s="170">
        <f>ROUND(E101*N101,2)</f>
        <v>0.75</v>
      </c>
      <c r="P101" s="170">
        <v>0</v>
      </c>
      <c r="Q101" s="170">
        <f>ROUND(E101*P101,2)</f>
        <v>0</v>
      </c>
      <c r="R101" s="170" t="s">
        <v>638</v>
      </c>
      <c r="S101" s="170" t="s">
        <v>387</v>
      </c>
      <c r="T101" s="171" t="s">
        <v>322</v>
      </c>
      <c r="U101" s="157">
        <v>2E-3</v>
      </c>
      <c r="V101" s="157">
        <f>ROUND(E101*U101,2)</f>
        <v>3.02</v>
      </c>
      <c r="W101" s="157"/>
      <c r="X101" s="157" t="s">
        <v>388</v>
      </c>
      <c r="Y101" s="148"/>
      <c r="Z101" s="148"/>
      <c r="AA101" s="148"/>
      <c r="AB101" s="148"/>
      <c r="AC101" s="148"/>
      <c r="AD101" s="148"/>
      <c r="AE101" s="148"/>
      <c r="AF101" s="148"/>
      <c r="AG101" s="148" t="s">
        <v>389</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55"/>
      <c r="B102" s="156"/>
      <c r="C102" s="197" t="s">
        <v>2421</v>
      </c>
      <c r="D102" s="183"/>
      <c r="E102" s="184"/>
      <c r="F102" s="157"/>
      <c r="G102" s="157"/>
      <c r="H102" s="157"/>
      <c r="I102" s="157"/>
      <c r="J102" s="157"/>
      <c r="K102" s="157"/>
      <c r="L102" s="157"/>
      <c r="M102" s="157"/>
      <c r="N102" s="157"/>
      <c r="O102" s="157"/>
      <c r="P102" s="157"/>
      <c r="Q102" s="157"/>
      <c r="R102" s="157"/>
      <c r="S102" s="157"/>
      <c r="T102" s="157"/>
      <c r="U102" s="157"/>
      <c r="V102" s="157"/>
      <c r="W102" s="157"/>
      <c r="X102" s="157"/>
      <c r="Y102" s="148"/>
      <c r="Z102" s="148"/>
      <c r="AA102" s="148"/>
      <c r="AB102" s="148"/>
      <c r="AC102" s="148"/>
      <c r="AD102" s="148"/>
      <c r="AE102" s="148"/>
      <c r="AF102" s="148"/>
      <c r="AG102" s="148" t="s">
        <v>393</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97" t="s">
        <v>2442</v>
      </c>
      <c r="D103" s="183"/>
      <c r="E103" s="184">
        <v>1014.05</v>
      </c>
      <c r="F103" s="157"/>
      <c r="G103" s="157"/>
      <c r="H103" s="157"/>
      <c r="I103" s="157"/>
      <c r="J103" s="157"/>
      <c r="K103" s="157"/>
      <c r="L103" s="157"/>
      <c r="M103" s="157"/>
      <c r="N103" s="157"/>
      <c r="O103" s="157"/>
      <c r="P103" s="157"/>
      <c r="Q103" s="157"/>
      <c r="R103" s="157"/>
      <c r="S103" s="157"/>
      <c r="T103" s="157"/>
      <c r="U103" s="157"/>
      <c r="V103" s="157"/>
      <c r="W103" s="157"/>
      <c r="X103" s="157"/>
      <c r="Y103" s="148"/>
      <c r="Z103" s="148"/>
      <c r="AA103" s="148"/>
      <c r="AB103" s="148"/>
      <c r="AC103" s="148"/>
      <c r="AD103" s="148"/>
      <c r="AE103" s="148"/>
      <c r="AF103" s="148"/>
      <c r="AG103" s="148" t="s">
        <v>393</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97" t="s">
        <v>2443</v>
      </c>
      <c r="D104" s="183"/>
      <c r="E104" s="184">
        <v>352.5</v>
      </c>
      <c r="F104" s="157"/>
      <c r="G104" s="157"/>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393</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97" t="s">
        <v>2424</v>
      </c>
      <c r="D105" s="183"/>
      <c r="E105" s="184">
        <v>33.840000000000003</v>
      </c>
      <c r="F105" s="157"/>
      <c r="G105" s="157"/>
      <c r="H105" s="157"/>
      <c r="I105" s="157"/>
      <c r="J105" s="157"/>
      <c r="K105" s="157"/>
      <c r="L105" s="157"/>
      <c r="M105" s="157"/>
      <c r="N105" s="157"/>
      <c r="O105" s="157"/>
      <c r="P105" s="157"/>
      <c r="Q105" s="157"/>
      <c r="R105" s="157"/>
      <c r="S105" s="157"/>
      <c r="T105" s="157"/>
      <c r="U105" s="157"/>
      <c r="V105" s="157"/>
      <c r="W105" s="157"/>
      <c r="X105" s="157"/>
      <c r="Y105" s="148"/>
      <c r="Z105" s="148"/>
      <c r="AA105" s="148"/>
      <c r="AB105" s="148"/>
      <c r="AC105" s="148"/>
      <c r="AD105" s="148"/>
      <c r="AE105" s="148"/>
      <c r="AF105" s="148"/>
      <c r="AG105" s="148" t="s">
        <v>393</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97" t="s">
        <v>405</v>
      </c>
      <c r="D106" s="183"/>
      <c r="E106" s="184"/>
      <c r="F106" s="157"/>
      <c r="G106" s="157"/>
      <c r="H106" s="157"/>
      <c r="I106" s="157"/>
      <c r="J106" s="157"/>
      <c r="K106" s="157"/>
      <c r="L106" s="157"/>
      <c r="M106" s="157"/>
      <c r="N106" s="157"/>
      <c r="O106" s="157"/>
      <c r="P106" s="157"/>
      <c r="Q106" s="157"/>
      <c r="R106" s="157"/>
      <c r="S106" s="157"/>
      <c r="T106" s="157"/>
      <c r="U106" s="157"/>
      <c r="V106" s="157"/>
      <c r="W106" s="157"/>
      <c r="X106" s="157"/>
      <c r="Y106" s="148"/>
      <c r="Z106" s="148"/>
      <c r="AA106" s="148"/>
      <c r="AB106" s="148"/>
      <c r="AC106" s="148"/>
      <c r="AD106" s="148"/>
      <c r="AE106" s="148"/>
      <c r="AF106" s="148"/>
      <c r="AG106" s="148" t="s">
        <v>393</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97" t="s">
        <v>2444</v>
      </c>
      <c r="D107" s="183"/>
      <c r="E107" s="184">
        <v>107.66</v>
      </c>
      <c r="F107" s="157"/>
      <c r="G107" s="157"/>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393</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65">
        <v>17</v>
      </c>
      <c r="B108" s="166" t="s">
        <v>2457</v>
      </c>
      <c r="C108" s="175" t="s">
        <v>2458</v>
      </c>
      <c r="D108" s="167" t="s">
        <v>506</v>
      </c>
      <c r="E108" s="168">
        <v>78.5</v>
      </c>
      <c r="F108" s="169">
        <v>177.2</v>
      </c>
      <c r="G108" s="170">
        <f>ROUND(E108*F108,2)</f>
        <v>13910.2</v>
      </c>
      <c r="H108" s="169">
        <v>150.15</v>
      </c>
      <c r="I108" s="170">
        <f>ROUND(E108*H108,2)</f>
        <v>11786.78</v>
      </c>
      <c r="J108" s="169">
        <v>27.05</v>
      </c>
      <c r="K108" s="170">
        <f>ROUND(E108*J108,2)</f>
        <v>2123.4299999999998</v>
      </c>
      <c r="L108" s="170">
        <v>21</v>
      </c>
      <c r="M108" s="170">
        <f>G108*(1+L108/100)</f>
        <v>16831.342000000001</v>
      </c>
      <c r="N108" s="170">
        <v>0.215</v>
      </c>
      <c r="O108" s="170">
        <f>ROUND(E108*N108,2)</f>
        <v>16.88</v>
      </c>
      <c r="P108" s="170">
        <v>0</v>
      </c>
      <c r="Q108" s="170">
        <f>ROUND(E108*P108,2)</f>
        <v>0</v>
      </c>
      <c r="R108" s="170" t="s">
        <v>638</v>
      </c>
      <c r="S108" s="170" t="s">
        <v>387</v>
      </c>
      <c r="T108" s="171" t="s">
        <v>322</v>
      </c>
      <c r="U108" s="157">
        <v>0.04</v>
      </c>
      <c r="V108" s="157">
        <f>ROUND(E108*U108,2)</f>
        <v>3.14</v>
      </c>
      <c r="W108" s="157"/>
      <c r="X108" s="157" t="s">
        <v>388</v>
      </c>
      <c r="Y108" s="148"/>
      <c r="Z108" s="148"/>
      <c r="AA108" s="148"/>
      <c r="AB108" s="148"/>
      <c r="AC108" s="148"/>
      <c r="AD108" s="148"/>
      <c r="AE108" s="148"/>
      <c r="AF108" s="148"/>
      <c r="AG108" s="148" t="s">
        <v>389</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273" t="s">
        <v>2459</v>
      </c>
      <c r="D109" s="274"/>
      <c r="E109" s="274"/>
      <c r="F109" s="274"/>
      <c r="G109" s="274"/>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391</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97" t="s">
        <v>2452</v>
      </c>
      <c r="D110" s="183"/>
      <c r="E110" s="184"/>
      <c r="F110" s="157"/>
      <c r="G110" s="157"/>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393</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97" t="s">
        <v>2445</v>
      </c>
      <c r="D111" s="183"/>
      <c r="E111" s="184">
        <v>76.5</v>
      </c>
      <c r="F111" s="157"/>
      <c r="G111" s="157"/>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393</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97" t="s">
        <v>2446</v>
      </c>
      <c r="D112" s="183"/>
      <c r="E112" s="184">
        <v>2</v>
      </c>
      <c r="F112" s="157"/>
      <c r="G112" s="157"/>
      <c r="H112" s="157"/>
      <c r="I112" s="157"/>
      <c r="J112" s="157"/>
      <c r="K112" s="157"/>
      <c r="L112" s="157"/>
      <c r="M112" s="157"/>
      <c r="N112" s="157"/>
      <c r="O112" s="157"/>
      <c r="P112" s="157"/>
      <c r="Q112" s="157"/>
      <c r="R112" s="157"/>
      <c r="S112" s="157"/>
      <c r="T112" s="157"/>
      <c r="U112" s="157"/>
      <c r="V112" s="157"/>
      <c r="W112" s="157"/>
      <c r="X112" s="157"/>
      <c r="Y112" s="148"/>
      <c r="Z112" s="148"/>
      <c r="AA112" s="148"/>
      <c r="AB112" s="148"/>
      <c r="AC112" s="148"/>
      <c r="AD112" s="148"/>
      <c r="AE112" s="148"/>
      <c r="AF112" s="148"/>
      <c r="AG112" s="148" t="s">
        <v>393</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ht="22.5" outlineLevel="1" x14ac:dyDescent="0.2">
      <c r="A113" s="165">
        <v>18</v>
      </c>
      <c r="B113" s="166" t="s">
        <v>2460</v>
      </c>
      <c r="C113" s="175" t="s">
        <v>2461</v>
      </c>
      <c r="D113" s="167" t="s">
        <v>506</v>
      </c>
      <c r="E113" s="168">
        <v>1508.05</v>
      </c>
      <c r="F113" s="169">
        <v>271.60000000000002</v>
      </c>
      <c r="G113" s="170">
        <f>ROUND(E113*F113,2)</f>
        <v>409586.38</v>
      </c>
      <c r="H113" s="169">
        <v>212.18</v>
      </c>
      <c r="I113" s="170">
        <f>ROUND(E113*H113,2)</f>
        <v>319978.05</v>
      </c>
      <c r="J113" s="169">
        <v>59.42</v>
      </c>
      <c r="K113" s="170">
        <f>ROUND(E113*J113,2)</f>
        <v>89608.33</v>
      </c>
      <c r="L113" s="170">
        <v>21</v>
      </c>
      <c r="M113" s="170">
        <f>G113*(1+L113/100)</f>
        <v>495599.51980000001</v>
      </c>
      <c r="N113" s="170">
        <v>0.12966</v>
      </c>
      <c r="O113" s="170">
        <f>ROUND(E113*N113,2)</f>
        <v>195.53</v>
      </c>
      <c r="P113" s="170">
        <v>0</v>
      </c>
      <c r="Q113" s="170">
        <f>ROUND(E113*P113,2)</f>
        <v>0</v>
      </c>
      <c r="R113" s="170" t="s">
        <v>638</v>
      </c>
      <c r="S113" s="170" t="s">
        <v>387</v>
      </c>
      <c r="T113" s="171" t="s">
        <v>322</v>
      </c>
      <c r="U113" s="157">
        <v>7.1999999999999995E-2</v>
      </c>
      <c r="V113" s="157">
        <f>ROUND(E113*U113,2)</f>
        <v>108.58</v>
      </c>
      <c r="W113" s="157"/>
      <c r="X113" s="157" t="s">
        <v>388</v>
      </c>
      <c r="Y113" s="148"/>
      <c r="Z113" s="148"/>
      <c r="AA113" s="148"/>
      <c r="AB113" s="148"/>
      <c r="AC113" s="148"/>
      <c r="AD113" s="148"/>
      <c r="AE113" s="148"/>
      <c r="AF113" s="148"/>
      <c r="AG113" s="148" t="s">
        <v>389</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97" t="s">
        <v>2421</v>
      </c>
      <c r="D114" s="183"/>
      <c r="E114" s="184"/>
      <c r="F114" s="157"/>
      <c r="G114" s="157"/>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393</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97" t="s">
        <v>2442</v>
      </c>
      <c r="D115" s="183"/>
      <c r="E115" s="184">
        <v>1014.05</v>
      </c>
      <c r="F115" s="157"/>
      <c r="G115" s="157"/>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393</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97" t="s">
        <v>2443</v>
      </c>
      <c r="D116" s="183"/>
      <c r="E116" s="184">
        <v>352.5</v>
      </c>
      <c r="F116" s="157"/>
      <c r="G116" s="157"/>
      <c r="H116" s="157"/>
      <c r="I116" s="157"/>
      <c r="J116" s="157"/>
      <c r="K116" s="157"/>
      <c r="L116" s="157"/>
      <c r="M116" s="157"/>
      <c r="N116" s="157"/>
      <c r="O116" s="157"/>
      <c r="P116" s="157"/>
      <c r="Q116" s="157"/>
      <c r="R116" s="157"/>
      <c r="S116" s="157"/>
      <c r="T116" s="157"/>
      <c r="U116" s="157"/>
      <c r="V116" s="157"/>
      <c r="W116" s="157"/>
      <c r="X116" s="157"/>
      <c r="Y116" s="148"/>
      <c r="Z116" s="148"/>
      <c r="AA116" s="148"/>
      <c r="AB116" s="148"/>
      <c r="AC116" s="148"/>
      <c r="AD116" s="148"/>
      <c r="AE116" s="148"/>
      <c r="AF116" s="148"/>
      <c r="AG116" s="148" t="s">
        <v>393</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97" t="s">
        <v>2424</v>
      </c>
      <c r="D117" s="183"/>
      <c r="E117" s="184">
        <v>33.840000000000003</v>
      </c>
      <c r="F117" s="157"/>
      <c r="G117" s="157"/>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393</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97" t="s">
        <v>405</v>
      </c>
      <c r="D118" s="183"/>
      <c r="E118" s="184"/>
      <c r="F118" s="157"/>
      <c r="G118" s="157"/>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393</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97" t="s">
        <v>2444</v>
      </c>
      <c r="D119" s="183"/>
      <c r="E119" s="184">
        <v>107.66</v>
      </c>
      <c r="F119" s="157"/>
      <c r="G119" s="157"/>
      <c r="H119" s="157"/>
      <c r="I119" s="157"/>
      <c r="J119" s="157"/>
      <c r="K119" s="157"/>
      <c r="L119" s="157"/>
      <c r="M119" s="157"/>
      <c r="N119" s="157"/>
      <c r="O119" s="157"/>
      <c r="P119" s="157"/>
      <c r="Q119" s="157"/>
      <c r="R119" s="157"/>
      <c r="S119" s="157"/>
      <c r="T119" s="157"/>
      <c r="U119" s="157"/>
      <c r="V119" s="157"/>
      <c r="W119" s="157"/>
      <c r="X119" s="157"/>
      <c r="Y119" s="148"/>
      <c r="Z119" s="148"/>
      <c r="AA119" s="148"/>
      <c r="AB119" s="148"/>
      <c r="AC119" s="148"/>
      <c r="AD119" s="148"/>
      <c r="AE119" s="148"/>
      <c r="AF119" s="148"/>
      <c r="AG119" s="148" t="s">
        <v>393</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65">
        <v>19</v>
      </c>
      <c r="B120" s="166" t="s">
        <v>2462</v>
      </c>
      <c r="C120" s="175" t="s">
        <v>2463</v>
      </c>
      <c r="D120" s="167" t="s">
        <v>506</v>
      </c>
      <c r="E120" s="168">
        <v>5.25</v>
      </c>
      <c r="F120" s="169">
        <v>197.2</v>
      </c>
      <c r="G120" s="170">
        <f>ROUND(E120*F120,2)</f>
        <v>1035.3</v>
      </c>
      <c r="H120" s="169">
        <v>31.3</v>
      </c>
      <c r="I120" s="170">
        <f>ROUND(E120*H120,2)</f>
        <v>164.33</v>
      </c>
      <c r="J120" s="169">
        <v>165.9</v>
      </c>
      <c r="K120" s="170">
        <f>ROUND(E120*J120,2)</f>
        <v>870.98</v>
      </c>
      <c r="L120" s="170">
        <v>21</v>
      </c>
      <c r="M120" s="170">
        <f>G120*(1+L120/100)</f>
        <v>1252.713</v>
      </c>
      <c r="N120" s="170">
        <v>7.3899999999999993E-2</v>
      </c>
      <c r="O120" s="170">
        <f>ROUND(E120*N120,2)</f>
        <v>0.39</v>
      </c>
      <c r="P120" s="170">
        <v>0</v>
      </c>
      <c r="Q120" s="170">
        <f>ROUND(E120*P120,2)</f>
        <v>0</v>
      </c>
      <c r="R120" s="170" t="s">
        <v>638</v>
      </c>
      <c r="S120" s="170" t="s">
        <v>387</v>
      </c>
      <c r="T120" s="171" t="s">
        <v>322</v>
      </c>
      <c r="U120" s="157">
        <v>0.45200000000000001</v>
      </c>
      <c r="V120" s="157">
        <f>ROUND(E120*U120,2)</f>
        <v>2.37</v>
      </c>
      <c r="W120" s="157"/>
      <c r="X120" s="157" t="s">
        <v>388</v>
      </c>
      <c r="Y120" s="148"/>
      <c r="Z120" s="148"/>
      <c r="AA120" s="148"/>
      <c r="AB120" s="148"/>
      <c r="AC120" s="148"/>
      <c r="AD120" s="148"/>
      <c r="AE120" s="148"/>
      <c r="AF120" s="148"/>
      <c r="AG120" s="148" t="s">
        <v>389</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ht="22.5" outlineLevel="1" x14ac:dyDescent="0.2">
      <c r="A121" s="155"/>
      <c r="B121" s="156"/>
      <c r="C121" s="273" t="s">
        <v>1906</v>
      </c>
      <c r="D121" s="274"/>
      <c r="E121" s="274"/>
      <c r="F121" s="274"/>
      <c r="G121" s="274"/>
      <c r="H121" s="157"/>
      <c r="I121" s="157"/>
      <c r="J121" s="157"/>
      <c r="K121" s="157"/>
      <c r="L121" s="157"/>
      <c r="M121" s="157"/>
      <c r="N121" s="157"/>
      <c r="O121" s="157"/>
      <c r="P121" s="157"/>
      <c r="Q121" s="157"/>
      <c r="R121" s="157"/>
      <c r="S121" s="157"/>
      <c r="T121" s="157"/>
      <c r="U121" s="157"/>
      <c r="V121" s="157"/>
      <c r="W121" s="157"/>
      <c r="X121" s="157"/>
      <c r="Y121" s="148"/>
      <c r="Z121" s="148"/>
      <c r="AA121" s="148"/>
      <c r="AB121" s="148"/>
      <c r="AC121" s="148"/>
      <c r="AD121" s="148"/>
      <c r="AE121" s="148"/>
      <c r="AF121" s="148"/>
      <c r="AG121" s="148" t="s">
        <v>391</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72" t="str">
        <f>C121</f>
        <v>s provedením lože z kameniva drceného, s vyplněním spár, s dvojitým hutněním a se smetením přebytečného materiálu na krajnici. S dodáním hmot pro lože a výplň spár.</v>
      </c>
      <c r="BB121" s="148"/>
      <c r="BC121" s="148"/>
      <c r="BD121" s="148"/>
      <c r="BE121" s="148"/>
      <c r="BF121" s="148"/>
      <c r="BG121" s="148"/>
      <c r="BH121" s="148"/>
    </row>
    <row r="122" spans="1:60" outlineLevel="1" x14ac:dyDescent="0.2">
      <c r="A122" s="155"/>
      <c r="B122" s="156"/>
      <c r="C122" s="197" t="s">
        <v>2464</v>
      </c>
      <c r="D122" s="183"/>
      <c r="E122" s="184">
        <v>5.25</v>
      </c>
      <c r="F122" s="157"/>
      <c r="G122" s="157"/>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393</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x14ac:dyDescent="0.2">
      <c r="A123" s="159" t="s">
        <v>316</v>
      </c>
      <c r="B123" s="160" t="s">
        <v>230</v>
      </c>
      <c r="C123" s="174" t="s">
        <v>231</v>
      </c>
      <c r="D123" s="161"/>
      <c r="E123" s="162"/>
      <c r="F123" s="163"/>
      <c r="G123" s="163">
        <f>SUMIF(AG124:AG130,"&lt;&gt;NOR",G124:G130)</f>
        <v>219864</v>
      </c>
      <c r="H123" s="163"/>
      <c r="I123" s="163">
        <f>SUM(I124:I130)</f>
        <v>0</v>
      </c>
      <c r="J123" s="163"/>
      <c r="K123" s="163">
        <f>SUM(K124:K130)</f>
        <v>219864</v>
      </c>
      <c r="L123" s="163"/>
      <c r="M123" s="163">
        <f>SUM(M124:M130)</f>
        <v>266035.44</v>
      </c>
      <c r="N123" s="163"/>
      <c r="O123" s="163">
        <f>SUM(O124:O130)</f>
        <v>0</v>
      </c>
      <c r="P123" s="163"/>
      <c r="Q123" s="163">
        <f>SUM(Q124:Q130)</f>
        <v>0</v>
      </c>
      <c r="R123" s="163"/>
      <c r="S123" s="163"/>
      <c r="T123" s="164"/>
      <c r="U123" s="158"/>
      <c r="V123" s="158">
        <f>SUM(V124:V130)</f>
        <v>73.290000000000006</v>
      </c>
      <c r="W123" s="158"/>
      <c r="X123" s="158"/>
      <c r="AG123" t="s">
        <v>317</v>
      </c>
    </row>
    <row r="124" spans="1:60" ht="22.5" outlineLevel="1" x14ac:dyDescent="0.2">
      <c r="A124" s="165">
        <v>20</v>
      </c>
      <c r="B124" s="166" t="s">
        <v>2465</v>
      </c>
      <c r="C124" s="175" t="s">
        <v>2466</v>
      </c>
      <c r="D124" s="167" t="s">
        <v>420</v>
      </c>
      <c r="E124" s="168">
        <v>1832.2</v>
      </c>
      <c r="F124" s="169">
        <v>120</v>
      </c>
      <c r="G124" s="170">
        <f>ROUND(E124*F124,2)</f>
        <v>219864</v>
      </c>
      <c r="H124" s="169">
        <v>0</v>
      </c>
      <c r="I124" s="170">
        <f>ROUND(E124*H124,2)</f>
        <v>0</v>
      </c>
      <c r="J124" s="169">
        <v>120</v>
      </c>
      <c r="K124" s="170">
        <f>ROUND(E124*J124,2)</f>
        <v>219864</v>
      </c>
      <c r="L124" s="170">
        <v>21</v>
      </c>
      <c r="M124" s="170">
        <f>G124*(1+L124/100)</f>
        <v>266035.44</v>
      </c>
      <c r="N124" s="170">
        <v>0</v>
      </c>
      <c r="O124" s="170">
        <f>ROUND(E124*N124,2)</f>
        <v>0</v>
      </c>
      <c r="P124" s="170">
        <v>0</v>
      </c>
      <c r="Q124" s="170">
        <f>ROUND(E124*P124,2)</f>
        <v>0</v>
      </c>
      <c r="R124" s="170"/>
      <c r="S124" s="170" t="s">
        <v>321</v>
      </c>
      <c r="T124" s="171" t="s">
        <v>322</v>
      </c>
      <c r="U124" s="157">
        <v>0.04</v>
      </c>
      <c r="V124" s="157">
        <f>ROUND(E124*U124,2)</f>
        <v>73.290000000000006</v>
      </c>
      <c r="W124" s="157"/>
      <c r="X124" s="157" t="s">
        <v>388</v>
      </c>
      <c r="Y124" s="148"/>
      <c r="Z124" s="148"/>
      <c r="AA124" s="148"/>
      <c r="AB124" s="148"/>
      <c r="AC124" s="148"/>
      <c r="AD124" s="148"/>
      <c r="AE124" s="148"/>
      <c r="AF124" s="148"/>
      <c r="AG124" s="148" t="s">
        <v>389</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270" t="s">
        <v>2467</v>
      </c>
      <c r="D125" s="271"/>
      <c r="E125" s="271"/>
      <c r="F125" s="271"/>
      <c r="G125" s="271"/>
      <c r="H125" s="157"/>
      <c r="I125" s="157"/>
      <c r="J125" s="157"/>
      <c r="K125" s="157"/>
      <c r="L125" s="157"/>
      <c r="M125" s="157"/>
      <c r="N125" s="157"/>
      <c r="O125" s="157"/>
      <c r="P125" s="157"/>
      <c r="Q125" s="157"/>
      <c r="R125" s="157"/>
      <c r="S125" s="157"/>
      <c r="T125" s="157"/>
      <c r="U125" s="157"/>
      <c r="V125" s="157"/>
      <c r="W125" s="157"/>
      <c r="X125" s="157"/>
      <c r="Y125" s="148"/>
      <c r="Z125" s="148"/>
      <c r="AA125" s="148"/>
      <c r="AB125" s="148"/>
      <c r="AC125" s="148"/>
      <c r="AD125" s="148"/>
      <c r="AE125" s="148"/>
      <c r="AF125" s="148"/>
      <c r="AG125" s="148" t="s">
        <v>326</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97" t="s">
        <v>2420</v>
      </c>
      <c r="D126" s="183"/>
      <c r="E126" s="184"/>
      <c r="F126" s="157"/>
      <c r="G126" s="157"/>
      <c r="H126" s="157"/>
      <c r="I126" s="157"/>
      <c r="J126" s="157"/>
      <c r="K126" s="157"/>
      <c r="L126" s="157"/>
      <c r="M126" s="157"/>
      <c r="N126" s="157"/>
      <c r="O126" s="157"/>
      <c r="P126" s="157"/>
      <c r="Q126" s="157"/>
      <c r="R126" s="157"/>
      <c r="S126" s="157"/>
      <c r="T126" s="157"/>
      <c r="U126" s="157"/>
      <c r="V126" s="157"/>
      <c r="W126" s="157"/>
      <c r="X126" s="157"/>
      <c r="Y126" s="148"/>
      <c r="Z126" s="148"/>
      <c r="AA126" s="148"/>
      <c r="AB126" s="148"/>
      <c r="AC126" s="148"/>
      <c r="AD126" s="148"/>
      <c r="AE126" s="148"/>
      <c r="AF126" s="148"/>
      <c r="AG126" s="148" t="s">
        <v>393</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97" t="s">
        <v>2421</v>
      </c>
      <c r="D127" s="183"/>
      <c r="E127" s="184"/>
      <c r="F127" s="157"/>
      <c r="G127" s="157"/>
      <c r="H127" s="157"/>
      <c r="I127" s="157"/>
      <c r="J127" s="157"/>
      <c r="K127" s="157"/>
      <c r="L127" s="157"/>
      <c r="M127" s="157"/>
      <c r="N127" s="157"/>
      <c r="O127" s="157"/>
      <c r="P127" s="157"/>
      <c r="Q127" s="157"/>
      <c r="R127" s="157"/>
      <c r="S127" s="157"/>
      <c r="T127" s="157"/>
      <c r="U127" s="157"/>
      <c r="V127" s="157"/>
      <c r="W127" s="157"/>
      <c r="X127" s="157"/>
      <c r="Y127" s="148"/>
      <c r="Z127" s="148"/>
      <c r="AA127" s="148"/>
      <c r="AB127" s="148"/>
      <c r="AC127" s="148"/>
      <c r="AD127" s="148"/>
      <c r="AE127" s="148"/>
      <c r="AF127" s="148"/>
      <c r="AG127" s="148" t="s">
        <v>393</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97" t="s">
        <v>2468</v>
      </c>
      <c r="D128" s="183"/>
      <c r="E128" s="184">
        <v>1193</v>
      </c>
      <c r="F128" s="157"/>
      <c r="G128" s="157"/>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393</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97" t="s">
        <v>2469</v>
      </c>
      <c r="D129" s="183"/>
      <c r="E129" s="184">
        <v>470</v>
      </c>
      <c r="F129" s="157"/>
      <c r="G129" s="157"/>
      <c r="H129" s="157"/>
      <c r="I129" s="157"/>
      <c r="J129" s="157"/>
      <c r="K129" s="157"/>
      <c r="L129" s="157"/>
      <c r="M129" s="157"/>
      <c r="N129" s="157"/>
      <c r="O129" s="157"/>
      <c r="P129" s="157"/>
      <c r="Q129" s="157"/>
      <c r="R129" s="157"/>
      <c r="S129" s="157"/>
      <c r="T129" s="157"/>
      <c r="U129" s="157"/>
      <c r="V129" s="157"/>
      <c r="W129" s="157"/>
      <c r="X129" s="157"/>
      <c r="Y129" s="148"/>
      <c r="Z129" s="148"/>
      <c r="AA129" s="148"/>
      <c r="AB129" s="148"/>
      <c r="AC129" s="148"/>
      <c r="AD129" s="148"/>
      <c r="AE129" s="148"/>
      <c r="AF129" s="148"/>
      <c r="AG129" s="148" t="s">
        <v>393</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97" t="s">
        <v>2470</v>
      </c>
      <c r="D130" s="183"/>
      <c r="E130" s="184">
        <v>169.2</v>
      </c>
      <c r="F130" s="157"/>
      <c r="G130" s="157"/>
      <c r="H130" s="157"/>
      <c r="I130" s="157"/>
      <c r="J130" s="157"/>
      <c r="K130" s="157"/>
      <c r="L130" s="157"/>
      <c r="M130" s="157"/>
      <c r="N130" s="157"/>
      <c r="O130" s="157"/>
      <c r="P130" s="157"/>
      <c r="Q130" s="157"/>
      <c r="R130" s="157"/>
      <c r="S130" s="157"/>
      <c r="T130" s="157"/>
      <c r="U130" s="157"/>
      <c r="V130" s="157"/>
      <c r="W130" s="157"/>
      <c r="X130" s="157"/>
      <c r="Y130" s="148"/>
      <c r="Z130" s="148"/>
      <c r="AA130" s="148"/>
      <c r="AB130" s="148"/>
      <c r="AC130" s="148"/>
      <c r="AD130" s="148"/>
      <c r="AE130" s="148"/>
      <c r="AF130" s="148"/>
      <c r="AG130" s="148" t="s">
        <v>393</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x14ac:dyDescent="0.2">
      <c r="A131" s="159" t="s">
        <v>316</v>
      </c>
      <c r="B131" s="160" t="s">
        <v>236</v>
      </c>
      <c r="C131" s="174" t="s">
        <v>237</v>
      </c>
      <c r="D131" s="161"/>
      <c r="E131" s="162"/>
      <c r="F131" s="163"/>
      <c r="G131" s="163">
        <f>SUMIF(AG132:AG134,"&lt;&gt;NOR",G132:G134)</f>
        <v>185.64</v>
      </c>
      <c r="H131" s="163"/>
      <c r="I131" s="163">
        <f>SUM(I132:I134)</f>
        <v>0</v>
      </c>
      <c r="J131" s="163"/>
      <c r="K131" s="163">
        <f>SUM(K132:K134)</f>
        <v>185.64</v>
      </c>
      <c r="L131" s="163"/>
      <c r="M131" s="163">
        <f>SUM(M132:M134)</f>
        <v>224.62439999999998</v>
      </c>
      <c r="N131" s="163"/>
      <c r="O131" s="163">
        <f>SUM(O132:O134)</f>
        <v>0</v>
      </c>
      <c r="P131" s="163"/>
      <c r="Q131" s="163">
        <f>SUM(Q132:Q134)</f>
        <v>0</v>
      </c>
      <c r="R131" s="163"/>
      <c r="S131" s="163"/>
      <c r="T131" s="164"/>
      <c r="U131" s="158"/>
      <c r="V131" s="158">
        <f>SUM(V132:V134)</f>
        <v>0.6</v>
      </c>
      <c r="W131" s="158"/>
      <c r="X131" s="158"/>
      <c r="AG131" t="s">
        <v>317</v>
      </c>
    </row>
    <row r="132" spans="1:60" ht="22.5" outlineLevel="1" x14ac:dyDescent="0.2">
      <c r="A132" s="165">
        <v>21</v>
      </c>
      <c r="B132" s="166" t="s">
        <v>2471</v>
      </c>
      <c r="C132" s="175" t="s">
        <v>2472</v>
      </c>
      <c r="D132" s="167" t="s">
        <v>506</v>
      </c>
      <c r="E132" s="168">
        <v>5.25</v>
      </c>
      <c r="F132" s="169">
        <v>35.36</v>
      </c>
      <c r="G132" s="170">
        <f>ROUND(E132*F132,2)</f>
        <v>185.64</v>
      </c>
      <c r="H132" s="169">
        <v>0</v>
      </c>
      <c r="I132" s="170">
        <f>ROUND(E132*H132,2)</f>
        <v>0</v>
      </c>
      <c r="J132" s="169">
        <v>35.36</v>
      </c>
      <c r="K132" s="170">
        <f>ROUND(E132*J132,2)</f>
        <v>185.64</v>
      </c>
      <c r="L132" s="170">
        <v>21</v>
      </c>
      <c r="M132" s="170">
        <f>G132*(1+L132/100)</f>
        <v>224.62439999999998</v>
      </c>
      <c r="N132" s="170">
        <v>0</v>
      </c>
      <c r="O132" s="170">
        <f>ROUND(E132*N132,2)</f>
        <v>0</v>
      </c>
      <c r="P132" s="170">
        <v>0</v>
      </c>
      <c r="Q132" s="170">
        <f>ROUND(E132*P132,2)</f>
        <v>0</v>
      </c>
      <c r="R132" s="170" t="s">
        <v>638</v>
      </c>
      <c r="S132" s="170" t="s">
        <v>387</v>
      </c>
      <c r="T132" s="171" t="s">
        <v>322</v>
      </c>
      <c r="U132" s="157">
        <v>0.115</v>
      </c>
      <c r="V132" s="157">
        <f>ROUND(E132*U132,2)</f>
        <v>0.6</v>
      </c>
      <c r="W132" s="157"/>
      <c r="X132" s="157" t="s">
        <v>388</v>
      </c>
      <c r="Y132" s="148"/>
      <c r="Z132" s="148"/>
      <c r="AA132" s="148"/>
      <c r="AB132" s="148"/>
      <c r="AC132" s="148"/>
      <c r="AD132" s="148"/>
      <c r="AE132" s="148"/>
      <c r="AF132" s="148"/>
      <c r="AG132" s="148" t="s">
        <v>389</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ht="22.5" outlineLevel="1" x14ac:dyDescent="0.2">
      <c r="A133" s="155"/>
      <c r="B133" s="156"/>
      <c r="C133" s="273" t="s">
        <v>2473</v>
      </c>
      <c r="D133" s="274"/>
      <c r="E133" s="274"/>
      <c r="F133" s="274"/>
      <c r="G133" s="274"/>
      <c r="H133" s="157"/>
      <c r="I133" s="157"/>
      <c r="J133" s="157"/>
      <c r="K133" s="157"/>
      <c r="L133" s="157"/>
      <c r="M133" s="157"/>
      <c r="N133" s="157"/>
      <c r="O133" s="157"/>
      <c r="P133" s="157"/>
      <c r="Q133" s="157"/>
      <c r="R133" s="157"/>
      <c r="S133" s="157"/>
      <c r="T133" s="157"/>
      <c r="U133" s="157"/>
      <c r="V133" s="157"/>
      <c r="W133" s="157"/>
      <c r="X133" s="157"/>
      <c r="Y133" s="148"/>
      <c r="Z133" s="148"/>
      <c r="AA133" s="148"/>
      <c r="AB133" s="148"/>
      <c r="AC133" s="148"/>
      <c r="AD133" s="148"/>
      <c r="AE133" s="148"/>
      <c r="AF133" s="148"/>
      <c r="AG133" s="148" t="s">
        <v>391</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72" t="str">
        <f>C133</f>
        <v>krajníků, desek nebo panelů od spojovacího materiálu s odklizením a uložením očištěných hmot a spojovacího materiálu na skládku na vzdálenost do 10 m</v>
      </c>
      <c r="BB133" s="148"/>
      <c r="BC133" s="148"/>
      <c r="BD133" s="148"/>
      <c r="BE133" s="148"/>
      <c r="BF133" s="148"/>
      <c r="BG133" s="148"/>
      <c r="BH133" s="148"/>
    </row>
    <row r="134" spans="1:60" outlineLevel="1" x14ac:dyDescent="0.2">
      <c r="A134" s="155"/>
      <c r="B134" s="156"/>
      <c r="C134" s="197" t="s">
        <v>2474</v>
      </c>
      <c r="D134" s="183"/>
      <c r="E134" s="184">
        <v>5.25</v>
      </c>
      <c r="F134" s="157"/>
      <c r="G134" s="157"/>
      <c r="H134" s="157"/>
      <c r="I134" s="157"/>
      <c r="J134" s="157"/>
      <c r="K134" s="157"/>
      <c r="L134" s="157"/>
      <c r="M134" s="157"/>
      <c r="N134" s="157"/>
      <c r="O134" s="157"/>
      <c r="P134" s="157"/>
      <c r="Q134" s="157"/>
      <c r="R134" s="157"/>
      <c r="S134" s="157"/>
      <c r="T134" s="157"/>
      <c r="U134" s="157"/>
      <c r="V134" s="157"/>
      <c r="W134" s="157"/>
      <c r="X134" s="157"/>
      <c r="Y134" s="148"/>
      <c r="Z134" s="148"/>
      <c r="AA134" s="148"/>
      <c r="AB134" s="148"/>
      <c r="AC134" s="148"/>
      <c r="AD134" s="148"/>
      <c r="AE134" s="148"/>
      <c r="AF134" s="148"/>
      <c r="AG134" s="148" t="s">
        <v>393</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x14ac:dyDescent="0.2">
      <c r="A135" s="159" t="s">
        <v>316</v>
      </c>
      <c r="B135" s="160" t="s">
        <v>238</v>
      </c>
      <c r="C135" s="174" t="s">
        <v>239</v>
      </c>
      <c r="D135" s="161"/>
      <c r="E135" s="162"/>
      <c r="F135" s="163"/>
      <c r="G135" s="163">
        <f>SUMIF(AG136:AG140,"&lt;&gt;NOR",G136:G140)</f>
        <v>105897.26</v>
      </c>
      <c r="H135" s="163"/>
      <c r="I135" s="163">
        <f>SUM(I136:I140)</f>
        <v>0</v>
      </c>
      <c r="J135" s="163"/>
      <c r="K135" s="163">
        <f>SUM(K136:K140)</f>
        <v>105897.26</v>
      </c>
      <c r="L135" s="163"/>
      <c r="M135" s="163">
        <f>SUM(M136:M140)</f>
        <v>128135.68459999999</v>
      </c>
      <c r="N135" s="163"/>
      <c r="O135" s="163">
        <f>SUM(O136:O140)</f>
        <v>0</v>
      </c>
      <c r="P135" s="163"/>
      <c r="Q135" s="163">
        <f>SUM(Q136:Q140)</f>
        <v>0</v>
      </c>
      <c r="R135" s="163"/>
      <c r="S135" s="163"/>
      <c r="T135" s="164"/>
      <c r="U135" s="158"/>
      <c r="V135" s="158">
        <f>SUM(V136:V140)</f>
        <v>35.840000000000003</v>
      </c>
      <c r="W135" s="158"/>
      <c r="X135" s="158"/>
      <c r="AG135" t="s">
        <v>317</v>
      </c>
    </row>
    <row r="136" spans="1:60" outlineLevel="1" x14ac:dyDescent="0.2">
      <c r="A136" s="165">
        <v>22</v>
      </c>
      <c r="B136" s="166" t="s">
        <v>2475</v>
      </c>
      <c r="C136" s="175" t="s">
        <v>2476</v>
      </c>
      <c r="D136" s="167" t="s">
        <v>649</v>
      </c>
      <c r="E136" s="168">
        <v>2239.7898100000002</v>
      </c>
      <c r="F136" s="169">
        <v>47.28</v>
      </c>
      <c r="G136" s="170">
        <f>ROUND(E136*F136,2)</f>
        <v>105897.26</v>
      </c>
      <c r="H136" s="169">
        <v>0</v>
      </c>
      <c r="I136" s="170">
        <f>ROUND(E136*H136,2)</f>
        <v>0</v>
      </c>
      <c r="J136" s="169">
        <v>47.28</v>
      </c>
      <c r="K136" s="170">
        <f>ROUND(E136*J136,2)</f>
        <v>105897.26</v>
      </c>
      <c r="L136" s="170">
        <v>21</v>
      </c>
      <c r="M136" s="170">
        <f>G136*(1+L136/100)</f>
        <v>128135.68459999999</v>
      </c>
      <c r="N136" s="170">
        <v>0</v>
      </c>
      <c r="O136" s="170">
        <f>ROUND(E136*N136,2)</f>
        <v>0</v>
      </c>
      <c r="P136" s="170">
        <v>0</v>
      </c>
      <c r="Q136" s="170">
        <f>ROUND(E136*P136,2)</f>
        <v>0</v>
      </c>
      <c r="R136" s="170" t="s">
        <v>638</v>
      </c>
      <c r="S136" s="170" t="s">
        <v>387</v>
      </c>
      <c r="T136" s="171" t="s">
        <v>322</v>
      </c>
      <c r="U136" s="157">
        <v>1.6E-2</v>
      </c>
      <c r="V136" s="157">
        <f>ROUND(E136*U136,2)</f>
        <v>35.840000000000003</v>
      </c>
      <c r="W136" s="157"/>
      <c r="X136" s="157" t="s">
        <v>943</v>
      </c>
      <c r="Y136" s="148"/>
      <c r="Z136" s="148"/>
      <c r="AA136" s="148"/>
      <c r="AB136" s="148"/>
      <c r="AC136" s="148"/>
      <c r="AD136" s="148"/>
      <c r="AE136" s="148"/>
      <c r="AF136" s="148"/>
      <c r="AG136" s="148" t="s">
        <v>944</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273" t="s">
        <v>2477</v>
      </c>
      <c r="D137" s="274"/>
      <c r="E137" s="274"/>
      <c r="F137" s="274"/>
      <c r="G137" s="274"/>
      <c r="H137" s="157"/>
      <c r="I137" s="157"/>
      <c r="J137" s="157"/>
      <c r="K137" s="157"/>
      <c r="L137" s="157"/>
      <c r="M137" s="157"/>
      <c r="N137" s="157"/>
      <c r="O137" s="157"/>
      <c r="P137" s="157"/>
      <c r="Q137" s="157"/>
      <c r="R137" s="157"/>
      <c r="S137" s="157"/>
      <c r="T137" s="157"/>
      <c r="U137" s="157"/>
      <c r="V137" s="157"/>
      <c r="W137" s="157"/>
      <c r="X137" s="157"/>
      <c r="Y137" s="148"/>
      <c r="Z137" s="148"/>
      <c r="AA137" s="148"/>
      <c r="AB137" s="148"/>
      <c r="AC137" s="148"/>
      <c r="AD137" s="148"/>
      <c r="AE137" s="148"/>
      <c r="AF137" s="148"/>
      <c r="AG137" s="148" t="s">
        <v>391</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97" t="s">
        <v>947</v>
      </c>
      <c r="D138" s="183"/>
      <c r="E138" s="184"/>
      <c r="F138" s="157"/>
      <c r="G138" s="157"/>
      <c r="H138" s="157"/>
      <c r="I138" s="157"/>
      <c r="J138" s="157"/>
      <c r="K138" s="157"/>
      <c r="L138" s="157"/>
      <c r="M138" s="157"/>
      <c r="N138" s="157"/>
      <c r="O138" s="157"/>
      <c r="P138" s="157"/>
      <c r="Q138" s="157"/>
      <c r="R138" s="157"/>
      <c r="S138" s="157"/>
      <c r="T138" s="157"/>
      <c r="U138" s="157"/>
      <c r="V138" s="157"/>
      <c r="W138" s="157"/>
      <c r="X138" s="157"/>
      <c r="Y138" s="148"/>
      <c r="Z138" s="148"/>
      <c r="AA138" s="148"/>
      <c r="AB138" s="148"/>
      <c r="AC138" s="148"/>
      <c r="AD138" s="148"/>
      <c r="AE138" s="148"/>
      <c r="AF138" s="148"/>
      <c r="AG138" s="148" t="s">
        <v>393</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97" t="s">
        <v>2478</v>
      </c>
      <c r="D139" s="183"/>
      <c r="E139" s="184"/>
      <c r="F139" s="157"/>
      <c r="G139" s="157"/>
      <c r="H139" s="157"/>
      <c r="I139" s="157"/>
      <c r="J139" s="157"/>
      <c r="K139" s="157"/>
      <c r="L139" s="157"/>
      <c r="M139" s="157"/>
      <c r="N139" s="157"/>
      <c r="O139" s="157"/>
      <c r="P139" s="157"/>
      <c r="Q139" s="157"/>
      <c r="R139" s="157"/>
      <c r="S139" s="157"/>
      <c r="T139" s="157"/>
      <c r="U139" s="157"/>
      <c r="V139" s="157"/>
      <c r="W139" s="157"/>
      <c r="X139" s="157"/>
      <c r="Y139" s="148"/>
      <c r="Z139" s="148"/>
      <c r="AA139" s="148"/>
      <c r="AB139" s="148"/>
      <c r="AC139" s="148"/>
      <c r="AD139" s="148"/>
      <c r="AE139" s="148"/>
      <c r="AF139" s="148"/>
      <c r="AG139" s="148" t="s">
        <v>393</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97" t="s">
        <v>2479</v>
      </c>
      <c r="D140" s="183"/>
      <c r="E140" s="184">
        <v>2239.7898100000002</v>
      </c>
      <c r="F140" s="157"/>
      <c r="G140" s="157"/>
      <c r="H140" s="157"/>
      <c r="I140" s="157"/>
      <c r="J140" s="157"/>
      <c r="K140" s="157"/>
      <c r="L140" s="157"/>
      <c r="M140" s="157"/>
      <c r="N140" s="157"/>
      <c r="O140" s="157"/>
      <c r="P140" s="157"/>
      <c r="Q140" s="157"/>
      <c r="R140" s="157"/>
      <c r="S140" s="157"/>
      <c r="T140" s="157"/>
      <c r="U140" s="157"/>
      <c r="V140" s="157"/>
      <c r="W140" s="157"/>
      <c r="X140" s="157"/>
      <c r="Y140" s="148"/>
      <c r="Z140" s="148"/>
      <c r="AA140" s="148"/>
      <c r="AB140" s="148"/>
      <c r="AC140" s="148"/>
      <c r="AD140" s="148"/>
      <c r="AE140" s="148"/>
      <c r="AF140" s="148"/>
      <c r="AG140" s="148" t="s">
        <v>393</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x14ac:dyDescent="0.2">
      <c r="A141" s="3"/>
      <c r="B141" s="4"/>
      <c r="C141" s="176"/>
      <c r="D141" s="6"/>
      <c r="E141" s="3"/>
      <c r="F141" s="3"/>
      <c r="G141" s="3"/>
      <c r="H141" s="3"/>
      <c r="I141" s="3"/>
      <c r="J141" s="3"/>
      <c r="K141" s="3"/>
      <c r="L141" s="3"/>
      <c r="M141" s="3"/>
      <c r="N141" s="3"/>
      <c r="O141" s="3"/>
      <c r="P141" s="3"/>
      <c r="Q141" s="3"/>
      <c r="R141" s="3"/>
      <c r="S141" s="3"/>
      <c r="T141" s="3"/>
      <c r="U141" s="3"/>
      <c r="V141" s="3"/>
      <c r="W141" s="3"/>
      <c r="X141" s="3"/>
      <c r="AE141">
        <v>15</v>
      </c>
      <c r="AF141">
        <v>21</v>
      </c>
      <c r="AG141" t="s">
        <v>303</v>
      </c>
    </row>
    <row r="142" spans="1:60" x14ac:dyDescent="0.2">
      <c r="A142" s="151"/>
      <c r="B142" s="152" t="s">
        <v>29</v>
      </c>
      <c r="C142" s="177"/>
      <c r="D142" s="153"/>
      <c r="E142" s="154"/>
      <c r="F142" s="154"/>
      <c r="G142" s="173">
        <f>G8+G30+G60+G123+G131+G135</f>
        <v>2221753.0199999996</v>
      </c>
      <c r="H142" s="3"/>
      <c r="I142" s="3"/>
      <c r="J142" s="3"/>
      <c r="K142" s="3"/>
      <c r="L142" s="3"/>
      <c r="M142" s="3"/>
      <c r="N142" s="3"/>
      <c r="O142" s="3"/>
      <c r="P142" s="3"/>
      <c r="Q142" s="3"/>
      <c r="R142" s="3"/>
      <c r="S142" s="3"/>
      <c r="T142" s="3"/>
      <c r="U142" s="3"/>
      <c r="V142" s="3"/>
      <c r="W142" s="3"/>
      <c r="X142" s="3"/>
      <c r="AE142">
        <f>SUMIF(L7:L140,AE141,G7:G140)</f>
        <v>0</v>
      </c>
      <c r="AF142">
        <f>SUMIF(L7:L140,AF141,G7:G140)</f>
        <v>2221753.02</v>
      </c>
      <c r="AG142" t="s">
        <v>378</v>
      </c>
    </row>
    <row r="143" spans="1:60" x14ac:dyDescent="0.2">
      <c r="A143" s="272" t="s">
        <v>957</v>
      </c>
      <c r="B143" s="272"/>
      <c r="C143" s="176"/>
      <c r="D143" s="6"/>
      <c r="E143" s="3"/>
      <c r="F143" s="3"/>
      <c r="G143" s="3"/>
      <c r="H143" s="3"/>
      <c r="I143" s="3"/>
      <c r="J143" s="3"/>
      <c r="K143" s="3"/>
      <c r="L143" s="3"/>
      <c r="M143" s="3"/>
      <c r="N143" s="3"/>
      <c r="O143" s="3"/>
      <c r="P143" s="3"/>
      <c r="Q143" s="3"/>
      <c r="R143" s="3"/>
      <c r="S143" s="3"/>
      <c r="T143" s="3"/>
      <c r="U143" s="3"/>
      <c r="V143" s="3"/>
      <c r="W143" s="3"/>
      <c r="X143" s="3"/>
    </row>
    <row r="144" spans="1:60" x14ac:dyDescent="0.2">
      <c r="A144" s="3"/>
      <c r="B144" s="4" t="s">
        <v>2480</v>
      </c>
      <c r="C144" s="176" t="s">
        <v>2481</v>
      </c>
      <c r="D144" s="6"/>
      <c r="E144" s="3"/>
      <c r="F144" s="3"/>
      <c r="G144" s="3"/>
      <c r="H144" s="3"/>
      <c r="I144" s="3"/>
      <c r="J144" s="3"/>
      <c r="K144" s="3"/>
      <c r="L144" s="3"/>
      <c r="M144" s="3"/>
      <c r="N144" s="3"/>
      <c r="O144" s="3"/>
      <c r="P144" s="3"/>
      <c r="Q144" s="3"/>
      <c r="R144" s="3"/>
      <c r="S144" s="3"/>
      <c r="T144" s="3"/>
      <c r="U144" s="3"/>
      <c r="V144" s="3"/>
      <c r="W144" s="3"/>
      <c r="X144" s="3"/>
      <c r="AG144" t="s">
        <v>960</v>
      </c>
    </row>
    <row r="145" spans="1:33" x14ac:dyDescent="0.2">
      <c r="A145" s="3"/>
      <c r="B145" s="4" t="s">
        <v>2482</v>
      </c>
      <c r="C145" s="176" t="s">
        <v>2483</v>
      </c>
      <c r="D145" s="6"/>
      <c r="E145" s="3"/>
      <c r="F145" s="3"/>
      <c r="G145" s="3"/>
      <c r="H145" s="3"/>
      <c r="I145" s="3"/>
      <c r="J145" s="3"/>
      <c r="K145" s="3"/>
      <c r="L145" s="3"/>
      <c r="M145" s="3"/>
      <c r="N145" s="3"/>
      <c r="O145" s="3"/>
      <c r="P145" s="3"/>
      <c r="Q145" s="3"/>
      <c r="R145" s="3"/>
      <c r="S145" s="3"/>
      <c r="T145" s="3"/>
      <c r="U145" s="3"/>
      <c r="V145" s="3"/>
      <c r="W145" s="3"/>
      <c r="X145" s="3"/>
      <c r="AG145" t="s">
        <v>963</v>
      </c>
    </row>
    <row r="146" spans="1:33" x14ac:dyDescent="0.2">
      <c r="A146" s="3"/>
      <c r="B146" s="4"/>
      <c r="C146" s="176" t="s">
        <v>405</v>
      </c>
      <c r="D146" s="6"/>
      <c r="E146" s="3"/>
      <c r="F146" s="3"/>
      <c r="G146" s="3"/>
      <c r="H146" s="3"/>
      <c r="I146" s="3"/>
      <c r="J146" s="3"/>
      <c r="K146" s="3"/>
      <c r="L146" s="3"/>
      <c r="M146" s="3"/>
      <c r="N146" s="3"/>
      <c r="O146" s="3"/>
      <c r="P146" s="3"/>
      <c r="Q146" s="3"/>
      <c r="R146" s="3"/>
      <c r="S146" s="3"/>
      <c r="T146" s="3"/>
      <c r="U146" s="3"/>
      <c r="V146" s="3"/>
      <c r="W146" s="3"/>
      <c r="X146" s="3"/>
      <c r="AG146" t="s">
        <v>964</v>
      </c>
    </row>
    <row r="147" spans="1:33" x14ac:dyDescent="0.2">
      <c r="A147" s="3"/>
      <c r="B147" s="4"/>
      <c r="C147" s="176"/>
      <c r="D147" s="6"/>
      <c r="E147" s="3"/>
      <c r="F147" s="3"/>
      <c r="G147" s="3"/>
      <c r="H147" s="3"/>
      <c r="I147" s="3"/>
      <c r="J147" s="3"/>
      <c r="K147" s="3"/>
      <c r="L147" s="3"/>
      <c r="M147" s="3"/>
      <c r="N147" s="3"/>
      <c r="O147" s="3"/>
      <c r="P147" s="3"/>
      <c r="Q147" s="3"/>
      <c r="R147" s="3"/>
      <c r="S147" s="3"/>
      <c r="T147" s="3"/>
      <c r="U147" s="3"/>
      <c r="V147" s="3"/>
      <c r="W147" s="3"/>
      <c r="X147" s="3"/>
    </row>
    <row r="148" spans="1:33" x14ac:dyDescent="0.2">
      <c r="C148" s="178"/>
      <c r="D148" s="10"/>
      <c r="AG148" t="s">
        <v>379</v>
      </c>
    </row>
    <row r="149" spans="1:33" x14ac:dyDescent="0.2">
      <c r="D149" s="10"/>
    </row>
    <row r="150" spans="1:33" x14ac:dyDescent="0.2">
      <c r="D150" s="10"/>
    </row>
    <row r="151" spans="1:33" x14ac:dyDescent="0.2">
      <c r="D151" s="10"/>
    </row>
    <row r="152" spans="1:33" x14ac:dyDescent="0.2">
      <c r="D152" s="10"/>
    </row>
    <row r="153" spans="1:33" x14ac:dyDescent="0.2">
      <c r="D153" s="10"/>
    </row>
    <row r="154" spans="1:33" x14ac:dyDescent="0.2">
      <c r="D154" s="10"/>
    </row>
    <row r="155" spans="1:33" x14ac:dyDescent="0.2">
      <c r="D155" s="10"/>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My6mHvwQsYFNbx+CnyivPGVJo97ikrQYwXqOrSE6W09P80kYBO1XZEDa6QvFP0Sefa4rkoLrVIS3u/ZFAjIwg==" saltValue="DSU9IlKdVmzS48yQ52RLrQ==" spinCount="100000" sheet="1"/>
  <mergeCells count="15">
    <mergeCell ref="A1:G1"/>
    <mergeCell ref="C2:G2"/>
    <mergeCell ref="C3:G3"/>
    <mergeCell ref="C4:G4"/>
    <mergeCell ref="A143:B143"/>
    <mergeCell ref="C42:G42"/>
    <mergeCell ref="C62:G62"/>
    <mergeCell ref="C81:G81"/>
    <mergeCell ref="C86:G86"/>
    <mergeCell ref="C94:G94"/>
    <mergeCell ref="C109:G109"/>
    <mergeCell ref="C121:G121"/>
    <mergeCell ref="C125:G125"/>
    <mergeCell ref="C133:G133"/>
    <mergeCell ref="C137:G1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85</v>
      </c>
      <c r="C3" s="264" t="s">
        <v>86</v>
      </c>
      <c r="D3" s="265"/>
      <c r="E3" s="265"/>
      <c r="F3" s="265"/>
      <c r="G3" s="266"/>
      <c r="AC3" s="122" t="s">
        <v>382</v>
      </c>
      <c r="AG3" t="s">
        <v>293</v>
      </c>
    </row>
    <row r="4" spans="1:60" ht="24.95" customHeight="1" x14ac:dyDescent="0.2">
      <c r="A4" s="141" t="s">
        <v>9</v>
      </c>
      <c r="B4" s="142" t="s">
        <v>87</v>
      </c>
      <c r="C4" s="267" t="s">
        <v>88</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248</v>
      </c>
      <c r="C8" s="174" t="s">
        <v>249</v>
      </c>
      <c r="D8" s="161"/>
      <c r="E8" s="162"/>
      <c r="F8" s="163"/>
      <c r="G8" s="163">
        <f>SUMIF(AG9:AG10,"&lt;&gt;NOR",G9:G10)</f>
        <v>8999.82</v>
      </c>
      <c r="H8" s="163"/>
      <c r="I8" s="163">
        <f>SUM(I9:I10)</f>
        <v>0</v>
      </c>
      <c r="J8" s="163"/>
      <c r="K8" s="163">
        <f>SUM(K9:K10)</f>
        <v>8999.82</v>
      </c>
      <c r="L8" s="163"/>
      <c r="M8" s="163">
        <f>SUM(M9:M10)</f>
        <v>10889.7822</v>
      </c>
      <c r="N8" s="163"/>
      <c r="O8" s="163">
        <f>SUM(O9:O10)</f>
        <v>0</v>
      </c>
      <c r="P8" s="163"/>
      <c r="Q8" s="163">
        <f>SUM(Q9:Q10)</f>
        <v>0</v>
      </c>
      <c r="R8" s="163"/>
      <c r="S8" s="163"/>
      <c r="T8" s="164"/>
      <c r="U8" s="158"/>
      <c r="V8" s="158">
        <f>SUM(V9:V10)</f>
        <v>0</v>
      </c>
      <c r="W8" s="158"/>
      <c r="X8" s="158"/>
      <c r="AG8" t="s">
        <v>317</v>
      </c>
    </row>
    <row r="9" spans="1:60" outlineLevel="1" x14ac:dyDescent="0.2">
      <c r="A9" s="165">
        <v>1</v>
      </c>
      <c r="B9" s="166" t="s">
        <v>2484</v>
      </c>
      <c r="C9" s="175" t="s">
        <v>2485</v>
      </c>
      <c r="D9" s="167" t="s">
        <v>2486</v>
      </c>
      <c r="E9" s="168">
        <v>1</v>
      </c>
      <c r="F9" s="169">
        <v>8999.82</v>
      </c>
      <c r="G9" s="170">
        <f>ROUND(E9*F9,2)</f>
        <v>8999.82</v>
      </c>
      <c r="H9" s="169">
        <v>0</v>
      </c>
      <c r="I9" s="170">
        <f>ROUND(E9*H9,2)</f>
        <v>0</v>
      </c>
      <c r="J9" s="169">
        <v>8999.82</v>
      </c>
      <c r="K9" s="170">
        <f>ROUND(E9*J9,2)</f>
        <v>8999.82</v>
      </c>
      <c r="L9" s="170">
        <v>21</v>
      </c>
      <c r="M9" s="170">
        <f>G9*(1+L9/100)</f>
        <v>10889.7822</v>
      </c>
      <c r="N9" s="170">
        <v>0</v>
      </c>
      <c r="O9" s="170">
        <f>ROUND(E9*N9,2)</f>
        <v>0</v>
      </c>
      <c r="P9" s="170">
        <v>0</v>
      </c>
      <c r="Q9" s="170">
        <f>ROUND(E9*P9,2)</f>
        <v>0</v>
      </c>
      <c r="R9" s="170"/>
      <c r="S9" s="170" t="s">
        <v>321</v>
      </c>
      <c r="T9" s="171" t="s">
        <v>322</v>
      </c>
      <c r="U9" s="157">
        <v>0</v>
      </c>
      <c r="V9" s="157">
        <f>ROUND(E9*U9,2)</f>
        <v>0</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1" x14ac:dyDescent="0.2">
      <c r="A10" s="155"/>
      <c r="B10" s="156"/>
      <c r="C10" s="270" t="s">
        <v>2487</v>
      </c>
      <c r="D10" s="271"/>
      <c r="E10" s="271"/>
      <c r="F10" s="271"/>
      <c r="G10" s="271"/>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326</v>
      </c>
      <c r="AH10" s="148"/>
      <c r="AI10" s="148"/>
      <c r="AJ10" s="148"/>
      <c r="AK10" s="148"/>
      <c r="AL10" s="148"/>
      <c r="AM10" s="148"/>
      <c r="AN10" s="148"/>
      <c r="AO10" s="148"/>
      <c r="AP10" s="148"/>
      <c r="AQ10" s="148"/>
      <c r="AR10" s="148"/>
      <c r="AS10" s="148"/>
      <c r="AT10" s="148"/>
      <c r="AU10" s="148"/>
      <c r="AV10" s="148"/>
      <c r="AW10" s="148"/>
      <c r="AX10" s="148"/>
      <c r="AY10" s="148"/>
      <c r="AZ10" s="148"/>
      <c r="BA10" s="172" t="str">
        <f>C10</f>
        <v>Typový plastový rozvaděč elektrárenského měření pro přímé měření a montáž do výklenku, o rozměrech v. 600 x š.400 x h.240 mm,  zkušební svorkovnice, můstek PEN, krytí IP44/IP20, s přívody a vývody zespodu, místo pro jednosazbový elektroměr, hlavní jistič 3x25A/B, přívod AYKY-J 4x16 mm2, odvod CYKY-J 4x10 mm2. Zapojení dle zvyklostí E.ON Distribuce a.s..</v>
      </c>
      <c r="BB10" s="148"/>
      <c r="BC10" s="148"/>
      <c r="BD10" s="148"/>
      <c r="BE10" s="148"/>
      <c r="BF10" s="148"/>
      <c r="BG10" s="148"/>
      <c r="BH10" s="148"/>
    </row>
    <row r="11" spans="1:60" x14ac:dyDescent="0.2">
      <c r="A11" s="159" t="s">
        <v>316</v>
      </c>
      <c r="B11" s="160" t="s">
        <v>270</v>
      </c>
      <c r="C11" s="174" t="s">
        <v>271</v>
      </c>
      <c r="D11" s="161"/>
      <c r="E11" s="162"/>
      <c r="F11" s="163"/>
      <c r="G11" s="163">
        <f>SUMIF(AG12:AG20,"&lt;&gt;NOR",G12:G20)</f>
        <v>9151.99</v>
      </c>
      <c r="H11" s="163"/>
      <c r="I11" s="163">
        <f>SUM(I12:I20)</f>
        <v>0</v>
      </c>
      <c r="J11" s="163"/>
      <c r="K11" s="163">
        <f>SUM(K12:K20)</f>
        <v>9151.99</v>
      </c>
      <c r="L11" s="163"/>
      <c r="M11" s="163">
        <f>SUM(M12:M20)</f>
        <v>11073.9079</v>
      </c>
      <c r="N11" s="163"/>
      <c r="O11" s="163">
        <f>SUM(O12:O20)</f>
        <v>0</v>
      </c>
      <c r="P11" s="163"/>
      <c r="Q11" s="163">
        <f>SUM(Q12:Q20)</f>
        <v>0</v>
      </c>
      <c r="R11" s="163"/>
      <c r="S11" s="163"/>
      <c r="T11" s="164"/>
      <c r="U11" s="158"/>
      <c r="V11" s="158">
        <f>SUM(V12:V20)</f>
        <v>0</v>
      </c>
      <c r="W11" s="158"/>
      <c r="X11" s="158"/>
      <c r="AG11" t="s">
        <v>317</v>
      </c>
    </row>
    <row r="12" spans="1:60" outlineLevel="1" x14ac:dyDescent="0.2">
      <c r="A12" s="187">
        <v>2</v>
      </c>
      <c r="B12" s="188" t="s">
        <v>2488</v>
      </c>
      <c r="C12" s="199" t="s">
        <v>2489</v>
      </c>
      <c r="D12" s="189" t="s">
        <v>420</v>
      </c>
      <c r="E12" s="190">
        <v>37</v>
      </c>
      <c r="F12" s="191">
        <v>68</v>
      </c>
      <c r="G12" s="192">
        <f t="shared" ref="G12:G20" si="0">ROUND(E12*F12,2)</f>
        <v>2516</v>
      </c>
      <c r="H12" s="191">
        <v>0</v>
      </c>
      <c r="I12" s="192">
        <f t="shared" ref="I12:I20" si="1">ROUND(E12*H12,2)</f>
        <v>0</v>
      </c>
      <c r="J12" s="191">
        <v>68</v>
      </c>
      <c r="K12" s="192">
        <f t="shared" ref="K12:K20" si="2">ROUND(E12*J12,2)</f>
        <v>2516</v>
      </c>
      <c r="L12" s="192">
        <v>21</v>
      </c>
      <c r="M12" s="192">
        <f t="shared" ref="M12:M20" si="3">G12*(1+L12/100)</f>
        <v>3044.36</v>
      </c>
      <c r="N12" s="192">
        <v>0</v>
      </c>
      <c r="O12" s="192">
        <f t="shared" ref="O12:O20" si="4">ROUND(E12*N12,2)</f>
        <v>0</v>
      </c>
      <c r="P12" s="192">
        <v>0</v>
      </c>
      <c r="Q12" s="192">
        <f t="shared" ref="Q12:Q20" si="5">ROUND(E12*P12,2)</f>
        <v>0</v>
      </c>
      <c r="R12" s="192"/>
      <c r="S12" s="192" t="s">
        <v>321</v>
      </c>
      <c r="T12" s="193" t="s">
        <v>322</v>
      </c>
      <c r="U12" s="157">
        <v>0</v>
      </c>
      <c r="V12" s="157">
        <f t="shared" ref="V12:V20" si="6">ROUND(E12*U12,2)</f>
        <v>0</v>
      </c>
      <c r="W12" s="157"/>
      <c r="X12" s="157" t="s">
        <v>388</v>
      </c>
      <c r="Y12" s="148"/>
      <c r="Z12" s="148"/>
      <c r="AA12" s="148"/>
      <c r="AB12" s="148"/>
      <c r="AC12" s="148"/>
      <c r="AD12" s="148"/>
      <c r="AE12" s="148"/>
      <c r="AF12" s="148"/>
      <c r="AG12" s="148" t="s">
        <v>389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87">
        <v>3</v>
      </c>
      <c r="B13" s="188" t="s">
        <v>2490</v>
      </c>
      <c r="C13" s="199" t="s">
        <v>2491</v>
      </c>
      <c r="D13" s="189" t="s">
        <v>420</v>
      </c>
      <c r="E13" s="190">
        <v>5</v>
      </c>
      <c r="F13" s="191">
        <v>100</v>
      </c>
      <c r="G13" s="192">
        <f t="shared" si="0"/>
        <v>500</v>
      </c>
      <c r="H13" s="191">
        <v>0</v>
      </c>
      <c r="I13" s="192">
        <f t="shared" si="1"/>
        <v>0</v>
      </c>
      <c r="J13" s="191">
        <v>100</v>
      </c>
      <c r="K13" s="192">
        <f t="shared" si="2"/>
        <v>500</v>
      </c>
      <c r="L13" s="192">
        <v>21</v>
      </c>
      <c r="M13" s="192">
        <f t="shared" si="3"/>
        <v>605</v>
      </c>
      <c r="N13" s="192">
        <v>0</v>
      </c>
      <c r="O13" s="192">
        <f t="shared" si="4"/>
        <v>0</v>
      </c>
      <c r="P13" s="192">
        <v>0</v>
      </c>
      <c r="Q13" s="192">
        <f t="shared" si="5"/>
        <v>0</v>
      </c>
      <c r="R13" s="192"/>
      <c r="S13" s="192" t="s">
        <v>321</v>
      </c>
      <c r="T13" s="193" t="s">
        <v>322</v>
      </c>
      <c r="U13" s="157">
        <v>0</v>
      </c>
      <c r="V13" s="157">
        <f t="shared" si="6"/>
        <v>0</v>
      </c>
      <c r="W13" s="157"/>
      <c r="X13" s="157" t="s">
        <v>388</v>
      </c>
      <c r="Y13" s="148"/>
      <c r="Z13" s="148"/>
      <c r="AA13" s="148"/>
      <c r="AB13" s="148"/>
      <c r="AC13" s="148"/>
      <c r="AD13" s="148"/>
      <c r="AE13" s="148"/>
      <c r="AF13" s="148"/>
      <c r="AG13" s="148" t="s">
        <v>389</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87">
        <v>4</v>
      </c>
      <c r="B14" s="188" t="s">
        <v>2492</v>
      </c>
      <c r="C14" s="199" t="s">
        <v>2493</v>
      </c>
      <c r="D14" s="189" t="s">
        <v>420</v>
      </c>
      <c r="E14" s="190">
        <v>4</v>
      </c>
      <c r="F14" s="191">
        <v>280</v>
      </c>
      <c r="G14" s="192">
        <f t="shared" si="0"/>
        <v>1120</v>
      </c>
      <c r="H14" s="191">
        <v>0</v>
      </c>
      <c r="I14" s="192">
        <f t="shared" si="1"/>
        <v>0</v>
      </c>
      <c r="J14" s="191">
        <v>280</v>
      </c>
      <c r="K14" s="192">
        <f t="shared" si="2"/>
        <v>1120</v>
      </c>
      <c r="L14" s="192">
        <v>21</v>
      </c>
      <c r="M14" s="192">
        <f t="shared" si="3"/>
        <v>1355.2</v>
      </c>
      <c r="N14" s="192">
        <v>0</v>
      </c>
      <c r="O14" s="192">
        <f t="shared" si="4"/>
        <v>0</v>
      </c>
      <c r="P14" s="192">
        <v>0</v>
      </c>
      <c r="Q14" s="192">
        <f t="shared" si="5"/>
        <v>0</v>
      </c>
      <c r="R14" s="192"/>
      <c r="S14" s="192" t="s">
        <v>321</v>
      </c>
      <c r="T14" s="193" t="s">
        <v>322</v>
      </c>
      <c r="U14" s="157">
        <v>0</v>
      </c>
      <c r="V14" s="157">
        <f t="shared" si="6"/>
        <v>0</v>
      </c>
      <c r="W14" s="157"/>
      <c r="X14" s="157" t="s">
        <v>388</v>
      </c>
      <c r="Y14" s="148"/>
      <c r="Z14" s="148"/>
      <c r="AA14" s="148"/>
      <c r="AB14" s="148"/>
      <c r="AC14" s="148"/>
      <c r="AD14" s="148"/>
      <c r="AE14" s="148"/>
      <c r="AF14" s="148"/>
      <c r="AG14" s="148" t="s">
        <v>389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87">
        <v>5</v>
      </c>
      <c r="B15" s="188" t="s">
        <v>2494</v>
      </c>
      <c r="C15" s="199" t="s">
        <v>2495</v>
      </c>
      <c r="D15" s="189" t="s">
        <v>420</v>
      </c>
      <c r="E15" s="190">
        <v>30</v>
      </c>
      <c r="F15" s="191">
        <v>85.6</v>
      </c>
      <c r="G15" s="192">
        <f t="shared" si="0"/>
        <v>2568</v>
      </c>
      <c r="H15" s="191">
        <v>0</v>
      </c>
      <c r="I15" s="192">
        <f t="shared" si="1"/>
        <v>0</v>
      </c>
      <c r="J15" s="191">
        <v>85.6</v>
      </c>
      <c r="K15" s="192">
        <f t="shared" si="2"/>
        <v>2568</v>
      </c>
      <c r="L15" s="192">
        <v>21</v>
      </c>
      <c r="M15" s="192">
        <f t="shared" si="3"/>
        <v>3107.2799999999997</v>
      </c>
      <c r="N15" s="192">
        <v>0</v>
      </c>
      <c r="O15" s="192">
        <f t="shared" si="4"/>
        <v>0</v>
      </c>
      <c r="P15" s="192">
        <v>0</v>
      </c>
      <c r="Q15" s="192">
        <f t="shared" si="5"/>
        <v>0</v>
      </c>
      <c r="R15" s="192"/>
      <c r="S15" s="192" t="s">
        <v>321</v>
      </c>
      <c r="T15" s="193" t="s">
        <v>322</v>
      </c>
      <c r="U15" s="157">
        <v>0</v>
      </c>
      <c r="V15" s="157">
        <f t="shared" si="6"/>
        <v>0</v>
      </c>
      <c r="W15" s="157"/>
      <c r="X15" s="157" t="s">
        <v>388</v>
      </c>
      <c r="Y15" s="148"/>
      <c r="Z15" s="148"/>
      <c r="AA15" s="148"/>
      <c r="AB15" s="148"/>
      <c r="AC15" s="148"/>
      <c r="AD15" s="148"/>
      <c r="AE15" s="148"/>
      <c r="AF15" s="148"/>
      <c r="AG15" s="148" t="s">
        <v>389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87">
        <v>6</v>
      </c>
      <c r="B16" s="188" t="s">
        <v>2496</v>
      </c>
      <c r="C16" s="199" t="s">
        <v>2497</v>
      </c>
      <c r="D16" s="189" t="s">
        <v>2498</v>
      </c>
      <c r="E16" s="190">
        <v>1</v>
      </c>
      <c r="F16" s="191">
        <v>480</v>
      </c>
      <c r="G16" s="192">
        <f t="shared" si="0"/>
        <v>480</v>
      </c>
      <c r="H16" s="191">
        <v>0</v>
      </c>
      <c r="I16" s="192">
        <f t="shared" si="1"/>
        <v>0</v>
      </c>
      <c r="J16" s="191">
        <v>480</v>
      </c>
      <c r="K16" s="192">
        <f t="shared" si="2"/>
        <v>480</v>
      </c>
      <c r="L16" s="192">
        <v>21</v>
      </c>
      <c r="M16" s="192">
        <f t="shared" si="3"/>
        <v>580.79999999999995</v>
      </c>
      <c r="N16" s="192">
        <v>0</v>
      </c>
      <c r="O16" s="192">
        <f t="shared" si="4"/>
        <v>0</v>
      </c>
      <c r="P16" s="192">
        <v>0</v>
      </c>
      <c r="Q16" s="192">
        <f t="shared" si="5"/>
        <v>0</v>
      </c>
      <c r="R16" s="192"/>
      <c r="S16" s="192" t="s">
        <v>321</v>
      </c>
      <c r="T16" s="193" t="s">
        <v>322</v>
      </c>
      <c r="U16" s="157">
        <v>0</v>
      </c>
      <c r="V16" s="157">
        <f t="shared" si="6"/>
        <v>0</v>
      </c>
      <c r="W16" s="157"/>
      <c r="X16" s="157" t="s">
        <v>388</v>
      </c>
      <c r="Y16" s="148"/>
      <c r="Z16" s="148"/>
      <c r="AA16" s="148"/>
      <c r="AB16" s="148"/>
      <c r="AC16" s="148"/>
      <c r="AD16" s="148"/>
      <c r="AE16" s="148"/>
      <c r="AF16" s="148"/>
      <c r="AG16" s="148" t="s">
        <v>389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87">
        <v>7</v>
      </c>
      <c r="B17" s="188" t="s">
        <v>2499</v>
      </c>
      <c r="C17" s="199" t="s">
        <v>2500</v>
      </c>
      <c r="D17" s="189" t="s">
        <v>2498</v>
      </c>
      <c r="E17" s="190">
        <v>1</v>
      </c>
      <c r="F17" s="191">
        <v>1199.99</v>
      </c>
      <c r="G17" s="192">
        <f t="shared" si="0"/>
        <v>1199.99</v>
      </c>
      <c r="H17" s="191">
        <v>0</v>
      </c>
      <c r="I17" s="192">
        <f t="shared" si="1"/>
        <v>0</v>
      </c>
      <c r="J17" s="191">
        <v>1199.99</v>
      </c>
      <c r="K17" s="192">
        <f t="shared" si="2"/>
        <v>1199.99</v>
      </c>
      <c r="L17" s="192">
        <v>21</v>
      </c>
      <c r="M17" s="192">
        <f t="shared" si="3"/>
        <v>1451.9879000000001</v>
      </c>
      <c r="N17" s="192">
        <v>0</v>
      </c>
      <c r="O17" s="192">
        <f t="shared" si="4"/>
        <v>0</v>
      </c>
      <c r="P17" s="192">
        <v>0</v>
      </c>
      <c r="Q17" s="192">
        <f t="shared" si="5"/>
        <v>0</v>
      </c>
      <c r="R17" s="192"/>
      <c r="S17" s="192" t="s">
        <v>321</v>
      </c>
      <c r="T17" s="193" t="s">
        <v>322</v>
      </c>
      <c r="U17" s="157">
        <v>0</v>
      </c>
      <c r="V17" s="157">
        <f t="shared" si="6"/>
        <v>0</v>
      </c>
      <c r="W17" s="157"/>
      <c r="X17" s="157" t="s">
        <v>388</v>
      </c>
      <c r="Y17" s="148"/>
      <c r="Z17" s="148"/>
      <c r="AA17" s="148"/>
      <c r="AB17" s="148"/>
      <c r="AC17" s="148"/>
      <c r="AD17" s="148"/>
      <c r="AE17" s="148"/>
      <c r="AF17" s="148"/>
      <c r="AG17" s="148" t="s">
        <v>389</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87">
        <v>8</v>
      </c>
      <c r="B18" s="188" t="s">
        <v>2501</v>
      </c>
      <c r="C18" s="199" t="s">
        <v>2502</v>
      </c>
      <c r="D18" s="189" t="s">
        <v>2486</v>
      </c>
      <c r="E18" s="190">
        <v>2</v>
      </c>
      <c r="F18" s="191">
        <v>184</v>
      </c>
      <c r="G18" s="192">
        <f t="shared" si="0"/>
        <v>368</v>
      </c>
      <c r="H18" s="191">
        <v>0</v>
      </c>
      <c r="I18" s="192">
        <f t="shared" si="1"/>
        <v>0</v>
      </c>
      <c r="J18" s="191">
        <v>184</v>
      </c>
      <c r="K18" s="192">
        <f t="shared" si="2"/>
        <v>368</v>
      </c>
      <c r="L18" s="192">
        <v>21</v>
      </c>
      <c r="M18" s="192">
        <f t="shared" si="3"/>
        <v>445.28</v>
      </c>
      <c r="N18" s="192">
        <v>0</v>
      </c>
      <c r="O18" s="192">
        <f t="shared" si="4"/>
        <v>0</v>
      </c>
      <c r="P18" s="192">
        <v>0</v>
      </c>
      <c r="Q18" s="192">
        <f t="shared" si="5"/>
        <v>0</v>
      </c>
      <c r="R18" s="192"/>
      <c r="S18" s="192" t="s">
        <v>321</v>
      </c>
      <c r="T18" s="193" t="s">
        <v>322</v>
      </c>
      <c r="U18" s="157">
        <v>0</v>
      </c>
      <c r="V18" s="157">
        <f t="shared" si="6"/>
        <v>0</v>
      </c>
      <c r="W18" s="157"/>
      <c r="X18" s="157" t="s">
        <v>388</v>
      </c>
      <c r="Y18" s="148"/>
      <c r="Z18" s="148"/>
      <c r="AA18" s="148"/>
      <c r="AB18" s="148"/>
      <c r="AC18" s="148"/>
      <c r="AD18" s="148"/>
      <c r="AE18" s="148"/>
      <c r="AF18" s="148"/>
      <c r="AG18" s="148" t="s">
        <v>389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87">
        <v>9</v>
      </c>
      <c r="B19" s="188" t="s">
        <v>2503</v>
      </c>
      <c r="C19" s="199" t="s">
        <v>2504</v>
      </c>
      <c r="D19" s="189" t="s">
        <v>2486</v>
      </c>
      <c r="E19" s="190">
        <v>2</v>
      </c>
      <c r="F19" s="191">
        <v>152</v>
      </c>
      <c r="G19" s="192">
        <f t="shared" si="0"/>
        <v>304</v>
      </c>
      <c r="H19" s="191">
        <v>0</v>
      </c>
      <c r="I19" s="192">
        <f t="shared" si="1"/>
        <v>0</v>
      </c>
      <c r="J19" s="191">
        <v>152</v>
      </c>
      <c r="K19" s="192">
        <f t="shared" si="2"/>
        <v>304</v>
      </c>
      <c r="L19" s="192">
        <v>21</v>
      </c>
      <c r="M19" s="192">
        <f t="shared" si="3"/>
        <v>367.84</v>
      </c>
      <c r="N19" s="192">
        <v>0</v>
      </c>
      <c r="O19" s="192">
        <f t="shared" si="4"/>
        <v>0</v>
      </c>
      <c r="P19" s="192">
        <v>0</v>
      </c>
      <c r="Q19" s="192">
        <f t="shared" si="5"/>
        <v>0</v>
      </c>
      <c r="R19" s="192"/>
      <c r="S19" s="192" t="s">
        <v>321</v>
      </c>
      <c r="T19" s="193" t="s">
        <v>322</v>
      </c>
      <c r="U19" s="157">
        <v>0</v>
      </c>
      <c r="V19" s="157">
        <f t="shared" si="6"/>
        <v>0</v>
      </c>
      <c r="W19" s="157"/>
      <c r="X19" s="157" t="s">
        <v>388</v>
      </c>
      <c r="Y19" s="148"/>
      <c r="Z19" s="148"/>
      <c r="AA19" s="148"/>
      <c r="AB19" s="148"/>
      <c r="AC19" s="148"/>
      <c r="AD19" s="148"/>
      <c r="AE19" s="148"/>
      <c r="AF19" s="148"/>
      <c r="AG19" s="148" t="s">
        <v>389</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87">
        <v>10</v>
      </c>
      <c r="B20" s="188" t="s">
        <v>2505</v>
      </c>
      <c r="C20" s="199" t="s">
        <v>2506</v>
      </c>
      <c r="D20" s="189" t="s">
        <v>2486</v>
      </c>
      <c r="E20" s="190">
        <v>3</v>
      </c>
      <c r="F20" s="191">
        <v>32</v>
      </c>
      <c r="G20" s="192">
        <f t="shared" si="0"/>
        <v>96</v>
      </c>
      <c r="H20" s="191">
        <v>0</v>
      </c>
      <c r="I20" s="192">
        <f t="shared" si="1"/>
        <v>0</v>
      </c>
      <c r="J20" s="191">
        <v>32</v>
      </c>
      <c r="K20" s="192">
        <f t="shared" si="2"/>
        <v>96</v>
      </c>
      <c r="L20" s="192">
        <v>21</v>
      </c>
      <c r="M20" s="192">
        <f t="shared" si="3"/>
        <v>116.16</v>
      </c>
      <c r="N20" s="192">
        <v>0</v>
      </c>
      <c r="O20" s="192">
        <f t="shared" si="4"/>
        <v>0</v>
      </c>
      <c r="P20" s="192">
        <v>0</v>
      </c>
      <c r="Q20" s="192">
        <f t="shared" si="5"/>
        <v>0</v>
      </c>
      <c r="R20" s="192"/>
      <c r="S20" s="192" t="s">
        <v>321</v>
      </c>
      <c r="T20" s="193" t="s">
        <v>322</v>
      </c>
      <c r="U20" s="157">
        <v>0</v>
      </c>
      <c r="V20" s="157">
        <f t="shared" si="6"/>
        <v>0</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x14ac:dyDescent="0.2">
      <c r="A21" s="159" t="s">
        <v>316</v>
      </c>
      <c r="B21" s="160" t="s">
        <v>272</v>
      </c>
      <c r="C21" s="174" t="s">
        <v>273</v>
      </c>
      <c r="D21" s="161"/>
      <c r="E21" s="162"/>
      <c r="F21" s="163"/>
      <c r="G21" s="163">
        <f>SUMIF(AG22:AG22,"&lt;&gt;NOR",G22:G22)</f>
        <v>6799.87</v>
      </c>
      <c r="H21" s="163"/>
      <c r="I21" s="163">
        <f>SUM(I22:I22)</f>
        <v>0</v>
      </c>
      <c r="J21" s="163"/>
      <c r="K21" s="163">
        <f>SUM(K22:K22)</f>
        <v>6799.87</v>
      </c>
      <c r="L21" s="163"/>
      <c r="M21" s="163">
        <f>SUM(M22:M22)</f>
        <v>8227.8426999999992</v>
      </c>
      <c r="N21" s="163"/>
      <c r="O21" s="163">
        <f>SUM(O22:O22)</f>
        <v>0</v>
      </c>
      <c r="P21" s="163"/>
      <c r="Q21" s="163">
        <f>SUM(Q22:Q22)</f>
        <v>0</v>
      </c>
      <c r="R21" s="163"/>
      <c r="S21" s="163"/>
      <c r="T21" s="164"/>
      <c r="U21" s="158"/>
      <c r="V21" s="158">
        <f>SUM(V22:V22)</f>
        <v>0</v>
      </c>
      <c r="W21" s="158"/>
      <c r="X21" s="158"/>
      <c r="AG21" t="s">
        <v>317</v>
      </c>
    </row>
    <row r="22" spans="1:60" outlineLevel="1" x14ac:dyDescent="0.2">
      <c r="A22" s="187">
        <v>11</v>
      </c>
      <c r="B22" s="188" t="s">
        <v>2507</v>
      </c>
      <c r="C22" s="199" t="s">
        <v>2508</v>
      </c>
      <c r="D22" s="189" t="s">
        <v>2498</v>
      </c>
      <c r="E22" s="190">
        <v>1</v>
      </c>
      <c r="F22" s="191">
        <v>6799.87</v>
      </c>
      <c r="G22" s="192">
        <f>ROUND(E22*F22,2)</f>
        <v>6799.87</v>
      </c>
      <c r="H22" s="191">
        <v>0</v>
      </c>
      <c r="I22" s="192">
        <f>ROUND(E22*H22,2)</f>
        <v>0</v>
      </c>
      <c r="J22" s="191">
        <v>6799.87</v>
      </c>
      <c r="K22" s="192">
        <f>ROUND(E22*J22,2)</f>
        <v>6799.87</v>
      </c>
      <c r="L22" s="192">
        <v>21</v>
      </c>
      <c r="M22" s="192">
        <f>G22*(1+L22/100)</f>
        <v>8227.8426999999992</v>
      </c>
      <c r="N22" s="192">
        <v>0</v>
      </c>
      <c r="O22" s="192">
        <f>ROUND(E22*N22,2)</f>
        <v>0</v>
      </c>
      <c r="P22" s="192">
        <v>0</v>
      </c>
      <c r="Q22" s="192">
        <f>ROUND(E22*P22,2)</f>
        <v>0</v>
      </c>
      <c r="R22" s="192"/>
      <c r="S22" s="192" t="s">
        <v>321</v>
      </c>
      <c r="T22" s="193" t="s">
        <v>322</v>
      </c>
      <c r="U22" s="157">
        <v>0</v>
      </c>
      <c r="V22" s="157">
        <f>ROUND(E22*U22,2)</f>
        <v>0</v>
      </c>
      <c r="W22" s="157"/>
      <c r="X22" s="157" t="s">
        <v>2509</v>
      </c>
      <c r="Y22" s="148"/>
      <c r="Z22" s="148"/>
      <c r="AA22" s="148"/>
      <c r="AB22" s="148"/>
      <c r="AC22" s="148"/>
      <c r="AD22" s="148"/>
      <c r="AE22" s="148"/>
      <c r="AF22" s="148"/>
      <c r="AG22" s="148" t="s">
        <v>2510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x14ac:dyDescent="0.2">
      <c r="A23" s="159" t="s">
        <v>316</v>
      </c>
      <c r="B23" s="160" t="s">
        <v>274</v>
      </c>
      <c r="C23" s="174" t="s">
        <v>205</v>
      </c>
      <c r="D23" s="161"/>
      <c r="E23" s="162"/>
      <c r="F23" s="163"/>
      <c r="G23" s="163">
        <f>SUMIF(AG24:AG32,"&lt;&gt;NOR",G24:G32)</f>
        <v>13950.320000000002</v>
      </c>
      <c r="H23" s="163"/>
      <c r="I23" s="163">
        <f>SUM(I24:I32)</f>
        <v>0</v>
      </c>
      <c r="J23" s="163"/>
      <c r="K23" s="163">
        <f>SUM(K24:K32)</f>
        <v>13950.320000000002</v>
      </c>
      <c r="L23" s="163"/>
      <c r="M23" s="163">
        <f>SUM(M24:M32)</f>
        <v>16879.887199999997</v>
      </c>
      <c r="N23" s="163"/>
      <c r="O23" s="163">
        <f>SUM(O24:O32)</f>
        <v>0</v>
      </c>
      <c r="P23" s="163"/>
      <c r="Q23" s="163">
        <f>SUM(Q24:Q32)</f>
        <v>0</v>
      </c>
      <c r="R23" s="163"/>
      <c r="S23" s="163"/>
      <c r="T23" s="164"/>
      <c r="U23" s="158"/>
      <c r="V23" s="158">
        <f>SUM(V24:V32)</f>
        <v>0</v>
      </c>
      <c r="W23" s="158"/>
      <c r="X23" s="158"/>
      <c r="AG23" t="s">
        <v>317</v>
      </c>
    </row>
    <row r="24" spans="1:60" outlineLevel="1" x14ac:dyDescent="0.2">
      <c r="A24" s="187">
        <v>12</v>
      </c>
      <c r="B24" s="188" t="s">
        <v>2511</v>
      </c>
      <c r="C24" s="199" t="s">
        <v>2512</v>
      </c>
      <c r="D24" s="189" t="s">
        <v>420</v>
      </c>
      <c r="E24" s="190">
        <v>30</v>
      </c>
      <c r="F24" s="191">
        <v>2.08</v>
      </c>
      <c r="G24" s="192">
        <f>ROUND(E24*F24,2)</f>
        <v>62.4</v>
      </c>
      <c r="H24" s="191">
        <v>0</v>
      </c>
      <c r="I24" s="192">
        <f>ROUND(E24*H24,2)</f>
        <v>0</v>
      </c>
      <c r="J24" s="191">
        <v>2.08</v>
      </c>
      <c r="K24" s="192">
        <f>ROUND(E24*J24,2)</f>
        <v>62.4</v>
      </c>
      <c r="L24" s="192">
        <v>21</v>
      </c>
      <c r="M24" s="192">
        <f>G24*(1+L24/100)</f>
        <v>75.503999999999991</v>
      </c>
      <c r="N24" s="192">
        <v>0</v>
      </c>
      <c r="O24" s="192">
        <f>ROUND(E24*N24,2)</f>
        <v>0</v>
      </c>
      <c r="P24" s="192">
        <v>0</v>
      </c>
      <c r="Q24" s="192">
        <f>ROUND(E24*P24,2)</f>
        <v>0</v>
      </c>
      <c r="R24" s="192"/>
      <c r="S24" s="192" t="s">
        <v>321</v>
      </c>
      <c r="T24" s="193" t="s">
        <v>322</v>
      </c>
      <c r="U24" s="157">
        <v>0</v>
      </c>
      <c r="V24" s="157">
        <f>ROUND(E24*U24,2)</f>
        <v>0</v>
      </c>
      <c r="W24" s="157"/>
      <c r="X24" s="157" t="s">
        <v>388</v>
      </c>
      <c r="Y24" s="148"/>
      <c r="Z24" s="148"/>
      <c r="AA24" s="148"/>
      <c r="AB24" s="148"/>
      <c r="AC24" s="148"/>
      <c r="AD24" s="148"/>
      <c r="AE24" s="148"/>
      <c r="AF24" s="148"/>
      <c r="AG24" s="148" t="s">
        <v>389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65">
        <v>13</v>
      </c>
      <c r="B25" s="166" t="s">
        <v>2513</v>
      </c>
      <c r="C25" s="175" t="s">
        <v>2514</v>
      </c>
      <c r="D25" s="167" t="s">
        <v>420</v>
      </c>
      <c r="E25" s="168">
        <v>19</v>
      </c>
      <c r="F25" s="169">
        <v>280</v>
      </c>
      <c r="G25" s="170">
        <f>ROUND(E25*F25,2)</f>
        <v>5320</v>
      </c>
      <c r="H25" s="169">
        <v>0</v>
      </c>
      <c r="I25" s="170">
        <f>ROUND(E25*H25,2)</f>
        <v>0</v>
      </c>
      <c r="J25" s="169">
        <v>280</v>
      </c>
      <c r="K25" s="170">
        <f>ROUND(E25*J25,2)</f>
        <v>5320</v>
      </c>
      <c r="L25" s="170">
        <v>21</v>
      </c>
      <c r="M25" s="170">
        <f>G25*(1+L25/100)</f>
        <v>6437.2</v>
      </c>
      <c r="N25" s="170">
        <v>0</v>
      </c>
      <c r="O25" s="170">
        <f>ROUND(E25*N25,2)</f>
        <v>0</v>
      </c>
      <c r="P25" s="170">
        <v>0</v>
      </c>
      <c r="Q25" s="170">
        <f>ROUND(E25*P25,2)</f>
        <v>0</v>
      </c>
      <c r="R25" s="170"/>
      <c r="S25" s="170" t="s">
        <v>321</v>
      </c>
      <c r="T25" s="171" t="s">
        <v>322</v>
      </c>
      <c r="U25" s="157">
        <v>0</v>
      </c>
      <c r="V25" s="157">
        <f>ROUND(E25*U25,2)</f>
        <v>0</v>
      </c>
      <c r="W25" s="157"/>
      <c r="X25" s="157" t="s">
        <v>388</v>
      </c>
      <c r="Y25" s="148"/>
      <c r="Z25" s="148"/>
      <c r="AA25" s="148"/>
      <c r="AB25" s="148"/>
      <c r="AC25" s="148"/>
      <c r="AD25" s="148"/>
      <c r="AE25" s="148"/>
      <c r="AF25" s="148"/>
      <c r="AG25" s="148" t="s">
        <v>389</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270" t="s">
        <v>2515</v>
      </c>
      <c r="D26" s="271"/>
      <c r="E26" s="271"/>
      <c r="F26" s="271"/>
      <c r="G26" s="271"/>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326</v>
      </c>
      <c r="AH26" s="148"/>
      <c r="AI26" s="148"/>
      <c r="AJ26" s="148"/>
      <c r="AK26" s="148"/>
      <c r="AL26" s="148"/>
      <c r="AM26" s="148"/>
      <c r="AN26" s="148"/>
      <c r="AO26" s="148"/>
      <c r="AP26" s="148"/>
      <c r="AQ26" s="148"/>
      <c r="AR26" s="148"/>
      <c r="AS26" s="148"/>
      <c r="AT26" s="148"/>
      <c r="AU26" s="148"/>
      <c r="AV26" s="148"/>
      <c r="AW26" s="148"/>
      <c r="AX26" s="148"/>
      <c r="AY26" s="148"/>
      <c r="AZ26" s="148"/>
      <c r="BA26" s="172" t="str">
        <f>C26</f>
        <v>Výkop 35 x 80 cm  kompletní, včetně pískového lože 10/10cm, zahrnutí, hutnění, výstražné fólie a úpravy terénu</v>
      </c>
      <c r="BB26" s="148"/>
      <c r="BC26" s="148"/>
      <c r="BD26" s="148"/>
      <c r="BE26" s="148"/>
      <c r="BF26" s="148"/>
      <c r="BG26" s="148"/>
      <c r="BH26" s="148"/>
    </row>
    <row r="27" spans="1:60" outlineLevel="1" x14ac:dyDescent="0.2">
      <c r="A27" s="165">
        <v>14</v>
      </c>
      <c r="B27" s="166" t="s">
        <v>2516</v>
      </c>
      <c r="C27" s="175" t="s">
        <v>2517</v>
      </c>
      <c r="D27" s="167" t="s">
        <v>420</v>
      </c>
      <c r="E27" s="168">
        <v>6</v>
      </c>
      <c r="F27" s="169">
        <v>599.99</v>
      </c>
      <c r="G27" s="170">
        <f>ROUND(E27*F27,2)</f>
        <v>3599.94</v>
      </c>
      <c r="H27" s="169">
        <v>0</v>
      </c>
      <c r="I27" s="170">
        <f>ROUND(E27*H27,2)</f>
        <v>0</v>
      </c>
      <c r="J27" s="169">
        <v>599.99</v>
      </c>
      <c r="K27" s="170">
        <f>ROUND(E27*J27,2)</f>
        <v>3599.94</v>
      </c>
      <c r="L27" s="170">
        <v>21</v>
      </c>
      <c r="M27" s="170">
        <f>G27*(1+L27/100)</f>
        <v>4355.9273999999996</v>
      </c>
      <c r="N27" s="170">
        <v>0</v>
      </c>
      <c r="O27" s="170">
        <f>ROUND(E27*N27,2)</f>
        <v>0</v>
      </c>
      <c r="P27" s="170">
        <v>0</v>
      </c>
      <c r="Q27" s="170">
        <f>ROUND(E27*P27,2)</f>
        <v>0</v>
      </c>
      <c r="R27" s="170"/>
      <c r="S27" s="170" t="s">
        <v>321</v>
      </c>
      <c r="T27" s="171" t="s">
        <v>322</v>
      </c>
      <c r="U27" s="157">
        <v>0</v>
      </c>
      <c r="V27" s="157">
        <f>ROUND(E27*U27,2)</f>
        <v>0</v>
      </c>
      <c r="W27" s="157"/>
      <c r="X27" s="157" t="s">
        <v>388</v>
      </c>
      <c r="Y27" s="148"/>
      <c r="Z27" s="148"/>
      <c r="AA27" s="148"/>
      <c r="AB27" s="148"/>
      <c r="AC27" s="148"/>
      <c r="AD27" s="148"/>
      <c r="AE27" s="148"/>
      <c r="AF27" s="148"/>
      <c r="AG27" s="148" t="s">
        <v>389</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55"/>
      <c r="B28" s="156"/>
      <c r="C28" s="270" t="s">
        <v>2518</v>
      </c>
      <c r="D28" s="271"/>
      <c r="E28" s="271"/>
      <c r="F28" s="271"/>
      <c r="G28" s="271"/>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326</v>
      </c>
      <c r="AH28" s="148"/>
      <c r="AI28" s="148"/>
      <c r="AJ28" s="148"/>
      <c r="AK28" s="148"/>
      <c r="AL28" s="148"/>
      <c r="AM28" s="148"/>
      <c r="AN28" s="148"/>
      <c r="AO28" s="148"/>
      <c r="AP28" s="148"/>
      <c r="AQ28" s="148"/>
      <c r="AR28" s="148"/>
      <c r="AS28" s="148"/>
      <c r="AT28" s="148"/>
      <c r="AU28" s="148"/>
      <c r="AV28" s="148"/>
      <c r="AW28" s="148"/>
      <c r="AX28" s="148"/>
      <c r="AY28" s="148"/>
      <c r="AZ28" s="148"/>
      <c r="BA28" s="172" t="str">
        <f>C28</f>
        <v>Výkop 50 x 120 cm, kompletní, včetně betonového podloží 10 cm, pískového lože 10/10cm, zahrnutí, hutnění, výstražné fólie a úpravy terénu. Úprava asfaltového povrchu je součástí SO 05 Opravy komunikací !!!!</v>
      </c>
      <c r="BB28" s="148"/>
      <c r="BC28" s="148"/>
      <c r="BD28" s="148"/>
      <c r="BE28" s="148"/>
      <c r="BF28" s="148"/>
      <c r="BG28" s="148"/>
      <c r="BH28" s="148"/>
    </row>
    <row r="29" spans="1:60" outlineLevel="1" x14ac:dyDescent="0.2">
      <c r="A29" s="187">
        <v>15</v>
      </c>
      <c r="B29" s="188" t="s">
        <v>2519</v>
      </c>
      <c r="C29" s="199" t="s">
        <v>2520</v>
      </c>
      <c r="D29" s="189" t="s">
        <v>420</v>
      </c>
      <c r="E29" s="190">
        <v>12</v>
      </c>
      <c r="F29" s="191">
        <v>157.6</v>
      </c>
      <c r="G29" s="192">
        <f>ROUND(E29*F29,2)</f>
        <v>1891.2</v>
      </c>
      <c r="H29" s="191">
        <v>0</v>
      </c>
      <c r="I29" s="192">
        <f>ROUND(E29*H29,2)</f>
        <v>0</v>
      </c>
      <c r="J29" s="191">
        <v>157.6</v>
      </c>
      <c r="K29" s="192">
        <f>ROUND(E29*J29,2)</f>
        <v>1891.2</v>
      </c>
      <c r="L29" s="192">
        <v>21</v>
      </c>
      <c r="M29" s="192">
        <f>G29*(1+L29/100)</f>
        <v>2288.3519999999999</v>
      </c>
      <c r="N29" s="192">
        <v>0</v>
      </c>
      <c r="O29" s="192">
        <f>ROUND(E29*N29,2)</f>
        <v>0</v>
      </c>
      <c r="P29" s="192">
        <v>0</v>
      </c>
      <c r="Q29" s="192">
        <f>ROUND(E29*P29,2)</f>
        <v>0</v>
      </c>
      <c r="R29" s="192"/>
      <c r="S29" s="192" t="s">
        <v>321</v>
      </c>
      <c r="T29" s="193" t="s">
        <v>322</v>
      </c>
      <c r="U29" s="157">
        <v>0</v>
      </c>
      <c r="V29" s="157">
        <f>ROUND(E29*U29,2)</f>
        <v>0</v>
      </c>
      <c r="W29" s="157"/>
      <c r="X29" s="157" t="s">
        <v>388</v>
      </c>
      <c r="Y29" s="148"/>
      <c r="Z29" s="148"/>
      <c r="AA29" s="148"/>
      <c r="AB29" s="148"/>
      <c r="AC29" s="148"/>
      <c r="AD29" s="148"/>
      <c r="AE29" s="148"/>
      <c r="AF29" s="148"/>
      <c r="AG29" s="148" t="s">
        <v>389</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87">
        <v>16</v>
      </c>
      <c r="B30" s="188" t="s">
        <v>2521</v>
      </c>
      <c r="C30" s="199" t="s">
        <v>2522</v>
      </c>
      <c r="D30" s="189" t="s">
        <v>506</v>
      </c>
      <c r="E30" s="190">
        <v>3</v>
      </c>
      <c r="F30" s="191">
        <v>467.2</v>
      </c>
      <c r="G30" s="192">
        <f>ROUND(E30*F30,2)</f>
        <v>1401.6</v>
      </c>
      <c r="H30" s="191">
        <v>0</v>
      </c>
      <c r="I30" s="192">
        <f>ROUND(E30*H30,2)</f>
        <v>0</v>
      </c>
      <c r="J30" s="191">
        <v>467.2</v>
      </c>
      <c r="K30" s="192">
        <f>ROUND(E30*J30,2)</f>
        <v>1401.6</v>
      </c>
      <c r="L30" s="192">
        <v>21</v>
      </c>
      <c r="M30" s="192">
        <f>G30*(1+L30/100)</f>
        <v>1695.9359999999999</v>
      </c>
      <c r="N30" s="192">
        <v>0</v>
      </c>
      <c r="O30" s="192">
        <f>ROUND(E30*N30,2)</f>
        <v>0</v>
      </c>
      <c r="P30" s="192">
        <v>0</v>
      </c>
      <c r="Q30" s="192">
        <f>ROUND(E30*P30,2)</f>
        <v>0</v>
      </c>
      <c r="R30" s="192"/>
      <c r="S30" s="192" t="s">
        <v>321</v>
      </c>
      <c r="T30" s="193" t="s">
        <v>322</v>
      </c>
      <c r="U30" s="157">
        <v>0</v>
      </c>
      <c r="V30" s="157">
        <f>ROUND(E30*U30,2)</f>
        <v>0</v>
      </c>
      <c r="W30" s="157"/>
      <c r="X30" s="157" t="s">
        <v>388</v>
      </c>
      <c r="Y30" s="148"/>
      <c r="Z30" s="148"/>
      <c r="AA30" s="148"/>
      <c r="AB30" s="148"/>
      <c r="AC30" s="148"/>
      <c r="AD30" s="148"/>
      <c r="AE30" s="148"/>
      <c r="AF30" s="148"/>
      <c r="AG30" s="148" t="s">
        <v>389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87">
        <v>17</v>
      </c>
      <c r="B31" s="188" t="s">
        <v>2523</v>
      </c>
      <c r="C31" s="199" t="s">
        <v>2524</v>
      </c>
      <c r="D31" s="189" t="s">
        <v>443</v>
      </c>
      <c r="E31" s="190">
        <v>1</v>
      </c>
      <c r="F31" s="191">
        <v>280</v>
      </c>
      <c r="G31" s="192">
        <f>ROUND(E31*F31,2)</f>
        <v>280</v>
      </c>
      <c r="H31" s="191">
        <v>0</v>
      </c>
      <c r="I31" s="192">
        <f>ROUND(E31*H31,2)</f>
        <v>0</v>
      </c>
      <c r="J31" s="191">
        <v>280</v>
      </c>
      <c r="K31" s="192">
        <f>ROUND(E31*J31,2)</f>
        <v>280</v>
      </c>
      <c r="L31" s="192">
        <v>21</v>
      </c>
      <c r="M31" s="192">
        <f>G31*(1+L31/100)</f>
        <v>338.8</v>
      </c>
      <c r="N31" s="192">
        <v>0</v>
      </c>
      <c r="O31" s="192">
        <f>ROUND(E31*N31,2)</f>
        <v>0</v>
      </c>
      <c r="P31" s="192">
        <v>0</v>
      </c>
      <c r="Q31" s="192">
        <f>ROUND(E31*P31,2)</f>
        <v>0</v>
      </c>
      <c r="R31" s="192"/>
      <c r="S31" s="192" t="s">
        <v>321</v>
      </c>
      <c r="T31" s="193" t="s">
        <v>322</v>
      </c>
      <c r="U31" s="157">
        <v>0</v>
      </c>
      <c r="V31" s="157">
        <f>ROUND(E31*U31,2)</f>
        <v>0</v>
      </c>
      <c r="W31" s="157"/>
      <c r="X31" s="157" t="s">
        <v>388</v>
      </c>
      <c r="Y31" s="148"/>
      <c r="Z31" s="148"/>
      <c r="AA31" s="148"/>
      <c r="AB31" s="148"/>
      <c r="AC31" s="148"/>
      <c r="AD31" s="148"/>
      <c r="AE31" s="148"/>
      <c r="AF31" s="148"/>
      <c r="AG31" s="148" t="s">
        <v>389</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65">
        <v>18</v>
      </c>
      <c r="B32" s="166" t="s">
        <v>2525</v>
      </c>
      <c r="C32" s="175" t="s">
        <v>2526</v>
      </c>
      <c r="D32" s="167" t="s">
        <v>443</v>
      </c>
      <c r="E32" s="168">
        <v>2</v>
      </c>
      <c r="F32" s="169">
        <v>697.59</v>
      </c>
      <c r="G32" s="170">
        <f>ROUND(E32*F32,2)</f>
        <v>1395.18</v>
      </c>
      <c r="H32" s="169">
        <v>0</v>
      </c>
      <c r="I32" s="170">
        <f>ROUND(E32*H32,2)</f>
        <v>0</v>
      </c>
      <c r="J32" s="169">
        <v>697.59</v>
      </c>
      <c r="K32" s="170">
        <f>ROUND(E32*J32,2)</f>
        <v>1395.18</v>
      </c>
      <c r="L32" s="170">
        <v>21</v>
      </c>
      <c r="M32" s="170">
        <f>G32*(1+L32/100)</f>
        <v>1688.1677999999999</v>
      </c>
      <c r="N32" s="170">
        <v>0</v>
      </c>
      <c r="O32" s="170">
        <f>ROUND(E32*N32,2)</f>
        <v>0</v>
      </c>
      <c r="P32" s="170">
        <v>0</v>
      </c>
      <c r="Q32" s="170">
        <f>ROUND(E32*P32,2)</f>
        <v>0</v>
      </c>
      <c r="R32" s="170"/>
      <c r="S32" s="170" t="s">
        <v>321</v>
      </c>
      <c r="T32" s="171" t="s">
        <v>322</v>
      </c>
      <c r="U32" s="157">
        <v>0</v>
      </c>
      <c r="V32" s="157">
        <f>ROUND(E32*U32,2)</f>
        <v>0</v>
      </c>
      <c r="W32" s="157"/>
      <c r="X32" s="157" t="s">
        <v>388</v>
      </c>
      <c r="Y32" s="148"/>
      <c r="Z32" s="148"/>
      <c r="AA32" s="148"/>
      <c r="AB32" s="148"/>
      <c r="AC32" s="148"/>
      <c r="AD32" s="148"/>
      <c r="AE32" s="148"/>
      <c r="AF32" s="148"/>
      <c r="AG32" s="148" t="s">
        <v>389</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33" x14ac:dyDescent="0.2">
      <c r="A33" s="3"/>
      <c r="B33" s="4"/>
      <c r="C33" s="176"/>
      <c r="D33" s="6"/>
      <c r="E33" s="3"/>
      <c r="F33" s="3"/>
      <c r="G33" s="3"/>
      <c r="H33" s="3"/>
      <c r="I33" s="3"/>
      <c r="J33" s="3"/>
      <c r="K33" s="3"/>
      <c r="L33" s="3"/>
      <c r="M33" s="3"/>
      <c r="N33" s="3"/>
      <c r="O33" s="3"/>
      <c r="P33" s="3"/>
      <c r="Q33" s="3"/>
      <c r="R33" s="3"/>
      <c r="S33" s="3"/>
      <c r="T33" s="3"/>
      <c r="U33" s="3"/>
      <c r="V33" s="3"/>
      <c r="W33" s="3"/>
      <c r="X33" s="3"/>
      <c r="AE33">
        <v>15</v>
      </c>
      <c r="AF33">
        <v>21</v>
      </c>
      <c r="AG33" t="s">
        <v>303</v>
      </c>
    </row>
    <row r="34" spans="1:33" x14ac:dyDescent="0.2">
      <c r="A34" s="151"/>
      <c r="B34" s="152" t="s">
        <v>29</v>
      </c>
      <c r="C34" s="177"/>
      <c r="D34" s="153"/>
      <c r="E34" s="154"/>
      <c r="F34" s="154"/>
      <c r="G34" s="173">
        <f>G8+G11+G21+G23</f>
        <v>38902</v>
      </c>
      <c r="H34" s="3"/>
      <c r="I34" s="3"/>
      <c r="J34" s="3"/>
      <c r="K34" s="3"/>
      <c r="L34" s="3"/>
      <c r="M34" s="3"/>
      <c r="N34" s="3"/>
      <c r="O34" s="3"/>
      <c r="P34" s="3"/>
      <c r="Q34" s="3"/>
      <c r="R34" s="3"/>
      <c r="S34" s="3"/>
      <c r="T34" s="3"/>
      <c r="U34" s="3"/>
      <c r="V34" s="3"/>
      <c r="W34" s="3"/>
      <c r="X34" s="3"/>
      <c r="AE34">
        <f>SUMIF(L7:L32,AE33,G7:G32)</f>
        <v>0</v>
      </c>
      <c r="AF34">
        <f>SUMIF(L7:L32,AF33,G7:G32)</f>
        <v>38902</v>
      </c>
      <c r="AG34" t="s">
        <v>378</v>
      </c>
    </row>
    <row r="35" spans="1:33" x14ac:dyDescent="0.2">
      <c r="C35" s="178"/>
      <c r="D35" s="10"/>
      <c r="AG35" t="s">
        <v>379</v>
      </c>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WSZTDJY12ZnhbVAdmM4V4yKO2y11B9axNbsp3MOcSCl9o48O8cZiuYQSlPXKeKoELALyPd6wIjwLgbSBktYCg==" saltValue="cGwJr9JilkyHnuz9Vc1owA==" spinCount="100000" sheet="1"/>
  <mergeCells count="7">
    <mergeCell ref="C28:G28"/>
    <mergeCell ref="A1:G1"/>
    <mergeCell ref="C2:G2"/>
    <mergeCell ref="C3:G3"/>
    <mergeCell ref="C4:G4"/>
    <mergeCell ref="C10:G10"/>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85</v>
      </c>
      <c r="C3" s="264" t="s">
        <v>86</v>
      </c>
      <c r="D3" s="265"/>
      <c r="E3" s="265"/>
      <c r="F3" s="265"/>
      <c r="G3" s="266"/>
      <c r="AC3" s="122" t="s">
        <v>382</v>
      </c>
      <c r="AG3" t="s">
        <v>293</v>
      </c>
    </row>
    <row r="4" spans="1:60" ht="24.95" customHeight="1" x14ac:dyDescent="0.2">
      <c r="A4" s="141" t="s">
        <v>9</v>
      </c>
      <c r="B4" s="142" t="s">
        <v>89</v>
      </c>
      <c r="C4" s="267" t="s">
        <v>90</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251</v>
      </c>
      <c r="C8" s="174" t="s">
        <v>253</v>
      </c>
      <c r="D8" s="161"/>
      <c r="E8" s="162"/>
      <c r="F8" s="163"/>
      <c r="G8" s="163">
        <f>SUMIF(AG9:AG10,"&lt;&gt;NOR",G9:G10)</f>
        <v>9000.11</v>
      </c>
      <c r="H8" s="163"/>
      <c r="I8" s="163">
        <f>SUM(I9:I10)</f>
        <v>0</v>
      </c>
      <c r="J8" s="163"/>
      <c r="K8" s="163">
        <f>SUM(K9:K10)</f>
        <v>9000.11</v>
      </c>
      <c r="L8" s="163"/>
      <c r="M8" s="163">
        <f>SUM(M9:M10)</f>
        <v>10890.133100000001</v>
      </c>
      <c r="N8" s="163"/>
      <c r="O8" s="163">
        <f>SUM(O9:O10)</f>
        <v>0</v>
      </c>
      <c r="P8" s="163"/>
      <c r="Q8" s="163">
        <f>SUM(Q9:Q10)</f>
        <v>0</v>
      </c>
      <c r="R8" s="163"/>
      <c r="S8" s="163"/>
      <c r="T8" s="164"/>
      <c r="U8" s="158"/>
      <c r="V8" s="158">
        <f>SUM(V9:V10)</f>
        <v>0</v>
      </c>
      <c r="W8" s="158"/>
      <c r="X8" s="158"/>
      <c r="AG8" t="s">
        <v>317</v>
      </c>
    </row>
    <row r="9" spans="1:60" outlineLevel="1" x14ac:dyDescent="0.2">
      <c r="A9" s="165">
        <v>1</v>
      </c>
      <c r="B9" s="166" t="s">
        <v>2527</v>
      </c>
      <c r="C9" s="175" t="s">
        <v>2528</v>
      </c>
      <c r="D9" s="167" t="s">
        <v>2486</v>
      </c>
      <c r="E9" s="168">
        <v>1</v>
      </c>
      <c r="F9" s="169">
        <v>9000.11</v>
      </c>
      <c r="G9" s="170">
        <f>ROUND(E9*F9,2)</f>
        <v>9000.11</v>
      </c>
      <c r="H9" s="169">
        <v>0</v>
      </c>
      <c r="I9" s="170">
        <f>ROUND(E9*H9,2)</f>
        <v>0</v>
      </c>
      <c r="J9" s="169">
        <v>9000.11</v>
      </c>
      <c r="K9" s="170">
        <f>ROUND(E9*J9,2)</f>
        <v>9000.11</v>
      </c>
      <c r="L9" s="170">
        <v>21</v>
      </c>
      <c r="M9" s="170">
        <f>G9*(1+L9/100)</f>
        <v>10890.133100000001</v>
      </c>
      <c r="N9" s="170">
        <v>0</v>
      </c>
      <c r="O9" s="170">
        <f>ROUND(E9*N9,2)</f>
        <v>0</v>
      </c>
      <c r="P9" s="170">
        <v>0</v>
      </c>
      <c r="Q9" s="170">
        <f>ROUND(E9*P9,2)</f>
        <v>0</v>
      </c>
      <c r="R9" s="170"/>
      <c r="S9" s="170" t="s">
        <v>321</v>
      </c>
      <c r="T9" s="171" t="s">
        <v>322</v>
      </c>
      <c r="U9" s="157">
        <v>0</v>
      </c>
      <c r="V9" s="157">
        <f>ROUND(E9*U9,2)</f>
        <v>0</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1" x14ac:dyDescent="0.2">
      <c r="A10" s="155"/>
      <c r="B10" s="156"/>
      <c r="C10" s="270" t="s">
        <v>2487</v>
      </c>
      <c r="D10" s="271"/>
      <c r="E10" s="271"/>
      <c r="F10" s="271"/>
      <c r="G10" s="271"/>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326</v>
      </c>
      <c r="AH10" s="148"/>
      <c r="AI10" s="148"/>
      <c r="AJ10" s="148"/>
      <c r="AK10" s="148"/>
      <c r="AL10" s="148"/>
      <c r="AM10" s="148"/>
      <c r="AN10" s="148"/>
      <c r="AO10" s="148"/>
      <c r="AP10" s="148"/>
      <c r="AQ10" s="148"/>
      <c r="AR10" s="148"/>
      <c r="AS10" s="148"/>
      <c r="AT10" s="148"/>
      <c r="AU10" s="148"/>
      <c r="AV10" s="148"/>
      <c r="AW10" s="148"/>
      <c r="AX10" s="148"/>
      <c r="AY10" s="148"/>
      <c r="AZ10" s="148"/>
      <c r="BA10" s="172" t="str">
        <f>C10</f>
        <v>Typový plastový rozvaděč elektrárenského měření pro přímé měření a montáž do výklenku, o rozměrech v. 600 x š.400 x h.240 mm,  zkušební svorkovnice, můstek PEN, krytí IP44/IP20, s přívody a vývody zespodu, místo pro jednosazbový elektroměr, hlavní jistič 3x25A/B, přívod AYKY-J 4x16 mm2, odvod CYKY-J 4x10 mm2. Zapojení dle zvyklostí E.ON Distribuce a.s..</v>
      </c>
      <c r="BB10" s="148"/>
      <c r="BC10" s="148"/>
      <c r="BD10" s="148"/>
      <c r="BE10" s="148"/>
      <c r="BF10" s="148"/>
      <c r="BG10" s="148"/>
      <c r="BH10" s="148"/>
    </row>
    <row r="11" spans="1:60" x14ac:dyDescent="0.2">
      <c r="A11" s="159" t="s">
        <v>316</v>
      </c>
      <c r="B11" s="160" t="s">
        <v>270</v>
      </c>
      <c r="C11" s="174" t="s">
        <v>271</v>
      </c>
      <c r="D11" s="161"/>
      <c r="E11" s="162"/>
      <c r="F11" s="163"/>
      <c r="G11" s="163">
        <f>SUMIF(AG12:AG20,"&lt;&gt;NOR",G12:G20)</f>
        <v>9152.01</v>
      </c>
      <c r="H11" s="163"/>
      <c r="I11" s="163">
        <f>SUM(I12:I20)</f>
        <v>0</v>
      </c>
      <c r="J11" s="163"/>
      <c r="K11" s="163">
        <f>SUM(K12:K20)</f>
        <v>9152.01</v>
      </c>
      <c r="L11" s="163"/>
      <c r="M11" s="163">
        <f>SUM(M12:M20)</f>
        <v>11073.9321</v>
      </c>
      <c r="N11" s="163"/>
      <c r="O11" s="163">
        <f>SUM(O12:O20)</f>
        <v>0</v>
      </c>
      <c r="P11" s="163"/>
      <c r="Q11" s="163">
        <f>SUM(Q12:Q20)</f>
        <v>0</v>
      </c>
      <c r="R11" s="163"/>
      <c r="S11" s="163"/>
      <c r="T11" s="164"/>
      <c r="U11" s="158"/>
      <c r="V11" s="158">
        <f>SUM(V12:V20)</f>
        <v>0</v>
      </c>
      <c r="W11" s="158"/>
      <c r="X11" s="158"/>
      <c r="AG11" t="s">
        <v>317</v>
      </c>
    </row>
    <row r="12" spans="1:60" outlineLevel="1" x14ac:dyDescent="0.2">
      <c r="A12" s="187">
        <v>2</v>
      </c>
      <c r="B12" s="188" t="s">
        <v>2488</v>
      </c>
      <c r="C12" s="199" t="s">
        <v>2489</v>
      </c>
      <c r="D12" s="189" t="s">
        <v>420</v>
      </c>
      <c r="E12" s="190">
        <v>37</v>
      </c>
      <c r="F12" s="191">
        <v>68</v>
      </c>
      <c r="G12" s="192">
        <f t="shared" ref="G12:G20" si="0">ROUND(E12*F12,2)</f>
        <v>2516</v>
      </c>
      <c r="H12" s="191">
        <v>0</v>
      </c>
      <c r="I12" s="192">
        <f t="shared" ref="I12:I20" si="1">ROUND(E12*H12,2)</f>
        <v>0</v>
      </c>
      <c r="J12" s="191">
        <v>68</v>
      </c>
      <c r="K12" s="192">
        <f t="shared" ref="K12:K20" si="2">ROUND(E12*J12,2)</f>
        <v>2516</v>
      </c>
      <c r="L12" s="192">
        <v>21</v>
      </c>
      <c r="M12" s="192">
        <f t="shared" ref="M12:M20" si="3">G12*(1+L12/100)</f>
        <v>3044.36</v>
      </c>
      <c r="N12" s="192">
        <v>0</v>
      </c>
      <c r="O12" s="192">
        <f t="shared" ref="O12:O20" si="4">ROUND(E12*N12,2)</f>
        <v>0</v>
      </c>
      <c r="P12" s="192">
        <v>0</v>
      </c>
      <c r="Q12" s="192">
        <f t="shared" ref="Q12:Q20" si="5">ROUND(E12*P12,2)</f>
        <v>0</v>
      </c>
      <c r="R12" s="192"/>
      <c r="S12" s="192" t="s">
        <v>321</v>
      </c>
      <c r="T12" s="193" t="s">
        <v>322</v>
      </c>
      <c r="U12" s="157">
        <v>0</v>
      </c>
      <c r="V12" s="157">
        <f t="shared" ref="V12:V20" si="6">ROUND(E12*U12,2)</f>
        <v>0</v>
      </c>
      <c r="W12" s="157"/>
      <c r="X12" s="157" t="s">
        <v>388</v>
      </c>
      <c r="Y12" s="148"/>
      <c r="Z12" s="148"/>
      <c r="AA12" s="148"/>
      <c r="AB12" s="148"/>
      <c r="AC12" s="148"/>
      <c r="AD12" s="148"/>
      <c r="AE12" s="148"/>
      <c r="AF12" s="148"/>
      <c r="AG12" s="148" t="s">
        <v>389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87">
        <v>3</v>
      </c>
      <c r="B13" s="188" t="s">
        <v>2490</v>
      </c>
      <c r="C13" s="199" t="s">
        <v>2491</v>
      </c>
      <c r="D13" s="189" t="s">
        <v>420</v>
      </c>
      <c r="E13" s="190">
        <v>5</v>
      </c>
      <c r="F13" s="191">
        <v>100</v>
      </c>
      <c r="G13" s="192">
        <f t="shared" si="0"/>
        <v>500</v>
      </c>
      <c r="H13" s="191">
        <v>0</v>
      </c>
      <c r="I13" s="192">
        <f t="shared" si="1"/>
        <v>0</v>
      </c>
      <c r="J13" s="191">
        <v>100</v>
      </c>
      <c r="K13" s="192">
        <f t="shared" si="2"/>
        <v>500</v>
      </c>
      <c r="L13" s="192">
        <v>21</v>
      </c>
      <c r="M13" s="192">
        <f t="shared" si="3"/>
        <v>605</v>
      </c>
      <c r="N13" s="192">
        <v>0</v>
      </c>
      <c r="O13" s="192">
        <f t="shared" si="4"/>
        <v>0</v>
      </c>
      <c r="P13" s="192">
        <v>0</v>
      </c>
      <c r="Q13" s="192">
        <f t="shared" si="5"/>
        <v>0</v>
      </c>
      <c r="R13" s="192"/>
      <c r="S13" s="192" t="s">
        <v>321</v>
      </c>
      <c r="T13" s="193" t="s">
        <v>322</v>
      </c>
      <c r="U13" s="157">
        <v>0</v>
      </c>
      <c r="V13" s="157">
        <f t="shared" si="6"/>
        <v>0</v>
      </c>
      <c r="W13" s="157"/>
      <c r="X13" s="157" t="s">
        <v>388</v>
      </c>
      <c r="Y13" s="148"/>
      <c r="Z13" s="148"/>
      <c r="AA13" s="148"/>
      <c r="AB13" s="148"/>
      <c r="AC13" s="148"/>
      <c r="AD13" s="148"/>
      <c r="AE13" s="148"/>
      <c r="AF13" s="148"/>
      <c r="AG13" s="148" t="s">
        <v>389</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87">
        <v>4</v>
      </c>
      <c r="B14" s="188" t="s">
        <v>2492</v>
      </c>
      <c r="C14" s="199" t="s">
        <v>2493</v>
      </c>
      <c r="D14" s="189" t="s">
        <v>420</v>
      </c>
      <c r="E14" s="190">
        <v>4</v>
      </c>
      <c r="F14" s="191">
        <v>280</v>
      </c>
      <c r="G14" s="192">
        <f t="shared" si="0"/>
        <v>1120</v>
      </c>
      <c r="H14" s="191">
        <v>0</v>
      </c>
      <c r="I14" s="192">
        <f t="shared" si="1"/>
        <v>0</v>
      </c>
      <c r="J14" s="191">
        <v>280</v>
      </c>
      <c r="K14" s="192">
        <f t="shared" si="2"/>
        <v>1120</v>
      </c>
      <c r="L14" s="192">
        <v>21</v>
      </c>
      <c r="M14" s="192">
        <f t="shared" si="3"/>
        <v>1355.2</v>
      </c>
      <c r="N14" s="192">
        <v>0</v>
      </c>
      <c r="O14" s="192">
        <f t="shared" si="4"/>
        <v>0</v>
      </c>
      <c r="P14" s="192">
        <v>0</v>
      </c>
      <c r="Q14" s="192">
        <f t="shared" si="5"/>
        <v>0</v>
      </c>
      <c r="R14" s="192"/>
      <c r="S14" s="192" t="s">
        <v>321</v>
      </c>
      <c r="T14" s="193" t="s">
        <v>322</v>
      </c>
      <c r="U14" s="157">
        <v>0</v>
      </c>
      <c r="V14" s="157">
        <f t="shared" si="6"/>
        <v>0</v>
      </c>
      <c r="W14" s="157"/>
      <c r="X14" s="157" t="s">
        <v>388</v>
      </c>
      <c r="Y14" s="148"/>
      <c r="Z14" s="148"/>
      <c r="AA14" s="148"/>
      <c r="AB14" s="148"/>
      <c r="AC14" s="148"/>
      <c r="AD14" s="148"/>
      <c r="AE14" s="148"/>
      <c r="AF14" s="148"/>
      <c r="AG14" s="148" t="s">
        <v>389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87">
        <v>5</v>
      </c>
      <c r="B15" s="188" t="s">
        <v>2494</v>
      </c>
      <c r="C15" s="199" t="s">
        <v>2495</v>
      </c>
      <c r="D15" s="189" t="s">
        <v>420</v>
      </c>
      <c r="E15" s="190">
        <v>30</v>
      </c>
      <c r="F15" s="191">
        <v>85.6</v>
      </c>
      <c r="G15" s="192">
        <f t="shared" si="0"/>
        <v>2568</v>
      </c>
      <c r="H15" s="191">
        <v>0</v>
      </c>
      <c r="I15" s="192">
        <f t="shared" si="1"/>
        <v>0</v>
      </c>
      <c r="J15" s="191">
        <v>85.6</v>
      </c>
      <c r="K15" s="192">
        <f t="shared" si="2"/>
        <v>2568</v>
      </c>
      <c r="L15" s="192">
        <v>21</v>
      </c>
      <c r="M15" s="192">
        <f t="shared" si="3"/>
        <v>3107.2799999999997</v>
      </c>
      <c r="N15" s="192">
        <v>0</v>
      </c>
      <c r="O15" s="192">
        <f t="shared" si="4"/>
        <v>0</v>
      </c>
      <c r="P15" s="192">
        <v>0</v>
      </c>
      <c r="Q15" s="192">
        <f t="shared" si="5"/>
        <v>0</v>
      </c>
      <c r="R15" s="192"/>
      <c r="S15" s="192" t="s">
        <v>321</v>
      </c>
      <c r="T15" s="193" t="s">
        <v>322</v>
      </c>
      <c r="U15" s="157">
        <v>0</v>
      </c>
      <c r="V15" s="157">
        <f t="shared" si="6"/>
        <v>0</v>
      </c>
      <c r="W15" s="157"/>
      <c r="X15" s="157" t="s">
        <v>388</v>
      </c>
      <c r="Y15" s="148"/>
      <c r="Z15" s="148"/>
      <c r="AA15" s="148"/>
      <c r="AB15" s="148"/>
      <c r="AC15" s="148"/>
      <c r="AD15" s="148"/>
      <c r="AE15" s="148"/>
      <c r="AF15" s="148"/>
      <c r="AG15" s="148" t="s">
        <v>389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87">
        <v>6</v>
      </c>
      <c r="B16" s="188" t="s">
        <v>2496</v>
      </c>
      <c r="C16" s="199" t="s">
        <v>2497</v>
      </c>
      <c r="D16" s="189" t="s">
        <v>2498</v>
      </c>
      <c r="E16" s="190">
        <v>1</v>
      </c>
      <c r="F16" s="191">
        <v>480</v>
      </c>
      <c r="G16" s="192">
        <f t="shared" si="0"/>
        <v>480</v>
      </c>
      <c r="H16" s="191">
        <v>0</v>
      </c>
      <c r="I16" s="192">
        <f t="shared" si="1"/>
        <v>0</v>
      </c>
      <c r="J16" s="191">
        <v>480</v>
      </c>
      <c r="K16" s="192">
        <f t="shared" si="2"/>
        <v>480</v>
      </c>
      <c r="L16" s="192">
        <v>21</v>
      </c>
      <c r="M16" s="192">
        <f t="shared" si="3"/>
        <v>580.79999999999995</v>
      </c>
      <c r="N16" s="192">
        <v>0</v>
      </c>
      <c r="O16" s="192">
        <f t="shared" si="4"/>
        <v>0</v>
      </c>
      <c r="P16" s="192">
        <v>0</v>
      </c>
      <c r="Q16" s="192">
        <f t="shared" si="5"/>
        <v>0</v>
      </c>
      <c r="R16" s="192"/>
      <c r="S16" s="192" t="s">
        <v>321</v>
      </c>
      <c r="T16" s="193" t="s">
        <v>322</v>
      </c>
      <c r="U16" s="157">
        <v>0</v>
      </c>
      <c r="V16" s="157">
        <f t="shared" si="6"/>
        <v>0</v>
      </c>
      <c r="W16" s="157"/>
      <c r="X16" s="157" t="s">
        <v>388</v>
      </c>
      <c r="Y16" s="148"/>
      <c r="Z16" s="148"/>
      <c r="AA16" s="148"/>
      <c r="AB16" s="148"/>
      <c r="AC16" s="148"/>
      <c r="AD16" s="148"/>
      <c r="AE16" s="148"/>
      <c r="AF16" s="148"/>
      <c r="AG16" s="148" t="s">
        <v>389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87">
        <v>7</v>
      </c>
      <c r="B17" s="188" t="s">
        <v>2499</v>
      </c>
      <c r="C17" s="199" t="s">
        <v>2500</v>
      </c>
      <c r="D17" s="189" t="s">
        <v>2498</v>
      </c>
      <c r="E17" s="190">
        <v>1</v>
      </c>
      <c r="F17" s="191">
        <v>1200.01</v>
      </c>
      <c r="G17" s="192">
        <f t="shared" si="0"/>
        <v>1200.01</v>
      </c>
      <c r="H17" s="191">
        <v>0</v>
      </c>
      <c r="I17" s="192">
        <f t="shared" si="1"/>
        <v>0</v>
      </c>
      <c r="J17" s="191">
        <v>1200.01</v>
      </c>
      <c r="K17" s="192">
        <f t="shared" si="2"/>
        <v>1200.01</v>
      </c>
      <c r="L17" s="192">
        <v>21</v>
      </c>
      <c r="M17" s="192">
        <f t="shared" si="3"/>
        <v>1452.0120999999999</v>
      </c>
      <c r="N17" s="192">
        <v>0</v>
      </c>
      <c r="O17" s="192">
        <f t="shared" si="4"/>
        <v>0</v>
      </c>
      <c r="P17" s="192">
        <v>0</v>
      </c>
      <c r="Q17" s="192">
        <f t="shared" si="5"/>
        <v>0</v>
      </c>
      <c r="R17" s="192"/>
      <c r="S17" s="192" t="s">
        <v>321</v>
      </c>
      <c r="T17" s="193" t="s">
        <v>322</v>
      </c>
      <c r="U17" s="157">
        <v>0</v>
      </c>
      <c r="V17" s="157">
        <f t="shared" si="6"/>
        <v>0</v>
      </c>
      <c r="W17" s="157"/>
      <c r="X17" s="157" t="s">
        <v>388</v>
      </c>
      <c r="Y17" s="148"/>
      <c r="Z17" s="148"/>
      <c r="AA17" s="148"/>
      <c r="AB17" s="148"/>
      <c r="AC17" s="148"/>
      <c r="AD17" s="148"/>
      <c r="AE17" s="148"/>
      <c r="AF17" s="148"/>
      <c r="AG17" s="148" t="s">
        <v>389</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87">
        <v>8</v>
      </c>
      <c r="B18" s="188" t="s">
        <v>2501</v>
      </c>
      <c r="C18" s="199" t="s">
        <v>2502</v>
      </c>
      <c r="D18" s="189" t="s">
        <v>2486</v>
      </c>
      <c r="E18" s="190">
        <v>2</v>
      </c>
      <c r="F18" s="191">
        <v>184</v>
      </c>
      <c r="G18" s="192">
        <f t="shared" si="0"/>
        <v>368</v>
      </c>
      <c r="H18" s="191">
        <v>0</v>
      </c>
      <c r="I18" s="192">
        <f t="shared" si="1"/>
        <v>0</v>
      </c>
      <c r="J18" s="191">
        <v>184</v>
      </c>
      <c r="K18" s="192">
        <f t="shared" si="2"/>
        <v>368</v>
      </c>
      <c r="L18" s="192">
        <v>21</v>
      </c>
      <c r="M18" s="192">
        <f t="shared" si="3"/>
        <v>445.28</v>
      </c>
      <c r="N18" s="192">
        <v>0</v>
      </c>
      <c r="O18" s="192">
        <f t="shared" si="4"/>
        <v>0</v>
      </c>
      <c r="P18" s="192">
        <v>0</v>
      </c>
      <c r="Q18" s="192">
        <f t="shared" si="5"/>
        <v>0</v>
      </c>
      <c r="R18" s="192"/>
      <c r="S18" s="192" t="s">
        <v>321</v>
      </c>
      <c r="T18" s="193" t="s">
        <v>322</v>
      </c>
      <c r="U18" s="157">
        <v>0</v>
      </c>
      <c r="V18" s="157">
        <f t="shared" si="6"/>
        <v>0</v>
      </c>
      <c r="W18" s="157"/>
      <c r="X18" s="157" t="s">
        <v>388</v>
      </c>
      <c r="Y18" s="148"/>
      <c r="Z18" s="148"/>
      <c r="AA18" s="148"/>
      <c r="AB18" s="148"/>
      <c r="AC18" s="148"/>
      <c r="AD18" s="148"/>
      <c r="AE18" s="148"/>
      <c r="AF18" s="148"/>
      <c r="AG18" s="148" t="s">
        <v>389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87">
        <v>9</v>
      </c>
      <c r="B19" s="188" t="s">
        <v>2503</v>
      </c>
      <c r="C19" s="199" t="s">
        <v>2504</v>
      </c>
      <c r="D19" s="189" t="s">
        <v>2486</v>
      </c>
      <c r="E19" s="190">
        <v>2</v>
      </c>
      <c r="F19" s="191">
        <v>152</v>
      </c>
      <c r="G19" s="192">
        <f t="shared" si="0"/>
        <v>304</v>
      </c>
      <c r="H19" s="191">
        <v>0</v>
      </c>
      <c r="I19" s="192">
        <f t="shared" si="1"/>
        <v>0</v>
      </c>
      <c r="J19" s="191">
        <v>152</v>
      </c>
      <c r="K19" s="192">
        <f t="shared" si="2"/>
        <v>304</v>
      </c>
      <c r="L19" s="192">
        <v>21</v>
      </c>
      <c r="M19" s="192">
        <f t="shared" si="3"/>
        <v>367.84</v>
      </c>
      <c r="N19" s="192">
        <v>0</v>
      </c>
      <c r="O19" s="192">
        <f t="shared" si="4"/>
        <v>0</v>
      </c>
      <c r="P19" s="192">
        <v>0</v>
      </c>
      <c r="Q19" s="192">
        <f t="shared" si="5"/>
        <v>0</v>
      </c>
      <c r="R19" s="192"/>
      <c r="S19" s="192" t="s">
        <v>321</v>
      </c>
      <c r="T19" s="193" t="s">
        <v>322</v>
      </c>
      <c r="U19" s="157">
        <v>0</v>
      </c>
      <c r="V19" s="157">
        <f t="shared" si="6"/>
        <v>0</v>
      </c>
      <c r="W19" s="157"/>
      <c r="X19" s="157" t="s">
        <v>388</v>
      </c>
      <c r="Y19" s="148"/>
      <c r="Z19" s="148"/>
      <c r="AA19" s="148"/>
      <c r="AB19" s="148"/>
      <c r="AC19" s="148"/>
      <c r="AD19" s="148"/>
      <c r="AE19" s="148"/>
      <c r="AF19" s="148"/>
      <c r="AG19" s="148" t="s">
        <v>389</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87">
        <v>10</v>
      </c>
      <c r="B20" s="188" t="s">
        <v>2505</v>
      </c>
      <c r="C20" s="199" t="s">
        <v>2506</v>
      </c>
      <c r="D20" s="189" t="s">
        <v>2486</v>
      </c>
      <c r="E20" s="190">
        <v>3</v>
      </c>
      <c r="F20" s="191">
        <v>32</v>
      </c>
      <c r="G20" s="192">
        <f t="shared" si="0"/>
        <v>96</v>
      </c>
      <c r="H20" s="191">
        <v>0</v>
      </c>
      <c r="I20" s="192">
        <f t="shared" si="1"/>
        <v>0</v>
      </c>
      <c r="J20" s="191">
        <v>32</v>
      </c>
      <c r="K20" s="192">
        <f t="shared" si="2"/>
        <v>96</v>
      </c>
      <c r="L20" s="192">
        <v>21</v>
      </c>
      <c r="M20" s="192">
        <f t="shared" si="3"/>
        <v>116.16</v>
      </c>
      <c r="N20" s="192">
        <v>0</v>
      </c>
      <c r="O20" s="192">
        <f t="shared" si="4"/>
        <v>0</v>
      </c>
      <c r="P20" s="192">
        <v>0</v>
      </c>
      <c r="Q20" s="192">
        <f t="shared" si="5"/>
        <v>0</v>
      </c>
      <c r="R20" s="192"/>
      <c r="S20" s="192" t="s">
        <v>321</v>
      </c>
      <c r="T20" s="193" t="s">
        <v>322</v>
      </c>
      <c r="U20" s="157">
        <v>0</v>
      </c>
      <c r="V20" s="157">
        <f t="shared" si="6"/>
        <v>0</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x14ac:dyDescent="0.2">
      <c r="A21" s="159" t="s">
        <v>316</v>
      </c>
      <c r="B21" s="160" t="s">
        <v>272</v>
      </c>
      <c r="C21" s="174" t="s">
        <v>273</v>
      </c>
      <c r="D21" s="161"/>
      <c r="E21" s="162"/>
      <c r="F21" s="163"/>
      <c r="G21" s="163">
        <f>SUMIF(AG22:AG22,"&lt;&gt;NOR",G22:G22)</f>
        <v>6800.08</v>
      </c>
      <c r="H21" s="163"/>
      <c r="I21" s="163">
        <f>SUM(I22:I22)</f>
        <v>0</v>
      </c>
      <c r="J21" s="163"/>
      <c r="K21" s="163">
        <f>SUM(K22:K22)</f>
        <v>6800.08</v>
      </c>
      <c r="L21" s="163"/>
      <c r="M21" s="163">
        <f>SUM(M22:M22)</f>
        <v>8228.0967999999993</v>
      </c>
      <c r="N21" s="163"/>
      <c r="O21" s="163">
        <f>SUM(O22:O22)</f>
        <v>0</v>
      </c>
      <c r="P21" s="163"/>
      <c r="Q21" s="163">
        <f>SUM(Q22:Q22)</f>
        <v>0</v>
      </c>
      <c r="R21" s="163"/>
      <c r="S21" s="163"/>
      <c r="T21" s="164"/>
      <c r="U21" s="158"/>
      <c r="V21" s="158">
        <f>SUM(V22:V22)</f>
        <v>0</v>
      </c>
      <c r="W21" s="158"/>
      <c r="X21" s="158"/>
      <c r="AG21" t="s">
        <v>317</v>
      </c>
    </row>
    <row r="22" spans="1:60" outlineLevel="1" x14ac:dyDescent="0.2">
      <c r="A22" s="187">
        <v>11</v>
      </c>
      <c r="B22" s="188" t="s">
        <v>2507</v>
      </c>
      <c r="C22" s="199" t="s">
        <v>2508</v>
      </c>
      <c r="D22" s="189" t="s">
        <v>2498</v>
      </c>
      <c r="E22" s="190">
        <v>1</v>
      </c>
      <c r="F22" s="191">
        <v>6800.08</v>
      </c>
      <c r="G22" s="192">
        <f>ROUND(E22*F22,2)</f>
        <v>6800.08</v>
      </c>
      <c r="H22" s="191">
        <v>0</v>
      </c>
      <c r="I22" s="192">
        <f>ROUND(E22*H22,2)</f>
        <v>0</v>
      </c>
      <c r="J22" s="191">
        <v>6800.08</v>
      </c>
      <c r="K22" s="192">
        <f>ROUND(E22*J22,2)</f>
        <v>6800.08</v>
      </c>
      <c r="L22" s="192">
        <v>21</v>
      </c>
      <c r="M22" s="192">
        <f>G22*(1+L22/100)</f>
        <v>8228.0967999999993</v>
      </c>
      <c r="N22" s="192">
        <v>0</v>
      </c>
      <c r="O22" s="192">
        <f>ROUND(E22*N22,2)</f>
        <v>0</v>
      </c>
      <c r="P22" s="192">
        <v>0</v>
      </c>
      <c r="Q22" s="192">
        <f>ROUND(E22*P22,2)</f>
        <v>0</v>
      </c>
      <c r="R22" s="192"/>
      <c r="S22" s="192" t="s">
        <v>321</v>
      </c>
      <c r="T22" s="193" t="s">
        <v>322</v>
      </c>
      <c r="U22" s="157">
        <v>0</v>
      </c>
      <c r="V22" s="157">
        <f>ROUND(E22*U22,2)</f>
        <v>0</v>
      </c>
      <c r="W22" s="157"/>
      <c r="X22" s="157" t="s">
        <v>2509</v>
      </c>
      <c r="Y22" s="148"/>
      <c r="Z22" s="148"/>
      <c r="AA22" s="148"/>
      <c r="AB22" s="148"/>
      <c r="AC22" s="148"/>
      <c r="AD22" s="148"/>
      <c r="AE22" s="148"/>
      <c r="AF22" s="148"/>
      <c r="AG22" s="148" t="s">
        <v>2510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x14ac:dyDescent="0.2">
      <c r="A23" s="159" t="s">
        <v>316</v>
      </c>
      <c r="B23" s="160" t="s">
        <v>274</v>
      </c>
      <c r="C23" s="174" t="s">
        <v>205</v>
      </c>
      <c r="D23" s="161"/>
      <c r="E23" s="162"/>
      <c r="F23" s="163"/>
      <c r="G23" s="163">
        <f>SUMIF(AG24:AG27,"&lt;&gt;NOR",G24:G27)</f>
        <v>11056.8</v>
      </c>
      <c r="H23" s="163"/>
      <c r="I23" s="163">
        <f>SUM(I24:I27)</f>
        <v>0</v>
      </c>
      <c r="J23" s="163"/>
      <c r="K23" s="163">
        <f>SUM(K24:K27)</f>
        <v>11056.8</v>
      </c>
      <c r="L23" s="163"/>
      <c r="M23" s="163">
        <f>SUM(M24:M27)</f>
        <v>13378.727999999999</v>
      </c>
      <c r="N23" s="163"/>
      <c r="O23" s="163">
        <f>SUM(O24:O27)</f>
        <v>0</v>
      </c>
      <c r="P23" s="163"/>
      <c r="Q23" s="163">
        <f>SUM(Q24:Q27)</f>
        <v>0</v>
      </c>
      <c r="R23" s="163"/>
      <c r="S23" s="163"/>
      <c r="T23" s="164"/>
      <c r="U23" s="158"/>
      <c r="V23" s="158">
        <f>SUM(V24:V27)</f>
        <v>0</v>
      </c>
      <c r="W23" s="158"/>
      <c r="X23" s="158"/>
      <c r="AG23" t="s">
        <v>317</v>
      </c>
    </row>
    <row r="24" spans="1:60" outlineLevel="1" x14ac:dyDescent="0.2">
      <c r="A24" s="187">
        <v>12</v>
      </c>
      <c r="B24" s="188" t="s">
        <v>2511</v>
      </c>
      <c r="C24" s="199" t="s">
        <v>2512</v>
      </c>
      <c r="D24" s="189" t="s">
        <v>420</v>
      </c>
      <c r="E24" s="190">
        <v>35</v>
      </c>
      <c r="F24" s="191">
        <v>2.08</v>
      </c>
      <c r="G24" s="192">
        <f>ROUND(E24*F24,2)</f>
        <v>72.8</v>
      </c>
      <c r="H24" s="191">
        <v>0</v>
      </c>
      <c r="I24" s="192">
        <f>ROUND(E24*H24,2)</f>
        <v>0</v>
      </c>
      <c r="J24" s="191">
        <v>2.08</v>
      </c>
      <c r="K24" s="192">
        <f>ROUND(E24*J24,2)</f>
        <v>72.8</v>
      </c>
      <c r="L24" s="192">
        <v>21</v>
      </c>
      <c r="M24" s="192">
        <f>G24*(1+L24/100)</f>
        <v>88.087999999999994</v>
      </c>
      <c r="N24" s="192">
        <v>0</v>
      </c>
      <c r="O24" s="192">
        <f>ROUND(E24*N24,2)</f>
        <v>0</v>
      </c>
      <c r="P24" s="192">
        <v>0</v>
      </c>
      <c r="Q24" s="192">
        <f>ROUND(E24*P24,2)</f>
        <v>0</v>
      </c>
      <c r="R24" s="192"/>
      <c r="S24" s="192" t="s">
        <v>321</v>
      </c>
      <c r="T24" s="193" t="s">
        <v>322</v>
      </c>
      <c r="U24" s="157">
        <v>0</v>
      </c>
      <c r="V24" s="157">
        <f>ROUND(E24*U24,2)</f>
        <v>0</v>
      </c>
      <c r="W24" s="157"/>
      <c r="X24" s="157" t="s">
        <v>388</v>
      </c>
      <c r="Y24" s="148"/>
      <c r="Z24" s="148"/>
      <c r="AA24" s="148"/>
      <c r="AB24" s="148"/>
      <c r="AC24" s="148"/>
      <c r="AD24" s="148"/>
      <c r="AE24" s="148"/>
      <c r="AF24" s="148"/>
      <c r="AG24" s="148" t="s">
        <v>389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65">
        <v>13</v>
      </c>
      <c r="B25" s="166" t="s">
        <v>2513</v>
      </c>
      <c r="C25" s="175" t="s">
        <v>2514</v>
      </c>
      <c r="D25" s="167" t="s">
        <v>420</v>
      </c>
      <c r="E25" s="168">
        <v>33</v>
      </c>
      <c r="F25" s="169">
        <v>280</v>
      </c>
      <c r="G25" s="170">
        <f>ROUND(E25*F25,2)</f>
        <v>9240</v>
      </c>
      <c r="H25" s="169">
        <v>0</v>
      </c>
      <c r="I25" s="170">
        <f>ROUND(E25*H25,2)</f>
        <v>0</v>
      </c>
      <c r="J25" s="169">
        <v>280</v>
      </c>
      <c r="K25" s="170">
        <f>ROUND(E25*J25,2)</f>
        <v>9240</v>
      </c>
      <c r="L25" s="170">
        <v>21</v>
      </c>
      <c r="M25" s="170">
        <f>G25*(1+L25/100)</f>
        <v>11180.4</v>
      </c>
      <c r="N25" s="170">
        <v>0</v>
      </c>
      <c r="O25" s="170">
        <f>ROUND(E25*N25,2)</f>
        <v>0</v>
      </c>
      <c r="P25" s="170">
        <v>0</v>
      </c>
      <c r="Q25" s="170">
        <f>ROUND(E25*P25,2)</f>
        <v>0</v>
      </c>
      <c r="R25" s="170"/>
      <c r="S25" s="170" t="s">
        <v>321</v>
      </c>
      <c r="T25" s="171" t="s">
        <v>322</v>
      </c>
      <c r="U25" s="157">
        <v>0</v>
      </c>
      <c r="V25" s="157">
        <f>ROUND(E25*U25,2)</f>
        <v>0</v>
      </c>
      <c r="W25" s="157"/>
      <c r="X25" s="157" t="s">
        <v>388</v>
      </c>
      <c r="Y25" s="148"/>
      <c r="Z25" s="148"/>
      <c r="AA25" s="148"/>
      <c r="AB25" s="148"/>
      <c r="AC25" s="148"/>
      <c r="AD25" s="148"/>
      <c r="AE25" s="148"/>
      <c r="AF25" s="148"/>
      <c r="AG25" s="148" t="s">
        <v>389</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270" t="s">
        <v>2515</v>
      </c>
      <c r="D26" s="271"/>
      <c r="E26" s="271"/>
      <c r="F26" s="271"/>
      <c r="G26" s="271"/>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326</v>
      </c>
      <c r="AH26" s="148"/>
      <c r="AI26" s="148"/>
      <c r="AJ26" s="148"/>
      <c r="AK26" s="148"/>
      <c r="AL26" s="148"/>
      <c r="AM26" s="148"/>
      <c r="AN26" s="148"/>
      <c r="AO26" s="148"/>
      <c r="AP26" s="148"/>
      <c r="AQ26" s="148"/>
      <c r="AR26" s="148"/>
      <c r="AS26" s="148"/>
      <c r="AT26" s="148"/>
      <c r="AU26" s="148"/>
      <c r="AV26" s="148"/>
      <c r="AW26" s="148"/>
      <c r="AX26" s="148"/>
      <c r="AY26" s="148"/>
      <c r="AZ26" s="148"/>
      <c r="BA26" s="172" t="str">
        <f>C26</f>
        <v>Výkop 35 x 80 cm  kompletní, včetně pískového lože 10/10cm, zahrnutí, hutnění, výstražné fólie a úpravy terénu</v>
      </c>
      <c r="BB26" s="148"/>
      <c r="BC26" s="148"/>
      <c r="BD26" s="148"/>
      <c r="BE26" s="148"/>
      <c r="BF26" s="148"/>
      <c r="BG26" s="148"/>
      <c r="BH26" s="148"/>
    </row>
    <row r="27" spans="1:60" outlineLevel="1" x14ac:dyDescent="0.2">
      <c r="A27" s="165">
        <v>14</v>
      </c>
      <c r="B27" s="166" t="s">
        <v>2516</v>
      </c>
      <c r="C27" s="175" t="s">
        <v>2526</v>
      </c>
      <c r="D27" s="167" t="s">
        <v>443</v>
      </c>
      <c r="E27" s="168">
        <v>2.5</v>
      </c>
      <c r="F27" s="169">
        <v>697.6</v>
      </c>
      <c r="G27" s="170">
        <f>ROUND(E27*F27,2)</f>
        <v>1744</v>
      </c>
      <c r="H27" s="169">
        <v>0</v>
      </c>
      <c r="I27" s="170">
        <f>ROUND(E27*H27,2)</f>
        <v>0</v>
      </c>
      <c r="J27" s="169">
        <v>697.6</v>
      </c>
      <c r="K27" s="170">
        <f>ROUND(E27*J27,2)</f>
        <v>1744</v>
      </c>
      <c r="L27" s="170">
        <v>21</v>
      </c>
      <c r="M27" s="170">
        <f>G27*(1+L27/100)</f>
        <v>2110.2399999999998</v>
      </c>
      <c r="N27" s="170">
        <v>0</v>
      </c>
      <c r="O27" s="170">
        <f>ROUND(E27*N27,2)</f>
        <v>0</v>
      </c>
      <c r="P27" s="170">
        <v>0</v>
      </c>
      <c r="Q27" s="170">
        <f>ROUND(E27*P27,2)</f>
        <v>0</v>
      </c>
      <c r="R27" s="170"/>
      <c r="S27" s="170" t="s">
        <v>321</v>
      </c>
      <c r="T27" s="171" t="s">
        <v>322</v>
      </c>
      <c r="U27" s="157">
        <v>0</v>
      </c>
      <c r="V27" s="157">
        <f>ROUND(E27*U27,2)</f>
        <v>0</v>
      </c>
      <c r="W27" s="157"/>
      <c r="X27" s="157" t="s">
        <v>388</v>
      </c>
      <c r="Y27" s="148"/>
      <c r="Z27" s="148"/>
      <c r="AA27" s="148"/>
      <c r="AB27" s="148"/>
      <c r="AC27" s="148"/>
      <c r="AD27" s="148"/>
      <c r="AE27" s="148"/>
      <c r="AF27" s="148"/>
      <c r="AG27" s="148" t="s">
        <v>389</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x14ac:dyDescent="0.2">
      <c r="A28" s="3"/>
      <c r="B28" s="4"/>
      <c r="C28" s="176"/>
      <c r="D28" s="6"/>
      <c r="E28" s="3"/>
      <c r="F28" s="3"/>
      <c r="G28" s="3"/>
      <c r="H28" s="3"/>
      <c r="I28" s="3"/>
      <c r="J28" s="3"/>
      <c r="K28" s="3"/>
      <c r="L28" s="3"/>
      <c r="M28" s="3"/>
      <c r="N28" s="3"/>
      <c r="O28" s="3"/>
      <c r="P28" s="3"/>
      <c r="Q28" s="3"/>
      <c r="R28" s="3"/>
      <c r="S28" s="3"/>
      <c r="T28" s="3"/>
      <c r="U28" s="3"/>
      <c r="V28" s="3"/>
      <c r="W28" s="3"/>
      <c r="X28" s="3"/>
      <c r="AE28">
        <v>15</v>
      </c>
      <c r="AF28">
        <v>21</v>
      </c>
      <c r="AG28" t="s">
        <v>303</v>
      </c>
    </row>
    <row r="29" spans="1:60" x14ac:dyDescent="0.2">
      <c r="A29" s="151"/>
      <c r="B29" s="152" t="s">
        <v>29</v>
      </c>
      <c r="C29" s="177"/>
      <c r="D29" s="153"/>
      <c r="E29" s="154"/>
      <c r="F29" s="154"/>
      <c r="G29" s="173">
        <f>G8+G11+G21+G23</f>
        <v>36009</v>
      </c>
      <c r="H29" s="3"/>
      <c r="I29" s="3"/>
      <c r="J29" s="3"/>
      <c r="K29" s="3"/>
      <c r="L29" s="3"/>
      <c r="M29" s="3"/>
      <c r="N29" s="3"/>
      <c r="O29" s="3"/>
      <c r="P29" s="3"/>
      <c r="Q29" s="3"/>
      <c r="R29" s="3"/>
      <c r="S29" s="3"/>
      <c r="T29" s="3"/>
      <c r="U29" s="3"/>
      <c r="V29" s="3"/>
      <c r="W29" s="3"/>
      <c r="X29" s="3"/>
      <c r="AE29">
        <f>SUMIF(L7:L27,AE28,G7:G27)</f>
        <v>0</v>
      </c>
      <c r="AF29">
        <f>SUMIF(L7:L27,AF28,G7:G27)</f>
        <v>36009</v>
      </c>
      <c r="AG29" t="s">
        <v>378</v>
      </c>
    </row>
    <row r="30" spans="1:60" x14ac:dyDescent="0.2">
      <c r="C30" s="178"/>
      <c r="D30" s="10"/>
      <c r="AG30" t="s">
        <v>379</v>
      </c>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PQWKpfzYvUs/8Q5qLFSxBkB5eNwtPt7WQK3ck5QN4zjWTi/zK1hP44jOgeI/1xBjX6rpmcR7GUWHrJ+cbXeDg==" saltValue="P3MTHYl6VbeHRaR/OWJGxA==" spinCount="100000" sheet="1"/>
  <mergeCells count="6">
    <mergeCell ref="C26:G26"/>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85</v>
      </c>
      <c r="C3" s="264" t="s">
        <v>86</v>
      </c>
      <c r="D3" s="265"/>
      <c r="E3" s="265"/>
      <c r="F3" s="265"/>
      <c r="G3" s="266"/>
      <c r="AC3" s="122" t="s">
        <v>382</v>
      </c>
      <c r="AG3" t="s">
        <v>293</v>
      </c>
    </row>
    <row r="4" spans="1:60" ht="24.95" customHeight="1" x14ac:dyDescent="0.2">
      <c r="A4" s="141" t="s">
        <v>9</v>
      </c>
      <c r="B4" s="142" t="s">
        <v>91</v>
      </c>
      <c r="C4" s="267" t="s">
        <v>92</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254</v>
      </c>
      <c r="C8" s="174" t="s">
        <v>255</v>
      </c>
      <c r="D8" s="161"/>
      <c r="E8" s="162"/>
      <c r="F8" s="163"/>
      <c r="G8" s="163">
        <f>SUMIF(AG9:AG10,"&lt;&gt;NOR",G9:G10)</f>
        <v>9000.1</v>
      </c>
      <c r="H8" s="163"/>
      <c r="I8" s="163">
        <f>SUM(I9:I10)</f>
        <v>0</v>
      </c>
      <c r="J8" s="163"/>
      <c r="K8" s="163">
        <f>SUM(K9:K10)</f>
        <v>9000.1</v>
      </c>
      <c r="L8" s="163"/>
      <c r="M8" s="163">
        <f>SUM(M9:M10)</f>
        <v>10890.121000000001</v>
      </c>
      <c r="N8" s="163"/>
      <c r="O8" s="163">
        <f>SUM(O9:O10)</f>
        <v>0</v>
      </c>
      <c r="P8" s="163"/>
      <c r="Q8" s="163">
        <f>SUM(Q9:Q10)</f>
        <v>0</v>
      </c>
      <c r="R8" s="163"/>
      <c r="S8" s="163"/>
      <c r="T8" s="164"/>
      <c r="U8" s="158"/>
      <c r="V8" s="158">
        <f>SUM(V9:V10)</f>
        <v>0</v>
      </c>
      <c r="W8" s="158"/>
      <c r="X8" s="158"/>
      <c r="AG8" t="s">
        <v>317</v>
      </c>
    </row>
    <row r="9" spans="1:60" outlineLevel="1" x14ac:dyDescent="0.2">
      <c r="A9" s="165">
        <v>1</v>
      </c>
      <c r="B9" s="166" t="s">
        <v>2529</v>
      </c>
      <c r="C9" s="175" t="s">
        <v>2530</v>
      </c>
      <c r="D9" s="167" t="s">
        <v>2486</v>
      </c>
      <c r="E9" s="168">
        <v>1</v>
      </c>
      <c r="F9" s="169">
        <v>9000.1</v>
      </c>
      <c r="G9" s="170">
        <f>ROUND(E9*F9,2)</f>
        <v>9000.1</v>
      </c>
      <c r="H9" s="169">
        <v>0</v>
      </c>
      <c r="I9" s="170">
        <f>ROUND(E9*H9,2)</f>
        <v>0</v>
      </c>
      <c r="J9" s="169">
        <v>9000.1</v>
      </c>
      <c r="K9" s="170">
        <f>ROUND(E9*J9,2)</f>
        <v>9000.1</v>
      </c>
      <c r="L9" s="170">
        <v>21</v>
      </c>
      <c r="M9" s="170">
        <f>G9*(1+L9/100)</f>
        <v>10890.121000000001</v>
      </c>
      <c r="N9" s="170">
        <v>0</v>
      </c>
      <c r="O9" s="170">
        <f>ROUND(E9*N9,2)</f>
        <v>0</v>
      </c>
      <c r="P9" s="170">
        <v>0</v>
      </c>
      <c r="Q9" s="170">
        <f>ROUND(E9*P9,2)</f>
        <v>0</v>
      </c>
      <c r="R9" s="170"/>
      <c r="S9" s="170" t="s">
        <v>321</v>
      </c>
      <c r="T9" s="171" t="s">
        <v>322</v>
      </c>
      <c r="U9" s="157">
        <v>0</v>
      </c>
      <c r="V9" s="157">
        <f>ROUND(E9*U9,2)</f>
        <v>0</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1" x14ac:dyDescent="0.2">
      <c r="A10" s="155"/>
      <c r="B10" s="156"/>
      <c r="C10" s="270" t="s">
        <v>2487</v>
      </c>
      <c r="D10" s="271"/>
      <c r="E10" s="271"/>
      <c r="F10" s="271"/>
      <c r="G10" s="271"/>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326</v>
      </c>
      <c r="AH10" s="148"/>
      <c r="AI10" s="148"/>
      <c r="AJ10" s="148"/>
      <c r="AK10" s="148"/>
      <c r="AL10" s="148"/>
      <c r="AM10" s="148"/>
      <c r="AN10" s="148"/>
      <c r="AO10" s="148"/>
      <c r="AP10" s="148"/>
      <c r="AQ10" s="148"/>
      <c r="AR10" s="148"/>
      <c r="AS10" s="148"/>
      <c r="AT10" s="148"/>
      <c r="AU10" s="148"/>
      <c r="AV10" s="148"/>
      <c r="AW10" s="148"/>
      <c r="AX10" s="148"/>
      <c r="AY10" s="148"/>
      <c r="AZ10" s="148"/>
      <c r="BA10" s="172" t="str">
        <f>C10</f>
        <v>Typový plastový rozvaděč elektrárenského měření pro přímé měření a montáž do výklenku, o rozměrech v. 600 x š.400 x h.240 mm,  zkušební svorkovnice, můstek PEN, krytí IP44/IP20, s přívody a vývody zespodu, místo pro jednosazbový elektroměr, hlavní jistič 3x25A/B, přívod AYKY-J 4x16 mm2, odvod CYKY-J 4x10 mm2. Zapojení dle zvyklostí E.ON Distribuce a.s..</v>
      </c>
      <c r="BB10" s="148"/>
      <c r="BC10" s="148"/>
      <c r="BD10" s="148"/>
      <c r="BE10" s="148"/>
      <c r="BF10" s="148"/>
      <c r="BG10" s="148"/>
      <c r="BH10" s="148"/>
    </row>
    <row r="11" spans="1:60" x14ac:dyDescent="0.2">
      <c r="A11" s="159" t="s">
        <v>316</v>
      </c>
      <c r="B11" s="160" t="s">
        <v>270</v>
      </c>
      <c r="C11" s="174" t="s">
        <v>271</v>
      </c>
      <c r="D11" s="161"/>
      <c r="E11" s="162"/>
      <c r="F11" s="163"/>
      <c r="G11" s="163">
        <f>SUMIF(AG12:AG20,"&lt;&gt;NOR",G12:G20)</f>
        <v>6916.01</v>
      </c>
      <c r="H11" s="163"/>
      <c r="I11" s="163">
        <f>SUM(I12:I20)</f>
        <v>0</v>
      </c>
      <c r="J11" s="163"/>
      <c r="K11" s="163">
        <f>SUM(K12:K20)</f>
        <v>6916.01</v>
      </c>
      <c r="L11" s="163"/>
      <c r="M11" s="163">
        <f>SUM(M12:M20)</f>
        <v>8368.3721000000005</v>
      </c>
      <c r="N11" s="163"/>
      <c r="O11" s="163">
        <f>SUM(O12:O20)</f>
        <v>0</v>
      </c>
      <c r="P11" s="163"/>
      <c r="Q11" s="163">
        <f>SUM(Q12:Q20)</f>
        <v>0</v>
      </c>
      <c r="R11" s="163"/>
      <c r="S11" s="163"/>
      <c r="T11" s="164"/>
      <c r="U11" s="158"/>
      <c r="V11" s="158">
        <f>SUM(V12:V20)</f>
        <v>0</v>
      </c>
      <c r="W11" s="158"/>
      <c r="X11" s="158"/>
      <c r="AG11" t="s">
        <v>317</v>
      </c>
    </row>
    <row r="12" spans="1:60" outlineLevel="1" x14ac:dyDescent="0.2">
      <c r="A12" s="187">
        <v>2</v>
      </c>
      <c r="B12" s="188" t="s">
        <v>2488</v>
      </c>
      <c r="C12" s="199" t="s">
        <v>2489</v>
      </c>
      <c r="D12" s="189" t="s">
        <v>420</v>
      </c>
      <c r="E12" s="190">
        <v>23</v>
      </c>
      <c r="F12" s="191">
        <v>68</v>
      </c>
      <c r="G12" s="192">
        <f t="shared" ref="G12:G20" si="0">ROUND(E12*F12,2)</f>
        <v>1564</v>
      </c>
      <c r="H12" s="191">
        <v>0</v>
      </c>
      <c r="I12" s="192">
        <f t="shared" ref="I12:I20" si="1">ROUND(E12*H12,2)</f>
        <v>0</v>
      </c>
      <c r="J12" s="191">
        <v>68</v>
      </c>
      <c r="K12" s="192">
        <f t="shared" ref="K12:K20" si="2">ROUND(E12*J12,2)</f>
        <v>1564</v>
      </c>
      <c r="L12" s="192">
        <v>21</v>
      </c>
      <c r="M12" s="192">
        <f t="shared" ref="M12:M20" si="3">G12*(1+L12/100)</f>
        <v>1892.44</v>
      </c>
      <c r="N12" s="192">
        <v>0</v>
      </c>
      <c r="O12" s="192">
        <f t="shared" ref="O12:O20" si="4">ROUND(E12*N12,2)</f>
        <v>0</v>
      </c>
      <c r="P12" s="192">
        <v>0</v>
      </c>
      <c r="Q12" s="192">
        <f t="shared" ref="Q12:Q20" si="5">ROUND(E12*P12,2)</f>
        <v>0</v>
      </c>
      <c r="R12" s="192"/>
      <c r="S12" s="192" t="s">
        <v>321</v>
      </c>
      <c r="T12" s="193" t="s">
        <v>322</v>
      </c>
      <c r="U12" s="157">
        <v>0</v>
      </c>
      <c r="V12" s="157">
        <f t="shared" ref="V12:V20" si="6">ROUND(E12*U12,2)</f>
        <v>0</v>
      </c>
      <c r="W12" s="157"/>
      <c r="X12" s="157" t="s">
        <v>388</v>
      </c>
      <c r="Y12" s="148"/>
      <c r="Z12" s="148"/>
      <c r="AA12" s="148"/>
      <c r="AB12" s="148"/>
      <c r="AC12" s="148"/>
      <c r="AD12" s="148"/>
      <c r="AE12" s="148"/>
      <c r="AF12" s="148"/>
      <c r="AG12" s="148" t="s">
        <v>389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87">
        <v>3</v>
      </c>
      <c r="B13" s="188" t="s">
        <v>2490</v>
      </c>
      <c r="C13" s="199" t="s">
        <v>2491</v>
      </c>
      <c r="D13" s="189" t="s">
        <v>420</v>
      </c>
      <c r="E13" s="190">
        <v>5</v>
      </c>
      <c r="F13" s="191">
        <v>100</v>
      </c>
      <c r="G13" s="192">
        <f t="shared" si="0"/>
        <v>500</v>
      </c>
      <c r="H13" s="191">
        <v>0</v>
      </c>
      <c r="I13" s="192">
        <f t="shared" si="1"/>
        <v>0</v>
      </c>
      <c r="J13" s="191">
        <v>100</v>
      </c>
      <c r="K13" s="192">
        <f t="shared" si="2"/>
        <v>500</v>
      </c>
      <c r="L13" s="192">
        <v>21</v>
      </c>
      <c r="M13" s="192">
        <f t="shared" si="3"/>
        <v>605</v>
      </c>
      <c r="N13" s="192">
        <v>0</v>
      </c>
      <c r="O13" s="192">
        <f t="shared" si="4"/>
        <v>0</v>
      </c>
      <c r="P13" s="192">
        <v>0</v>
      </c>
      <c r="Q13" s="192">
        <f t="shared" si="5"/>
        <v>0</v>
      </c>
      <c r="R13" s="192"/>
      <c r="S13" s="192" t="s">
        <v>321</v>
      </c>
      <c r="T13" s="193" t="s">
        <v>322</v>
      </c>
      <c r="U13" s="157">
        <v>0</v>
      </c>
      <c r="V13" s="157">
        <f t="shared" si="6"/>
        <v>0</v>
      </c>
      <c r="W13" s="157"/>
      <c r="X13" s="157" t="s">
        <v>388</v>
      </c>
      <c r="Y13" s="148"/>
      <c r="Z13" s="148"/>
      <c r="AA13" s="148"/>
      <c r="AB13" s="148"/>
      <c r="AC13" s="148"/>
      <c r="AD13" s="148"/>
      <c r="AE13" s="148"/>
      <c r="AF13" s="148"/>
      <c r="AG13" s="148" t="s">
        <v>389</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87">
        <v>4</v>
      </c>
      <c r="B14" s="188" t="s">
        <v>2492</v>
      </c>
      <c r="C14" s="199" t="s">
        <v>2493</v>
      </c>
      <c r="D14" s="189" t="s">
        <v>420</v>
      </c>
      <c r="E14" s="190">
        <v>4</v>
      </c>
      <c r="F14" s="191">
        <v>280</v>
      </c>
      <c r="G14" s="192">
        <f t="shared" si="0"/>
        <v>1120</v>
      </c>
      <c r="H14" s="191">
        <v>0</v>
      </c>
      <c r="I14" s="192">
        <f t="shared" si="1"/>
        <v>0</v>
      </c>
      <c r="J14" s="191">
        <v>280</v>
      </c>
      <c r="K14" s="192">
        <f t="shared" si="2"/>
        <v>1120</v>
      </c>
      <c r="L14" s="192">
        <v>21</v>
      </c>
      <c r="M14" s="192">
        <f t="shared" si="3"/>
        <v>1355.2</v>
      </c>
      <c r="N14" s="192">
        <v>0</v>
      </c>
      <c r="O14" s="192">
        <f t="shared" si="4"/>
        <v>0</v>
      </c>
      <c r="P14" s="192">
        <v>0</v>
      </c>
      <c r="Q14" s="192">
        <f t="shared" si="5"/>
        <v>0</v>
      </c>
      <c r="R14" s="192"/>
      <c r="S14" s="192" t="s">
        <v>321</v>
      </c>
      <c r="T14" s="193" t="s">
        <v>322</v>
      </c>
      <c r="U14" s="157">
        <v>0</v>
      </c>
      <c r="V14" s="157">
        <f t="shared" si="6"/>
        <v>0</v>
      </c>
      <c r="W14" s="157"/>
      <c r="X14" s="157" t="s">
        <v>388</v>
      </c>
      <c r="Y14" s="148"/>
      <c r="Z14" s="148"/>
      <c r="AA14" s="148"/>
      <c r="AB14" s="148"/>
      <c r="AC14" s="148"/>
      <c r="AD14" s="148"/>
      <c r="AE14" s="148"/>
      <c r="AF14" s="148"/>
      <c r="AG14" s="148" t="s">
        <v>389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87">
        <v>5</v>
      </c>
      <c r="B15" s="188" t="s">
        <v>2494</v>
      </c>
      <c r="C15" s="199" t="s">
        <v>2495</v>
      </c>
      <c r="D15" s="189" t="s">
        <v>420</v>
      </c>
      <c r="E15" s="190">
        <v>15</v>
      </c>
      <c r="F15" s="191">
        <v>85.6</v>
      </c>
      <c r="G15" s="192">
        <f t="shared" si="0"/>
        <v>1284</v>
      </c>
      <c r="H15" s="191">
        <v>0</v>
      </c>
      <c r="I15" s="192">
        <f t="shared" si="1"/>
        <v>0</v>
      </c>
      <c r="J15" s="191">
        <v>85.6</v>
      </c>
      <c r="K15" s="192">
        <f t="shared" si="2"/>
        <v>1284</v>
      </c>
      <c r="L15" s="192">
        <v>21</v>
      </c>
      <c r="M15" s="192">
        <f t="shared" si="3"/>
        <v>1553.6399999999999</v>
      </c>
      <c r="N15" s="192">
        <v>0</v>
      </c>
      <c r="O15" s="192">
        <f t="shared" si="4"/>
        <v>0</v>
      </c>
      <c r="P15" s="192">
        <v>0</v>
      </c>
      <c r="Q15" s="192">
        <f t="shared" si="5"/>
        <v>0</v>
      </c>
      <c r="R15" s="192"/>
      <c r="S15" s="192" t="s">
        <v>321</v>
      </c>
      <c r="T15" s="193" t="s">
        <v>322</v>
      </c>
      <c r="U15" s="157">
        <v>0</v>
      </c>
      <c r="V15" s="157">
        <f t="shared" si="6"/>
        <v>0</v>
      </c>
      <c r="W15" s="157"/>
      <c r="X15" s="157" t="s">
        <v>388</v>
      </c>
      <c r="Y15" s="148"/>
      <c r="Z15" s="148"/>
      <c r="AA15" s="148"/>
      <c r="AB15" s="148"/>
      <c r="AC15" s="148"/>
      <c r="AD15" s="148"/>
      <c r="AE15" s="148"/>
      <c r="AF15" s="148"/>
      <c r="AG15" s="148" t="s">
        <v>389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87">
        <v>6</v>
      </c>
      <c r="B16" s="188" t="s">
        <v>2496</v>
      </c>
      <c r="C16" s="199" t="s">
        <v>2497</v>
      </c>
      <c r="D16" s="189" t="s">
        <v>2498</v>
      </c>
      <c r="E16" s="190">
        <v>1</v>
      </c>
      <c r="F16" s="191">
        <v>480</v>
      </c>
      <c r="G16" s="192">
        <f t="shared" si="0"/>
        <v>480</v>
      </c>
      <c r="H16" s="191">
        <v>0</v>
      </c>
      <c r="I16" s="192">
        <f t="shared" si="1"/>
        <v>0</v>
      </c>
      <c r="J16" s="191">
        <v>480</v>
      </c>
      <c r="K16" s="192">
        <f t="shared" si="2"/>
        <v>480</v>
      </c>
      <c r="L16" s="192">
        <v>21</v>
      </c>
      <c r="M16" s="192">
        <f t="shared" si="3"/>
        <v>580.79999999999995</v>
      </c>
      <c r="N16" s="192">
        <v>0</v>
      </c>
      <c r="O16" s="192">
        <f t="shared" si="4"/>
        <v>0</v>
      </c>
      <c r="P16" s="192">
        <v>0</v>
      </c>
      <c r="Q16" s="192">
        <f t="shared" si="5"/>
        <v>0</v>
      </c>
      <c r="R16" s="192"/>
      <c r="S16" s="192" t="s">
        <v>321</v>
      </c>
      <c r="T16" s="193" t="s">
        <v>322</v>
      </c>
      <c r="U16" s="157">
        <v>0</v>
      </c>
      <c r="V16" s="157">
        <f t="shared" si="6"/>
        <v>0</v>
      </c>
      <c r="W16" s="157"/>
      <c r="X16" s="157" t="s">
        <v>388</v>
      </c>
      <c r="Y16" s="148"/>
      <c r="Z16" s="148"/>
      <c r="AA16" s="148"/>
      <c r="AB16" s="148"/>
      <c r="AC16" s="148"/>
      <c r="AD16" s="148"/>
      <c r="AE16" s="148"/>
      <c r="AF16" s="148"/>
      <c r="AG16" s="148" t="s">
        <v>389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87">
        <v>7</v>
      </c>
      <c r="B17" s="188" t="s">
        <v>2499</v>
      </c>
      <c r="C17" s="199" t="s">
        <v>2500</v>
      </c>
      <c r="D17" s="189" t="s">
        <v>2498</v>
      </c>
      <c r="E17" s="190">
        <v>1</v>
      </c>
      <c r="F17" s="191">
        <v>1200.01</v>
      </c>
      <c r="G17" s="192">
        <f t="shared" si="0"/>
        <v>1200.01</v>
      </c>
      <c r="H17" s="191">
        <v>0</v>
      </c>
      <c r="I17" s="192">
        <f t="shared" si="1"/>
        <v>0</v>
      </c>
      <c r="J17" s="191">
        <v>1200.01</v>
      </c>
      <c r="K17" s="192">
        <f t="shared" si="2"/>
        <v>1200.01</v>
      </c>
      <c r="L17" s="192">
        <v>21</v>
      </c>
      <c r="M17" s="192">
        <f t="shared" si="3"/>
        <v>1452.0120999999999</v>
      </c>
      <c r="N17" s="192">
        <v>0</v>
      </c>
      <c r="O17" s="192">
        <f t="shared" si="4"/>
        <v>0</v>
      </c>
      <c r="P17" s="192">
        <v>0</v>
      </c>
      <c r="Q17" s="192">
        <f t="shared" si="5"/>
        <v>0</v>
      </c>
      <c r="R17" s="192"/>
      <c r="S17" s="192" t="s">
        <v>321</v>
      </c>
      <c r="T17" s="193" t="s">
        <v>322</v>
      </c>
      <c r="U17" s="157">
        <v>0</v>
      </c>
      <c r="V17" s="157">
        <f t="shared" si="6"/>
        <v>0</v>
      </c>
      <c r="W17" s="157"/>
      <c r="X17" s="157" t="s">
        <v>388</v>
      </c>
      <c r="Y17" s="148"/>
      <c r="Z17" s="148"/>
      <c r="AA17" s="148"/>
      <c r="AB17" s="148"/>
      <c r="AC17" s="148"/>
      <c r="AD17" s="148"/>
      <c r="AE17" s="148"/>
      <c r="AF17" s="148"/>
      <c r="AG17" s="148" t="s">
        <v>389</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87">
        <v>8</v>
      </c>
      <c r="B18" s="188" t="s">
        <v>2501</v>
      </c>
      <c r="C18" s="199" t="s">
        <v>2502</v>
      </c>
      <c r="D18" s="189" t="s">
        <v>2486</v>
      </c>
      <c r="E18" s="190">
        <v>2</v>
      </c>
      <c r="F18" s="191">
        <v>184</v>
      </c>
      <c r="G18" s="192">
        <f t="shared" si="0"/>
        <v>368</v>
      </c>
      <c r="H18" s="191">
        <v>0</v>
      </c>
      <c r="I18" s="192">
        <f t="shared" si="1"/>
        <v>0</v>
      </c>
      <c r="J18" s="191">
        <v>184</v>
      </c>
      <c r="K18" s="192">
        <f t="shared" si="2"/>
        <v>368</v>
      </c>
      <c r="L18" s="192">
        <v>21</v>
      </c>
      <c r="M18" s="192">
        <f t="shared" si="3"/>
        <v>445.28</v>
      </c>
      <c r="N18" s="192">
        <v>0</v>
      </c>
      <c r="O18" s="192">
        <f t="shared" si="4"/>
        <v>0</v>
      </c>
      <c r="P18" s="192">
        <v>0</v>
      </c>
      <c r="Q18" s="192">
        <f t="shared" si="5"/>
        <v>0</v>
      </c>
      <c r="R18" s="192"/>
      <c r="S18" s="192" t="s">
        <v>321</v>
      </c>
      <c r="T18" s="193" t="s">
        <v>322</v>
      </c>
      <c r="U18" s="157">
        <v>0</v>
      </c>
      <c r="V18" s="157">
        <f t="shared" si="6"/>
        <v>0</v>
      </c>
      <c r="W18" s="157"/>
      <c r="X18" s="157" t="s">
        <v>388</v>
      </c>
      <c r="Y18" s="148"/>
      <c r="Z18" s="148"/>
      <c r="AA18" s="148"/>
      <c r="AB18" s="148"/>
      <c r="AC18" s="148"/>
      <c r="AD18" s="148"/>
      <c r="AE18" s="148"/>
      <c r="AF18" s="148"/>
      <c r="AG18" s="148" t="s">
        <v>389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87">
        <v>9</v>
      </c>
      <c r="B19" s="188" t="s">
        <v>2503</v>
      </c>
      <c r="C19" s="199" t="s">
        <v>2504</v>
      </c>
      <c r="D19" s="189" t="s">
        <v>2486</v>
      </c>
      <c r="E19" s="190">
        <v>2</v>
      </c>
      <c r="F19" s="191">
        <v>152</v>
      </c>
      <c r="G19" s="192">
        <f t="shared" si="0"/>
        <v>304</v>
      </c>
      <c r="H19" s="191">
        <v>0</v>
      </c>
      <c r="I19" s="192">
        <f t="shared" si="1"/>
        <v>0</v>
      </c>
      <c r="J19" s="191">
        <v>152</v>
      </c>
      <c r="K19" s="192">
        <f t="shared" si="2"/>
        <v>304</v>
      </c>
      <c r="L19" s="192">
        <v>21</v>
      </c>
      <c r="M19" s="192">
        <f t="shared" si="3"/>
        <v>367.84</v>
      </c>
      <c r="N19" s="192">
        <v>0</v>
      </c>
      <c r="O19" s="192">
        <f t="shared" si="4"/>
        <v>0</v>
      </c>
      <c r="P19" s="192">
        <v>0</v>
      </c>
      <c r="Q19" s="192">
        <f t="shared" si="5"/>
        <v>0</v>
      </c>
      <c r="R19" s="192"/>
      <c r="S19" s="192" t="s">
        <v>321</v>
      </c>
      <c r="T19" s="193" t="s">
        <v>322</v>
      </c>
      <c r="U19" s="157">
        <v>0</v>
      </c>
      <c r="V19" s="157">
        <f t="shared" si="6"/>
        <v>0</v>
      </c>
      <c r="W19" s="157"/>
      <c r="X19" s="157" t="s">
        <v>388</v>
      </c>
      <c r="Y19" s="148"/>
      <c r="Z19" s="148"/>
      <c r="AA19" s="148"/>
      <c r="AB19" s="148"/>
      <c r="AC19" s="148"/>
      <c r="AD19" s="148"/>
      <c r="AE19" s="148"/>
      <c r="AF19" s="148"/>
      <c r="AG19" s="148" t="s">
        <v>389</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87">
        <v>10</v>
      </c>
      <c r="B20" s="188" t="s">
        <v>2505</v>
      </c>
      <c r="C20" s="199" t="s">
        <v>2506</v>
      </c>
      <c r="D20" s="189" t="s">
        <v>2486</v>
      </c>
      <c r="E20" s="190">
        <v>3</v>
      </c>
      <c r="F20" s="191">
        <v>32</v>
      </c>
      <c r="G20" s="192">
        <f t="shared" si="0"/>
        <v>96</v>
      </c>
      <c r="H20" s="191">
        <v>0</v>
      </c>
      <c r="I20" s="192">
        <f t="shared" si="1"/>
        <v>0</v>
      </c>
      <c r="J20" s="191">
        <v>32</v>
      </c>
      <c r="K20" s="192">
        <f t="shared" si="2"/>
        <v>96</v>
      </c>
      <c r="L20" s="192">
        <v>21</v>
      </c>
      <c r="M20" s="192">
        <f t="shared" si="3"/>
        <v>116.16</v>
      </c>
      <c r="N20" s="192">
        <v>0</v>
      </c>
      <c r="O20" s="192">
        <f t="shared" si="4"/>
        <v>0</v>
      </c>
      <c r="P20" s="192">
        <v>0</v>
      </c>
      <c r="Q20" s="192">
        <f t="shared" si="5"/>
        <v>0</v>
      </c>
      <c r="R20" s="192"/>
      <c r="S20" s="192" t="s">
        <v>321</v>
      </c>
      <c r="T20" s="193" t="s">
        <v>322</v>
      </c>
      <c r="U20" s="157">
        <v>0</v>
      </c>
      <c r="V20" s="157">
        <f t="shared" si="6"/>
        <v>0</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x14ac:dyDescent="0.2">
      <c r="A21" s="159" t="s">
        <v>316</v>
      </c>
      <c r="B21" s="160" t="s">
        <v>272</v>
      </c>
      <c r="C21" s="174" t="s">
        <v>273</v>
      </c>
      <c r="D21" s="161"/>
      <c r="E21" s="162"/>
      <c r="F21" s="163"/>
      <c r="G21" s="163">
        <f>SUMIF(AG22:AG22,"&lt;&gt;NOR",G22:G22)</f>
        <v>6800.08</v>
      </c>
      <c r="H21" s="163"/>
      <c r="I21" s="163">
        <f>SUM(I22:I22)</f>
        <v>0</v>
      </c>
      <c r="J21" s="163"/>
      <c r="K21" s="163">
        <f>SUM(K22:K22)</f>
        <v>6800.08</v>
      </c>
      <c r="L21" s="163"/>
      <c r="M21" s="163">
        <f>SUM(M22:M22)</f>
        <v>8228.0967999999993</v>
      </c>
      <c r="N21" s="163"/>
      <c r="O21" s="163">
        <f>SUM(O22:O22)</f>
        <v>0</v>
      </c>
      <c r="P21" s="163"/>
      <c r="Q21" s="163">
        <f>SUM(Q22:Q22)</f>
        <v>0</v>
      </c>
      <c r="R21" s="163"/>
      <c r="S21" s="163"/>
      <c r="T21" s="164"/>
      <c r="U21" s="158"/>
      <c r="V21" s="158">
        <f>SUM(V22:V22)</f>
        <v>0</v>
      </c>
      <c r="W21" s="158"/>
      <c r="X21" s="158"/>
      <c r="AG21" t="s">
        <v>317</v>
      </c>
    </row>
    <row r="22" spans="1:60" outlineLevel="1" x14ac:dyDescent="0.2">
      <c r="A22" s="187">
        <v>11</v>
      </c>
      <c r="B22" s="188" t="s">
        <v>2507</v>
      </c>
      <c r="C22" s="199" t="s">
        <v>2508</v>
      </c>
      <c r="D22" s="189" t="s">
        <v>2498</v>
      </c>
      <c r="E22" s="190">
        <v>1</v>
      </c>
      <c r="F22" s="191">
        <v>6800.08</v>
      </c>
      <c r="G22" s="192">
        <f>ROUND(E22*F22,2)</f>
        <v>6800.08</v>
      </c>
      <c r="H22" s="191">
        <v>0</v>
      </c>
      <c r="I22" s="192">
        <f>ROUND(E22*H22,2)</f>
        <v>0</v>
      </c>
      <c r="J22" s="191">
        <v>6800.08</v>
      </c>
      <c r="K22" s="192">
        <f>ROUND(E22*J22,2)</f>
        <v>6800.08</v>
      </c>
      <c r="L22" s="192">
        <v>21</v>
      </c>
      <c r="M22" s="192">
        <f>G22*(1+L22/100)</f>
        <v>8228.0967999999993</v>
      </c>
      <c r="N22" s="192">
        <v>0</v>
      </c>
      <c r="O22" s="192">
        <f>ROUND(E22*N22,2)</f>
        <v>0</v>
      </c>
      <c r="P22" s="192">
        <v>0</v>
      </c>
      <c r="Q22" s="192">
        <f>ROUND(E22*P22,2)</f>
        <v>0</v>
      </c>
      <c r="R22" s="192"/>
      <c r="S22" s="192" t="s">
        <v>321</v>
      </c>
      <c r="T22" s="193" t="s">
        <v>322</v>
      </c>
      <c r="U22" s="157">
        <v>0</v>
      </c>
      <c r="V22" s="157">
        <f>ROUND(E22*U22,2)</f>
        <v>0</v>
      </c>
      <c r="W22" s="157"/>
      <c r="X22" s="157" t="s">
        <v>2509</v>
      </c>
      <c r="Y22" s="148"/>
      <c r="Z22" s="148"/>
      <c r="AA22" s="148"/>
      <c r="AB22" s="148"/>
      <c r="AC22" s="148"/>
      <c r="AD22" s="148"/>
      <c r="AE22" s="148"/>
      <c r="AF22" s="148"/>
      <c r="AG22" s="148" t="s">
        <v>2510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x14ac:dyDescent="0.2">
      <c r="A23" s="159" t="s">
        <v>316</v>
      </c>
      <c r="B23" s="160" t="s">
        <v>274</v>
      </c>
      <c r="C23" s="174" t="s">
        <v>205</v>
      </c>
      <c r="D23" s="161"/>
      <c r="E23" s="162"/>
      <c r="F23" s="163"/>
      <c r="G23" s="163">
        <f>SUMIF(AG24:AG27,"&lt;&gt;NOR",G24:G27)</f>
        <v>3808.81</v>
      </c>
      <c r="H23" s="163"/>
      <c r="I23" s="163">
        <f>SUM(I24:I27)</f>
        <v>0</v>
      </c>
      <c r="J23" s="163"/>
      <c r="K23" s="163">
        <f>SUM(K24:K27)</f>
        <v>3808.81</v>
      </c>
      <c r="L23" s="163"/>
      <c r="M23" s="163">
        <f>SUM(M24:M27)</f>
        <v>4608.6601000000001</v>
      </c>
      <c r="N23" s="163"/>
      <c r="O23" s="163">
        <f>SUM(O24:O27)</f>
        <v>0</v>
      </c>
      <c r="P23" s="163"/>
      <c r="Q23" s="163">
        <f>SUM(Q24:Q27)</f>
        <v>0</v>
      </c>
      <c r="R23" s="163"/>
      <c r="S23" s="163"/>
      <c r="T23" s="164"/>
      <c r="U23" s="158"/>
      <c r="V23" s="158">
        <f>SUM(V24:V27)</f>
        <v>0</v>
      </c>
      <c r="W23" s="158"/>
      <c r="X23" s="158"/>
      <c r="AG23" t="s">
        <v>317</v>
      </c>
    </row>
    <row r="24" spans="1:60" outlineLevel="1" x14ac:dyDescent="0.2">
      <c r="A24" s="187">
        <v>12</v>
      </c>
      <c r="B24" s="188" t="s">
        <v>2511</v>
      </c>
      <c r="C24" s="199" t="s">
        <v>2512</v>
      </c>
      <c r="D24" s="189" t="s">
        <v>420</v>
      </c>
      <c r="E24" s="190">
        <v>15</v>
      </c>
      <c r="F24" s="191">
        <v>2.08</v>
      </c>
      <c r="G24" s="192">
        <f>ROUND(E24*F24,2)</f>
        <v>31.2</v>
      </c>
      <c r="H24" s="191">
        <v>0</v>
      </c>
      <c r="I24" s="192">
        <f>ROUND(E24*H24,2)</f>
        <v>0</v>
      </c>
      <c r="J24" s="191">
        <v>2.08</v>
      </c>
      <c r="K24" s="192">
        <f>ROUND(E24*J24,2)</f>
        <v>31.2</v>
      </c>
      <c r="L24" s="192">
        <v>21</v>
      </c>
      <c r="M24" s="192">
        <f>G24*(1+L24/100)</f>
        <v>37.751999999999995</v>
      </c>
      <c r="N24" s="192">
        <v>0</v>
      </c>
      <c r="O24" s="192">
        <f>ROUND(E24*N24,2)</f>
        <v>0</v>
      </c>
      <c r="P24" s="192">
        <v>0</v>
      </c>
      <c r="Q24" s="192">
        <f>ROUND(E24*P24,2)</f>
        <v>0</v>
      </c>
      <c r="R24" s="192"/>
      <c r="S24" s="192" t="s">
        <v>321</v>
      </c>
      <c r="T24" s="193" t="s">
        <v>322</v>
      </c>
      <c r="U24" s="157">
        <v>0</v>
      </c>
      <c r="V24" s="157">
        <f>ROUND(E24*U24,2)</f>
        <v>0</v>
      </c>
      <c r="W24" s="157"/>
      <c r="X24" s="157" t="s">
        <v>388</v>
      </c>
      <c r="Y24" s="148"/>
      <c r="Z24" s="148"/>
      <c r="AA24" s="148"/>
      <c r="AB24" s="148"/>
      <c r="AC24" s="148"/>
      <c r="AD24" s="148"/>
      <c r="AE24" s="148"/>
      <c r="AF24" s="148"/>
      <c r="AG24" s="148" t="s">
        <v>389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65">
        <v>13</v>
      </c>
      <c r="B25" s="166" t="s">
        <v>2513</v>
      </c>
      <c r="C25" s="175" t="s">
        <v>2514</v>
      </c>
      <c r="D25" s="167" t="s">
        <v>420</v>
      </c>
      <c r="E25" s="168">
        <v>11</v>
      </c>
      <c r="F25" s="169">
        <v>280</v>
      </c>
      <c r="G25" s="170">
        <f>ROUND(E25*F25,2)</f>
        <v>3080</v>
      </c>
      <c r="H25" s="169">
        <v>0</v>
      </c>
      <c r="I25" s="170">
        <f>ROUND(E25*H25,2)</f>
        <v>0</v>
      </c>
      <c r="J25" s="169">
        <v>280</v>
      </c>
      <c r="K25" s="170">
        <f>ROUND(E25*J25,2)</f>
        <v>3080</v>
      </c>
      <c r="L25" s="170">
        <v>21</v>
      </c>
      <c r="M25" s="170">
        <f>G25*(1+L25/100)</f>
        <v>3726.7999999999997</v>
      </c>
      <c r="N25" s="170">
        <v>0</v>
      </c>
      <c r="O25" s="170">
        <f>ROUND(E25*N25,2)</f>
        <v>0</v>
      </c>
      <c r="P25" s="170">
        <v>0</v>
      </c>
      <c r="Q25" s="170">
        <f>ROUND(E25*P25,2)</f>
        <v>0</v>
      </c>
      <c r="R25" s="170"/>
      <c r="S25" s="170" t="s">
        <v>321</v>
      </c>
      <c r="T25" s="171" t="s">
        <v>322</v>
      </c>
      <c r="U25" s="157">
        <v>0</v>
      </c>
      <c r="V25" s="157">
        <f>ROUND(E25*U25,2)</f>
        <v>0</v>
      </c>
      <c r="W25" s="157"/>
      <c r="X25" s="157" t="s">
        <v>388</v>
      </c>
      <c r="Y25" s="148"/>
      <c r="Z25" s="148"/>
      <c r="AA25" s="148"/>
      <c r="AB25" s="148"/>
      <c r="AC25" s="148"/>
      <c r="AD25" s="148"/>
      <c r="AE25" s="148"/>
      <c r="AF25" s="148"/>
      <c r="AG25" s="148" t="s">
        <v>389</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270" t="s">
        <v>2515</v>
      </c>
      <c r="D26" s="271"/>
      <c r="E26" s="271"/>
      <c r="F26" s="271"/>
      <c r="G26" s="271"/>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326</v>
      </c>
      <c r="AH26" s="148"/>
      <c r="AI26" s="148"/>
      <c r="AJ26" s="148"/>
      <c r="AK26" s="148"/>
      <c r="AL26" s="148"/>
      <c r="AM26" s="148"/>
      <c r="AN26" s="148"/>
      <c r="AO26" s="148"/>
      <c r="AP26" s="148"/>
      <c r="AQ26" s="148"/>
      <c r="AR26" s="148"/>
      <c r="AS26" s="148"/>
      <c r="AT26" s="148"/>
      <c r="AU26" s="148"/>
      <c r="AV26" s="148"/>
      <c r="AW26" s="148"/>
      <c r="AX26" s="148"/>
      <c r="AY26" s="148"/>
      <c r="AZ26" s="148"/>
      <c r="BA26" s="172" t="str">
        <f>C26</f>
        <v>Výkop 35 x 80 cm  kompletní, včetně pískového lože 10/10cm, zahrnutí, hutnění, výstražné fólie a úpravy terénu</v>
      </c>
      <c r="BB26" s="148"/>
      <c r="BC26" s="148"/>
      <c r="BD26" s="148"/>
      <c r="BE26" s="148"/>
      <c r="BF26" s="148"/>
      <c r="BG26" s="148"/>
      <c r="BH26" s="148"/>
    </row>
    <row r="27" spans="1:60" outlineLevel="1" x14ac:dyDescent="0.2">
      <c r="A27" s="165">
        <v>14</v>
      </c>
      <c r="B27" s="166" t="s">
        <v>2516</v>
      </c>
      <c r="C27" s="175" t="s">
        <v>2526</v>
      </c>
      <c r="D27" s="167" t="s">
        <v>443</v>
      </c>
      <c r="E27" s="168">
        <v>1</v>
      </c>
      <c r="F27" s="169">
        <v>697.61</v>
      </c>
      <c r="G27" s="170">
        <f>ROUND(E27*F27,2)</f>
        <v>697.61</v>
      </c>
      <c r="H27" s="169">
        <v>0</v>
      </c>
      <c r="I27" s="170">
        <f>ROUND(E27*H27,2)</f>
        <v>0</v>
      </c>
      <c r="J27" s="169">
        <v>697.61</v>
      </c>
      <c r="K27" s="170">
        <f>ROUND(E27*J27,2)</f>
        <v>697.61</v>
      </c>
      <c r="L27" s="170">
        <v>21</v>
      </c>
      <c r="M27" s="170">
        <f>G27*(1+L27/100)</f>
        <v>844.10810000000004</v>
      </c>
      <c r="N27" s="170">
        <v>0</v>
      </c>
      <c r="O27" s="170">
        <f>ROUND(E27*N27,2)</f>
        <v>0</v>
      </c>
      <c r="P27" s="170">
        <v>0</v>
      </c>
      <c r="Q27" s="170">
        <f>ROUND(E27*P27,2)</f>
        <v>0</v>
      </c>
      <c r="R27" s="170"/>
      <c r="S27" s="170" t="s">
        <v>321</v>
      </c>
      <c r="T27" s="171" t="s">
        <v>322</v>
      </c>
      <c r="U27" s="157">
        <v>0</v>
      </c>
      <c r="V27" s="157">
        <f>ROUND(E27*U27,2)</f>
        <v>0</v>
      </c>
      <c r="W27" s="157"/>
      <c r="X27" s="157" t="s">
        <v>388</v>
      </c>
      <c r="Y27" s="148"/>
      <c r="Z27" s="148"/>
      <c r="AA27" s="148"/>
      <c r="AB27" s="148"/>
      <c r="AC27" s="148"/>
      <c r="AD27" s="148"/>
      <c r="AE27" s="148"/>
      <c r="AF27" s="148"/>
      <c r="AG27" s="148" t="s">
        <v>389</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x14ac:dyDescent="0.2">
      <c r="A28" s="3"/>
      <c r="B28" s="4"/>
      <c r="C28" s="176"/>
      <c r="D28" s="6"/>
      <c r="E28" s="3"/>
      <c r="F28" s="3"/>
      <c r="G28" s="3"/>
      <c r="H28" s="3"/>
      <c r="I28" s="3"/>
      <c r="J28" s="3"/>
      <c r="K28" s="3"/>
      <c r="L28" s="3"/>
      <c r="M28" s="3"/>
      <c r="N28" s="3"/>
      <c r="O28" s="3"/>
      <c r="P28" s="3"/>
      <c r="Q28" s="3"/>
      <c r="R28" s="3"/>
      <c r="S28" s="3"/>
      <c r="T28" s="3"/>
      <c r="U28" s="3"/>
      <c r="V28" s="3"/>
      <c r="W28" s="3"/>
      <c r="X28" s="3"/>
      <c r="AE28">
        <v>15</v>
      </c>
      <c r="AF28">
        <v>21</v>
      </c>
      <c r="AG28" t="s">
        <v>303</v>
      </c>
    </row>
    <row r="29" spans="1:60" x14ac:dyDescent="0.2">
      <c r="A29" s="151"/>
      <c r="B29" s="152" t="s">
        <v>29</v>
      </c>
      <c r="C29" s="177"/>
      <c r="D29" s="153"/>
      <c r="E29" s="154"/>
      <c r="F29" s="154"/>
      <c r="G29" s="173">
        <f>G8+G11+G21+G23</f>
        <v>26525.000000000004</v>
      </c>
      <c r="H29" s="3"/>
      <c r="I29" s="3"/>
      <c r="J29" s="3"/>
      <c r="K29" s="3"/>
      <c r="L29" s="3"/>
      <c r="M29" s="3"/>
      <c r="N29" s="3"/>
      <c r="O29" s="3"/>
      <c r="P29" s="3"/>
      <c r="Q29" s="3"/>
      <c r="R29" s="3"/>
      <c r="S29" s="3"/>
      <c r="T29" s="3"/>
      <c r="U29" s="3"/>
      <c r="V29" s="3"/>
      <c r="W29" s="3"/>
      <c r="X29" s="3"/>
      <c r="AE29">
        <f>SUMIF(L7:L27,AE28,G7:G27)</f>
        <v>0</v>
      </c>
      <c r="AF29">
        <f>SUMIF(L7:L27,AF28,G7:G27)</f>
        <v>26525.000000000004</v>
      </c>
      <c r="AG29" t="s">
        <v>378</v>
      </c>
    </row>
    <row r="30" spans="1:60" x14ac:dyDescent="0.2">
      <c r="C30" s="178"/>
      <c r="D30" s="10"/>
      <c r="AG30" t="s">
        <v>379</v>
      </c>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zfIgBYFyNUdJ0bVb/7AQWXMxiGjGkkCmtZswYDDF38Utzdp/r8y28BSQPhAznThWjkU80ByiduiD/3eLjJTRA==" saltValue="BoNoAAFH6dCqp1mSB2KxGw==" spinCount="100000" sheet="1"/>
  <mergeCells count="6">
    <mergeCell ref="C26:G26"/>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85</v>
      </c>
      <c r="C3" s="264" t="s">
        <v>86</v>
      </c>
      <c r="D3" s="265"/>
      <c r="E3" s="265"/>
      <c r="F3" s="265"/>
      <c r="G3" s="266"/>
      <c r="AC3" s="122" t="s">
        <v>382</v>
      </c>
      <c r="AG3" t="s">
        <v>293</v>
      </c>
    </row>
    <row r="4" spans="1:60" ht="24.95" customHeight="1" x14ac:dyDescent="0.2">
      <c r="A4" s="141" t="s">
        <v>9</v>
      </c>
      <c r="B4" s="142" t="s">
        <v>93</v>
      </c>
      <c r="C4" s="267" t="s">
        <v>94</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257</v>
      </c>
      <c r="C8" s="174" t="s">
        <v>258</v>
      </c>
      <c r="D8" s="161"/>
      <c r="E8" s="162"/>
      <c r="F8" s="163"/>
      <c r="G8" s="163">
        <f>SUMIF(AG9:AG10,"&lt;&gt;NOR",G9:G10)</f>
        <v>9000</v>
      </c>
      <c r="H8" s="163"/>
      <c r="I8" s="163">
        <f>SUM(I9:I10)</f>
        <v>0</v>
      </c>
      <c r="J8" s="163"/>
      <c r="K8" s="163">
        <f>SUM(K9:K10)</f>
        <v>9000</v>
      </c>
      <c r="L8" s="163"/>
      <c r="M8" s="163">
        <f>SUM(M9:M10)</f>
        <v>10890</v>
      </c>
      <c r="N8" s="163"/>
      <c r="O8" s="163">
        <f>SUM(O9:O10)</f>
        <v>0</v>
      </c>
      <c r="P8" s="163"/>
      <c r="Q8" s="163">
        <f>SUM(Q9:Q10)</f>
        <v>0</v>
      </c>
      <c r="R8" s="163"/>
      <c r="S8" s="163"/>
      <c r="T8" s="164"/>
      <c r="U8" s="158"/>
      <c r="V8" s="158">
        <f>SUM(V9:V10)</f>
        <v>0</v>
      </c>
      <c r="W8" s="158"/>
      <c r="X8" s="158"/>
      <c r="AG8" t="s">
        <v>317</v>
      </c>
    </row>
    <row r="9" spans="1:60" outlineLevel="1" x14ac:dyDescent="0.2">
      <c r="A9" s="165">
        <v>1</v>
      </c>
      <c r="B9" s="166" t="s">
        <v>2531</v>
      </c>
      <c r="C9" s="175" t="s">
        <v>2532</v>
      </c>
      <c r="D9" s="167" t="s">
        <v>2486</v>
      </c>
      <c r="E9" s="168">
        <v>1</v>
      </c>
      <c r="F9" s="169">
        <v>9000</v>
      </c>
      <c r="G9" s="170">
        <f>ROUND(E9*F9,2)</f>
        <v>9000</v>
      </c>
      <c r="H9" s="169">
        <v>0</v>
      </c>
      <c r="I9" s="170">
        <f>ROUND(E9*H9,2)</f>
        <v>0</v>
      </c>
      <c r="J9" s="169">
        <v>9000</v>
      </c>
      <c r="K9" s="170">
        <f>ROUND(E9*J9,2)</f>
        <v>9000</v>
      </c>
      <c r="L9" s="170">
        <v>21</v>
      </c>
      <c r="M9" s="170">
        <f>G9*(1+L9/100)</f>
        <v>10890</v>
      </c>
      <c r="N9" s="170">
        <v>0</v>
      </c>
      <c r="O9" s="170">
        <f>ROUND(E9*N9,2)</f>
        <v>0</v>
      </c>
      <c r="P9" s="170">
        <v>0</v>
      </c>
      <c r="Q9" s="170">
        <f>ROUND(E9*P9,2)</f>
        <v>0</v>
      </c>
      <c r="R9" s="170"/>
      <c r="S9" s="170" t="s">
        <v>321</v>
      </c>
      <c r="T9" s="171" t="s">
        <v>322</v>
      </c>
      <c r="U9" s="157">
        <v>0</v>
      </c>
      <c r="V9" s="157">
        <f>ROUND(E9*U9,2)</f>
        <v>0</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1" x14ac:dyDescent="0.2">
      <c r="A10" s="155"/>
      <c r="B10" s="156"/>
      <c r="C10" s="270" t="s">
        <v>2533</v>
      </c>
      <c r="D10" s="271"/>
      <c r="E10" s="271"/>
      <c r="F10" s="271"/>
      <c r="G10" s="271"/>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326</v>
      </c>
      <c r="AH10" s="148"/>
      <c r="AI10" s="148"/>
      <c r="AJ10" s="148"/>
      <c r="AK10" s="148"/>
      <c r="AL10" s="148"/>
      <c r="AM10" s="148"/>
      <c r="AN10" s="148"/>
      <c r="AO10" s="148"/>
      <c r="AP10" s="148"/>
      <c r="AQ10" s="148"/>
      <c r="AR10" s="148"/>
      <c r="AS10" s="148"/>
      <c r="AT10" s="148"/>
      <c r="AU10" s="148"/>
      <c r="AV10" s="148"/>
      <c r="AW10" s="148"/>
      <c r="AX10" s="148"/>
      <c r="AY10" s="148"/>
      <c r="AZ10" s="148"/>
      <c r="BA10" s="172" t="str">
        <f>C10</f>
        <v>Typový plastový rozvaděč elektrárenského měření pro přímé měření v kompaktním plastovém pilíři, o rozměrech v. 1930 x š.400 x h.240 mm,  zkušební svorkovnice, můstek PEN, krytí IP44/IP20, s přívody a vývody zespodu, místo pro jednosazbový elektroměr, hlavní jistič 3x16A/B, přívod AYKY-J 4x16 mm2, odvod AYKY-J 4x16 mm2. Zapojení dle zvyklostí E.ON Distribuce a.s..</v>
      </c>
      <c r="BB10" s="148"/>
      <c r="BC10" s="148"/>
      <c r="BD10" s="148"/>
      <c r="BE10" s="148"/>
      <c r="BF10" s="148"/>
      <c r="BG10" s="148"/>
      <c r="BH10" s="148"/>
    </row>
    <row r="11" spans="1:60" x14ac:dyDescent="0.2">
      <c r="A11" s="159" t="s">
        <v>316</v>
      </c>
      <c r="B11" s="160" t="s">
        <v>259</v>
      </c>
      <c r="C11" s="174" t="s">
        <v>260</v>
      </c>
      <c r="D11" s="161"/>
      <c r="E11" s="162"/>
      <c r="F11" s="163"/>
      <c r="G11" s="163">
        <f>SUMIF(AG12:AG13,"&lt;&gt;NOR",G12:G13)</f>
        <v>4560</v>
      </c>
      <c r="H11" s="163"/>
      <c r="I11" s="163">
        <f>SUM(I12:I13)</f>
        <v>0</v>
      </c>
      <c r="J11" s="163"/>
      <c r="K11" s="163">
        <f>SUM(K12:K13)</f>
        <v>4560</v>
      </c>
      <c r="L11" s="163"/>
      <c r="M11" s="163">
        <f>SUM(M12:M13)</f>
        <v>5517.5999999999995</v>
      </c>
      <c r="N11" s="163"/>
      <c r="O11" s="163">
        <f>SUM(O12:O13)</f>
        <v>0</v>
      </c>
      <c r="P11" s="163"/>
      <c r="Q11" s="163">
        <f>SUM(Q12:Q13)</f>
        <v>0</v>
      </c>
      <c r="R11" s="163"/>
      <c r="S11" s="163"/>
      <c r="T11" s="164"/>
      <c r="U11" s="158"/>
      <c r="V11" s="158">
        <f>SUM(V12:V13)</f>
        <v>0</v>
      </c>
      <c r="W11" s="158"/>
      <c r="X11" s="158"/>
      <c r="AG11" t="s">
        <v>317</v>
      </c>
    </row>
    <row r="12" spans="1:60" outlineLevel="1" x14ac:dyDescent="0.2">
      <c r="A12" s="165">
        <v>2</v>
      </c>
      <c r="B12" s="166" t="s">
        <v>2534</v>
      </c>
      <c r="C12" s="175" t="s">
        <v>2535</v>
      </c>
      <c r="D12" s="167" t="s">
        <v>2486</v>
      </c>
      <c r="E12" s="168">
        <v>1</v>
      </c>
      <c r="F12" s="169">
        <v>4560</v>
      </c>
      <c r="G12" s="170">
        <f>ROUND(E12*F12,2)</f>
        <v>4560</v>
      </c>
      <c r="H12" s="169">
        <v>0</v>
      </c>
      <c r="I12" s="170">
        <f>ROUND(E12*H12,2)</f>
        <v>0</v>
      </c>
      <c r="J12" s="169">
        <v>4560</v>
      </c>
      <c r="K12" s="170">
        <f>ROUND(E12*J12,2)</f>
        <v>4560</v>
      </c>
      <c r="L12" s="170">
        <v>21</v>
      </c>
      <c r="M12" s="170">
        <f>G12*(1+L12/100)</f>
        <v>5517.5999999999995</v>
      </c>
      <c r="N12" s="170">
        <v>0</v>
      </c>
      <c r="O12" s="170">
        <f>ROUND(E12*N12,2)</f>
        <v>0</v>
      </c>
      <c r="P12" s="170">
        <v>0</v>
      </c>
      <c r="Q12" s="170">
        <f>ROUND(E12*P12,2)</f>
        <v>0</v>
      </c>
      <c r="R12" s="170"/>
      <c r="S12" s="170" t="s">
        <v>321</v>
      </c>
      <c r="T12" s="171" t="s">
        <v>322</v>
      </c>
      <c r="U12" s="157">
        <v>0</v>
      </c>
      <c r="V12" s="157">
        <f>ROUND(E12*U12,2)</f>
        <v>0</v>
      </c>
      <c r="W12" s="157"/>
      <c r="X12" s="157" t="s">
        <v>388</v>
      </c>
      <c r="Y12" s="148"/>
      <c r="Z12" s="148"/>
      <c r="AA12" s="148"/>
      <c r="AB12" s="148"/>
      <c r="AC12" s="148"/>
      <c r="AD12" s="148"/>
      <c r="AE12" s="148"/>
      <c r="AF12" s="148"/>
      <c r="AG12" s="148" t="s">
        <v>389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55"/>
      <c r="B13" s="156"/>
      <c r="C13" s="270" t="s">
        <v>2536</v>
      </c>
      <c r="D13" s="271"/>
      <c r="E13" s="271"/>
      <c r="F13" s="271"/>
      <c r="G13" s="271"/>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326</v>
      </c>
      <c r="AH13" s="148"/>
      <c r="AI13" s="148"/>
      <c r="AJ13" s="148"/>
      <c r="AK13" s="148"/>
      <c r="AL13" s="148"/>
      <c r="AM13" s="148"/>
      <c r="AN13" s="148"/>
      <c r="AO13" s="148"/>
      <c r="AP13" s="148"/>
      <c r="AQ13" s="148"/>
      <c r="AR13" s="148"/>
      <c r="AS13" s="148"/>
      <c r="AT13" s="148"/>
      <c r="AU13" s="148"/>
      <c r="AV13" s="148"/>
      <c r="AW13" s="148"/>
      <c r="AX13" s="148"/>
      <c r="AY13" s="148"/>
      <c r="AZ13" s="148"/>
      <c r="BA13" s="172" t="str">
        <f>C13</f>
        <v>Typová plastová pojistková přípojková skříň do 3x160A, montáž do výklenku, o rozměrech v. 600 x š.400 x h.240 mm, krytí IP44/IP00, s přívodem a vývodem zespodu, přívod AYKY-J 4x16 mm2, odvod CYKY-J 4x10 mm2.</v>
      </c>
      <c r="BB13" s="148"/>
      <c r="BC13" s="148"/>
      <c r="BD13" s="148"/>
      <c r="BE13" s="148"/>
      <c r="BF13" s="148"/>
      <c r="BG13" s="148"/>
      <c r="BH13" s="148"/>
    </row>
    <row r="14" spans="1:60" x14ac:dyDescent="0.2">
      <c r="A14" s="159" t="s">
        <v>316</v>
      </c>
      <c r="B14" s="160" t="s">
        <v>270</v>
      </c>
      <c r="C14" s="174" t="s">
        <v>271</v>
      </c>
      <c r="D14" s="161"/>
      <c r="E14" s="162"/>
      <c r="F14" s="163"/>
      <c r="G14" s="163">
        <f>SUMIF(AG15:AG23,"&lt;&gt;NOR",G15:G23)</f>
        <v>10440</v>
      </c>
      <c r="H14" s="163"/>
      <c r="I14" s="163">
        <f>SUM(I15:I23)</f>
        <v>0</v>
      </c>
      <c r="J14" s="163"/>
      <c r="K14" s="163">
        <f>SUM(K15:K23)</f>
        <v>10440</v>
      </c>
      <c r="L14" s="163"/>
      <c r="M14" s="163">
        <f>SUM(M15:M23)</f>
        <v>12632.4</v>
      </c>
      <c r="N14" s="163"/>
      <c r="O14" s="163">
        <f>SUM(O15:O23)</f>
        <v>0</v>
      </c>
      <c r="P14" s="163"/>
      <c r="Q14" s="163">
        <f>SUM(Q15:Q23)</f>
        <v>0</v>
      </c>
      <c r="R14" s="163"/>
      <c r="S14" s="163"/>
      <c r="T14" s="164"/>
      <c r="U14" s="158"/>
      <c r="V14" s="158">
        <f>SUM(V15:V23)</f>
        <v>0</v>
      </c>
      <c r="W14" s="158"/>
      <c r="X14" s="158"/>
      <c r="AG14" t="s">
        <v>317</v>
      </c>
    </row>
    <row r="15" spans="1:60" outlineLevel="1" x14ac:dyDescent="0.2">
      <c r="A15" s="187">
        <v>3</v>
      </c>
      <c r="B15" s="188" t="s">
        <v>2488</v>
      </c>
      <c r="C15" s="199" t="s">
        <v>2489</v>
      </c>
      <c r="D15" s="189" t="s">
        <v>420</v>
      </c>
      <c r="E15" s="190">
        <v>53</v>
      </c>
      <c r="F15" s="191">
        <v>68</v>
      </c>
      <c r="G15" s="192">
        <f t="shared" ref="G15:G23" si="0">ROUND(E15*F15,2)</f>
        <v>3604</v>
      </c>
      <c r="H15" s="191">
        <v>0</v>
      </c>
      <c r="I15" s="192">
        <f t="shared" ref="I15:I23" si="1">ROUND(E15*H15,2)</f>
        <v>0</v>
      </c>
      <c r="J15" s="191">
        <v>68</v>
      </c>
      <c r="K15" s="192">
        <f t="shared" ref="K15:K23" si="2">ROUND(E15*J15,2)</f>
        <v>3604</v>
      </c>
      <c r="L15" s="192">
        <v>21</v>
      </c>
      <c r="M15" s="192">
        <f t="shared" ref="M15:M23" si="3">G15*(1+L15/100)</f>
        <v>4360.84</v>
      </c>
      <c r="N15" s="192">
        <v>0</v>
      </c>
      <c r="O15" s="192">
        <f t="shared" ref="O15:O23" si="4">ROUND(E15*N15,2)</f>
        <v>0</v>
      </c>
      <c r="P15" s="192">
        <v>0</v>
      </c>
      <c r="Q15" s="192">
        <f t="shared" ref="Q15:Q23" si="5">ROUND(E15*P15,2)</f>
        <v>0</v>
      </c>
      <c r="R15" s="192"/>
      <c r="S15" s="192" t="s">
        <v>321</v>
      </c>
      <c r="T15" s="193" t="s">
        <v>322</v>
      </c>
      <c r="U15" s="157">
        <v>0</v>
      </c>
      <c r="V15" s="157">
        <f t="shared" ref="V15:V23" si="6">ROUND(E15*U15,2)</f>
        <v>0</v>
      </c>
      <c r="W15" s="157"/>
      <c r="X15" s="157" t="s">
        <v>388</v>
      </c>
      <c r="Y15" s="148"/>
      <c r="Z15" s="148"/>
      <c r="AA15" s="148"/>
      <c r="AB15" s="148"/>
      <c r="AC15" s="148"/>
      <c r="AD15" s="148"/>
      <c r="AE15" s="148"/>
      <c r="AF15" s="148"/>
      <c r="AG15" s="148" t="s">
        <v>389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87">
        <v>4</v>
      </c>
      <c r="B16" s="188" t="s">
        <v>2490</v>
      </c>
      <c r="C16" s="199" t="s">
        <v>2491</v>
      </c>
      <c r="D16" s="189" t="s">
        <v>420</v>
      </c>
      <c r="E16" s="190">
        <v>5</v>
      </c>
      <c r="F16" s="191">
        <v>100</v>
      </c>
      <c r="G16" s="192">
        <f t="shared" si="0"/>
        <v>500</v>
      </c>
      <c r="H16" s="191">
        <v>0</v>
      </c>
      <c r="I16" s="192">
        <f t="shared" si="1"/>
        <v>0</v>
      </c>
      <c r="J16" s="191">
        <v>100</v>
      </c>
      <c r="K16" s="192">
        <f t="shared" si="2"/>
        <v>500</v>
      </c>
      <c r="L16" s="192">
        <v>21</v>
      </c>
      <c r="M16" s="192">
        <f t="shared" si="3"/>
        <v>605</v>
      </c>
      <c r="N16" s="192">
        <v>0</v>
      </c>
      <c r="O16" s="192">
        <f t="shared" si="4"/>
        <v>0</v>
      </c>
      <c r="P16" s="192">
        <v>0</v>
      </c>
      <c r="Q16" s="192">
        <f t="shared" si="5"/>
        <v>0</v>
      </c>
      <c r="R16" s="192"/>
      <c r="S16" s="192" t="s">
        <v>321</v>
      </c>
      <c r="T16" s="193" t="s">
        <v>322</v>
      </c>
      <c r="U16" s="157">
        <v>0</v>
      </c>
      <c r="V16" s="157">
        <f t="shared" si="6"/>
        <v>0</v>
      </c>
      <c r="W16" s="157"/>
      <c r="X16" s="157" t="s">
        <v>388</v>
      </c>
      <c r="Y16" s="148"/>
      <c r="Z16" s="148"/>
      <c r="AA16" s="148"/>
      <c r="AB16" s="148"/>
      <c r="AC16" s="148"/>
      <c r="AD16" s="148"/>
      <c r="AE16" s="148"/>
      <c r="AF16" s="148"/>
      <c r="AG16" s="148" t="s">
        <v>389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87">
        <v>5</v>
      </c>
      <c r="B17" s="188" t="s">
        <v>2492</v>
      </c>
      <c r="C17" s="199" t="s">
        <v>2495</v>
      </c>
      <c r="D17" s="189" t="s">
        <v>420</v>
      </c>
      <c r="E17" s="190">
        <v>40</v>
      </c>
      <c r="F17" s="191">
        <v>85.6</v>
      </c>
      <c r="G17" s="192">
        <f t="shared" si="0"/>
        <v>3424</v>
      </c>
      <c r="H17" s="191">
        <v>0</v>
      </c>
      <c r="I17" s="192">
        <f t="shared" si="1"/>
        <v>0</v>
      </c>
      <c r="J17" s="191">
        <v>85.6</v>
      </c>
      <c r="K17" s="192">
        <f t="shared" si="2"/>
        <v>3424</v>
      </c>
      <c r="L17" s="192">
        <v>21</v>
      </c>
      <c r="M17" s="192">
        <f t="shared" si="3"/>
        <v>4143.04</v>
      </c>
      <c r="N17" s="192">
        <v>0</v>
      </c>
      <c r="O17" s="192">
        <f t="shared" si="4"/>
        <v>0</v>
      </c>
      <c r="P17" s="192">
        <v>0</v>
      </c>
      <c r="Q17" s="192">
        <f t="shared" si="5"/>
        <v>0</v>
      </c>
      <c r="R17" s="192"/>
      <c r="S17" s="192" t="s">
        <v>321</v>
      </c>
      <c r="T17" s="193" t="s">
        <v>322</v>
      </c>
      <c r="U17" s="157">
        <v>0</v>
      </c>
      <c r="V17" s="157">
        <f t="shared" si="6"/>
        <v>0</v>
      </c>
      <c r="W17" s="157"/>
      <c r="X17" s="157" t="s">
        <v>388</v>
      </c>
      <c r="Y17" s="148"/>
      <c r="Z17" s="148"/>
      <c r="AA17" s="148"/>
      <c r="AB17" s="148"/>
      <c r="AC17" s="148"/>
      <c r="AD17" s="148"/>
      <c r="AE17" s="148"/>
      <c r="AF17" s="148"/>
      <c r="AG17" s="148" t="s">
        <v>389</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87">
        <v>6</v>
      </c>
      <c r="B18" s="188" t="s">
        <v>2494</v>
      </c>
      <c r="C18" s="199" t="s">
        <v>2497</v>
      </c>
      <c r="D18" s="189" t="s">
        <v>2498</v>
      </c>
      <c r="E18" s="190">
        <v>1</v>
      </c>
      <c r="F18" s="191">
        <v>480</v>
      </c>
      <c r="G18" s="192">
        <f t="shared" si="0"/>
        <v>480</v>
      </c>
      <c r="H18" s="191">
        <v>0</v>
      </c>
      <c r="I18" s="192">
        <f t="shared" si="1"/>
        <v>0</v>
      </c>
      <c r="J18" s="191">
        <v>480</v>
      </c>
      <c r="K18" s="192">
        <f t="shared" si="2"/>
        <v>480</v>
      </c>
      <c r="L18" s="192">
        <v>21</v>
      </c>
      <c r="M18" s="192">
        <f t="shared" si="3"/>
        <v>580.79999999999995</v>
      </c>
      <c r="N18" s="192">
        <v>0</v>
      </c>
      <c r="O18" s="192">
        <f t="shared" si="4"/>
        <v>0</v>
      </c>
      <c r="P18" s="192">
        <v>0</v>
      </c>
      <c r="Q18" s="192">
        <f t="shared" si="5"/>
        <v>0</v>
      </c>
      <c r="R18" s="192"/>
      <c r="S18" s="192" t="s">
        <v>321</v>
      </c>
      <c r="T18" s="193" t="s">
        <v>322</v>
      </c>
      <c r="U18" s="157">
        <v>0</v>
      </c>
      <c r="V18" s="157">
        <f t="shared" si="6"/>
        <v>0</v>
      </c>
      <c r="W18" s="157"/>
      <c r="X18" s="157" t="s">
        <v>388</v>
      </c>
      <c r="Y18" s="148"/>
      <c r="Z18" s="148"/>
      <c r="AA18" s="148"/>
      <c r="AB18" s="148"/>
      <c r="AC18" s="148"/>
      <c r="AD18" s="148"/>
      <c r="AE18" s="148"/>
      <c r="AF18" s="148"/>
      <c r="AG18" s="148" t="s">
        <v>389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87">
        <v>7</v>
      </c>
      <c r="B19" s="188" t="s">
        <v>2496</v>
      </c>
      <c r="C19" s="199" t="s">
        <v>2500</v>
      </c>
      <c r="D19" s="189" t="s">
        <v>2498</v>
      </c>
      <c r="E19" s="190">
        <v>1</v>
      </c>
      <c r="F19" s="191">
        <v>1200</v>
      </c>
      <c r="G19" s="192">
        <f t="shared" si="0"/>
        <v>1200</v>
      </c>
      <c r="H19" s="191">
        <v>0</v>
      </c>
      <c r="I19" s="192">
        <f t="shared" si="1"/>
        <v>0</v>
      </c>
      <c r="J19" s="191">
        <v>1200</v>
      </c>
      <c r="K19" s="192">
        <f t="shared" si="2"/>
        <v>1200</v>
      </c>
      <c r="L19" s="192">
        <v>21</v>
      </c>
      <c r="M19" s="192">
        <f t="shared" si="3"/>
        <v>1452</v>
      </c>
      <c r="N19" s="192">
        <v>0</v>
      </c>
      <c r="O19" s="192">
        <f t="shared" si="4"/>
        <v>0</v>
      </c>
      <c r="P19" s="192">
        <v>0</v>
      </c>
      <c r="Q19" s="192">
        <f t="shared" si="5"/>
        <v>0</v>
      </c>
      <c r="R19" s="192"/>
      <c r="S19" s="192" t="s">
        <v>321</v>
      </c>
      <c r="T19" s="193" t="s">
        <v>322</v>
      </c>
      <c r="U19" s="157">
        <v>0</v>
      </c>
      <c r="V19" s="157">
        <f t="shared" si="6"/>
        <v>0</v>
      </c>
      <c r="W19" s="157"/>
      <c r="X19" s="157" t="s">
        <v>388</v>
      </c>
      <c r="Y19" s="148"/>
      <c r="Z19" s="148"/>
      <c r="AA19" s="148"/>
      <c r="AB19" s="148"/>
      <c r="AC19" s="148"/>
      <c r="AD19" s="148"/>
      <c r="AE19" s="148"/>
      <c r="AF19" s="148"/>
      <c r="AG19" s="148" t="s">
        <v>389</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87">
        <v>8</v>
      </c>
      <c r="B20" s="188" t="s">
        <v>2499</v>
      </c>
      <c r="C20" s="199" t="s">
        <v>2502</v>
      </c>
      <c r="D20" s="189" t="s">
        <v>2486</v>
      </c>
      <c r="E20" s="190">
        <v>4</v>
      </c>
      <c r="F20" s="191">
        <v>184</v>
      </c>
      <c r="G20" s="192">
        <f t="shared" si="0"/>
        <v>736</v>
      </c>
      <c r="H20" s="191">
        <v>0</v>
      </c>
      <c r="I20" s="192">
        <f t="shared" si="1"/>
        <v>0</v>
      </c>
      <c r="J20" s="191">
        <v>184</v>
      </c>
      <c r="K20" s="192">
        <f t="shared" si="2"/>
        <v>736</v>
      </c>
      <c r="L20" s="192">
        <v>21</v>
      </c>
      <c r="M20" s="192">
        <f t="shared" si="3"/>
        <v>890.56</v>
      </c>
      <c r="N20" s="192">
        <v>0</v>
      </c>
      <c r="O20" s="192">
        <f t="shared" si="4"/>
        <v>0</v>
      </c>
      <c r="P20" s="192">
        <v>0</v>
      </c>
      <c r="Q20" s="192">
        <f t="shared" si="5"/>
        <v>0</v>
      </c>
      <c r="R20" s="192"/>
      <c r="S20" s="192" t="s">
        <v>321</v>
      </c>
      <c r="T20" s="193" t="s">
        <v>322</v>
      </c>
      <c r="U20" s="157">
        <v>0</v>
      </c>
      <c r="V20" s="157">
        <f t="shared" si="6"/>
        <v>0</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87">
        <v>9</v>
      </c>
      <c r="B21" s="188" t="s">
        <v>2501</v>
      </c>
      <c r="C21" s="199" t="s">
        <v>2504</v>
      </c>
      <c r="D21" s="189" t="s">
        <v>2486</v>
      </c>
      <c r="E21" s="190">
        <v>2</v>
      </c>
      <c r="F21" s="191">
        <v>152</v>
      </c>
      <c r="G21" s="192">
        <f t="shared" si="0"/>
        <v>304</v>
      </c>
      <c r="H21" s="191">
        <v>0</v>
      </c>
      <c r="I21" s="192">
        <f t="shared" si="1"/>
        <v>0</v>
      </c>
      <c r="J21" s="191">
        <v>152</v>
      </c>
      <c r="K21" s="192">
        <f t="shared" si="2"/>
        <v>304</v>
      </c>
      <c r="L21" s="192">
        <v>21</v>
      </c>
      <c r="M21" s="192">
        <f t="shared" si="3"/>
        <v>367.84</v>
      </c>
      <c r="N21" s="192">
        <v>0</v>
      </c>
      <c r="O21" s="192">
        <f t="shared" si="4"/>
        <v>0</v>
      </c>
      <c r="P21" s="192">
        <v>0</v>
      </c>
      <c r="Q21" s="192">
        <f t="shared" si="5"/>
        <v>0</v>
      </c>
      <c r="R21" s="192"/>
      <c r="S21" s="192" t="s">
        <v>321</v>
      </c>
      <c r="T21" s="193" t="s">
        <v>322</v>
      </c>
      <c r="U21" s="157">
        <v>0</v>
      </c>
      <c r="V21" s="157">
        <f t="shared" si="6"/>
        <v>0</v>
      </c>
      <c r="W21" s="157"/>
      <c r="X21" s="157" t="s">
        <v>388</v>
      </c>
      <c r="Y21" s="148"/>
      <c r="Z21" s="148"/>
      <c r="AA21" s="148"/>
      <c r="AB21" s="148"/>
      <c r="AC21" s="148"/>
      <c r="AD21" s="148"/>
      <c r="AE21" s="148"/>
      <c r="AF21" s="148"/>
      <c r="AG21" s="148" t="s">
        <v>389</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87">
        <v>10</v>
      </c>
      <c r="B22" s="188" t="s">
        <v>2503</v>
      </c>
      <c r="C22" s="199" t="s">
        <v>2537</v>
      </c>
      <c r="D22" s="189" t="s">
        <v>2486</v>
      </c>
      <c r="E22" s="190">
        <v>3</v>
      </c>
      <c r="F22" s="191">
        <v>32</v>
      </c>
      <c r="G22" s="192">
        <f t="shared" si="0"/>
        <v>96</v>
      </c>
      <c r="H22" s="191">
        <v>0</v>
      </c>
      <c r="I22" s="192">
        <f t="shared" si="1"/>
        <v>0</v>
      </c>
      <c r="J22" s="191">
        <v>32</v>
      </c>
      <c r="K22" s="192">
        <f t="shared" si="2"/>
        <v>96</v>
      </c>
      <c r="L22" s="192">
        <v>21</v>
      </c>
      <c r="M22" s="192">
        <f t="shared" si="3"/>
        <v>116.16</v>
      </c>
      <c r="N22" s="192">
        <v>0</v>
      </c>
      <c r="O22" s="192">
        <f t="shared" si="4"/>
        <v>0</v>
      </c>
      <c r="P22" s="192">
        <v>0</v>
      </c>
      <c r="Q22" s="192">
        <f t="shared" si="5"/>
        <v>0</v>
      </c>
      <c r="R22" s="192"/>
      <c r="S22" s="192" t="s">
        <v>321</v>
      </c>
      <c r="T22" s="193" t="s">
        <v>322</v>
      </c>
      <c r="U22" s="157">
        <v>0</v>
      </c>
      <c r="V22" s="157">
        <f t="shared" si="6"/>
        <v>0</v>
      </c>
      <c r="W22" s="157"/>
      <c r="X22" s="157" t="s">
        <v>388</v>
      </c>
      <c r="Y22" s="148"/>
      <c r="Z22" s="148"/>
      <c r="AA22" s="148"/>
      <c r="AB22" s="148"/>
      <c r="AC22" s="148"/>
      <c r="AD22" s="148"/>
      <c r="AE22" s="148"/>
      <c r="AF22" s="148"/>
      <c r="AG22" s="148" t="s">
        <v>389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87">
        <v>11</v>
      </c>
      <c r="B23" s="188" t="s">
        <v>2505</v>
      </c>
      <c r="C23" s="199" t="s">
        <v>2538</v>
      </c>
      <c r="D23" s="189" t="s">
        <v>2486</v>
      </c>
      <c r="E23" s="190">
        <v>3</v>
      </c>
      <c r="F23" s="191">
        <v>32</v>
      </c>
      <c r="G23" s="192">
        <f t="shared" si="0"/>
        <v>96</v>
      </c>
      <c r="H23" s="191">
        <v>0</v>
      </c>
      <c r="I23" s="192">
        <f t="shared" si="1"/>
        <v>0</v>
      </c>
      <c r="J23" s="191">
        <v>32</v>
      </c>
      <c r="K23" s="192">
        <f t="shared" si="2"/>
        <v>96</v>
      </c>
      <c r="L23" s="192">
        <v>21</v>
      </c>
      <c r="M23" s="192">
        <f t="shared" si="3"/>
        <v>116.16</v>
      </c>
      <c r="N23" s="192">
        <v>0</v>
      </c>
      <c r="O23" s="192">
        <f t="shared" si="4"/>
        <v>0</v>
      </c>
      <c r="P23" s="192">
        <v>0</v>
      </c>
      <c r="Q23" s="192">
        <f t="shared" si="5"/>
        <v>0</v>
      </c>
      <c r="R23" s="192"/>
      <c r="S23" s="192" t="s">
        <v>321</v>
      </c>
      <c r="T23" s="193" t="s">
        <v>322</v>
      </c>
      <c r="U23" s="157">
        <v>0</v>
      </c>
      <c r="V23" s="157">
        <f t="shared" si="6"/>
        <v>0</v>
      </c>
      <c r="W23" s="157"/>
      <c r="X23" s="157" t="s">
        <v>388</v>
      </c>
      <c r="Y23" s="148"/>
      <c r="Z23" s="148"/>
      <c r="AA23" s="148"/>
      <c r="AB23" s="148"/>
      <c r="AC23" s="148"/>
      <c r="AD23" s="148"/>
      <c r="AE23" s="148"/>
      <c r="AF23" s="148"/>
      <c r="AG23" s="148" t="s">
        <v>389</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x14ac:dyDescent="0.2">
      <c r="A24" s="159" t="s">
        <v>316</v>
      </c>
      <c r="B24" s="160" t="s">
        <v>272</v>
      </c>
      <c r="C24" s="174" t="s">
        <v>273</v>
      </c>
      <c r="D24" s="161"/>
      <c r="E24" s="162"/>
      <c r="F24" s="163"/>
      <c r="G24" s="163">
        <f>SUMIF(AG25:AG25,"&lt;&gt;NOR",G25:G25)</f>
        <v>6800</v>
      </c>
      <c r="H24" s="163"/>
      <c r="I24" s="163">
        <f>SUM(I25:I25)</f>
        <v>0</v>
      </c>
      <c r="J24" s="163"/>
      <c r="K24" s="163">
        <f>SUM(K25:K25)</f>
        <v>6800</v>
      </c>
      <c r="L24" s="163"/>
      <c r="M24" s="163">
        <f>SUM(M25:M25)</f>
        <v>8228</v>
      </c>
      <c r="N24" s="163"/>
      <c r="O24" s="163">
        <f>SUM(O25:O25)</f>
        <v>0</v>
      </c>
      <c r="P24" s="163"/>
      <c r="Q24" s="163">
        <f>SUM(Q25:Q25)</f>
        <v>0</v>
      </c>
      <c r="R24" s="163"/>
      <c r="S24" s="163"/>
      <c r="T24" s="164"/>
      <c r="U24" s="158"/>
      <c r="V24" s="158">
        <f>SUM(V25:V25)</f>
        <v>0</v>
      </c>
      <c r="W24" s="158"/>
      <c r="X24" s="158"/>
      <c r="AG24" t="s">
        <v>317</v>
      </c>
    </row>
    <row r="25" spans="1:60" outlineLevel="1" x14ac:dyDescent="0.2">
      <c r="A25" s="187">
        <v>12</v>
      </c>
      <c r="B25" s="188" t="s">
        <v>2507</v>
      </c>
      <c r="C25" s="199" t="s">
        <v>2508</v>
      </c>
      <c r="D25" s="189" t="s">
        <v>2498</v>
      </c>
      <c r="E25" s="190">
        <v>1</v>
      </c>
      <c r="F25" s="191">
        <v>6800</v>
      </c>
      <c r="G25" s="192">
        <f>ROUND(E25*F25,2)</f>
        <v>6800</v>
      </c>
      <c r="H25" s="191">
        <v>0</v>
      </c>
      <c r="I25" s="192">
        <f>ROUND(E25*H25,2)</f>
        <v>0</v>
      </c>
      <c r="J25" s="191">
        <v>6800</v>
      </c>
      <c r="K25" s="192">
        <f>ROUND(E25*J25,2)</f>
        <v>6800</v>
      </c>
      <c r="L25" s="192">
        <v>21</v>
      </c>
      <c r="M25" s="192">
        <f>G25*(1+L25/100)</f>
        <v>8228</v>
      </c>
      <c r="N25" s="192">
        <v>0</v>
      </c>
      <c r="O25" s="192">
        <f>ROUND(E25*N25,2)</f>
        <v>0</v>
      </c>
      <c r="P25" s="192">
        <v>0</v>
      </c>
      <c r="Q25" s="192">
        <f>ROUND(E25*P25,2)</f>
        <v>0</v>
      </c>
      <c r="R25" s="192"/>
      <c r="S25" s="192" t="s">
        <v>321</v>
      </c>
      <c r="T25" s="193" t="s">
        <v>322</v>
      </c>
      <c r="U25" s="157">
        <v>0</v>
      </c>
      <c r="V25" s="157">
        <f>ROUND(E25*U25,2)</f>
        <v>0</v>
      </c>
      <c r="W25" s="157"/>
      <c r="X25" s="157" t="s">
        <v>2509</v>
      </c>
      <c r="Y25" s="148"/>
      <c r="Z25" s="148"/>
      <c r="AA25" s="148"/>
      <c r="AB25" s="148"/>
      <c r="AC25" s="148"/>
      <c r="AD25" s="148"/>
      <c r="AE25" s="148"/>
      <c r="AF25" s="148"/>
      <c r="AG25" s="148" t="s">
        <v>2510</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x14ac:dyDescent="0.2">
      <c r="A26" s="159" t="s">
        <v>316</v>
      </c>
      <c r="B26" s="160" t="s">
        <v>274</v>
      </c>
      <c r="C26" s="174" t="s">
        <v>205</v>
      </c>
      <c r="D26" s="161"/>
      <c r="E26" s="162"/>
      <c r="F26" s="163"/>
      <c r="G26" s="163">
        <f>SUMIF(AG27:AG32,"&lt;&gt;NOR",G27:G32)</f>
        <v>20308</v>
      </c>
      <c r="H26" s="163"/>
      <c r="I26" s="163">
        <f>SUM(I27:I32)</f>
        <v>0</v>
      </c>
      <c r="J26" s="163"/>
      <c r="K26" s="163">
        <f>SUM(K27:K32)</f>
        <v>20308</v>
      </c>
      <c r="L26" s="163"/>
      <c r="M26" s="163">
        <f>SUM(M27:M32)</f>
        <v>24572.68</v>
      </c>
      <c r="N26" s="163"/>
      <c r="O26" s="163">
        <f>SUM(O27:O32)</f>
        <v>0</v>
      </c>
      <c r="P26" s="163"/>
      <c r="Q26" s="163">
        <f>SUM(Q27:Q32)</f>
        <v>0</v>
      </c>
      <c r="R26" s="163"/>
      <c r="S26" s="163"/>
      <c r="T26" s="164"/>
      <c r="U26" s="158"/>
      <c r="V26" s="158">
        <f>SUM(V27:V32)</f>
        <v>0</v>
      </c>
      <c r="W26" s="158"/>
      <c r="X26" s="158"/>
      <c r="AG26" t="s">
        <v>317</v>
      </c>
    </row>
    <row r="27" spans="1:60" outlineLevel="1" x14ac:dyDescent="0.2">
      <c r="A27" s="187">
        <v>13</v>
      </c>
      <c r="B27" s="188" t="s">
        <v>2511</v>
      </c>
      <c r="C27" s="199" t="s">
        <v>2512</v>
      </c>
      <c r="D27" s="189" t="s">
        <v>420</v>
      </c>
      <c r="E27" s="190">
        <v>35</v>
      </c>
      <c r="F27" s="191">
        <v>2.08</v>
      </c>
      <c r="G27" s="192">
        <f>ROUND(E27*F27,2)</f>
        <v>72.8</v>
      </c>
      <c r="H27" s="191">
        <v>0</v>
      </c>
      <c r="I27" s="192">
        <f>ROUND(E27*H27,2)</f>
        <v>0</v>
      </c>
      <c r="J27" s="191">
        <v>2.08</v>
      </c>
      <c r="K27" s="192">
        <f>ROUND(E27*J27,2)</f>
        <v>72.8</v>
      </c>
      <c r="L27" s="192">
        <v>21</v>
      </c>
      <c r="M27" s="192">
        <f>G27*(1+L27/100)</f>
        <v>88.087999999999994</v>
      </c>
      <c r="N27" s="192">
        <v>0</v>
      </c>
      <c r="O27" s="192">
        <f>ROUND(E27*N27,2)</f>
        <v>0</v>
      </c>
      <c r="P27" s="192">
        <v>0</v>
      </c>
      <c r="Q27" s="192">
        <f>ROUND(E27*P27,2)</f>
        <v>0</v>
      </c>
      <c r="R27" s="192"/>
      <c r="S27" s="192" t="s">
        <v>321</v>
      </c>
      <c r="T27" s="193" t="s">
        <v>322</v>
      </c>
      <c r="U27" s="157">
        <v>0</v>
      </c>
      <c r="V27" s="157">
        <f>ROUND(E27*U27,2)</f>
        <v>0</v>
      </c>
      <c r="W27" s="157"/>
      <c r="X27" s="157" t="s">
        <v>388</v>
      </c>
      <c r="Y27" s="148"/>
      <c r="Z27" s="148"/>
      <c r="AA27" s="148"/>
      <c r="AB27" s="148"/>
      <c r="AC27" s="148"/>
      <c r="AD27" s="148"/>
      <c r="AE27" s="148"/>
      <c r="AF27" s="148"/>
      <c r="AG27" s="148" t="s">
        <v>389</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65">
        <v>14</v>
      </c>
      <c r="B28" s="166" t="s">
        <v>2513</v>
      </c>
      <c r="C28" s="175" t="s">
        <v>2514</v>
      </c>
      <c r="D28" s="167" t="s">
        <v>420</v>
      </c>
      <c r="E28" s="168">
        <v>3</v>
      </c>
      <c r="F28" s="169">
        <v>280</v>
      </c>
      <c r="G28" s="170">
        <f>ROUND(E28*F28,2)</f>
        <v>840</v>
      </c>
      <c r="H28" s="169">
        <v>0</v>
      </c>
      <c r="I28" s="170">
        <f>ROUND(E28*H28,2)</f>
        <v>0</v>
      </c>
      <c r="J28" s="169">
        <v>280</v>
      </c>
      <c r="K28" s="170">
        <f>ROUND(E28*J28,2)</f>
        <v>840</v>
      </c>
      <c r="L28" s="170">
        <v>21</v>
      </c>
      <c r="M28" s="170">
        <f>G28*(1+L28/100)</f>
        <v>1016.4</v>
      </c>
      <c r="N28" s="170">
        <v>0</v>
      </c>
      <c r="O28" s="170">
        <f>ROUND(E28*N28,2)</f>
        <v>0</v>
      </c>
      <c r="P28" s="170">
        <v>0</v>
      </c>
      <c r="Q28" s="170">
        <f>ROUND(E28*P28,2)</f>
        <v>0</v>
      </c>
      <c r="R28" s="170"/>
      <c r="S28" s="170" t="s">
        <v>321</v>
      </c>
      <c r="T28" s="171" t="s">
        <v>322</v>
      </c>
      <c r="U28" s="157">
        <v>0</v>
      </c>
      <c r="V28" s="157">
        <f>ROUND(E28*U28,2)</f>
        <v>0</v>
      </c>
      <c r="W28" s="157"/>
      <c r="X28" s="157" t="s">
        <v>388</v>
      </c>
      <c r="Y28" s="148"/>
      <c r="Z28" s="148"/>
      <c r="AA28" s="148"/>
      <c r="AB28" s="148"/>
      <c r="AC28" s="148"/>
      <c r="AD28" s="148"/>
      <c r="AE28" s="148"/>
      <c r="AF28" s="148"/>
      <c r="AG28" s="148" t="s">
        <v>389</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270" t="s">
        <v>2515</v>
      </c>
      <c r="D29" s="271"/>
      <c r="E29" s="271"/>
      <c r="F29" s="271"/>
      <c r="G29" s="271"/>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326</v>
      </c>
      <c r="AH29" s="148"/>
      <c r="AI29" s="148"/>
      <c r="AJ29" s="148"/>
      <c r="AK29" s="148"/>
      <c r="AL29" s="148"/>
      <c r="AM29" s="148"/>
      <c r="AN29" s="148"/>
      <c r="AO29" s="148"/>
      <c r="AP29" s="148"/>
      <c r="AQ29" s="148"/>
      <c r="AR29" s="148"/>
      <c r="AS29" s="148"/>
      <c r="AT29" s="148"/>
      <c r="AU29" s="148"/>
      <c r="AV29" s="148"/>
      <c r="AW29" s="148"/>
      <c r="AX29" s="148"/>
      <c r="AY29" s="148"/>
      <c r="AZ29" s="148"/>
      <c r="BA29" s="172" t="str">
        <f>C29</f>
        <v>Výkop 35 x 80 cm  kompletní, včetně pískového lože 10/10cm, zahrnutí, hutnění, výstražné fólie a úpravy terénu</v>
      </c>
      <c r="BB29" s="148"/>
      <c r="BC29" s="148"/>
      <c r="BD29" s="148"/>
      <c r="BE29" s="148"/>
      <c r="BF29" s="148"/>
      <c r="BG29" s="148"/>
      <c r="BH29" s="148"/>
    </row>
    <row r="30" spans="1:60" outlineLevel="1" x14ac:dyDescent="0.2">
      <c r="A30" s="165">
        <v>15</v>
      </c>
      <c r="B30" s="166" t="s">
        <v>2516</v>
      </c>
      <c r="C30" s="175" t="s">
        <v>2517</v>
      </c>
      <c r="D30" s="167" t="s">
        <v>420</v>
      </c>
      <c r="E30" s="168">
        <v>30</v>
      </c>
      <c r="F30" s="169">
        <v>600</v>
      </c>
      <c r="G30" s="170">
        <f>ROUND(E30*F30,2)</f>
        <v>18000</v>
      </c>
      <c r="H30" s="169">
        <v>0</v>
      </c>
      <c r="I30" s="170">
        <f>ROUND(E30*H30,2)</f>
        <v>0</v>
      </c>
      <c r="J30" s="169">
        <v>600</v>
      </c>
      <c r="K30" s="170">
        <f>ROUND(E30*J30,2)</f>
        <v>18000</v>
      </c>
      <c r="L30" s="170">
        <v>21</v>
      </c>
      <c r="M30" s="170">
        <f>G30*(1+L30/100)</f>
        <v>21780</v>
      </c>
      <c r="N30" s="170">
        <v>0</v>
      </c>
      <c r="O30" s="170">
        <f>ROUND(E30*N30,2)</f>
        <v>0</v>
      </c>
      <c r="P30" s="170">
        <v>0</v>
      </c>
      <c r="Q30" s="170">
        <f>ROUND(E30*P30,2)</f>
        <v>0</v>
      </c>
      <c r="R30" s="170"/>
      <c r="S30" s="170" t="s">
        <v>321</v>
      </c>
      <c r="T30" s="171" t="s">
        <v>322</v>
      </c>
      <c r="U30" s="157">
        <v>0</v>
      </c>
      <c r="V30" s="157">
        <f>ROUND(E30*U30,2)</f>
        <v>0</v>
      </c>
      <c r="W30" s="157"/>
      <c r="X30" s="157" t="s">
        <v>388</v>
      </c>
      <c r="Y30" s="148"/>
      <c r="Z30" s="148"/>
      <c r="AA30" s="148"/>
      <c r="AB30" s="148"/>
      <c r="AC30" s="148"/>
      <c r="AD30" s="148"/>
      <c r="AE30" s="148"/>
      <c r="AF30" s="148"/>
      <c r="AG30" s="148" t="s">
        <v>389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1" x14ac:dyDescent="0.2">
      <c r="A31" s="155"/>
      <c r="B31" s="156"/>
      <c r="C31" s="270" t="s">
        <v>2518</v>
      </c>
      <c r="D31" s="271"/>
      <c r="E31" s="271"/>
      <c r="F31" s="271"/>
      <c r="G31" s="271"/>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326</v>
      </c>
      <c r="AH31" s="148"/>
      <c r="AI31" s="148"/>
      <c r="AJ31" s="148"/>
      <c r="AK31" s="148"/>
      <c r="AL31" s="148"/>
      <c r="AM31" s="148"/>
      <c r="AN31" s="148"/>
      <c r="AO31" s="148"/>
      <c r="AP31" s="148"/>
      <c r="AQ31" s="148"/>
      <c r="AR31" s="148"/>
      <c r="AS31" s="148"/>
      <c r="AT31" s="148"/>
      <c r="AU31" s="148"/>
      <c r="AV31" s="148"/>
      <c r="AW31" s="148"/>
      <c r="AX31" s="148"/>
      <c r="AY31" s="148"/>
      <c r="AZ31" s="148"/>
      <c r="BA31" s="172" t="str">
        <f>C31</f>
        <v>Výkop 50 x 120 cm, kompletní, včetně betonového podloží 10 cm, pískového lože 10/10cm, zahrnutí, hutnění, výstražné fólie a úpravy terénu. Úprava asfaltového povrchu je součástí SO 05 Opravy komunikací !!!!</v>
      </c>
      <c r="BB31" s="148"/>
      <c r="BC31" s="148"/>
      <c r="BD31" s="148"/>
      <c r="BE31" s="148"/>
      <c r="BF31" s="148"/>
      <c r="BG31" s="148"/>
      <c r="BH31" s="148"/>
    </row>
    <row r="32" spans="1:60" outlineLevel="1" x14ac:dyDescent="0.2">
      <c r="A32" s="165">
        <v>16</v>
      </c>
      <c r="B32" s="166" t="s">
        <v>2519</v>
      </c>
      <c r="C32" s="175" t="s">
        <v>2526</v>
      </c>
      <c r="D32" s="167" t="s">
        <v>443</v>
      </c>
      <c r="E32" s="168">
        <v>2</v>
      </c>
      <c r="F32" s="169">
        <v>697.6</v>
      </c>
      <c r="G32" s="170">
        <f>ROUND(E32*F32,2)</f>
        <v>1395.2</v>
      </c>
      <c r="H32" s="169">
        <v>0</v>
      </c>
      <c r="I32" s="170">
        <f>ROUND(E32*H32,2)</f>
        <v>0</v>
      </c>
      <c r="J32" s="169">
        <v>697.6</v>
      </c>
      <c r="K32" s="170">
        <f>ROUND(E32*J32,2)</f>
        <v>1395.2</v>
      </c>
      <c r="L32" s="170">
        <v>21</v>
      </c>
      <c r="M32" s="170">
        <f>G32*(1+L32/100)</f>
        <v>1688.192</v>
      </c>
      <c r="N32" s="170">
        <v>0</v>
      </c>
      <c r="O32" s="170">
        <f>ROUND(E32*N32,2)</f>
        <v>0</v>
      </c>
      <c r="P32" s="170">
        <v>0</v>
      </c>
      <c r="Q32" s="170">
        <f>ROUND(E32*P32,2)</f>
        <v>0</v>
      </c>
      <c r="R32" s="170"/>
      <c r="S32" s="170" t="s">
        <v>321</v>
      </c>
      <c r="T32" s="171" t="s">
        <v>322</v>
      </c>
      <c r="U32" s="157">
        <v>0</v>
      </c>
      <c r="V32" s="157">
        <f>ROUND(E32*U32,2)</f>
        <v>0</v>
      </c>
      <c r="W32" s="157"/>
      <c r="X32" s="157" t="s">
        <v>388</v>
      </c>
      <c r="Y32" s="148"/>
      <c r="Z32" s="148"/>
      <c r="AA32" s="148"/>
      <c r="AB32" s="148"/>
      <c r="AC32" s="148"/>
      <c r="AD32" s="148"/>
      <c r="AE32" s="148"/>
      <c r="AF32" s="148"/>
      <c r="AG32" s="148" t="s">
        <v>389</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33" x14ac:dyDescent="0.2">
      <c r="A33" s="3"/>
      <c r="B33" s="4"/>
      <c r="C33" s="176"/>
      <c r="D33" s="6"/>
      <c r="E33" s="3"/>
      <c r="F33" s="3"/>
      <c r="G33" s="3"/>
      <c r="H33" s="3"/>
      <c r="I33" s="3"/>
      <c r="J33" s="3"/>
      <c r="K33" s="3"/>
      <c r="L33" s="3"/>
      <c r="M33" s="3"/>
      <c r="N33" s="3"/>
      <c r="O33" s="3"/>
      <c r="P33" s="3"/>
      <c r="Q33" s="3"/>
      <c r="R33" s="3"/>
      <c r="S33" s="3"/>
      <c r="T33" s="3"/>
      <c r="U33" s="3"/>
      <c r="V33" s="3"/>
      <c r="W33" s="3"/>
      <c r="X33" s="3"/>
      <c r="AE33">
        <v>15</v>
      </c>
      <c r="AF33">
        <v>21</v>
      </c>
      <c r="AG33" t="s">
        <v>303</v>
      </c>
    </row>
    <row r="34" spans="1:33" x14ac:dyDescent="0.2">
      <c r="A34" s="151"/>
      <c r="B34" s="152" t="s">
        <v>29</v>
      </c>
      <c r="C34" s="177"/>
      <c r="D34" s="153"/>
      <c r="E34" s="154"/>
      <c r="F34" s="154"/>
      <c r="G34" s="173">
        <f>G8+G11+G14+G24+G26</f>
        <v>51108</v>
      </c>
      <c r="H34" s="3"/>
      <c r="I34" s="3"/>
      <c r="J34" s="3"/>
      <c r="K34" s="3"/>
      <c r="L34" s="3"/>
      <c r="M34" s="3"/>
      <c r="N34" s="3"/>
      <c r="O34" s="3"/>
      <c r="P34" s="3"/>
      <c r="Q34" s="3"/>
      <c r="R34" s="3"/>
      <c r="S34" s="3"/>
      <c r="T34" s="3"/>
      <c r="U34" s="3"/>
      <c r="V34" s="3"/>
      <c r="W34" s="3"/>
      <c r="X34" s="3"/>
      <c r="AE34">
        <f>SUMIF(L7:L32,AE33,G7:G32)</f>
        <v>0</v>
      </c>
      <c r="AF34">
        <f>SUMIF(L7:L32,AF33,G7:G32)</f>
        <v>51108</v>
      </c>
      <c r="AG34" t="s">
        <v>378</v>
      </c>
    </row>
    <row r="35" spans="1:33" x14ac:dyDescent="0.2">
      <c r="C35" s="178"/>
      <c r="D35" s="10"/>
      <c r="AG35" t="s">
        <v>379</v>
      </c>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Pojg+qiJXO8yAT72jOZoZpf1ip7xA1jQFyPGPI52L6ES56jRPw2I89XGtM/B8j0GxnQ4LmjsRNQtHKfoEOwuQ==" saltValue="mH3Cs9FdrJyn+EWgXA4jZA==" spinCount="100000" sheet="1"/>
  <mergeCells count="8">
    <mergeCell ref="C29:G29"/>
    <mergeCell ref="C31:G3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85</v>
      </c>
      <c r="C3" s="264" t="s">
        <v>86</v>
      </c>
      <c r="D3" s="265"/>
      <c r="E3" s="265"/>
      <c r="F3" s="265"/>
      <c r="G3" s="266"/>
      <c r="AC3" s="122" t="s">
        <v>382</v>
      </c>
      <c r="AG3" t="s">
        <v>293</v>
      </c>
    </row>
    <row r="4" spans="1:60" ht="24.95" customHeight="1" x14ac:dyDescent="0.2">
      <c r="A4" s="141" t="s">
        <v>9</v>
      </c>
      <c r="B4" s="142" t="s">
        <v>95</v>
      </c>
      <c r="C4" s="267" t="s">
        <v>96</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262</v>
      </c>
      <c r="C8" s="174" t="s">
        <v>263</v>
      </c>
      <c r="D8" s="161"/>
      <c r="E8" s="162"/>
      <c r="F8" s="163"/>
      <c r="G8" s="163">
        <f>SUMIF(AG9:AG10,"&lt;&gt;NOR",G9:G10)</f>
        <v>8999.91</v>
      </c>
      <c r="H8" s="163"/>
      <c r="I8" s="163">
        <f>SUM(I9:I10)</f>
        <v>0</v>
      </c>
      <c r="J8" s="163"/>
      <c r="K8" s="163">
        <f>SUM(K9:K10)</f>
        <v>8999.91</v>
      </c>
      <c r="L8" s="163"/>
      <c r="M8" s="163">
        <f>SUM(M9:M10)</f>
        <v>10889.891099999999</v>
      </c>
      <c r="N8" s="163"/>
      <c r="O8" s="163">
        <f>SUM(O9:O10)</f>
        <v>0</v>
      </c>
      <c r="P8" s="163"/>
      <c r="Q8" s="163">
        <f>SUM(Q9:Q10)</f>
        <v>0</v>
      </c>
      <c r="R8" s="163"/>
      <c r="S8" s="163"/>
      <c r="T8" s="164"/>
      <c r="U8" s="158"/>
      <c r="V8" s="158">
        <f>SUM(V9:V10)</f>
        <v>0</v>
      </c>
      <c r="W8" s="158"/>
      <c r="X8" s="158"/>
      <c r="AG8" t="s">
        <v>317</v>
      </c>
    </row>
    <row r="9" spans="1:60" outlineLevel="1" x14ac:dyDescent="0.2">
      <c r="A9" s="165">
        <v>1</v>
      </c>
      <c r="B9" s="166" t="s">
        <v>2539</v>
      </c>
      <c r="C9" s="175" t="s">
        <v>2540</v>
      </c>
      <c r="D9" s="167" t="s">
        <v>2486</v>
      </c>
      <c r="E9" s="168">
        <v>1</v>
      </c>
      <c r="F9" s="169">
        <v>8999.91</v>
      </c>
      <c r="G9" s="170">
        <f>ROUND(E9*F9,2)</f>
        <v>8999.91</v>
      </c>
      <c r="H9" s="169">
        <v>0</v>
      </c>
      <c r="I9" s="170">
        <f>ROUND(E9*H9,2)</f>
        <v>0</v>
      </c>
      <c r="J9" s="169">
        <v>8999.91</v>
      </c>
      <c r="K9" s="170">
        <f>ROUND(E9*J9,2)</f>
        <v>8999.91</v>
      </c>
      <c r="L9" s="170">
        <v>21</v>
      </c>
      <c r="M9" s="170">
        <f>G9*(1+L9/100)</f>
        <v>10889.891099999999</v>
      </c>
      <c r="N9" s="170">
        <v>0</v>
      </c>
      <c r="O9" s="170">
        <f>ROUND(E9*N9,2)</f>
        <v>0</v>
      </c>
      <c r="P9" s="170">
        <v>0</v>
      </c>
      <c r="Q9" s="170">
        <f>ROUND(E9*P9,2)</f>
        <v>0</v>
      </c>
      <c r="R9" s="170"/>
      <c r="S9" s="170" t="s">
        <v>321</v>
      </c>
      <c r="T9" s="171" t="s">
        <v>322</v>
      </c>
      <c r="U9" s="157">
        <v>0</v>
      </c>
      <c r="V9" s="157">
        <f>ROUND(E9*U9,2)</f>
        <v>0</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1" x14ac:dyDescent="0.2">
      <c r="A10" s="155"/>
      <c r="B10" s="156"/>
      <c r="C10" s="270" t="s">
        <v>2541</v>
      </c>
      <c r="D10" s="271"/>
      <c r="E10" s="271"/>
      <c r="F10" s="271"/>
      <c r="G10" s="271"/>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326</v>
      </c>
      <c r="AH10" s="148"/>
      <c r="AI10" s="148"/>
      <c r="AJ10" s="148"/>
      <c r="AK10" s="148"/>
      <c r="AL10" s="148"/>
      <c r="AM10" s="148"/>
      <c r="AN10" s="148"/>
      <c r="AO10" s="148"/>
      <c r="AP10" s="148"/>
      <c r="AQ10" s="148"/>
      <c r="AR10" s="148"/>
      <c r="AS10" s="148"/>
      <c r="AT10" s="148"/>
      <c r="AU10" s="148"/>
      <c r="AV10" s="148"/>
      <c r="AW10" s="148"/>
      <c r="AX10" s="148"/>
      <c r="AY10" s="148"/>
      <c r="AZ10" s="148"/>
      <c r="BA10" s="172" t="str">
        <f>C10</f>
        <v>Typový plastový rozvaděč elektrárenského měření pro přímé měření v kompaktním plastovém pilíři, o rozměrech v. 1930 x š.400 x h.240 mm,  zkušební svorkovnice, můstek PEN, krytí IP44/IP20, s přívody a vývody zespodu, místo pro jednosazbový elektroměr, hlavní jistič 3x25A/B, přívod AYKY-J 4x25 mm2, odvod AYKY-J 4x25 mm2. Zapojení dle zvyklostí E.ON Distribuce a.s..</v>
      </c>
      <c r="BB10" s="148"/>
      <c r="BC10" s="148"/>
      <c r="BD10" s="148"/>
      <c r="BE10" s="148"/>
      <c r="BF10" s="148"/>
      <c r="BG10" s="148"/>
      <c r="BH10" s="148"/>
    </row>
    <row r="11" spans="1:60" x14ac:dyDescent="0.2">
      <c r="A11" s="159" t="s">
        <v>316</v>
      </c>
      <c r="B11" s="160" t="s">
        <v>264</v>
      </c>
      <c r="C11" s="174" t="s">
        <v>265</v>
      </c>
      <c r="D11" s="161"/>
      <c r="E11" s="162"/>
      <c r="F11" s="163"/>
      <c r="G11" s="163">
        <f>SUMIF(AG12:AG13,"&lt;&gt;NOR",G12:G13)</f>
        <v>4559.9399999999996</v>
      </c>
      <c r="H11" s="163"/>
      <c r="I11" s="163">
        <f>SUM(I12:I13)</f>
        <v>0</v>
      </c>
      <c r="J11" s="163"/>
      <c r="K11" s="163">
        <f>SUM(K12:K13)</f>
        <v>4559.9399999999996</v>
      </c>
      <c r="L11" s="163"/>
      <c r="M11" s="163">
        <f>SUM(M12:M13)</f>
        <v>5517.527399999999</v>
      </c>
      <c r="N11" s="163"/>
      <c r="O11" s="163">
        <f>SUM(O12:O13)</f>
        <v>0</v>
      </c>
      <c r="P11" s="163"/>
      <c r="Q11" s="163">
        <f>SUM(Q12:Q13)</f>
        <v>0</v>
      </c>
      <c r="R11" s="163"/>
      <c r="S11" s="163"/>
      <c r="T11" s="164"/>
      <c r="U11" s="158"/>
      <c r="V11" s="158">
        <f>SUM(V12:V13)</f>
        <v>0</v>
      </c>
      <c r="W11" s="158"/>
      <c r="X11" s="158"/>
      <c r="AG11" t="s">
        <v>317</v>
      </c>
    </row>
    <row r="12" spans="1:60" outlineLevel="1" x14ac:dyDescent="0.2">
      <c r="A12" s="165">
        <v>2</v>
      </c>
      <c r="B12" s="166" t="s">
        <v>2542</v>
      </c>
      <c r="C12" s="175" t="s">
        <v>2543</v>
      </c>
      <c r="D12" s="167" t="s">
        <v>2486</v>
      </c>
      <c r="E12" s="168">
        <v>1</v>
      </c>
      <c r="F12" s="169">
        <v>4559.9399999999996</v>
      </c>
      <c r="G12" s="170">
        <f>ROUND(E12*F12,2)</f>
        <v>4559.9399999999996</v>
      </c>
      <c r="H12" s="169">
        <v>0</v>
      </c>
      <c r="I12" s="170">
        <f>ROUND(E12*H12,2)</f>
        <v>0</v>
      </c>
      <c r="J12" s="169">
        <v>4559.9399999999996</v>
      </c>
      <c r="K12" s="170">
        <f>ROUND(E12*J12,2)</f>
        <v>4559.9399999999996</v>
      </c>
      <c r="L12" s="170">
        <v>21</v>
      </c>
      <c r="M12" s="170">
        <f>G12*(1+L12/100)</f>
        <v>5517.527399999999</v>
      </c>
      <c r="N12" s="170">
        <v>0</v>
      </c>
      <c r="O12" s="170">
        <f>ROUND(E12*N12,2)</f>
        <v>0</v>
      </c>
      <c r="P12" s="170">
        <v>0</v>
      </c>
      <c r="Q12" s="170">
        <f>ROUND(E12*P12,2)</f>
        <v>0</v>
      </c>
      <c r="R12" s="170"/>
      <c r="S12" s="170" t="s">
        <v>321</v>
      </c>
      <c r="T12" s="171" t="s">
        <v>322</v>
      </c>
      <c r="U12" s="157">
        <v>0</v>
      </c>
      <c r="V12" s="157">
        <f>ROUND(E12*U12,2)</f>
        <v>0</v>
      </c>
      <c r="W12" s="157"/>
      <c r="X12" s="157" t="s">
        <v>388</v>
      </c>
      <c r="Y12" s="148"/>
      <c r="Z12" s="148"/>
      <c r="AA12" s="148"/>
      <c r="AB12" s="148"/>
      <c r="AC12" s="148"/>
      <c r="AD12" s="148"/>
      <c r="AE12" s="148"/>
      <c r="AF12" s="148"/>
      <c r="AG12" s="148" t="s">
        <v>389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55"/>
      <c r="B13" s="156"/>
      <c r="C13" s="270" t="s">
        <v>2544</v>
      </c>
      <c r="D13" s="271"/>
      <c r="E13" s="271"/>
      <c r="F13" s="271"/>
      <c r="G13" s="271"/>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326</v>
      </c>
      <c r="AH13" s="148"/>
      <c r="AI13" s="148"/>
      <c r="AJ13" s="148"/>
      <c r="AK13" s="148"/>
      <c r="AL13" s="148"/>
      <c r="AM13" s="148"/>
      <c r="AN13" s="148"/>
      <c r="AO13" s="148"/>
      <c r="AP13" s="148"/>
      <c r="AQ13" s="148"/>
      <c r="AR13" s="148"/>
      <c r="AS13" s="148"/>
      <c r="AT13" s="148"/>
      <c r="AU13" s="148"/>
      <c r="AV13" s="148"/>
      <c r="AW13" s="148"/>
      <c r="AX13" s="148"/>
      <c r="AY13" s="148"/>
      <c r="AZ13" s="148"/>
      <c r="BA13" s="172" t="str">
        <f>C13</f>
        <v>Typová plastová pojistková přípojková skříň do 3x160A, montáž do výklenku, o rozměrech v. 600 x š.400 x h.240 mm, krytí IP44/IP00, s přívodem a vývodem zespodu, přívod AYKY-J 4x25 mm2, odvod CYKY-J 4x10 mm2.</v>
      </c>
      <c r="BB13" s="148"/>
      <c r="BC13" s="148"/>
      <c r="BD13" s="148"/>
      <c r="BE13" s="148"/>
      <c r="BF13" s="148"/>
      <c r="BG13" s="148"/>
      <c r="BH13" s="148"/>
    </row>
    <row r="14" spans="1:60" x14ac:dyDescent="0.2">
      <c r="A14" s="159" t="s">
        <v>316</v>
      </c>
      <c r="B14" s="160" t="s">
        <v>270</v>
      </c>
      <c r="C14" s="174" t="s">
        <v>271</v>
      </c>
      <c r="D14" s="161"/>
      <c r="E14" s="162"/>
      <c r="F14" s="163"/>
      <c r="G14" s="163">
        <f>SUMIF(AG15:AG24,"&lt;&gt;NOR",G15:G24)</f>
        <v>21971.99</v>
      </c>
      <c r="H14" s="163"/>
      <c r="I14" s="163">
        <f>SUM(I15:I24)</f>
        <v>0</v>
      </c>
      <c r="J14" s="163"/>
      <c r="K14" s="163">
        <f>SUM(K15:K24)</f>
        <v>21971.99</v>
      </c>
      <c r="L14" s="163"/>
      <c r="M14" s="163">
        <f>SUM(M15:M24)</f>
        <v>26586.107899999999</v>
      </c>
      <c r="N14" s="163"/>
      <c r="O14" s="163">
        <f>SUM(O15:O24)</f>
        <v>0</v>
      </c>
      <c r="P14" s="163"/>
      <c r="Q14" s="163">
        <f>SUM(Q15:Q24)</f>
        <v>0</v>
      </c>
      <c r="R14" s="163"/>
      <c r="S14" s="163"/>
      <c r="T14" s="164"/>
      <c r="U14" s="158"/>
      <c r="V14" s="158">
        <f>SUM(V15:V24)</f>
        <v>0</v>
      </c>
      <c r="W14" s="158"/>
      <c r="X14" s="158"/>
      <c r="AG14" t="s">
        <v>317</v>
      </c>
    </row>
    <row r="15" spans="1:60" outlineLevel="1" x14ac:dyDescent="0.2">
      <c r="A15" s="187">
        <v>3</v>
      </c>
      <c r="B15" s="188" t="s">
        <v>2488</v>
      </c>
      <c r="C15" s="199" t="s">
        <v>2545</v>
      </c>
      <c r="D15" s="189" t="s">
        <v>420</v>
      </c>
      <c r="E15" s="190">
        <v>111</v>
      </c>
      <c r="F15" s="191">
        <v>80</v>
      </c>
      <c r="G15" s="192">
        <f t="shared" ref="G15:G24" si="0">ROUND(E15*F15,2)</f>
        <v>8880</v>
      </c>
      <c r="H15" s="191">
        <v>0</v>
      </c>
      <c r="I15" s="192">
        <f t="shared" ref="I15:I24" si="1">ROUND(E15*H15,2)</f>
        <v>0</v>
      </c>
      <c r="J15" s="191">
        <v>80</v>
      </c>
      <c r="K15" s="192">
        <f t="shared" ref="K15:K24" si="2">ROUND(E15*J15,2)</f>
        <v>8880</v>
      </c>
      <c r="L15" s="192">
        <v>21</v>
      </c>
      <c r="M15" s="192">
        <f t="shared" ref="M15:M24" si="3">G15*(1+L15/100)</f>
        <v>10744.8</v>
      </c>
      <c r="N15" s="192">
        <v>0</v>
      </c>
      <c r="O15" s="192">
        <f t="shared" ref="O15:O24" si="4">ROUND(E15*N15,2)</f>
        <v>0</v>
      </c>
      <c r="P15" s="192">
        <v>0</v>
      </c>
      <c r="Q15" s="192">
        <f t="shared" ref="Q15:Q24" si="5">ROUND(E15*P15,2)</f>
        <v>0</v>
      </c>
      <c r="R15" s="192"/>
      <c r="S15" s="192" t="s">
        <v>321</v>
      </c>
      <c r="T15" s="193" t="s">
        <v>322</v>
      </c>
      <c r="U15" s="157">
        <v>0</v>
      </c>
      <c r="V15" s="157">
        <f t="shared" ref="V15:V24" si="6">ROUND(E15*U15,2)</f>
        <v>0</v>
      </c>
      <c r="W15" s="157"/>
      <c r="X15" s="157" t="s">
        <v>388</v>
      </c>
      <c r="Y15" s="148"/>
      <c r="Z15" s="148"/>
      <c r="AA15" s="148"/>
      <c r="AB15" s="148"/>
      <c r="AC15" s="148"/>
      <c r="AD15" s="148"/>
      <c r="AE15" s="148"/>
      <c r="AF15" s="148"/>
      <c r="AG15" s="148" t="s">
        <v>389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87">
        <v>4</v>
      </c>
      <c r="B16" s="188" t="s">
        <v>2490</v>
      </c>
      <c r="C16" s="199" t="s">
        <v>2491</v>
      </c>
      <c r="D16" s="189" t="s">
        <v>420</v>
      </c>
      <c r="E16" s="190">
        <v>5</v>
      </c>
      <c r="F16" s="191">
        <v>100</v>
      </c>
      <c r="G16" s="192">
        <f t="shared" si="0"/>
        <v>500</v>
      </c>
      <c r="H16" s="191">
        <v>0</v>
      </c>
      <c r="I16" s="192">
        <f t="shared" si="1"/>
        <v>0</v>
      </c>
      <c r="J16" s="191">
        <v>100</v>
      </c>
      <c r="K16" s="192">
        <f t="shared" si="2"/>
        <v>500</v>
      </c>
      <c r="L16" s="192">
        <v>21</v>
      </c>
      <c r="M16" s="192">
        <f t="shared" si="3"/>
        <v>605</v>
      </c>
      <c r="N16" s="192">
        <v>0</v>
      </c>
      <c r="O16" s="192">
        <f t="shared" si="4"/>
        <v>0</v>
      </c>
      <c r="P16" s="192">
        <v>0</v>
      </c>
      <c r="Q16" s="192">
        <f t="shared" si="5"/>
        <v>0</v>
      </c>
      <c r="R16" s="192"/>
      <c r="S16" s="192" t="s">
        <v>321</v>
      </c>
      <c r="T16" s="193" t="s">
        <v>322</v>
      </c>
      <c r="U16" s="157">
        <v>0</v>
      </c>
      <c r="V16" s="157">
        <f t="shared" si="6"/>
        <v>0</v>
      </c>
      <c r="W16" s="157"/>
      <c r="X16" s="157" t="s">
        <v>388</v>
      </c>
      <c r="Y16" s="148"/>
      <c r="Z16" s="148"/>
      <c r="AA16" s="148"/>
      <c r="AB16" s="148"/>
      <c r="AC16" s="148"/>
      <c r="AD16" s="148"/>
      <c r="AE16" s="148"/>
      <c r="AF16" s="148"/>
      <c r="AG16" s="148" t="s">
        <v>389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87">
        <v>5</v>
      </c>
      <c r="B17" s="188" t="s">
        <v>2492</v>
      </c>
      <c r="C17" s="199" t="s">
        <v>2493</v>
      </c>
      <c r="D17" s="189" t="s">
        <v>420</v>
      </c>
      <c r="E17" s="190">
        <v>4</v>
      </c>
      <c r="F17" s="191">
        <v>280</v>
      </c>
      <c r="G17" s="192">
        <f t="shared" si="0"/>
        <v>1120</v>
      </c>
      <c r="H17" s="191">
        <v>0</v>
      </c>
      <c r="I17" s="192">
        <f t="shared" si="1"/>
        <v>0</v>
      </c>
      <c r="J17" s="191">
        <v>280</v>
      </c>
      <c r="K17" s="192">
        <f t="shared" si="2"/>
        <v>1120</v>
      </c>
      <c r="L17" s="192">
        <v>21</v>
      </c>
      <c r="M17" s="192">
        <f t="shared" si="3"/>
        <v>1355.2</v>
      </c>
      <c r="N17" s="192">
        <v>0</v>
      </c>
      <c r="O17" s="192">
        <f t="shared" si="4"/>
        <v>0</v>
      </c>
      <c r="P17" s="192">
        <v>0</v>
      </c>
      <c r="Q17" s="192">
        <f t="shared" si="5"/>
        <v>0</v>
      </c>
      <c r="R17" s="192"/>
      <c r="S17" s="192" t="s">
        <v>321</v>
      </c>
      <c r="T17" s="193" t="s">
        <v>322</v>
      </c>
      <c r="U17" s="157">
        <v>0</v>
      </c>
      <c r="V17" s="157">
        <f t="shared" si="6"/>
        <v>0</v>
      </c>
      <c r="W17" s="157"/>
      <c r="X17" s="157" t="s">
        <v>388</v>
      </c>
      <c r="Y17" s="148"/>
      <c r="Z17" s="148"/>
      <c r="AA17" s="148"/>
      <c r="AB17" s="148"/>
      <c r="AC17" s="148"/>
      <c r="AD17" s="148"/>
      <c r="AE17" s="148"/>
      <c r="AF17" s="148"/>
      <c r="AG17" s="148" t="s">
        <v>389</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87">
        <v>6</v>
      </c>
      <c r="B18" s="188" t="s">
        <v>2494</v>
      </c>
      <c r="C18" s="199" t="s">
        <v>2495</v>
      </c>
      <c r="D18" s="189" t="s">
        <v>420</v>
      </c>
      <c r="E18" s="190">
        <v>100</v>
      </c>
      <c r="F18" s="191">
        <v>85.6</v>
      </c>
      <c r="G18" s="192">
        <f t="shared" si="0"/>
        <v>8560</v>
      </c>
      <c r="H18" s="191">
        <v>0</v>
      </c>
      <c r="I18" s="192">
        <f t="shared" si="1"/>
        <v>0</v>
      </c>
      <c r="J18" s="191">
        <v>85.6</v>
      </c>
      <c r="K18" s="192">
        <f t="shared" si="2"/>
        <v>8560</v>
      </c>
      <c r="L18" s="192">
        <v>21</v>
      </c>
      <c r="M18" s="192">
        <f t="shared" si="3"/>
        <v>10357.6</v>
      </c>
      <c r="N18" s="192">
        <v>0</v>
      </c>
      <c r="O18" s="192">
        <f t="shared" si="4"/>
        <v>0</v>
      </c>
      <c r="P18" s="192">
        <v>0</v>
      </c>
      <c r="Q18" s="192">
        <f t="shared" si="5"/>
        <v>0</v>
      </c>
      <c r="R18" s="192"/>
      <c r="S18" s="192" t="s">
        <v>321</v>
      </c>
      <c r="T18" s="193" t="s">
        <v>322</v>
      </c>
      <c r="U18" s="157">
        <v>0</v>
      </c>
      <c r="V18" s="157">
        <f t="shared" si="6"/>
        <v>0</v>
      </c>
      <c r="W18" s="157"/>
      <c r="X18" s="157" t="s">
        <v>388</v>
      </c>
      <c r="Y18" s="148"/>
      <c r="Z18" s="148"/>
      <c r="AA18" s="148"/>
      <c r="AB18" s="148"/>
      <c r="AC18" s="148"/>
      <c r="AD18" s="148"/>
      <c r="AE18" s="148"/>
      <c r="AF18" s="148"/>
      <c r="AG18" s="148" t="s">
        <v>389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87">
        <v>7</v>
      </c>
      <c r="B19" s="188" t="s">
        <v>2496</v>
      </c>
      <c r="C19" s="199" t="s">
        <v>2497</v>
      </c>
      <c r="D19" s="189" t="s">
        <v>2498</v>
      </c>
      <c r="E19" s="190">
        <v>1</v>
      </c>
      <c r="F19" s="191">
        <v>480</v>
      </c>
      <c r="G19" s="192">
        <f t="shared" si="0"/>
        <v>480</v>
      </c>
      <c r="H19" s="191">
        <v>0</v>
      </c>
      <c r="I19" s="192">
        <f t="shared" si="1"/>
        <v>0</v>
      </c>
      <c r="J19" s="191">
        <v>480</v>
      </c>
      <c r="K19" s="192">
        <f t="shared" si="2"/>
        <v>480</v>
      </c>
      <c r="L19" s="192">
        <v>21</v>
      </c>
      <c r="M19" s="192">
        <f t="shared" si="3"/>
        <v>580.79999999999995</v>
      </c>
      <c r="N19" s="192">
        <v>0</v>
      </c>
      <c r="O19" s="192">
        <f t="shared" si="4"/>
        <v>0</v>
      </c>
      <c r="P19" s="192">
        <v>0</v>
      </c>
      <c r="Q19" s="192">
        <f t="shared" si="5"/>
        <v>0</v>
      </c>
      <c r="R19" s="192"/>
      <c r="S19" s="192" t="s">
        <v>321</v>
      </c>
      <c r="T19" s="193" t="s">
        <v>322</v>
      </c>
      <c r="U19" s="157">
        <v>0</v>
      </c>
      <c r="V19" s="157">
        <f t="shared" si="6"/>
        <v>0</v>
      </c>
      <c r="W19" s="157"/>
      <c r="X19" s="157" t="s">
        <v>388</v>
      </c>
      <c r="Y19" s="148"/>
      <c r="Z19" s="148"/>
      <c r="AA19" s="148"/>
      <c r="AB19" s="148"/>
      <c r="AC19" s="148"/>
      <c r="AD19" s="148"/>
      <c r="AE19" s="148"/>
      <c r="AF19" s="148"/>
      <c r="AG19" s="148" t="s">
        <v>389</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87">
        <v>8</v>
      </c>
      <c r="B20" s="188" t="s">
        <v>2499</v>
      </c>
      <c r="C20" s="199" t="s">
        <v>2500</v>
      </c>
      <c r="D20" s="189" t="s">
        <v>2498</v>
      </c>
      <c r="E20" s="190">
        <v>1</v>
      </c>
      <c r="F20" s="191">
        <v>1199.99</v>
      </c>
      <c r="G20" s="192">
        <f t="shared" si="0"/>
        <v>1199.99</v>
      </c>
      <c r="H20" s="191">
        <v>0</v>
      </c>
      <c r="I20" s="192">
        <f t="shared" si="1"/>
        <v>0</v>
      </c>
      <c r="J20" s="191">
        <v>1199.99</v>
      </c>
      <c r="K20" s="192">
        <f t="shared" si="2"/>
        <v>1199.99</v>
      </c>
      <c r="L20" s="192">
        <v>21</v>
      </c>
      <c r="M20" s="192">
        <f t="shared" si="3"/>
        <v>1451.9879000000001</v>
      </c>
      <c r="N20" s="192">
        <v>0</v>
      </c>
      <c r="O20" s="192">
        <f t="shared" si="4"/>
        <v>0</v>
      </c>
      <c r="P20" s="192">
        <v>0</v>
      </c>
      <c r="Q20" s="192">
        <f t="shared" si="5"/>
        <v>0</v>
      </c>
      <c r="R20" s="192"/>
      <c r="S20" s="192" t="s">
        <v>321</v>
      </c>
      <c r="T20" s="193" t="s">
        <v>322</v>
      </c>
      <c r="U20" s="157">
        <v>0</v>
      </c>
      <c r="V20" s="157">
        <f t="shared" si="6"/>
        <v>0</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87">
        <v>9</v>
      </c>
      <c r="B21" s="188" t="s">
        <v>2501</v>
      </c>
      <c r="C21" s="199" t="s">
        <v>2502</v>
      </c>
      <c r="D21" s="189" t="s">
        <v>2486</v>
      </c>
      <c r="E21" s="190">
        <v>4</v>
      </c>
      <c r="F21" s="191">
        <v>184</v>
      </c>
      <c r="G21" s="192">
        <f t="shared" si="0"/>
        <v>736</v>
      </c>
      <c r="H21" s="191">
        <v>0</v>
      </c>
      <c r="I21" s="192">
        <f t="shared" si="1"/>
        <v>0</v>
      </c>
      <c r="J21" s="191">
        <v>184</v>
      </c>
      <c r="K21" s="192">
        <f t="shared" si="2"/>
        <v>736</v>
      </c>
      <c r="L21" s="192">
        <v>21</v>
      </c>
      <c r="M21" s="192">
        <f t="shared" si="3"/>
        <v>890.56</v>
      </c>
      <c r="N21" s="192">
        <v>0</v>
      </c>
      <c r="O21" s="192">
        <f t="shared" si="4"/>
        <v>0</v>
      </c>
      <c r="P21" s="192">
        <v>0</v>
      </c>
      <c r="Q21" s="192">
        <f t="shared" si="5"/>
        <v>0</v>
      </c>
      <c r="R21" s="192"/>
      <c r="S21" s="192" t="s">
        <v>321</v>
      </c>
      <c r="T21" s="193" t="s">
        <v>322</v>
      </c>
      <c r="U21" s="157">
        <v>0</v>
      </c>
      <c r="V21" s="157">
        <f t="shared" si="6"/>
        <v>0</v>
      </c>
      <c r="W21" s="157"/>
      <c r="X21" s="157" t="s">
        <v>388</v>
      </c>
      <c r="Y21" s="148"/>
      <c r="Z21" s="148"/>
      <c r="AA21" s="148"/>
      <c r="AB21" s="148"/>
      <c r="AC21" s="148"/>
      <c r="AD21" s="148"/>
      <c r="AE21" s="148"/>
      <c r="AF21" s="148"/>
      <c r="AG21" s="148" t="s">
        <v>389</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87">
        <v>10</v>
      </c>
      <c r="B22" s="188" t="s">
        <v>2503</v>
      </c>
      <c r="C22" s="199" t="s">
        <v>2504</v>
      </c>
      <c r="D22" s="189" t="s">
        <v>2486</v>
      </c>
      <c r="E22" s="190">
        <v>2</v>
      </c>
      <c r="F22" s="191">
        <v>152</v>
      </c>
      <c r="G22" s="192">
        <f t="shared" si="0"/>
        <v>304</v>
      </c>
      <c r="H22" s="191">
        <v>0</v>
      </c>
      <c r="I22" s="192">
        <f t="shared" si="1"/>
        <v>0</v>
      </c>
      <c r="J22" s="191">
        <v>152</v>
      </c>
      <c r="K22" s="192">
        <f t="shared" si="2"/>
        <v>304</v>
      </c>
      <c r="L22" s="192">
        <v>21</v>
      </c>
      <c r="M22" s="192">
        <f t="shared" si="3"/>
        <v>367.84</v>
      </c>
      <c r="N22" s="192">
        <v>0</v>
      </c>
      <c r="O22" s="192">
        <f t="shared" si="4"/>
        <v>0</v>
      </c>
      <c r="P22" s="192">
        <v>0</v>
      </c>
      <c r="Q22" s="192">
        <f t="shared" si="5"/>
        <v>0</v>
      </c>
      <c r="R22" s="192"/>
      <c r="S22" s="192" t="s">
        <v>321</v>
      </c>
      <c r="T22" s="193" t="s">
        <v>322</v>
      </c>
      <c r="U22" s="157">
        <v>0</v>
      </c>
      <c r="V22" s="157">
        <f t="shared" si="6"/>
        <v>0</v>
      </c>
      <c r="W22" s="157"/>
      <c r="X22" s="157" t="s">
        <v>388</v>
      </c>
      <c r="Y22" s="148"/>
      <c r="Z22" s="148"/>
      <c r="AA22" s="148"/>
      <c r="AB22" s="148"/>
      <c r="AC22" s="148"/>
      <c r="AD22" s="148"/>
      <c r="AE22" s="148"/>
      <c r="AF22" s="148"/>
      <c r="AG22" s="148" t="s">
        <v>389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87">
        <v>11</v>
      </c>
      <c r="B23" s="188" t="s">
        <v>2505</v>
      </c>
      <c r="C23" s="199" t="s">
        <v>2538</v>
      </c>
      <c r="D23" s="189" t="s">
        <v>2486</v>
      </c>
      <c r="E23" s="190">
        <v>3</v>
      </c>
      <c r="F23" s="191">
        <v>32</v>
      </c>
      <c r="G23" s="192">
        <f t="shared" si="0"/>
        <v>96</v>
      </c>
      <c r="H23" s="191">
        <v>0</v>
      </c>
      <c r="I23" s="192">
        <f t="shared" si="1"/>
        <v>0</v>
      </c>
      <c r="J23" s="191">
        <v>32</v>
      </c>
      <c r="K23" s="192">
        <f t="shared" si="2"/>
        <v>96</v>
      </c>
      <c r="L23" s="192">
        <v>21</v>
      </c>
      <c r="M23" s="192">
        <f t="shared" si="3"/>
        <v>116.16</v>
      </c>
      <c r="N23" s="192">
        <v>0</v>
      </c>
      <c r="O23" s="192">
        <f t="shared" si="4"/>
        <v>0</v>
      </c>
      <c r="P23" s="192">
        <v>0</v>
      </c>
      <c r="Q23" s="192">
        <f t="shared" si="5"/>
        <v>0</v>
      </c>
      <c r="R23" s="192"/>
      <c r="S23" s="192" t="s">
        <v>321</v>
      </c>
      <c r="T23" s="193" t="s">
        <v>322</v>
      </c>
      <c r="U23" s="157">
        <v>0</v>
      </c>
      <c r="V23" s="157">
        <f t="shared" si="6"/>
        <v>0</v>
      </c>
      <c r="W23" s="157"/>
      <c r="X23" s="157" t="s">
        <v>388</v>
      </c>
      <c r="Y23" s="148"/>
      <c r="Z23" s="148"/>
      <c r="AA23" s="148"/>
      <c r="AB23" s="148"/>
      <c r="AC23" s="148"/>
      <c r="AD23" s="148"/>
      <c r="AE23" s="148"/>
      <c r="AF23" s="148"/>
      <c r="AG23" s="148" t="s">
        <v>389</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87">
        <v>12</v>
      </c>
      <c r="B24" s="188" t="s">
        <v>2546</v>
      </c>
      <c r="C24" s="199" t="s">
        <v>2506</v>
      </c>
      <c r="D24" s="189" t="s">
        <v>2486</v>
      </c>
      <c r="E24" s="190">
        <v>3</v>
      </c>
      <c r="F24" s="191">
        <v>32</v>
      </c>
      <c r="G24" s="192">
        <f t="shared" si="0"/>
        <v>96</v>
      </c>
      <c r="H24" s="191">
        <v>0</v>
      </c>
      <c r="I24" s="192">
        <f t="shared" si="1"/>
        <v>0</v>
      </c>
      <c r="J24" s="191">
        <v>32</v>
      </c>
      <c r="K24" s="192">
        <f t="shared" si="2"/>
        <v>96</v>
      </c>
      <c r="L24" s="192">
        <v>21</v>
      </c>
      <c r="M24" s="192">
        <f t="shared" si="3"/>
        <v>116.16</v>
      </c>
      <c r="N24" s="192">
        <v>0</v>
      </c>
      <c r="O24" s="192">
        <f t="shared" si="4"/>
        <v>0</v>
      </c>
      <c r="P24" s="192">
        <v>0</v>
      </c>
      <c r="Q24" s="192">
        <f t="shared" si="5"/>
        <v>0</v>
      </c>
      <c r="R24" s="192"/>
      <c r="S24" s="192" t="s">
        <v>321</v>
      </c>
      <c r="T24" s="193" t="s">
        <v>322</v>
      </c>
      <c r="U24" s="157">
        <v>0</v>
      </c>
      <c r="V24" s="157">
        <f t="shared" si="6"/>
        <v>0</v>
      </c>
      <c r="W24" s="157"/>
      <c r="X24" s="157" t="s">
        <v>388</v>
      </c>
      <c r="Y24" s="148"/>
      <c r="Z24" s="148"/>
      <c r="AA24" s="148"/>
      <c r="AB24" s="148"/>
      <c r="AC24" s="148"/>
      <c r="AD24" s="148"/>
      <c r="AE24" s="148"/>
      <c r="AF24" s="148"/>
      <c r="AG24" s="148" t="s">
        <v>389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x14ac:dyDescent="0.2">
      <c r="A25" s="159" t="s">
        <v>316</v>
      </c>
      <c r="B25" s="160" t="s">
        <v>272</v>
      </c>
      <c r="C25" s="174" t="s">
        <v>273</v>
      </c>
      <c r="D25" s="161"/>
      <c r="E25" s="162"/>
      <c r="F25" s="163"/>
      <c r="G25" s="163">
        <f>SUMIF(AG26:AG26,"&lt;&gt;NOR",G26:G26)</f>
        <v>6799.91</v>
      </c>
      <c r="H25" s="163"/>
      <c r="I25" s="163">
        <f>SUM(I26:I26)</f>
        <v>0</v>
      </c>
      <c r="J25" s="163"/>
      <c r="K25" s="163">
        <f>SUM(K26:K26)</f>
        <v>6799.91</v>
      </c>
      <c r="L25" s="163"/>
      <c r="M25" s="163">
        <f>SUM(M26:M26)</f>
        <v>8227.8910999999989</v>
      </c>
      <c r="N25" s="163"/>
      <c r="O25" s="163">
        <f>SUM(O26:O26)</f>
        <v>0</v>
      </c>
      <c r="P25" s="163"/>
      <c r="Q25" s="163">
        <f>SUM(Q26:Q26)</f>
        <v>0</v>
      </c>
      <c r="R25" s="163"/>
      <c r="S25" s="163"/>
      <c r="T25" s="164"/>
      <c r="U25" s="158"/>
      <c r="V25" s="158">
        <f>SUM(V26:V26)</f>
        <v>0</v>
      </c>
      <c r="W25" s="158"/>
      <c r="X25" s="158"/>
      <c r="AG25" t="s">
        <v>317</v>
      </c>
    </row>
    <row r="26" spans="1:60" outlineLevel="1" x14ac:dyDescent="0.2">
      <c r="A26" s="187">
        <v>13</v>
      </c>
      <c r="B26" s="188" t="s">
        <v>2507</v>
      </c>
      <c r="C26" s="199" t="s">
        <v>2508</v>
      </c>
      <c r="D26" s="189" t="s">
        <v>2498</v>
      </c>
      <c r="E26" s="190">
        <v>1</v>
      </c>
      <c r="F26" s="191">
        <v>6799.91</v>
      </c>
      <c r="G26" s="192">
        <f>ROUND(E26*F26,2)</f>
        <v>6799.91</v>
      </c>
      <c r="H26" s="191">
        <v>0</v>
      </c>
      <c r="I26" s="192">
        <f>ROUND(E26*H26,2)</f>
        <v>0</v>
      </c>
      <c r="J26" s="191">
        <v>6799.91</v>
      </c>
      <c r="K26" s="192">
        <f>ROUND(E26*J26,2)</f>
        <v>6799.91</v>
      </c>
      <c r="L26" s="192">
        <v>21</v>
      </c>
      <c r="M26" s="192">
        <f>G26*(1+L26/100)</f>
        <v>8227.8910999999989</v>
      </c>
      <c r="N26" s="192">
        <v>0</v>
      </c>
      <c r="O26" s="192">
        <f>ROUND(E26*N26,2)</f>
        <v>0</v>
      </c>
      <c r="P26" s="192">
        <v>0</v>
      </c>
      <c r="Q26" s="192">
        <f>ROUND(E26*P26,2)</f>
        <v>0</v>
      </c>
      <c r="R26" s="192"/>
      <c r="S26" s="192" t="s">
        <v>321</v>
      </c>
      <c r="T26" s="193" t="s">
        <v>322</v>
      </c>
      <c r="U26" s="157">
        <v>0</v>
      </c>
      <c r="V26" s="157">
        <f>ROUND(E26*U26,2)</f>
        <v>0</v>
      </c>
      <c r="W26" s="157"/>
      <c r="X26" s="157" t="s">
        <v>2509</v>
      </c>
      <c r="Y26" s="148"/>
      <c r="Z26" s="148"/>
      <c r="AA26" s="148"/>
      <c r="AB26" s="148"/>
      <c r="AC26" s="148"/>
      <c r="AD26" s="148"/>
      <c r="AE26" s="148"/>
      <c r="AF26" s="148"/>
      <c r="AG26" s="148" t="s">
        <v>2510</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x14ac:dyDescent="0.2">
      <c r="A27" s="159" t="s">
        <v>316</v>
      </c>
      <c r="B27" s="160" t="s">
        <v>274</v>
      </c>
      <c r="C27" s="174" t="s">
        <v>205</v>
      </c>
      <c r="D27" s="161"/>
      <c r="E27" s="162"/>
      <c r="F27" s="163"/>
      <c r="G27" s="163">
        <f>SUMIF(AG28:AG37,"&lt;&gt;NOR",G28:G37)</f>
        <v>34660.25</v>
      </c>
      <c r="H27" s="163"/>
      <c r="I27" s="163">
        <f>SUM(I28:I37)</f>
        <v>0</v>
      </c>
      <c r="J27" s="163"/>
      <c r="K27" s="163">
        <f>SUM(K28:K37)</f>
        <v>34660.25</v>
      </c>
      <c r="L27" s="163"/>
      <c r="M27" s="163">
        <f>SUM(M28:M37)</f>
        <v>41938.902500000004</v>
      </c>
      <c r="N27" s="163"/>
      <c r="O27" s="163">
        <f>SUM(O28:O37)</f>
        <v>0</v>
      </c>
      <c r="P27" s="163"/>
      <c r="Q27" s="163">
        <f>SUM(Q28:Q37)</f>
        <v>0</v>
      </c>
      <c r="R27" s="163"/>
      <c r="S27" s="163"/>
      <c r="T27" s="164"/>
      <c r="U27" s="158"/>
      <c r="V27" s="158">
        <f>SUM(V28:V37)</f>
        <v>0</v>
      </c>
      <c r="W27" s="158"/>
      <c r="X27" s="158"/>
      <c r="AG27" t="s">
        <v>317</v>
      </c>
    </row>
    <row r="28" spans="1:60" outlineLevel="1" x14ac:dyDescent="0.2">
      <c r="A28" s="187">
        <v>14</v>
      </c>
      <c r="B28" s="188" t="s">
        <v>2511</v>
      </c>
      <c r="C28" s="199" t="s">
        <v>2512</v>
      </c>
      <c r="D28" s="189" t="s">
        <v>420</v>
      </c>
      <c r="E28" s="190">
        <v>90</v>
      </c>
      <c r="F28" s="191">
        <v>2.08</v>
      </c>
      <c r="G28" s="192">
        <f>ROUND(E28*F28,2)</f>
        <v>187.2</v>
      </c>
      <c r="H28" s="191">
        <v>0</v>
      </c>
      <c r="I28" s="192">
        <f>ROUND(E28*H28,2)</f>
        <v>0</v>
      </c>
      <c r="J28" s="191">
        <v>2.08</v>
      </c>
      <c r="K28" s="192">
        <f>ROUND(E28*J28,2)</f>
        <v>187.2</v>
      </c>
      <c r="L28" s="192">
        <v>21</v>
      </c>
      <c r="M28" s="192">
        <f>G28*(1+L28/100)</f>
        <v>226.51199999999997</v>
      </c>
      <c r="N28" s="192">
        <v>0</v>
      </c>
      <c r="O28" s="192">
        <f>ROUND(E28*N28,2)</f>
        <v>0</v>
      </c>
      <c r="P28" s="192">
        <v>0</v>
      </c>
      <c r="Q28" s="192">
        <f>ROUND(E28*P28,2)</f>
        <v>0</v>
      </c>
      <c r="R28" s="192"/>
      <c r="S28" s="192" t="s">
        <v>321</v>
      </c>
      <c r="T28" s="193" t="s">
        <v>322</v>
      </c>
      <c r="U28" s="157">
        <v>0</v>
      </c>
      <c r="V28" s="157">
        <f>ROUND(E28*U28,2)</f>
        <v>0</v>
      </c>
      <c r="W28" s="157"/>
      <c r="X28" s="157" t="s">
        <v>388</v>
      </c>
      <c r="Y28" s="148"/>
      <c r="Z28" s="148"/>
      <c r="AA28" s="148"/>
      <c r="AB28" s="148"/>
      <c r="AC28" s="148"/>
      <c r="AD28" s="148"/>
      <c r="AE28" s="148"/>
      <c r="AF28" s="148"/>
      <c r="AG28" s="148" t="s">
        <v>389</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65">
        <v>15</v>
      </c>
      <c r="B29" s="166" t="s">
        <v>2513</v>
      </c>
      <c r="C29" s="175" t="s">
        <v>2514</v>
      </c>
      <c r="D29" s="167" t="s">
        <v>420</v>
      </c>
      <c r="E29" s="168">
        <v>40</v>
      </c>
      <c r="F29" s="169">
        <v>280</v>
      </c>
      <c r="G29" s="170">
        <f>ROUND(E29*F29,2)</f>
        <v>11200</v>
      </c>
      <c r="H29" s="169">
        <v>0</v>
      </c>
      <c r="I29" s="170">
        <f>ROUND(E29*H29,2)</f>
        <v>0</v>
      </c>
      <c r="J29" s="169">
        <v>280</v>
      </c>
      <c r="K29" s="170">
        <f>ROUND(E29*J29,2)</f>
        <v>11200</v>
      </c>
      <c r="L29" s="170">
        <v>21</v>
      </c>
      <c r="M29" s="170">
        <f>G29*(1+L29/100)</f>
        <v>13552</v>
      </c>
      <c r="N29" s="170">
        <v>0</v>
      </c>
      <c r="O29" s="170">
        <f>ROUND(E29*N29,2)</f>
        <v>0</v>
      </c>
      <c r="P29" s="170">
        <v>0</v>
      </c>
      <c r="Q29" s="170">
        <f>ROUND(E29*P29,2)</f>
        <v>0</v>
      </c>
      <c r="R29" s="170"/>
      <c r="S29" s="170" t="s">
        <v>321</v>
      </c>
      <c r="T29" s="171" t="s">
        <v>322</v>
      </c>
      <c r="U29" s="157">
        <v>0</v>
      </c>
      <c r="V29" s="157">
        <f>ROUND(E29*U29,2)</f>
        <v>0</v>
      </c>
      <c r="W29" s="157"/>
      <c r="X29" s="157" t="s">
        <v>388</v>
      </c>
      <c r="Y29" s="148"/>
      <c r="Z29" s="148"/>
      <c r="AA29" s="148"/>
      <c r="AB29" s="148"/>
      <c r="AC29" s="148"/>
      <c r="AD29" s="148"/>
      <c r="AE29" s="148"/>
      <c r="AF29" s="148"/>
      <c r="AG29" s="148" t="s">
        <v>389</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270" t="s">
        <v>2515</v>
      </c>
      <c r="D30" s="271"/>
      <c r="E30" s="271"/>
      <c r="F30" s="271"/>
      <c r="G30" s="271"/>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326</v>
      </c>
      <c r="AH30" s="148"/>
      <c r="AI30" s="148"/>
      <c r="AJ30" s="148"/>
      <c r="AK30" s="148"/>
      <c r="AL30" s="148"/>
      <c r="AM30" s="148"/>
      <c r="AN30" s="148"/>
      <c r="AO30" s="148"/>
      <c r="AP30" s="148"/>
      <c r="AQ30" s="148"/>
      <c r="AR30" s="148"/>
      <c r="AS30" s="148"/>
      <c r="AT30" s="148"/>
      <c r="AU30" s="148"/>
      <c r="AV30" s="148"/>
      <c r="AW30" s="148"/>
      <c r="AX30" s="148"/>
      <c r="AY30" s="148"/>
      <c r="AZ30" s="148"/>
      <c r="BA30" s="172" t="str">
        <f>C30</f>
        <v>Výkop 35 x 80 cm  kompletní, včetně pískového lože 10/10cm, zahrnutí, hutnění, výstražné fólie a úpravy terénu</v>
      </c>
      <c r="BB30" s="148"/>
      <c r="BC30" s="148"/>
      <c r="BD30" s="148"/>
      <c r="BE30" s="148"/>
      <c r="BF30" s="148"/>
      <c r="BG30" s="148"/>
      <c r="BH30" s="148"/>
    </row>
    <row r="31" spans="1:60" outlineLevel="1" x14ac:dyDescent="0.2">
      <c r="A31" s="165">
        <v>16</v>
      </c>
      <c r="B31" s="166" t="s">
        <v>2516</v>
      </c>
      <c r="C31" s="175" t="s">
        <v>2517</v>
      </c>
      <c r="D31" s="167" t="s">
        <v>420</v>
      </c>
      <c r="E31" s="168">
        <v>15</v>
      </c>
      <c r="F31" s="169">
        <v>599.99</v>
      </c>
      <c r="G31" s="170">
        <f>ROUND(E31*F31,2)</f>
        <v>8999.85</v>
      </c>
      <c r="H31" s="169">
        <v>0</v>
      </c>
      <c r="I31" s="170">
        <f>ROUND(E31*H31,2)</f>
        <v>0</v>
      </c>
      <c r="J31" s="169">
        <v>599.99</v>
      </c>
      <c r="K31" s="170">
        <f>ROUND(E31*J31,2)</f>
        <v>8999.85</v>
      </c>
      <c r="L31" s="170">
        <v>21</v>
      </c>
      <c r="M31" s="170">
        <f>G31*(1+L31/100)</f>
        <v>10889.818499999999</v>
      </c>
      <c r="N31" s="170">
        <v>0</v>
      </c>
      <c r="O31" s="170">
        <f>ROUND(E31*N31,2)</f>
        <v>0</v>
      </c>
      <c r="P31" s="170">
        <v>0</v>
      </c>
      <c r="Q31" s="170">
        <f>ROUND(E31*P31,2)</f>
        <v>0</v>
      </c>
      <c r="R31" s="170"/>
      <c r="S31" s="170" t="s">
        <v>321</v>
      </c>
      <c r="T31" s="171" t="s">
        <v>322</v>
      </c>
      <c r="U31" s="157">
        <v>0</v>
      </c>
      <c r="V31" s="157">
        <f>ROUND(E31*U31,2)</f>
        <v>0</v>
      </c>
      <c r="W31" s="157"/>
      <c r="X31" s="157" t="s">
        <v>388</v>
      </c>
      <c r="Y31" s="148"/>
      <c r="Z31" s="148"/>
      <c r="AA31" s="148"/>
      <c r="AB31" s="148"/>
      <c r="AC31" s="148"/>
      <c r="AD31" s="148"/>
      <c r="AE31" s="148"/>
      <c r="AF31" s="148"/>
      <c r="AG31" s="148" t="s">
        <v>389</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33.75" outlineLevel="1" x14ac:dyDescent="0.2">
      <c r="A32" s="155"/>
      <c r="B32" s="156"/>
      <c r="C32" s="270" t="s">
        <v>2547</v>
      </c>
      <c r="D32" s="271"/>
      <c r="E32" s="271"/>
      <c r="F32" s="271"/>
      <c r="G32" s="271"/>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326</v>
      </c>
      <c r="AH32" s="148"/>
      <c r="AI32" s="148"/>
      <c r="AJ32" s="148"/>
      <c r="AK32" s="148"/>
      <c r="AL32" s="148"/>
      <c r="AM32" s="148"/>
      <c r="AN32" s="148"/>
      <c r="AO32" s="148"/>
      <c r="AP32" s="148"/>
      <c r="AQ32" s="148"/>
      <c r="AR32" s="148"/>
      <c r="AS32" s="148"/>
      <c r="AT32" s="148"/>
      <c r="AU32" s="148"/>
      <c r="AV32" s="148"/>
      <c r="AW32" s="148"/>
      <c r="AX32" s="148"/>
      <c r="AY32" s="148"/>
      <c r="AZ32" s="148"/>
      <c r="BA32" s="172" t="str">
        <f>C32</f>
        <v>Výkop 50 x 120 cm, kompletní, včetně betonového podloží 10 cm, pískového lože 10/10cm, zahrnutí, hutnění, výstražné fólie a úpravy terénu. Úprava asfaltového povrchu je součástí SO 05 Opravy komunikací !!!! Protlak pod silnicí a náhonem je součástí SO 01 Kanalizační stoky!!!!</v>
      </c>
      <c r="BB32" s="148"/>
      <c r="BC32" s="148"/>
      <c r="BD32" s="148"/>
      <c r="BE32" s="148"/>
      <c r="BF32" s="148"/>
      <c r="BG32" s="148"/>
      <c r="BH32" s="148"/>
    </row>
    <row r="33" spans="1:60" outlineLevel="1" x14ac:dyDescent="0.2">
      <c r="A33" s="187">
        <v>17</v>
      </c>
      <c r="B33" s="188" t="s">
        <v>2519</v>
      </c>
      <c r="C33" s="199" t="s">
        <v>2520</v>
      </c>
      <c r="D33" s="189" t="s">
        <v>420</v>
      </c>
      <c r="E33" s="190">
        <v>30</v>
      </c>
      <c r="F33" s="191">
        <v>157.6</v>
      </c>
      <c r="G33" s="192">
        <f>ROUND(E33*F33,2)</f>
        <v>4728</v>
      </c>
      <c r="H33" s="191">
        <v>0</v>
      </c>
      <c r="I33" s="192">
        <f>ROUND(E33*H33,2)</f>
        <v>0</v>
      </c>
      <c r="J33" s="191">
        <v>157.6</v>
      </c>
      <c r="K33" s="192">
        <f>ROUND(E33*J33,2)</f>
        <v>4728</v>
      </c>
      <c r="L33" s="192">
        <v>21</v>
      </c>
      <c r="M33" s="192">
        <f>G33*(1+L33/100)</f>
        <v>5720.88</v>
      </c>
      <c r="N33" s="192">
        <v>0</v>
      </c>
      <c r="O33" s="192">
        <f>ROUND(E33*N33,2)</f>
        <v>0</v>
      </c>
      <c r="P33" s="192">
        <v>0</v>
      </c>
      <c r="Q33" s="192">
        <f>ROUND(E33*P33,2)</f>
        <v>0</v>
      </c>
      <c r="R33" s="192"/>
      <c r="S33" s="192" t="s">
        <v>321</v>
      </c>
      <c r="T33" s="193" t="s">
        <v>322</v>
      </c>
      <c r="U33" s="157">
        <v>0</v>
      </c>
      <c r="V33" s="157">
        <f>ROUND(E33*U33,2)</f>
        <v>0</v>
      </c>
      <c r="W33" s="157"/>
      <c r="X33" s="157" t="s">
        <v>388</v>
      </c>
      <c r="Y33" s="148"/>
      <c r="Z33" s="148"/>
      <c r="AA33" s="148"/>
      <c r="AB33" s="148"/>
      <c r="AC33" s="148"/>
      <c r="AD33" s="148"/>
      <c r="AE33" s="148"/>
      <c r="AF33" s="148"/>
      <c r="AG33" s="148" t="s">
        <v>389</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87">
        <v>18</v>
      </c>
      <c r="B34" s="188" t="s">
        <v>2521</v>
      </c>
      <c r="C34" s="199" t="s">
        <v>2522</v>
      </c>
      <c r="D34" s="189" t="s">
        <v>506</v>
      </c>
      <c r="E34" s="190">
        <v>8</v>
      </c>
      <c r="F34" s="191">
        <v>467.2</v>
      </c>
      <c r="G34" s="192">
        <f>ROUND(E34*F34,2)</f>
        <v>3737.6</v>
      </c>
      <c r="H34" s="191">
        <v>0</v>
      </c>
      <c r="I34" s="192">
        <f>ROUND(E34*H34,2)</f>
        <v>0</v>
      </c>
      <c r="J34" s="191">
        <v>467.2</v>
      </c>
      <c r="K34" s="192">
        <f>ROUND(E34*J34,2)</f>
        <v>3737.6</v>
      </c>
      <c r="L34" s="192">
        <v>21</v>
      </c>
      <c r="M34" s="192">
        <f>G34*(1+L34/100)</f>
        <v>4522.4960000000001</v>
      </c>
      <c r="N34" s="192">
        <v>0</v>
      </c>
      <c r="O34" s="192">
        <f>ROUND(E34*N34,2)</f>
        <v>0</v>
      </c>
      <c r="P34" s="192">
        <v>0</v>
      </c>
      <c r="Q34" s="192">
        <f>ROUND(E34*P34,2)</f>
        <v>0</v>
      </c>
      <c r="R34" s="192"/>
      <c r="S34" s="192" t="s">
        <v>321</v>
      </c>
      <c r="T34" s="193" t="s">
        <v>322</v>
      </c>
      <c r="U34" s="157">
        <v>0</v>
      </c>
      <c r="V34" s="157">
        <f>ROUND(E34*U34,2)</f>
        <v>0</v>
      </c>
      <c r="W34" s="157"/>
      <c r="X34" s="157" t="s">
        <v>388</v>
      </c>
      <c r="Y34" s="148"/>
      <c r="Z34" s="148"/>
      <c r="AA34" s="148"/>
      <c r="AB34" s="148"/>
      <c r="AC34" s="148"/>
      <c r="AD34" s="148"/>
      <c r="AE34" s="148"/>
      <c r="AF34" s="148"/>
      <c r="AG34" s="148" t="s">
        <v>389</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87">
        <v>19</v>
      </c>
      <c r="B35" s="188" t="s">
        <v>2523</v>
      </c>
      <c r="C35" s="199" t="s">
        <v>2524</v>
      </c>
      <c r="D35" s="189" t="s">
        <v>443</v>
      </c>
      <c r="E35" s="190">
        <v>2.5</v>
      </c>
      <c r="F35" s="191">
        <v>396</v>
      </c>
      <c r="G35" s="192">
        <f>ROUND(E35*F35,2)</f>
        <v>990</v>
      </c>
      <c r="H35" s="191">
        <v>0</v>
      </c>
      <c r="I35" s="192">
        <f>ROUND(E35*H35,2)</f>
        <v>0</v>
      </c>
      <c r="J35" s="191">
        <v>396</v>
      </c>
      <c r="K35" s="192">
        <f>ROUND(E35*J35,2)</f>
        <v>990</v>
      </c>
      <c r="L35" s="192">
        <v>21</v>
      </c>
      <c r="M35" s="192">
        <f>G35*(1+L35/100)</f>
        <v>1197.8999999999999</v>
      </c>
      <c r="N35" s="192">
        <v>0</v>
      </c>
      <c r="O35" s="192">
        <f>ROUND(E35*N35,2)</f>
        <v>0</v>
      </c>
      <c r="P35" s="192">
        <v>0</v>
      </c>
      <c r="Q35" s="192">
        <f>ROUND(E35*P35,2)</f>
        <v>0</v>
      </c>
      <c r="R35" s="192"/>
      <c r="S35" s="192" t="s">
        <v>321</v>
      </c>
      <c r="T35" s="193" t="s">
        <v>322</v>
      </c>
      <c r="U35" s="157">
        <v>0</v>
      </c>
      <c r="V35" s="157">
        <f>ROUND(E35*U35,2)</f>
        <v>0</v>
      </c>
      <c r="W35" s="157"/>
      <c r="X35" s="157" t="s">
        <v>388</v>
      </c>
      <c r="Y35" s="148"/>
      <c r="Z35" s="148"/>
      <c r="AA35" s="148"/>
      <c r="AB35" s="148"/>
      <c r="AC35" s="148"/>
      <c r="AD35" s="148"/>
      <c r="AE35" s="148"/>
      <c r="AF35" s="148"/>
      <c r="AG35" s="148" t="s">
        <v>389</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87">
        <v>20</v>
      </c>
      <c r="B36" s="188" t="s">
        <v>2525</v>
      </c>
      <c r="C36" s="199" t="s">
        <v>2548</v>
      </c>
      <c r="D36" s="189" t="s">
        <v>443</v>
      </c>
      <c r="E36" s="190">
        <v>1</v>
      </c>
      <c r="F36" s="191">
        <v>632</v>
      </c>
      <c r="G36" s="192">
        <f>ROUND(E36*F36,2)</f>
        <v>632</v>
      </c>
      <c r="H36" s="191">
        <v>0</v>
      </c>
      <c r="I36" s="192">
        <f>ROUND(E36*H36,2)</f>
        <v>0</v>
      </c>
      <c r="J36" s="191">
        <v>632</v>
      </c>
      <c r="K36" s="192">
        <f>ROUND(E36*J36,2)</f>
        <v>632</v>
      </c>
      <c r="L36" s="192">
        <v>21</v>
      </c>
      <c r="M36" s="192">
        <f>G36*(1+L36/100)</f>
        <v>764.72</v>
      </c>
      <c r="N36" s="192">
        <v>0</v>
      </c>
      <c r="O36" s="192">
        <f>ROUND(E36*N36,2)</f>
        <v>0</v>
      </c>
      <c r="P36" s="192">
        <v>0</v>
      </c>
      <c r="Q36" s="192">
        <f>ROUND(E36*P36,2)</f>
        <v>0</v>
      </c>
      <c r="R36" s="192"/>
      <c r="S36" s="192" t="s">
        <v>321</v>
      </c>
      <c r="T36" s="193" t="s">
        <v>322</v>
      </c>
      <c r="U36" s="157">
        <v>0</v>
      </c>
      <c r="V36" s="157">
        <f>ROUND(E36*U36,2)</f>
        <v>0</v>
      </c>
      <c r="W36" s="157"/>
      <c r="X36" s="157" t="s">
        <v>388</v>
      </c>
      <c r="Y36" s="148"/>
      <c r="Z36" s="148"/>
      <c r="AA36" s="148"/>
      <c r="AB36" s="148"/>
      <c r="AC36" s="148"/>
      <c r="AD36" s="148"/>
      <c r="AE36" s="148"/>
      <c r="AF36" s="148"/>
      <c r="AG36" s="148" t="s">
        <v>389</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65">
        <v>21</v>
      </c>
      <c r="B37" s="166" t="s">
        <v>2549</v>
      </c>
      <c r="C37" s="175" t="s">
        <v>2526</v>
      </c>
      <c r="D37" s="167" t="s">
        <v>443</v>
      </c>
      <c r="E37" s="168">
        <v>6</v>
      </c>
      <c r="F37" s="169">
        <v>697.6</v>
      </c>
      <c r="G37" s="170">
        <f>ROUND(E37*F37,2)</f>
        <v>4185.6000000000004</v>
      </c>
      <c r="H37" s="169">
        <v>0</v>
      </c>
      <c r="I37" s="170">
        <f>ROUND(E37*H37,2)</f>
        <v>0</v>
      </c>
      <c r="J37" s="169">
        <v>697.6</v>
      </c>
      <c r="K37" s="170">
        <f>ROUND(E37*J37,2)</f>
        <v>4185.6000000000004</v>
      </c>
      <c r="L37" s="170">
        <v>21</v>
      </c>
      <c r="M37" s="170">
        <f>G37*(1+L37/100)</f>
        <v>5064.576</v>
      </c>
      <c r="N37" s="170">
        <v>0</v>
      </c>
      <c r="O37" s="170">
        <f>ROUND(E37*N37,2)</f>
        <v>0</v>
      </c>
      <c r="P37" s="170">
        <v>0</v>
      </c>
      <c r="Q37" s="170">
        <f>ROUND(E37*P37,2)</f>
        <v>0</v>
      </c>
      <c r="R37" s="170"/>
      <c r="S37" s="170" t="s">
        <v>321</v>
      </c>
      <c r="T37" s="171" t="s">
        <v>322</v>
      </c>
      <c r="U37" s="157">
        <v>0</v>
      </c>
      <c r="V37" s="157">
        <f>ROUND(E37*U37,2)</f>
        <v>0</v>
      </c>
      <c r="W37" s="157"/>
      <c r="X37" s="157" t="s">
        <v>388</v>
      </c>
      <c r="Y37" s="148"/>
      <c r="Z37" s="148"/>
      <c r="AA37" s="148"/>
      <c r="AB37" s="148"/>
      <c r="AC37" s="148"/>
      <c r="AD37" s="148"/>
      <c r="AE37" s="148"/>
      <c r="AF37" s="148"/>
      <c r="AG37" s="148" t="s">
        <v>389</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x14ac:dyDescent="0.2">
      <c r="A38" s="3"/>
      <c r="B38" s="4"/>
      <c r="C38" s="176"/>
      <c r="D38" s="6"/>
      <c r="E38" s="3"/>
      <c r="F38" s="3"/>
      <c r="G38" s="3"/>
      <c r="H38" s="3"/>
      <c r="I38" s="3"/>
      <c r="J38" s="3"/>
      <c r="K38" s="3"/>
      <c r="L38" s="3"/>
      <c r="M38" s="3"/>
      <c r="N38" s="3"/>
      <c r="O38" s="3"/>
      <c r="P38" s="3"/>
      <c r="Q38" s="3"/>
      <c r="R38" s="3"/>
      <c r="S38" s="3"/>
      <c r="T38" s="3"/>
      <c r="U38" s="3"/>
      <c r="V38" s="3"/>
      <c r="W38" s="3"/>
      <c r="X38" s="3"/>
      <c r="AE38">
        <v>15</v>
      </c>
      <c r="AF38">
        <v>21</v>
      </c>
      <c r="AG38" t="s">
        <v>303</v>
      </c>
    </row>
    <row r="39" spans="1:60" x14ac:dyDescent="0.2">
      <c r="A39" s="151"/>
      <c r="B39" s="152" t="s">
        <v>29</v>
      </c>
      <c r="C39" s="177"/>
      <c r="D39" s="153"/>
      <c r="E39" s="154"/>
      <c r="F39" s="154"/>
      <c r="G39" s="173">
        <f>G8+G11+G14+G25+G27</f>
        <v>76992</v>
      </c>
      <c r="H39" s="3"/>
      <c r="I39" s="3"/>
      <c r="J39" s="3"/>
      <c r="K39" s="3"/>
      <c r="L39" s="3"/>
      <c r="M39" s="3"/>
      <c r="N39" s="3"/>
      <c r="O39" s="3"/>
      <c r="P39" s="3"/>
      <c r="Q39" s="3"/>
      <c r="R39" s="3"/>
      <c r="S39" s="3"/>
      <c r="T39" s="3"/>
      <c r="U39" s="3"/>
      <c r="V39" s="3"/>
      <c r="W39" s="3"/>
      <c r="X39" s="3"/>
      <c r="AE39">
        <f>SUMIF(L7:L37,AE38,G7:G37)</f>
        <v>0</v>
      </c>
      <c r="AF39">
        <f>SUMIF(L7:L37,AF38,G7:G37)</f>
        <v>76992</v>
      </c>
      <c r="AG39" t="s">
        <v>378</v>
      </c>
    </row>
    <row r="40" spans="1:60" x14ac:dyDescent="0.2">
      <c r="C40" s="178"/>
      <c r="D40" s="10"/>
      <c r="AG40" t="s">
        <v>379</v>
      </c>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F//8jmMfAd0igZGEILZY5ozd9VCO0DcTra+SKMNuW2myzCKJxKxt2FqLmKB/Lz0lOm540KMexY5AMwssmlfg==" saltValue="WFznrJGkmmflLQoTCOkXxg==" spinCount="100000" sheet="1"/>
  <mergeCells count="8">
    <mergeCell ref="C30:G30"/>
    <mergeCell ref="C32:G32"/>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97</v>
      </c>
      <c r="C3" s="264" t="s">
        <v>98</v>
      </c>
      <c r="D3" s="265"/>
      <c r="E3" s="265"/>
      <c r="F3" s="265"/>
      <c r="G3" s="266"/>
      <c r="AC3" s="122" t="s">
        <v>382</v>
      </c>
      <c r="AG3" t="s">
        <v>293</v>
      </c>
    </row>
    <row r="4" spans="1:60" ht="24.95" customHeight="1" x14ac:dyDescent="0.2">
      <c r="A4" s="141" t="s">
        <v>9</v>
      </c>
      <c r="B4" s="142" t="s">
        <v>99</v>
      </c>
      <c r="C4" s="267" t="s">
        <v>98</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204</v>
      </c>
      <c r="C8" s="174" t="s">
        <v>205</v>
      </c>
      <c r="D8" s="161"/>
      <c r="E8" s="162"/>
      <c r="F8" s="163"/>
      <c r="G8" s="163">
        <f>SUMIF(AG9:AG133,"&lt;&gt;NOR",G9:G133)</f>
        <v>658211.74999999988</v>
      </c>
      <c r="H8" s="163"/>
      <c r="I8" s="163">
        <f>SUM(I9:I133)</f>
        <v>136526.44</v>
      </c>
      <c r="J8" s="163"/>
      <c r="K8" s="163">
        <f>SUM(K9:K133)</f>
        <v>521685.32</v>
      </c>
      <c r="L8" s="163"/>
      <c r="M8" s="163">
        <f>SUM(M9:M133)</f>
        <v>796436.21750000003</v>
      </c>
      <c r="N8" s="163"/>
      <c r="O8" s="163">
        <f>SUM(O9:O133)</f>
        <v>0.74</v>
      </c>
      <c r="P8" s="163"/>
      <c r="Q8" s="163">
        <f>SUM(Q9:Q133)</f>
        <v>0</v>
      </c>
      <c r="R8" s="163"/>
      <c r="S8" s="163"/>
      <c r="T8" s="164"/>
      <c r="U8" s="158"/>
      <c r="V8" s="158">
        <f>SUM(V9:V133)</f>
        <v>1391.4099999999999</v>
      </c>
      <c r="W8" s="158"/>
      <c r="X8" s="158"/>
      <c r="AG8" t="s">
        <v>317</v>
      </c>
    </row>
    <row r="9" spans="1:60" outlineLevel="1" x14ac:dyDescent="0.2">
      <c r="A9" s="165">
        <v>1</v>
      </c>
      <c r="B9" s="166" t="s">
        <v>2550</v>
      </c>
      <c r="C9" s="175" t="s">
        <v>2551</v>
      </c>
      <c r="D9" s="167" t="s">
        <v>443</v>
      </c>
      <c r="E9" s="168">
        <v>18.063690000000001</v>
      </c>
      <c r="F9" s="169">
        <v>614.4</v>
      </c>
      <c r="G9" s="170">
        <f>ROUND(E9*F9,2)</f>
        <v>11098.33</v>
      </c>
      <c r="H9" s="169">
        <v>0</v>
      </c>
      <c r="I9" s="170">
        <f>ROUND(E9*H9,2)</f>
        <v>0</v>
      </c>
      <c r="J9" s="169">
        <v>614.4</v>
      </c>
      <c r="K9" s="170">
        <f>ROUND(E9*J9,2)</f>
        <v>11098.33</v>
      </c>
      <c r="L9" s="170">
        <v>21</v>
      </c>
      <c r="M9" s="170">
        <f>G9*(1+L9/100)</f>
        <v>13428.979299999999</v>
      </c>
      <c r="N9" s="170">
        <v>0</v>
      </c>
      <c r="O9" s="170">
        <f>ROUND(E9*N9,2)</f>
        <v>0</v>
      </c>
      <c r="P9" s="170">
        <v>0</v>
      </c>
      <c r="Q9" s="170">
        <f>ROUND(E9*P9,2)</f>
        <v>0</v>
      </c>
      <c r="R9" s="170" t="s">
        <v>386</v>
      </c>
      <c r="S9" s="170" t="s">
        <v>387</v>
      </c>
      <c r="T9" s="171" t="s">
        <v>322</v>
      </c>
      <c r="U9" s="157">
        <v>2.335</v>
      </c>
      <c r="V9" s="157">
        <f>ROUND(E9*U9,2)</f>
        <v>42.18</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73" t="s">
        <v>1724</v>
      </c>
      <c r="D10" s="274"/>
      <c r="E10" s="274"/>
      <c r="F10" s="274"/>
      <c r="G10" s="274"/>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391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97" t="s">
        <v>456</v>
      </c>
      <c r="D11" s="183"/>
      <c r="E11" s="184"/>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393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97" t="s">
        <v>2552</v>
      </c>
      <c r="D12" s="183"/>
      <c r="E12" s="184">
        <v>18.063690000000001</v>
      </c>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393</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65">
        <v>2</v>
      </c>
      <c r="B13" s="166" t="s">
        <v>2553</v>
      </c>
      <c r="C13" s="175" t="s">
        <v>2554</v>
      </c>
      <c r="D13" s="167" t="s">
        <v>443</v>
      </c>
      <c r="E13" s="168">
        <v>51.610550000000003</v>
      </c>
      <c r="F13" s="169">
        <v>1224.8</v>
      </c>
      <c r="G13" s="170">
        <f>ROUND(E13*F13,2)</f>
        <v>63212.6</v>
      </c>
      <c r="H13" s="169">
        <v>0</v>
      </c>
      <c r="I13" s="170">
        <f>ROUND(E13*H13,2)</f>
        <v>0</v>
      </c>
      <c r="J13" s="169">
        <v>1224.8</v>
      </c>
      <c r="K13" s="170">
        <f>ROUND(E13*J13,2)</f>
        <v>63212.6</v>
      </c>
      <c r="L13" s="170">
        <v>21</v>
      </c>
      <c r="M13" s="170">
        <f>G13*(1+L13/100)</f>
        <v>76487.245999999999</v>
      </c>
      <c r="N13" s="170">
        <v>0</v>
      </c>
      <c r="O13" s="170">
        <f>ROUND(E13*N13,2)</f>
        <v>0</v>
      </c>
      <c r="P13" s="170">
        <v>0</v>
      </c>
      <c r="Q13" s="170">
        <f>ROUND(E13*P13,2)</f>
        <v>0</v>
      </c>
      <c r="R13" s="170" t="s">
        <v>386</v>
      </c>
      <c r="S13" s="170" t="s">
        <v>387</v>
      </c>
      <c r="T13" s="171" t="s">
        <v>322</v>
      </c>
      <c r="U13" s="157">
        <v>4.6550000000000002</v>
      </c>
      <c r="V13" s="157">
        <f>ROUND(E13*U13,2)</f>
        <v>240.25</v>
      </c>
      <c r="W13" s="157"/>
      <c r="X13" s="157" t="s">
        <v>388</v>
      </c>
      <c r="Y13" s="148"/>
      <c r="Z13" s="148"/>
      <c r="AA13" s="148"/>
      <c r="AB13" s="148"/>
      <c r="AC13" s="148"/>
      <c r="AD13" s="148"/>
      <c r="AE13" s="148"/>
      <c r="AF13" s="148"/>
      <c r="AG13" s="148" t="s">
        <v>389</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273" t="s">
        <v>1724</v>
      </c>
      <c r="D14" s="274"/>
      <c r="E14" s="274"/>
      <c r="F14" s="274"/>
      <c r="G14" s="274"/>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391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97" t="s">
        <v>456</v>
      </c>
      <c r="D15" s="183"/>
      <c r="E15" s="184"/>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393</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97" t="s">
        <v>2555</v>
      </c>
      <c r="D16" s="183"/>
      <c r="E16" s="184">
        <v>51.610550000000003</v>
      </c>
      <c r="F16" s="157"/>
      <c r="G16" s="157"/>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393</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65">
        <v>3</v>
      </c>
      <c r="B17" s="166" t="s">
        <v>1722</v>
      </c>
      <c r="C17" s="175" t="s">
        <v>1723</v>
      </c>
      <c r="D17" s="167" t="s">
        <v>443</v>
      </c>
      <c r="E17" s="168">
        <v>188.37851000000001</v>
      </c>
      <c r="F17" s="169">
        <v>929.6</v>
      </c>
      <c r="G17" s="170">
        <f>ROUND(E17*F17,2)</f>
        <v>175116.66</v>
      </c>
      <c r="H17" s="169">
        <v>0</v>
      </c>
      <c r="I17" s="170">
        <f>ROUND(E17*H17,2)</f>
        <v>0</v>
      </c>
      <c r="J17" s="169">
        <v>929.6</v>
      </c>
      <c r="K17" s="170">
        <f>ROUND(E17*J17,2)</f>
        <v>175116.66</v>
      </c>
      <c r="L17" s="170">
        <v>21</v>
      </c>
      <c r="M17" s="170">
        <f>G17*(1+L17/100)</f>
        <v>211891.1586</v>
      </c>
      <c r="N17" s="170">
        <v>0</v>
      </c>
      <c r="O17" s="170">
        <f>ROUND(E17*N17,2)</f>
        <v>0</v>
      </c>
      <c r="P17" s="170">
        <v>0</v>
      </c>
      <c r="Q17" s="170">
        <f>ROUND(E17*P17,2)</f>
        <v>0</v>
      </c>
      <c r="R17" s="170" t="s">
        <v>386</v>
      </c>
      <c r="S17" s="170" t="s">
        <v>387</v>
      </c>
      <c r="T17" s="171" t="s">
        <v>322</v>
      </c>
      <c r="U17" s="157">
        <v>3.5329999999999999</v>
      </c>
      <c r="V17" s="157">
        <f>ROUND(E17*U17,2)</f>
        <v>665.54</v>
      </c>
      <c r="W17" s="157"/>
      <c r="X17" s="157" t="s">
        <v>388</v>
      </c>
      <c r="Y17" s="148"/>
      <c r="Z17" s="148"/>
      <c r="AA17" s="148"/>
      <c r="AB17" s="148"/>
      <c r="AC17" s="148"/>
      <c r="AD17" s="148"/>
      <c r="AE17" s="148"/>
      <c r="AF17" s="148"/>
      <c r="AG17" s="148" t="s">
        <v>389</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273" t="s">
        <v>1724</v>
      </c>
      <c r="D18" s="274"/>
      <c r="E18" s="274"/>
      <c r="F18" s="274"/>
      <c r="G18" s="274"/>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391</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94" t="s">
        <v>392</v>
      </c>
      <c r="D19" s="179"/>
      <c r="E19" s="180"/>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393</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95" t="s">
        <v>2556</v>
      </c>
      <c r="D20" s="179"/>
      <c r="E20" s="180"/>
      <c r="F20" s="157"/>
      <c r="G20" s="157"/>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393</v>
      </c>
      <c r="AH20" s="148">
        <v>2</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95" t="s">
        <v>2557</v>
      </c>
      <c r="D21" s="179"/>
      <c r="E21" s="180">
        <v>110.352</v>
      </c>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393</v>
      </c>
      <c r="AH21" s="148">
        <v>2</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95" t="s">
        <v>2558</v>
      </c>
      <c r="D22" s="179"/>
      <c r="E22" s="180">
        <v>57.375999999999998</v>
      </c>
      <c r="F22" s="157"/>
      <c r="G22" s="157"/>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393</v>
      </c>
      <c r="AH22" s="148">
        <v>2</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95" t="s">
        <v>2559</v>
      </c>
      <c r="D23" s="179"/>
      <c r="E23" s="180">
        <v>7.04</v>
      </c>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393</v>
      </c>
      <c r="AH23" s="148">
        <v>2</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95" t="s">
        <v>2560</v>
      </c>
      <c r="D24" s="179"/>
      <c r="E24" s="180">
        <v>15.84</v>
      </c>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393</v>
      </c>
      <c r="AH24" s="148">
        <v>2</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95" t="s">
        <v>2561</v>
      </c>
      <c r="D25" s="179"/>
      <c r="E25" s="180">
        <v>3.52</v>
      </c>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393</v>
      </c>
      <c r="AH25" s="148">
        <v>2</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95" t="s">
        <v>2562</v>
      </c>
      <c r="D26" s="179"/>
      <c r="E26" s="180">
        <v>5.28</v>
      </c>
      <c r="F26" s="157"/>
      <c r="G26" s="15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393</v>
      </c>
      <c r="AH26" s="148">
        <v>2</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95" t="s">
        <v>2563</v>
      </c>
      <c r="D27" s="179"/>
      <c r="E27" s="180">
        <v>33.44</v>
      </c>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393</v>
      </c>
      <c r="AH27" s="148">
        <v>2</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95" t="s">
        <v>2564</v>
      </c>
      <c r="D28" s="179"/>
      <c r="E28" s="180">
        <v>3.52</v>
      </c>
      <c r="F28" s="157"/>
      <c r="G28" s="15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393</v>
      </c>
      <c r="AH28" s="148">
        <v>2</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95" t="s">
        <v>2565</v>
      </c>
      <c r="D29" s="179"/>
      <c r="E29" s="180">
        <v>7.04</v>
      </c>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393</v>
      </c>
      <c r="AH29" s="148">
        <v>2</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95" t="s">
        <v>2566</v>
      </c>
      <c r="D30" s="179"/>
      <c r="E30" s="180">
        <v>5.28</v>
      </c>
      <c r="F30" s="157"/>
      <c r="G30" s="157"/>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393</v>
      </c>
      <c r="AH30" s="148">
        <v>2</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95" t="s">
        <v>2567</v>
      </c>
      <c r="D31" s="179"/>
      <c r="E31" s="180">
        <v>1.76</v>
      </c>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393</v>
      </c>
      <c r="AH31" s="148">
        <v>2</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95" t="s">
        <v>2568</v>
      </c>
      <c r="D32" s="179"/>
      <c r="E32" s="180">
        <v>3.52</v>
      </c>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393</v>
      </c>
      <c r="AH32" s="148">
        <v>2</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95" t="s">
        <v>2569</v>
      </c>
      <c r="D33" s="179"/>
      <c r="E33" s="180">
        <v>58.88</v>
      </c>
      <c r="F33" s="157"/>
      <c r="G33" s="157"/>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393</v>
      </c>
      <c r="AH33" s="148">
        <v>2</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95" t="s">
        <v>491</v>
      </c>
      <c r="D34" s="179"/>
      <c r="E34" s="180"/>
      <c r="F34" s="157"/>
      <c r="G34" s="157"/>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393</v>
      </c>
      <c r="AH34" s="148">
        <v>2</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95" t="s">
        <v>2570</v>
      </c>
      <c r="D35" s="179"/>
      <c r="E35" s="180">
        <v>-38.0655</v>
      </c>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393</v>
      </c>
      <c r="AH35" s="148">
        <v>2</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95" t="s">
        <v>2571</v>
      </c>
      <c r="D36" s="179"/>
      <c r="E36" s="180">
        <v>-0.99</v>
      </c>
      <c r="F36" s="157"/>
      <c r="G36" s="157"/>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393</v>
      </c>
      <c r="AH36" s="148">
        <v>2</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95" t="s">
        <v>2572</v>
      </c>
      <c r="D37" s="179"/>
      <c r="E37" s="180">
        <v>-1.4437500000000001</v>
      </c>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393</v>
      </c>
      <c r="AH37" s="148">
        <v>2</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95" t="s">
        <v>2573</v>
      </c>
      <c r="D38" s="179"/>
      <c r="E38" s="180">
        <v>-8.5359999999999996</v>
      </c>
      <c r="F38" s="157"/>
      <c r="G38" s="157"/>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393</v>
      </c>
      <c r="AH38" s="148">
        <v>2</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95" t="s">
        <v>2574</v>
      </c>
      <c r="D39" s="179"/>
      <c r="E39" s="180">
        <v>-5.76</v>
      </c>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393</v>
      </c>
      <c r="AH39" s="148">
        <v>2</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94" t="s">
        <v>404</v>
      </c>
      <c r="D40" s="179"/>
      <c r="E40" s="180"/>
      <c r="F40" s="157"/>
      <c r="G40" s="157"/>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393</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97" t="s">
        <v>2575</v>
      </c>
      <c r="D41" s="183"/>
      <c r="E41" s="184">
        <v>188.37851000000001</v>
      </c>
      <c r="F41" s="157"/>
      <c r="G41" s="157"/>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393</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ht="22.5" outlineLevel="1" x14ac:dyDescent="0.2">
      <c r="A42" s="165">
        <v>4</v>
      </c>
      <c r="B42" s="166" t="s">
        <v>1051</v>
      </c>
      <c r="C42" s="175" t="s">
        <v>1052</v>
      </c>
      <c r="D42" s="167" t="s">
        <v>506</v>
      </c>
      <c r="E42" s="168">
        <v>743.52</v>
      </c>
      <c r="F42" s="169">
        <v>97.2</v>
      </c>
      <c r="G42" s="170">
        <f>ROUND(E42*F42,2)</f>
        <v>72270.14</v>
      </c>
      <c r="H42" s="169">
        <v>9.0500000000000007</v>
      </c>
      <c r="I42" s="170">
        <f>ROUND(E42*H42,2)</f>
        <v>6728.86</v>
      </c>
      <c r="J42" s="169">
        <v>88.15</v>
      </c>
      <c r="K42" s="170">
        <f>ROUND(E42*J42,2)</f>
        <v>65541.289999999994</v>
      </c>
      <c r="L42" s="170">
        <v>21</v>
      </c>
      <c r="M42" s="170">
        <f>G42*(1+L42/100)</f>
        <v>87446.869399999996</v>
      </c>
      <c r="N42" s="170">
        <v>9.8999999999999999E-4</v>
      </c>
      <c r="O42" s="170">
        <f>ROUND(E42*N42,2)</f>
        <v>0.74</v>
      </c>
      <c r="P42" s="170">
        <v>0</v>
      </c>
      <c r="Q42" s="170">
        <f>ROUND(E42*P42,2)</f>
        <v>0</v>
      </c>
      <c r="R42" s="170" t="s">
        <v>386</v>
      </c>
      <c r="S42" s="170" t="s">
        <v>387</v>
      </c>
      <c r="T42" s="171" t="s">
        <v>322</v>
      </c>
      <c r="U42" s="157">
        <v>0.23599999999999999</v>
      </c>
      <c r="V42" s="157">
        <f>ROUND(E42*U42,2)</f>
        <v>175.47</v>
      </c>
      <c r="W42" s="157"/>
      <c r="X42" s="157" t="s">
        <v>388</v>
      </c>
      <c r="Y42" s="148"/>
      <c r="Z42" s="148"/>
      <c r="AA42" s="148"/>
      <c r="AB42" s="148"/>
      <c r="AC42" s="148"/>
      <c r="AD42" s="148"/>
      <c r="AE42" s="148"/>
      <c r="AF42" s="148"/>
      <c r="AG42" s="148" t="s">
        <v>389</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273" t="s">
        <v>1053</v>
      </c>
      <c r="D43" s="274"/>
      <c r="E43" s="274"/>
      <c r="F43" s="274"/>
      <c r="G43" s="274"/>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391</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97" t="s">
        <v>2576</v>
      </c>
      <c r="D44" s="183"/>
      <c r="E44" s="184">
        <v>200.64</v>
      </c>
      <c r="F44" s="157"/>
      <c r="G44" s="157"/>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393</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97" t="s">
        <v>2577</v>
      </c>
      <c r="D45" s="183"/>
      <c r="E45" s="184">
        <v>104.32</v>
      </c>
      <c r="F45" s="157"/>
      <c r="G45" s="157"/>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393</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97" t="s">
        <v>2578</v>
      </c>
      <c r="D46" s="183"/>
      <c r="E46" s="184">
        <v>12.8</v>
      </c>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393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97" t="s">
        <v>2579</v>
      </c>
      <c r="D47" s="183"/>
      <c r="E47" s="184">
        <v>28.8</v>
      </c>
      <c r="F47" s="157"/>
      <c r="G47" s="157"/>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393</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97" t="s">
        <v>2580</v>
      </c>
      <c r="D48" s="183"/>
      <c r="E48" s="184">
        <v>6.4</v>
      </c>
      <c r="F48" s="157"/>
      <c r="G48" s="157"/>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393</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97" t="s">
        <v>2581</v>
      </c>
      <c r="D49" s="183"/>
      <c r="E49" s="184">
        <v>9.6</v>
      </c>
      <c r="F49" s="157"/>
      <c r="G49" s="157"/>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393</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97" t="s">
        <v>2582</v>
      </c>
      <c r="D50" s="183"/>
      <c r="E50" s="184">
        <v>33.44</v>
      </c>
      <c r="F50" s="157"/>
      <c r="G50" s="157"/>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393</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97" t="s">
        <v>2583</v>
      </c>
      <c r="D51" s="183"/>
      <c r="E51" s="184">
        <v>6.4</v>
      </c>
      <c r="F51" s="157"/>
      <c r="G51" s="157"/>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393</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97" t="s">
        <v>2584</v>
      </c>
      <c r="D52" s="183"/>
      <c r="E52" s="184">
        <v>12.8</v>
      </c>
      <c r="F52" s="157"/>
      <c r="G52" s="157"/>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393</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97" t="s">
        <v>2585</v>
      </c>
      <c r="D53" s="183"/>
      <c r="E53" s="184">
        <v>9.6</v>
      </c>
      <c r="F53" s="157"/>
      <c r="G53" s="157"/>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393</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97" t="s">
        <v>2586</v>
      </c>
      <c r="D54" s="183"/>
      <c r="E54" s="184">
        <v>3.2</v>
      </c>
      <c r="F54" s="157"/>
      <c r="G54" s="157"/>
      <c r="H54" s="157"/>
      <c r="I54" s="157"/>
      <c r="J54" s="157"/>
      <c r="K54" s="157"/>
      <c r="L54" s="157"/>
      <c r="M54" s="157"/>
      <c r="N54" s="157"/>
      <c r="O54" s="157"/>
      <c r="P54" s="157"/>
      <c r="Q54" s="157"/>
      <c r="R54" s="157"/>
      <c r="S54" s="157"/>
      <c r="T54" s="157"/>
      <c r="U54" s="157"/>
      <c r="V54" s="157"/>
      <c r="W54" s="157"/>
      <c r="X54" s="157"/>
      <c r="Y54" s="148"/>
      <c r="Z54" s="148"/>
      <c r="AA54" s="148"/>
      <c r="AB54" s="148"/>
      <c r="AC54" s="148"/>
      <c r="AD54" s="148"/>
      <c r="AE54" s="148"/>
      <c r="AF54" s="148"/>
      <c r="AG54" s="148" t="s">
        <v>393</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97" t="s">
        <v>2587</v>
      </c>
      <c r="D55" s="183"/>
      <c r="E55" s="184">
        <v>6.4</v>
      </c>
      <c r="F55" s="157"/>
      <c r="G55" s="157"/>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393</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97" t="s">
        <v>2588</v>
      </c>
      <c r="D56" s="183"/>
      <c r="E56" s="184">
        <v>309.12</v>
      </c>
      <c r="F56" s="157"/>
      <c r="G56" s="157"/>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393</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65">
        <v>5</v>
      </c>
      <c r="B57" s="166" t="s">
        <v>1073</v>
      </c>
      <c r="C57" s="175" t="s">
        <v>1074</v>
      </c>
      <c r="D57" s="167" t="s">
        <v>506</v>
      </c>
      <c r="E57" s="168">
        <v>743.52</v>
      </c>
      <c r="F57" s="169">
        <v>20.64</v>
      </c>
      <c r="G57" s="170">
        <f>ROUND(E57*F57,2)</f>
        <v>15346.25</v>
      </c>
      <c r="H57" s="169">
        <v>0</v>
      </c>
      <c r="I57" s="170">
        <f>ROUND(E57*H57,2)</f>
        <v>0</v>
      </c>
      <c r="J57" s="169">
        <v>20.64</v>
      </c>
      <c r="K57" s="170">
        <f>ROUND(E57*J57,2)</f>
        <v>15346.25</v>
      </c>
      <c r="L57" s="170">
        <v>21</v>
      </c>
      <c r="M57" s="170">
        <f>G57*(1+L57/100)</f>
        <v>18568.962499999998</v>
      </c>
      <c r="N57" s="170">
        <v>0</v>
      </c>
      <c r="O57" s="170">
        <f>ROUND(E57*N57,2)</f>
        <v>0</v>
      </c>
      <c r="P57" s="170">
        <v>0</v>
      </c>
      <c r="Q57" s="170">
        <f>ROUND(E57*P57,2)</f>
        <v>0</v>
      </c>
      <c r="R57" s="170" t="s">
        <v>386</v>
      </c>
      <c r="S57" s="170" t="s">
        <v>387</v>
      </c>
      <c r="T57" s="171" t="s">
        <v>322</v>
      </c>
      <c r="U57" s="157">
        <v>7.0000000000000007E-2</v>
      </c>
      <c r="V57" s="157">
        <f>ROUND(E57*U57,2)</f>
        <v>52.05</v>
      </c>
      <c r="W57" s="157"/>
      <c r="X57" s="157" t="s">
        <v>388</v>
      </c>
      <c r="Y57" s="148"/>
      <c r="Z57" s="148"/>
      <c r="AA57" s="148"/>
      <c r="AB57" s="148"/>
      <c r="AC57" s="148"/>
      <c r="AD57" s="148"/>
      <c r="AE57" s="148"/>
      <c r="AF57" s="148"/>
      <c r="AG57" s="148" t="s">
        <v>389</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273" t="s">
        <v>507</v>
      </c>
      <c r="D58" s="274"/>
      <c r="E58" s="274"/>
      <c r="F58" s="274"/>
      <c r="G58" s="274"/>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391</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97" t="s">
        <v>2576</v>
      </c>
      <c r="D59" s="183"/>
      <c r="E59" s="184">
        <v>200.64</v>
      </c>
      <c r="F59" s="157"/>
      <c r="G59" s="157"/>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393</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97" t="s">
        <v>2577</v>
      </c>
      <c r="D60" s="183"/>
      <c r="E60" s="184">
        <v>104.32</v>
      </c>
      <c r="F60" s="157"/>
      <c r="G60" s="157"/>
      <c r="H60" s="157"/>
      <c r="I60" s="157"/>
      <c r="J60" s="157"/>
      <c r="K60" s="157"/>
      <c r="L60" s="157"/>
      <c r="M60" s="157"/>
      <c r="N60" s="157"/>
      <c r="O60" s="157"/>
      <c r="P60" s="157"/>
      <c r="Q60" s="157"/>
      <c r="R60" s="157"/>
      <c r="S60" s="157"/>
      <c r="T60" s="157"/>
      <c r="U60" s="157"/>
      <c r="V60" s="157"/>
      <c r="W60" s="157"/>
      <c r="X60" s="157"/>
      <c r="Y60" s="148"/>
      <c r="Z60" s="148"/>
      <c r="AA60" s="148"/>
      <c r="AB60" s="148"/>
      <c r="AC60" s="148"/>
      <c r="AD60" s="148"/>
      <c r="AE60" s="148"/>
      <c r="AF60" s="148"/>
      <c r="AG60" s="148" t="s">
        <v>393</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97" t="s">
        <v>2578</v>
      </c>
      <c r="D61" s="183"/>
      <c r="E61" s="184">
        <v>12.8</v>
      </c>
      <c r="F61" s="157"/>
      <c r="G61" s="157"/>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393</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97" t="s">
        <v>2579</v>
      </c>
      <c r="D62" s="183"/>
      <c r="E62" s="184">
        <v>28.8</v>
      </c>
      <c r="F62" s="157"/>
      <c r="G62" s="157"/>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393</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97" t="s">
        <v>2580</v>
      </c>
      <c r="D63" s="183"/>
      <c r="E63" s="184">
        <v>6.4</v>
      </c>
      <c r="F63" s="157"/>
      <c r="G63" s="157"/>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393</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97" t="s">
        <v>2581</v>
      </c>
      <c r="D64" s="183"/>
      <c r="E64" s="184">
        <v>9.6</v>
      </c>
      <c r="F64" s="157"/>
      <c r="G64" s="157"/>
      <c r="H64" s="157"/>
      <c r="I64" s="157"/>
      <c r="J64" s="157"/>
      <c r="K64" s="157"/>
      <c r="L64" s="157"/>
      <c r="M64" s="157"/>
      <c r="N64" s="157"/>
      <c r="O64" s="157"/>
      <c r="P64" s="157"/>
      <c r="Q64" s="157"/>
      <c r="R64" s="157"/>
      <c r="S64" s="157"/>
      <c r="T64" s="157"/>
      <c r="U64" s="157"/>
      <c r="V64" s="157"/>
      <c r="W64" s="157"/>
      <c r="X64" s="157"/>
      <c r="Y64" s="148"/>
      <c r="Z64" s="148"/>
      <c r="AA64" s="148"/>
      <c r="AB64" s="148"/>
      <c r="AC64" s="148"/>
      <c r="AD64" s="148"/>
      <c r="AE64" s="148"/>
      <c r="AF64" s="148"/>
      <c r="AG64" s="148" t="s">
        <v>393</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97" t="s">
        <v>2582</v>
      </c>
      <c r="D65" s="183"/>
      <c r="E65" s="184">
        <v>33.44</v>
      </c>
      <c r="F65" s="157"/>
      <c r="G65" s="157"/>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393</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197" t="s">
        <v>2583</v>
      </c>
      <c r="D66" s="183"/>
      <c r="E66" s="184">
        <v>6.4</v>
      </c>
      <c r="F66" s="157"/>
      <c r="G66" s="157"/>
      <c r="H66" s="157"/>
      <c r="I66" s="157"/>
      <c r="J66" s="157"/>
      <c r="K66" s="157"/>
      <c r="L66" s="157"/>
      <c r="M66" s="157"/>
      <c r="N66" s="157"/>
      <c r="O66" s="157"/>
      <c r="P66" s="157"/>
      <c r="Q66" s="157"/>
      <c r="R66" s="157"/>
      <c r="S66" s="157"/>
      <c r="T66" s="157"/>
      <c r="U66" s="157"/>
      <c r="V66" s="157"/>
      <c r="W66" s="157"/>
      <c r="X66" s="157"/>
      <c r="Y66" s="148"/>
      <c r="Z66" s="148"/>
      <c r="AA66" s="148"/>
      <c r="AB66" s="148"/>
      <c r="AC66" s="148"/>
      <c r="AD66" s="148"/>
      <c r="AE66" s="148"/>
      <c r="AF66" s="148"/>
      <c r="AG66" s="148" t="s">
        <v>393</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97" t="s">
        <v>2584</v>
      </c>
      <c r="D67" s="183"/>
      <c r="E67" s="184">
        <v>12.8</v>
      </c>
      <c r="F67" s="157"/>
      <c r="G67" s="157"/>
      <c r="H67" s="157"/>
      <c r="I67" s="157"/>
      <c r="J67" s="157"/>
      <c r="K67" s="157"/>
      <c r="L67" s="157"/>
      <c r="M67" s="157"/>
      <c r="N67" s="157"/>
      <c r="O67" s="157"/>
      <c r="P67" s="157"/>
      <c r="Q67" s="157"/>
      <c r="R67" s="157"/>
      <c r="S67" s="157"/>
      <c r="T67" s="157"/>
      <c r="U67" s="157"/>
      <c r="V67" s="157"/>
      <c r="W67" s="157"/>
      <c r="X67" s="157"/>
      <c r="Y67" s="148"/>
      <c r="Z67" s="148"/>
      <c r="AA67" s="148"/>
      <c r="AB67" s="148"/>
      <c r="AC67" s="148"/>
      <c r="AD67" s="148"/>
      <c r="AE67" s="148"/>
      <c r="AF67" s="148"/>
      <c r="AG67" s="148" t="s">
        <v>393</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97" t="s">
        <v>2585</v>
      </c>
      <c r="D68" s="183"/>
      <c r="E68" s="184">
        <v>9.6</v>
      </c>
      <c r="F68" s="157"/>
      <c r="G68" s="157"/>
      <c r="H68" s="157"/>
      <c r="I68" s="157"/>
      <c r="J68" s="157"/>
      <c r="K68" s="157"/>
      <c r="L68" s="157"/>
      <c r="M68" s="157"/>
      <c r="N68" s="157"/>
      <c r="O68" s="157"/>
      <c r="P68" s="157"/>
      <c r="Q68" s="157"/>
      <c r="R68" s="157"/>
      <c r="S68" s="157"/>
      <c r="T68" s="157"/>
      <c r="U68" s="157"/>
      <c r="V68" s="157"/>
      <c r="W68" s="157"/>
      <c r="X68" s="157"/>
      <c r="Y68" s="148"/>
      <c r="Z68" s="148"/>
      <c r="AA68" s="148"/>
      <c r="AB68" s="148"/>
      <c r="AC68" s="148"/>
      <c r="AD68" s="148"/>
      <c r="AE68" s="148"/>
      <c r="AF68" s="148"/>
      <c r="AG68" s="148" t="s">
        <v>393</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97" t="s">
        <v>2586</v>
      </c>
      <c r="D69" s="183"/>
      <c r="E69" s="184">
        <v>3.2</v>
      </c>
      <c r="F69" s="157"/>
      <c r="G69" s="15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393</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97" t="s">
        <v>2587</v>
      </c>
      <c r="D70" s="183"/>
      <c r="E70" s="184">
        <v>6.4</v>
      </c>
      <c r="F70" s="157"/>
      <c r="G70" s="157"/>
      <c r="H70" s="157"/>
      <c r="I70" s="157"/>
      <c r="J70" s="157"/>
      <c r="K70" s="157"/>
      <c r="L70" s="157"/>
      <c r="M70" s="157"/>
      <c r="N70" s="157"/>
      <c r="O70" s="157"/>
      <c r="P70" s="157"/>
      <c r="Q70" s="157"/>
      <c r="R70" s="157"/>
      <c r="S70" s="157"/>
      <c r="T70" s="157"/>
      <c r="U70" s="157"/>
      <c r="V70" s="157"/>
      <c r="W70" s="157"/>
      <c r="X70" s="157"/>
      <c r="Y70" s="148"/>
      <c r="Z70" s="148"/>
      <c r="AA70" s="148"/>
      <c r="AB70" s="148"/>
      <c r="AC70" s="148"/>
      <c r="AD70" s="148"/>
      <c r="AE70" s="148"/>
      <c r="AF70" s="148"/>
      <c r="AG70" s="148" t="s">
        <v>393</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97" t="s">
        <v>2588</v>
      </c>
      <c r="D71" s="183"/>
      <c r="E71" s="184">
        <v>309.12</v>
      </c>
      <c r="F71" s="157"/>
      <c r="G71" s="157"/>
      <c r="H71" s="157"/>
      <c r="I71" s="157"/>
      <c r="J71" s="157"/>
      <c r="K71" s="157"/>
      <c r="L71" s="157"/>
      <c r="M71" s="157"/>
      <c r="N71" s="157"/>
      <c r="O71" s="157"/>
      <c r="P71" s="157"/>
      <c r="Q71" s="157"/>
      <c r="R71" s="157"/>
      <c r="S71" s="157"/>
      <c r="T71" s="157"/>
      <c r="U71" s="157"/>
      <c r="V71" s="157"/>
      <c r="W71" s="157"/>
      <c r="X71" s="157"/>
      <c r="Y71" s="148"/>
      <c r="Z71" s="148"/>
      <c r="AA71" s="148"/>
      <c r="AB71" s="148"/>
      <c r="AC71" s="148"/>
      <c r="AD71" s="148"/>
      <c r="AE71" s="148"/>
      <c r="AF71" s="148"/>
      <c r="AG71" s="148" t="s">
        <v>393</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65">
        <v>6</v>
      </c>
      <c r="B72" s="166" t="s">
        <v>554</v>
      </c>
      <c r="C72" s="175" t="s">
        <v>555</v>
      </c>
      <c r="D72" s="167" t="s">
        <v>443</v>
      </c>
      <c r="E72" s="168">
        <v>129.02637999999999</v>
      </c>
      <c r="F72" s="169">
        <v>152</v>
      </c>
      <c r="G72" s="170">
        <f>ROUND(E72*F72,2)</f>
        <v>19612.009999999998</v>
      </c>
      <c r="H72" s="169">
        <v>0</v>
      </c>
      <c r="I72" s="170">
        <f>ROUND(E72*H72,2)</f>
        <v>0</v>
      </c>
      <c r="J72" s="169">
        <v>152</v>
      </c>
      <c r="K72" s="170">
        <f>ROUND(E72*J72,2)</f>
        <v>19612.009999999998</v>
      </c>
      <c r="L72" s="170">
        <v>21</v>
      </c>
      <c r="M72" s="170">
        <f>G72*(1+L72/100)</f>
        <v>23730.532099999997</v>
      </c>
      <c r="N72" s="170">
        <v>0</v>
      </c>
      <c r="O72" s="170">
        <f>ROUND(E72*N72,2)</f>
        <v>0</v>
      </c>
      <c r="P72" s="170">
        <v>0</v>
      </c>
      <c r="Q72" s="170">
        <f>ROUND(E72*P72,2)</f>
        <v>0</v>
      </c>
      <c r="R72" s="170" t="s">
        <v>386</v>
      </c>
      <c r="S72" s="170" t="s">
        <v>387</v>
      </c>
      <c r="T72" s="171" t="s">
        <v>322</v>
      </c>
      <c r="U72" s="157">
        <v>0.51900000000000002</v>
      </c>
      <c r="V72" s="157">
        <f>ROUND(E72*U72,2)</f>
        <v>66.959999999999994</v>
      </c>
      <c r="W72" s="157"/>
      <c r="X72" s="157" t="s">
        <v>388</v>
      </c>
      <c r="Y72" s="148"/>
      <c r="Z72" s="148"/>
      <c r="AA72" s="148"/>
      <c r="AB72" s="148"/>
      <c r="AC72" s="148"/>
      <c r="AD72" s="148"/>
      <c r="AE72" s="148"/>
      <c r="AF72" s="148"/>
      <c r="AG72" s="148" t="s">
        <v>389</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273" t="s">
        <v>541</v>
      </c>
      <c r="D73" s="274"/>
      <c r="E73" s="274"/>
      <c r="F73" s="274"/>
      <c r="G73" s="274"/>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391</v>
      </c>
      <c r="AH73" s="148"/>
      <c r="AI73" s="148"/>
      <c r="AJ73" s="148"/>
      <c r="AK73" s="148"/>
      <c r="AL73" s="148"/>
      <c r="AM73" s="148"/>
      <c r="AN73" s="148"/>
      <c r="AO73" s="148"/>
      <c r="AP73" s="148"/>
      <c r="AQ73" s="148"/>
      <c r="AR73" s="148"/>
      <c r="AS73" s="148"/>
      <c r="AT73" s="148"/>
      <c r="AU73" s="148"/>
      <c r="AV73" s="148"/>
      <c r="AW73" s="148"/>
      <c r="AX73" s="148"/>
      <c r="AY73" s="148"/>
      <c r="AZ73" s="148"/>
      <c r="BA73" s="172" t="str">
        <f>C73</f>
        <v>bez naložení do dopravní nádoby, ale s vyprázdněním dopravní nádoby na hromadu nebo na dopravní prostředek,</v>
      </c>
      <c r="BB73" s="148"/>
      <c r="BC73" s="148"/>
      <c r="BD73" s="148"/>
      <c r="BE73" s="148"/>
      <c r="BF73" s="148"/>
      <c r="BG73" s="148"/>
      <c r="BH73" s="148"/>
    </row>
    <row r="74" spans="1:60" outlineLevel="1" x14ac:dyDescent="0.2">
      <c r="A74" s="155"/>
      <c r="B74" s="156"/>
      <c r="C74" s="197" t="s">
        <v>2589</v>
      </c>
      <c r="D74" s="183"/>
      <c r="E74" s="184">
        <v>129.02637999999999</v>
      </c>
      <c r="F74" s="157"/>
      <c r="G74" s="157"/>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393</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65">
        <v>7</v>
      </c>
      <c r="B75" s="166" t="s">
        <v>567</v>
      </c>
      <c r="C75" s="175" t="s">
        <v>568</v>
      </c>
      <c r="D75" s="167" t="s">
        <v>443</v>
      </c>
      <c r="E75" s="168">
        <v>51.610550000000003</v>
      </c>
      <c r="F75" s="169">
        <v>76.88</v>
      </c>
      <c r="G75" s="170">
        <f>ROUND(E75*F75,2)</f>
        <v>3967.82</v>
      </c>
      <c r="H75" s="169">
        <v>0</v>
      </c>
      <c r="I75" s="170">
        <f>ROUND(E75*H75,2)</f>
        <v>0</v>
      </c>
      <c r="J75" s="169">
        <v>76.88</v>
      </c>
      <c r="K75" s="170">
        <f>ROUND(E75*J75,2)</f>
        <v>3967.82</v>
      </c>
      <c r="L75" s="170">
        <v>21</v>
      </c>
      <c r="M75" s="170">
        <f>G75*(1+L75/100)</f>
        <v>4801.0622000000003</v>
      </c>
      <c r="N75" s="170">
        <v>0</v>
      </c>
      <c r="O75" s="170">
        <f>ROUND(E75*N75,2)</f>
        <v>0</v>
      </c>
      <c r="P75" s="170">
        <v>0</v>
      </c>
      <c r="Q75" s="170">
        <f>ROUND(E75*P75,2)</f>
        <v>0</v>
      </c>
      <c r="R75" s="170" t="s">
        <v>386</v>
      </c>
      <c r="S75" s="170" t="s">
        <v>387</v>
      </c>
      <c r="T75" s="171" t="s">
        <v>322</v>
      </c>
      <c r="U75" s="157">
        <v>1.0999999999999999E-2</v>
      </c>
      <c r="V75" s="157">
        <f>ROUND(E75*U75,2)</f>
        <v>0.56999999999999995</v>
      </c>
      <c r="W75" s="157"/>
      <c r="X75" s="157" t="s">
        <v>388</v>
      </c>
      <c r="Y75" s="148"/>
      <c r="Z75" s="148"/>
      <c r="AA75" s="148"/>
      <c r="AB75" s="148"/>
      <c r="AC75" s="148"/>
      <c r="AD75" s="148"/>
      <c r="AE75" s="148"/>
      <c r="AF75" s="148"/>
      <c r="AG75" s="148" t="s">
        <v>389</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273" t="s">
        <v>569</v>
      </c>
      <c r="D76" s="274"/>
      <c r="E76" s="274"/>
      <c r="F76" s="274"/>
      <c r="G76" s="274"/>
      <c r="H76" s="157"/>
      <c r="I76" s="157"/>
      <c r="J76" s="157"/>
      <c r="K76" s="157"/>
      <c r="L76" s="157"/>
      <c r="M76" s="157"/>
      <c r="N76" s="157"/>
      <c r="O76" s="157"/>
      <c r="P76" s="157"/>
      <c r="Q76" s="157"/>
      <c r="R76" s="157"/>
      <c r="S76" s="157"/>
      <c r="T76" s="157"/>
      <c r="U76" s="157"/>
      <c r="V76" s="157"/>
      <c r="W76" s="157"/>
      <c r="X76" s="157"/>
      <c r="Y76" s="148"/>
      <c r="Z76" s="148"/>
      <c r="AA76" s="148"/>
      <c r="AB76" s="148"/>
      <c r="AC76" s="148"/>
      <c r="AD76" s="148"/>
      <c r="AE76" s="148"/>
      <c r="AF76" s="148"/>
      <c r="AG76" s="148" t="s">
        <v>391</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97" t="s">
        <v>2590</v>
      </c>
      <c r="D77" s="183"/>
      <c r="E77" s="184"/>
      <c r="F77" s="157"/>
      <c r="G77" s="157"/>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393</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97" t="s">
        <v>2591</v>
      </c>
      <c r="D78" s="183"/>
      <c r="E78" s="184">
        <v>51.610550000000003</v>
      </c>
      <c r="F78" s="157"/>
      <c r="G78" s="157"/>
      <c r="H78" s="157"/>
      <c r="I78" s="157"/>
      <c r="J78" s="157"/>
      <c r="K78" s="157"/>
      <c r="L78" s="157"/>
      <c r="M78" s="157"/>
      <c r="N78" s="157"/>
      <c r="O78" s="157"/>
      <c r="P78" s="157"/>
      <c r="Q78" s="157"/>
      <c r="R78" s="157"/>
      <c r="S78" s="157"/>
      <c r="T78" s="157"/>
      <c r="U78" s="157"/>
      <c r="V78" s="157"/>
      <c r="W78" s="157"/>
      <c r="X78" s="157"/>
      <c r="Y78" s="148"/>
      <c r="Z78" s="148"/>
      <c r="AA78" s="148"/>
      <c r="AB78" s="148"/>
      <c r="AC78" s="148"/>
      <c r="AD78" s="148"/>
      <c r="AE78" s="148"/>
      <c r="AF78" s="148"/>
      <c r="AG78" s="148" t="s">
        <v>393</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ht="22.5" outlineLevel="1" x14ac:dyDescent="0.2">
      <c r="A79" s="165">
        <v>8</v>
      </c>
      <c r="B79" s="166" t="s">
        <v>572</v>
      </c>
      <c r="C79" s="175" t="s">
        <v>573</v>
      </c>
      <c r="D79" s="167" t="s">
        <v>443</v>
      </c>
      <c r="E79" s="168">
        <v>232.24748</v>
      </c>
      <c r="F79" s="169">
        <v>211.2</v>
      </c>
      <c r="G79" s="170">
        <f>ROUND(E79*F79,2)</f>
        <v>49050.67</v>
      </c>
      <c r="H79" s="169">
        <v>0</v>
      </c>
      <c r="I79" s="170">
        <f>ROUND(E79*H79,2)</f>
        <v>0</v>
      </c>
      <c r="J79" s="169">
        <v>211.2</v>
      </c>
      <c r="K79" s="170">
        <f>ROUND(E79*J79,2)</f>
        <v>49050.67</v>
      </c>
      <c r="L79" s="170">
        <v>21</v>
      </c>
      <c r="M79" s="170">
        <f>G79*(1+L79/100)</f>
        <v>59351.310699999995</v>
      </c>
      <c r="N79" s="170">
        <v>0</v>
      </c>
      <c r="O79" s="170">
        <f>ROUND(E79*N79,2)</f>
        <v>0</v>
      </c>
      <c r="P79" s="170">
        <v>0</v>
      </c>
      <c r="Q79" s="170">
        <f>ROUND(E79*P79,2)</f>
        <v>0</v>
      </c>
      <c r="R79" s="170" t="s">
        <v>386</v>
      </c>
      <c r="S79" s="170" t="s">
        <v>387</v>
      </c>
      <c r="T79" s="171" t="s">
        <v>322</v>
      </c>
      <c r="U79" s="157">
        <v>1.0999999999999999E-2</v>
      </c>
      <c r="V79" s="157">
        <f>ROUND(E79*U79,2)</f>
        <v>2.5499999999999998</v>
      </c>
      <c r="W79" s="157"/>
      <c r="X79" s="157" t="s">
        <v>388</v>
      </c>
      <c r="Y79" s="148"/>
      <c r="Z79" s="148"/>
      <c r="AA79" s="148"/>
      <c r="AB79" s="148"/>
      <c r="AC79" s="148"/>
      <c r="AD79" s="148"/>
      <c r="AE79" s="148"/>
      <c r="AF79" s="148"/>
      <c r="AG79" s="148" t="s">
        <v>389</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273" t="s">
        <v>569</v>
      </c>
      <c r="D80" s="274"/>
      <c r="E80" s="274"/>
      <c r="F80" s="274"/>
      <c r="G80" s="274"/>
      <c r="H80" s="157"/>
      <c r="I80" s="157"/>
      <c r="J80" s="157"/>
      <c r="K80" s="157"/>
      <c r="L80" s="157"/>
      <c r="M80" s="157"/>
      <c r="N80" s="157"/>
      <c r="O80" s="157"/>
      <c r="P80" s="157"/>
      <c r="Q80" s="157"/>
      <c r="R80" s="157"/>
      <c r="S80" s="157"/>
      <c r="T80" s="157"/>
      <c r="U80" s="157"/>
      <c r="V80" s="157"/>
      <c r="W80" s="157"/>
      <c r="X80" s="157"/>
      <c r="Y80" s="148"/>
      <c r="Z80" s="148"/>
      <c r="AA80" s="148"/>
      <c r="AB80" s="148"/>
      <c r="AC80" s="148"/>
      <c r="AD80" s="148"/>
      <c r="AE80" s="148"/>
      <c r="AF80" s="148"/>
      <c r="AG80" s="148" t="s">
        <v>391</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97" t="s">
        <v>2592</v>
      </c>
      <c r="D81" s="183"/>
      <c r="E81" s="184">
        <v>232.24748</v>
      </c>
      <c r="F81" s="157"/>
      <c r="G81" s="157"/>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393</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ht="33.75" outlineLevel="1" x14ac:dyDescent="0.2">
      <c r="A82" s="165">
        <v>9</v>
      </c>
      <c r="B82" s="166" t="s">
        <v>575</v>
      </c>
      <c r="C82" s="175" t="s">
        <v>576</v>
      </c>
      <c r="D82" s="167" t="s">
        <v>443</v>
      </c>
      <c r="E82" s="168">
        <v>1161.23738</v>
      </c>
      <c r="F82" s="169">
        <v>16.64</v>
      </c>
      <c r="G82" s="170">
        <f>ROUND(E82*F82,2)</f>
        <v>19322.990000000002</v>
      </c>
      <c r="H82" s="169">
        <v>0</v>
      </c>
      <c r="I82" s="170">
        <f>ROUND(E82*H82,2)</f>
        <v>0</v>
      </c>
      <c r="J82" s="169">
        <v>16.64</v>
      </c>
      <c r="K82" s="170">
        <f>ROUND(E82*J82,2)</f>
        <v>19322.990000000002</v>
      </c>
      <c r="L82" s="170">
        <v>21</v>
      </c>
      <c r="M82" s="170">
        <f>G82*(1+L82/100)</f>
        <v>23380.817900000002</v>
      </c>
      <c r="N82" s="170">
        <v>0</v>
      </c>
      <c r="O82" s="170">
        <f>ROUND(E82*N82,2)</f>
        <v>0</v>
      </c>
      <c r="P82" s="170">
        <v>0</v>
      </c>
      <c r="Q82" s="170">
        <f>ROUND(E82*P82,2)</f>
        <v>0</v>
      </c>
      <c r="R82" s="170" t="s">
        <v>386</v>
      </c>
      <c r="S82" s="170" t="s">
        <v>387</v>
      </c>
      <c r="T82" s="171" t="s">
        <v>322</v>
      </c>
      <c r="U82" s="157">
        <v>0</v>
      </c>
      <c r="V82" s="157">
        <f>ROUND(E82*U82,2)</f>
        <v>0</v>
      </c>
      <c r="W82" s="157"/>
      <c r="X82" s="157" t="s">
        <v>388</v>
      </c>
      <c r="Y82" s="148"/>
      <c r="Z82" s="148"/>
      <c r="AA82" s="148"/>
      <c r="AB82" s="148"/>
      <c r="AC82" s="148"/>
      <c r="AD82" s="148"/>
      <c r="AE82" s="148"/>
      <c r="AF82" s="148"/>
      <c r="AG82" s="148" t="s">
        <v>389</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273" t="s">
        <v>569</v>
      </c>
      <c r="D83" s="274"/>
      <c r="E83" s="274"/>
      <c r="F83" s="274"/>
      <c r="G83" s="274"/>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391</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97" t="s">
        <v>2593</v>
      </c>
      <c r="D84" s="183"/>
      <c r="E84" s="184">
        <v>1161.23738</v>
      </c>
      <c r="F84" s="157"/>
      <c r="G84" s="157"/>
      <c r="H84" s="157"/>
      <c r="I84" s="157"/>
      <c r="J84" s="157"/>
      <c r="K84" s="157"/>
      <c r="L84" s="157"/>
      <c r="M84" s="157"/>
      <c r="N84" s="157"/>
      <c r="O84" s="157"/>
      <c r="P84" s="157"/>
      <c r="Q84" s="157"/>
      <c r="R84" s="157"/>
      <c r="S84" s="157"/>
      <c r="T84" s="157"/>
      <c r="U84" s="157"/>
      <c r="V84" s="157"/>
      <c r="W84" s="157"/>
      <c r="X84" s="157"/>
      <c r="Y84" s="148"/>
      <c r="Z84" s="148"/>
      <c r="AA84" s="148"/>
      <c r="AB84" s="148"/>
      <c r="AC84" s="148"/>
      <c r="AD84" s="148"/>
      <c r="AE84" s="148"/>
      <c r="AF84" s="148"/>
      <c r="AG84" s="148" t="s">
        <v>393</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ht="22.5" outlineLevel="1" x14ac:dyDescent="0.2">
      <c r="A85" s="165">
        <v>10</v>
      </c>
      <c r="B85" s="166" t="s">
        <v>578</v>
      </c>
      <c r="C85" s="175" t="s">
        <v>579</v>
      </c>
      <c r="D85" s="167" t="s">
        <v>443</v>
      </c>
      <c r="E85" s="168">
        <v>25.80528</v>
      </c>
      <c r="F85" s="169">
        <v>52.4</v>
      </c>
      <c r="G85" s="170">
        <f>ROUND(E85*F85,2)</f>
        <v>1352.2</v>
      </c>
      <c r="H85" s="169">
        <v>0</v>
      </c>
      <c r="I85" s="170">
        <f>ROUND(E85*H85,2)</f>
        <v>0</v>
      </c>
      <c r="J85" s="169">
        <v>52.4</v>
      </c>
      <c r="K85" s="170">
        <f>ROUND(E85*J85,2)</f>
        <v>1352.2</v>
      </c>
      <c r="L85" s="170">
        <v>21</v>
      </c>
      <c r="M85" s="170">
        <f>G85*(1+L85/100)</f>
        <v>1636.162</v>
      </c>
      <c r="N85" s="170">
        <v>0</v>
      </c>
      <c r="O85" s="170">
        <f>ROUND(E85*N85,2)</f>
        <v>0</v>
      </c>
      <c r="P85" s="170">
        <v>0</v>
      </c>
      <c r="Q85" s="170">
        <f>ROUND(E85*P85,2)</f>
        <v>0</v>
      </c>
      <c r="R85" s="170" t="s">
        <v>386</v>
      </c>
      <c r="S85" s="170" t="s">
        <v>387</v>
      </c>
      <c r="T85" s="171" t="s">
        <v>322</v>
      </c>
      <c r="U85" s="157">
        <v>5.2999999999999999E-2</v>
      </c>
      <c r="V85" s="157">
        <f>ROUND(E85*U85,2)</f>
        <v>1.37</v>
      </c>
      <c r="W85" s="157"/>
      <c r="X85" s="157" t="s">
        <v>388</v>
      </c>
      <c r="Y85" s="148"/>
      <c r="Z85" s="148"/>
      <c r="AA85" s="148"/>
      <c r="AB85" s="148"/>
      <c r="AC85" s="148"/>
      <c r="AD85" s="148"/>
      <c r="AE85" s="148"/>
      <c r="AF85" s="148"/>
      <c r="AG85" s="148" t="s">
        <v>389</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97" t="s">
        <v>2594</v>
      </c>
      <c r="D86" s="183"/>
      <c r="E86" s="184">
        <v>25.80528</v>
      </c>
      <c r="F86" s="157"/>
      <c r="G86" s="157"/>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393</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ht="22.5" outlineLevel="1" x14ac:dyDescent="0.2">
      <c r="A87" s="165">
        <v>11</v>
      </c>
      <c r="B87" s="166" t="s">
        <v>581</v>
      </c>
      <c r="C87" s="175" t="s">
        <v>582</v>
      </c>
      <c r="D87" s="167" t="s">
        <v>443</v>
      </c>
      <c r="E87" s="168">
        <v>25.80528</v>
      </c>
      <c r="F87" s="169">
        <v>12.72</v>
      </c>
      <c r="G87" s="170">
        <f>ROUND(E87*F87,2)</f>
        <v>328.24</v>
      </c>
      <c r="H87" s="169">
        <v>0</v>
      </c>
      <c r="I87" s="170">
        <f>ROUND(E87*H87,2)</f>
        <v>0</v>
      </c>
      <c r="J87" s="169">
        <v>12.72</v>
      </c>
      <c r="K87" s="170">
        <f>ROUND(E87*J87,2)</f>
        <v>328.24</v>
      </c>
      <c r="L87" s="170">
        <v>21</v>
      </c>
      <c r="M87" s="170">
        <f>G87*(1+L87/100)</f>
        <v>397.17039999999997</v>
      </c>
      <c r="N87" s="170">
        <v>0</v>
      </c>
      <c r="O87" s="170">
        <f>ROUND(E87*N87,2)</f>
        <v>0</v>
      </c>
      <c r="P87" s="170">
        <v>0</v>
      </c>
      <c r="Q87" s="170">
        <f>ROUND(E87*P87,2)</f>
        <v>0</v>
      </c>
      <c r="R87" s="170" t="s">
        <v>386</v>
      </c>
      <c r="S87" s="170" t="s">
        <v>387</v>
      </c>
      <c r="T87" s="171" t="s">
        <v>322</v>
      </c>
      <c r="U87" s="157">
        <v>8.9999999999999993E-3</v>
      </c>
      <c r="V87" s="157">
        <f>ROUND(E87*U87,2)</f>
        <v>0.23</v>
      </c>
      <c r="W87" s="157"/>
      <c r="X87" s="157" t="s">
        <v>388</v>
      </c>
      <c r="Y87" s="148"/>
      <c r="Z87" s="148"/>
      <c r="AA87" s="148"/>
      <c r="AB87" s="148"/>
      <c r="AC87" s="148"/>
      <c r="AD87" s="148"/>
      <c r="AE87" s="148"/>
      <c r="AF87" s="148"/>
      <c r="AG87" s="148" t="s">
        <v>389</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97" t="s">
        <v>2595</v>
      </c>
      <c r="D88" s="183"/>
      <c r="E88" s="184">
        <v>25.80528</v>
      </c>
      <c r="F88" s="157"/>
      <c r="G88" s="157"/>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393</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ht="22.5" outlineLevel="1" x14ac:dyDescent="0.2">
      <c r="A89" s="165">
        <v>12</v>
      </c>
      <c r="B89" s="166" t="s">
        <v>1089</v>
      </c>
      <c r="C89" s="175" t="s">
        <v>1090</v>
      </c>
      <c r="D89" s="167" t="s">
        <v>443</v>
      </c>
      <c r="E89" s="168">
        <v>165.80392000000001</v>
      </c>
      <c r="F89" s="169">
        <v>93.2</v>
      </c>
      <c r="G89" s="170">
        <f>ROUND(E89*F89,2)</f>
        <v>15452.93</v>
      </c>
      <c r="H89" s="169">
        <v>0</v>
      </c>
      <c r="I89" s="170">
        <f>ROUND(E89*H89,2)</f>
        <v>0</v>
      </c>
      <c r="J89" s="169">
        <v>93.2</v>
      </c>
      <c r="K89" s="170">
        <f>ROUND(E89*J89,2)</f>
        <v>15452.93</v>
      </c>
      <c r="L89" s="170">
        <v>21</v>
      </c>
      <c r="M89" s="170">
        <f>G89*(1+L89/100)</f>
        <v>18698.045300000002</v>
      </c>
      <c r="N89" s="170">
        <v>0</v>
      </c>
      <c r="O89" s="170">
        <f>ROUND(E89*N89,2)</f>
        <v>0</v>
      </c>
      <c r="P89" s="170">
        <v>0</v>
      </c>
      <c r="Q89" s="170">
        <f>ROUND(E89*P89,2)</f>
        <v>0</v>
      </c>
      <c r="R89" s="170" t="s">
        <v>386</v>
      </c>
      <c r="S89" s="170" t="s">
        <v>387</v>
      </c>
      <c r="T89" s="171" t="s">
        <v>322</v>
      </c>
      <c r="U89" s="157">
        <v>0.20200000000000001</v>
      </c>
      <c r="V89" s="157">
        <f>ROUND(E89*U89,2)</f>
        <v>33.49</v>
      </c>
      <c r="W89" s="157"/>
      <c r="X89" s="157" t="s">
        <v>388</v>
      </c>
      <c r="Y89" s="148"/>
      <c r="Z89" s="148"/>
      <c r="AA89" s="148"/>
      <c r="AB89" s="148"/>
      <c r="AC89" s="148"/>
      <c r="AD89" s="148"/>
      <c r="AE89" s="148"/>
      <c r="AF89" s="148"/>
      <c r="AG89" s="148" t="s">
        <v>1091</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273" t="s">
        <v>587</v>
      </c>
      <c r="D90" s="274"/>
      <c r="E90" s="274"/>
      <c r="F90" s="274"/>
      <c r="G90" s="274"/>
      <c r="H90" s="157"/>
      <c r="I90" s="157"/>
      <c r="J90" s="157"/>
      <c r="K90" s="157"/>
      <c r="L90" s="157"/>
      <c r="M90" s="157"/>
      <c r="N90" s="157"/>
      <c r="O90" s="157"/>
      <c r="P90" s="157"/>
      <c r="Q90" s="157"/>
      <c r="R90" s="157"/>
      <c r="S90" s="157"/>
      <c r="T90" s="157"/>
      <c r="U90" s="157"/>
      <c r="V90" s="157"/>
      <c r="W90" s="157"/>
      <c r="X90" s="157"/>
      <c r="Y90" s="148"/>
      <c r="Z90" s="148"/>
      <c r="AA90" s="148"/>
      <c r="AB90" s="148"/>
      <c r="AC90" s="148"/>
      <c r="AD90" s="148"/>
      <c r="AE90" s="148"/>
      <c r="AF90" s="148"/>
      <c r="AG90" s="148" t="s">
        <v>391</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261" t="s">
        <v>1092</v>
      </c>
      <c r="D91" s="262"/>
      <c r="E91" s="262"/>
      <c r="F91" s="262"/>
      <c r="G91" s="262"/>
      <c r="H91" s="157"/>
      <c r="I91" s="157"/>
      <c r="J91" s="157"/>
      <c r="K91" s="157"/>
      <c r="L91" s="157"/>
      <c r="M91" s="157"/>
      <c r="N91" s="157"/>
      <c r="O91" s="157"/>
      <c r="P91" s="157"/>
      <c r="Q91" s="157"/>
      <c r="R91" s="157"/>
      <c r="S91" s="157"/>
      <c r="T91" s="157"/>
      <c r="U91" s="157"/>
      <c r="V91" s="157"/>
      <c r="W91" s="157"/>
      <c r="X91" s="157"/>
      <c r="Y91" s="148"/>
      <c r="Z91" s="148"/>
      <c r="AA91" s="148"/>
      <c r="AB91" s="148"/>
      <c r="AC91" s="148"/>
      <c r="AD91" s="148"/>
      <c r="AE91" s="148"/>
      <c r="AF91" s="148"/>
      <c r="AG91" s="148" t="s">
        <v>326</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97" t="s">
        <v>2596</v>
      </c>
      <c r="D92" s="183"/>
      <c r="E92" s="184">
        <v>258.05275</v>
      </c>
      <c r="F92" s="157"/>
      <c r="G92" s="157"/>
      <c r="H92" s="157"/>
      <c r="I92" s="157"/>
      <c r="J92" s="157"/>
      <c r="K92" s="157"/>
      <c r="L92" s="157"/>
      <c r="M92" s="157"/>
      <c r="N92" s="157"/>
      <c r="O92" s="157"/>
      <c r="P92" s="157"/>
      <c r="Q92" s="157"/>
      <c r="R92" s="157"/>
      <c r="S92" s="157"/>
      <c r="T92" s="157"/>
      <c r="U92" s="157"/>
      <c r="V92" s="157"/>
      <c r="W92" s="157"/>
      <c r="X92" s="157"/>
      <c r="Y92" s="148"/>
      <c r="Z92" s="148"/>
      <c r="AA92" s="148"/>
      <c r="AB92" s="148"/>
      <c r="AC92" s="148"/>
      <c r="AD92" s="148"/>
      <c r="AE92" s="148"/>
      <c r="AF92" s="148"/>
      <c r="AG92" s="148" t="s">
        <v>393</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97" t="s">
        <v>590</v>
      </c>
      <c r="D93" s="183"/>
      <c r="E93" s="184"/>
      <c r="F93" s="157"/>
      <c r="G93" s="157"/>
      <c r="H93" s="157"/>
      <c r="I93" s="157"/>
      <c r="J93" s="157"/>
      <c r="K93" s="157"/>
      <c r="L93" s="157"/>
      <c r="M93" s="157"/>
      <c r="N93" s="157"/>
      <c r="O93" s="157"/>
      <c r="P93" s="157"/>
      <c r="Q93" s="157"/>
      <c r="R93" s="157"/>
      <c r="S93" s="157"/>
      <c r="T93" s="157"/>
      <c r="U93" s="157"/>
      <c r="V93" s="157"/>
      <c r="W93" s="157"/>
      <c r="X93" s="157"/>
      <c r="Y93" s="148"/>
      <c r="Z93" s="148"/>
      <c r="AA93" s="148"/>
      <c r="AB93" s="148"/>
      <c r="AC93" s="148"/>
      <c r="AD93" s="148"/>
      <c r="AE93" s="148"/>
      <c r="AF93" s="148"/>
      <c r="AG93" s="148" t="s">
        <v>393</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97" t="s">
        <v>2597</v>
      </c>
      <c r="D94" s="183"/>
      <c r="E94" s="184">
        <v>-2.16012</v>
      </c>
      <c r="F94" s="157"/>
      <c r="G94" s="157"/>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393</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97" t="s">
        <v>2598</v>
      </c>
      <c r="D95" s="183"/>
      <c r="E95" s="184">
        <v>-0.69079999999999997</v>
      </c>
      <c r="F95" s="157"/>
      <c r="G95" s="157"/>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393</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97" t="s">
        <v>2599</v>
      </c>
      <c r="D96" s="183"/>
      <c r="E96" s="184">
        <v>-5.7329999999999999E-2</v>
      </c>
      <c r="F96" s="157"/>
      <c r="G96" s="157"/>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393</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97" t="s">
        <v>2600</v>
      </c>
      <c r="D97" s="183"/>
      <c r="E97" s="184">
        <v>-19.553000000000001</v>
      </c>
      <c r="F97" s="157"/>
      <c r="G97" s="157"/>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393</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97" t="s">
        <v>2601</v>
      </c>
      <c r="D98" s="183"/>
      <c r="E98" s="184">
        <v>-69.787580000000005</v>
      </c>
      <c r="F98" s="157"/>
      <c r="G98" s="157"/>
      <c r="H98" s="157"/>
      <c r="I98" s="157"/>
      <c r="J98" s="157"/>
      <c r="K98" s="157"/>
      <c r="L98" s="157"/>
      <c r="M98" s="157"/>
      <c r="N98" s="157"/>
      <c r="O98" s="157"/>
      <c r="P98" s="157"/>
      <c r="Q98" s="157"/>
      <c r="R98" s="157"/>
      <c r="S98" s="157"/>
      <c r="T98" s="157"/>
      <c r="U98" s="157"/>
      <c r="V98" s="157"/>
      <c r="W98" s="157"/>
      <c r="X98" s="157"/>
      <c r="Y98" s="148"/>
      <c r="Z98" s="148"/>
      <c r="AA98" s="148"/>
      <c r="AB98" s="148"/>
      <c r="AC98" s="148"/>
      <c r="AD98" s="148"/>
      <c r="AE98" s="148"/>
      <c r="AF98" s="148"/>
      <c r="AG98" s="148" t="s">
        <v>393</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94" t="s">
        <v>392</v>
      </c>
      <c r="D99" s="179"/>
      <c r="E99" s="180"/>
      <c r="F99" s="157"/>
      <c r="G99" s="157"/>
      <c r="H99" s="157"/>
      <c r="I99" s="157"/>
      <c r="J99" s="157"/>
      <c r="K99" s="157"/>
      <c r="L99" s="157"/>
      <c r="M99" s="157"/>
      <c r="N99" s="157"/>
      <c r="O99" s="157"/>
      <c r="P99" s="157"/>
      <c r="Q99" s="157"/>
      <c r="R99" s="157"/>
      <c r="S99" s="157"/>
      <c r="T99" s="157"/>
      <c r="U99" s="157"/>
      <c r="V99" s="157"/>
      <c r="W99" s="157"/>
      <c r="X99" s="157"/>
      <c r="Y99" s="148"/>
      <c r="Z99" s="148"/>
      <c r="AA99" s="148"/>
      <c r="AB99" s="148"/>
      <c r="AC99" s="148"/>
      <c r="AD99" s="148"/>
      <c r="AE99" s="148"/>
      <c r="AF99" s="148"/>
      <c r="AG99" s="148" t="s">
        <v>393</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95" t="s">
        <v>1101</v>
      </c>
      <c r="D100" s="179"/>
      <c r="E100" s="180"/>
      <c r="F100" s="157"/>
      <c r="G100" s="157"/>
      <c r="H100" s="157"/>
      <c r="I100" s="157"/>
      <c r="J100" s="157"/>
      <c r="K100" s="157"/>
      <c r="L100" s="157"/>
      <c r="M100" s="157"/>
      <c r="N100" s="157"/>
      <c r="O100" s="157"/>
      <c r="P100" s="157"/>
      <c r="Q100" s="157"/>
      <c r="R100" s="157"/>
      <c r="S100" s="157"/>
      <c r="T100" s="157"/>
      <c r="U100" s="157"/>
      <c r="V100" s="157"/>
      <c r="W100" s="157"/>
      <c r="X100" s="157"/>
      <c r="Y100" s="148"/>
      <c r="Z100" s="148"/>
      <c r="AA100" s="148"/>
      <c r="AB100" s="148"/>
      <c r="AC100" s="148"/>
      <c r="AD100" s="148"/>
      <c r="AE100" s="148"/>
      <c r="AF100" s="148"/>
      <c r="AG100" s="148" t="s">
        <v>393</v>
      </c>
      <c r="AH100" s="148">
        <v>2</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95" t="s">
        <v>2602</v>
      </c>
      <c r="D101" s="179"/>
      <c r="E101" s="180">
        <v>43.395000000000003</v>
      </c>
      <c r="F101" s="157"/>
      <c r="G101" s="157"/>
      <c r="H101" s="157"/>
      <c r="I101" s="157"/>
      <c r="J101" s="157"/>
      <c r="K101" s="157"/>
      <c r="L101" s="157"/>
      <c r="M101" s="157"/>
      <c r="N101" s="157"/>
      <c r="O101" s="157"/>
      <c r="P101" s="157"/>
      <c r="Q101" s="157"/>
      <c r="R101" s="157"/>
      <c r="S101" s="157"/>
      <c r="T101" s="157"/>
      <c r="U101" s="157"/>
      <c r="V101" s="157"/>
      <c r="W101" s="157"/>
      <c r="X101" s="157"/>
      <c r="Y101" s="148"/>
      <c r="Z101" s="148"/>
      <c r="AA101" s="148"/>
      <c r="AB101" s="148"/>
      <c r="AC101" s="148"/>
      <c r="AD101" s="148"/>
      <c r="AE101" s="148"/>
      <c r="AF101" s="148"/>
      <c r="AG101" s="148" t="s">
        <v>393</v>
      </c>
      <c r="AH101" s="148">
        <v>2</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55"/>
      <c r="B102" s="156"/>
      <c r="C102" s="195" t="s">
        <v>2603</v>
      </c>
      <c r="D102" s="179"/>
      <c r="E102" s="180">
        <v>0.4</v>
      </c>
      <c r="F102" s="157"/>
      <c r="G102" s="157"/>
      <c r="H102" s="157"/>
      <c r="I102" s="157"/>
      <c r="J102" s="157"/>
      <c r="K102" s="157"/>
      <c r="L102" s="157"/>
      <c r="M102" s="157"/>
      <c r="N102" s="157"/>
      <c r="O102" s="157"/>
      <c r="P102" s="157"/>
      <c r="Q102" s="157"/>
      <c r="R102" s="157"/>
      <c r="S102" s="157"/>
      <c r="T102" s="157"/>
      <c r="U102" s="157"/>
      <c r="V102" s="157"/>
      <c r="W102" s="157"/>
      <c r="X102" s="157"/>
      <c r="Y102" s="148"/>
      <c r="Z102" s="148"/>
      <c r="AA102" s="148"/>
      <c r="AB102" s="148"/>
      <c r="AC102" s="148"/>
      <c r="AD102" s="148"/>
      <c r="AE102" s="148"/>
      <c r="AF102" s="148"/>
      <c r="AG102" s="148" t="s">
        <v>393</v>
      </c>
      <c r="AH102" s="148">
        <v>2</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96" t="s">
        <v>403</v>
      </c>
      <c r="D103" s="181"/>
      <c r="E103" s="182">
        <v>43.795000000000002</v>
      </c>
      <c r="F103" s="157"/>
      <c r="G103" s="157"/>
      <c r="H103" s="157"/>
      <c r="I103" s="157"/>
      <c r="J103" s="157"/>
      <c r="K103" s="157"/>
      <c r="L103" s="157"/>
      <c r="M103" s="157"/>
      <c r="N103" s="157"/>
      <c r="O103" s="157"/>
      <c r="P103" s="157"/>
      <c r="Q103" s="157"/>
      <c r="R103" s="157"/>
      <c r="S103" s="157"/>
      <c r="T103" s="157"/>
      <c r="U103" s="157"/>
      <c r="V103" s="157"/>
      <c r="W103" s="157"/>
      <c r="X103" s="157"/>
      <c r="Y103" s="148"/>
      <c r="Z103" s="148"/>
      <c r="AA103" s="148"/>
      <c r="AB103" s="148"/>
      <c r="AC103" s="148"/>
      <c r="AD103" s="148"/>
      <c r="AE103" s="148"/>
      <c r="AF103" s="148"/>
      <c r="AG103" s="148" t="s">
        <v>393</v>
      </c>
      <c r="AH103" s="148">
        <v>3</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95" t="s">
        <v>1104</v>
      </c>
      <c r="D104" s="179"/>
      <c r="E104" s="180"/>
      <c r="F104" s="157"/>
      <c r="G104" s="157"/>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393</v>
      </c>
      <c r="AH104" s="148">
        <v>2</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95" t="s">
        <v>2604</v>
      </c>
      <c r="D105" s="179"/>
      <c r="E105" s="180">
        <v>8.6790000000000003</v>
      </c>
      <c r="F105" s="157"/>
      <c r="G105" s="157"/>
      <c r="H105" s="157"/>
      <c r="I105" s="157"/>
      <c r="J105" s="157"/>
      <c r="K105" s="157"/>
      <c r="L105" s="157"/>
      <c r="M105" s="157"/>
      <c r="N105" s="157"/>
      <c r="O105" s="157"/>
      <c r="P105" s="157"/>
      <c r="Q105" s="157"/>
      <c r="R105" s="157"/>
      <c r="S105" s="157"/>
      <c r="T105" s="157"/>
      <c r="U105" s="157"/>
      <c r="V105" s="157"/>
      <c r="W105" s="157"/>
      <c r="X105" s="157"/>
      <c r="Y105" s="148"/>
      <c r="Z105" s="148"/>
      <c r="AA105" s="148"/>
      <c r="AB105" s="148"/>
      <c r="AC105" s="148"/>
      <c r="AD105" s="148"/>
      <c r="AE105" s="148"/>
      <c r="AF105" s="148"/>
      <c r="AG105" s="148" t="s">
        <v>393</v>
      </c>
      <c r="AH105" s="148">
        <v>2</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95" t="s">
        <v>2605</v>
      </c>
      <c r="D106" s="179"/>
      <c r="E106" s="180">
        <v>0.52</v>
      </c>
      <c r="F106" s="157"/>
      <c r="G106" s="157"/>
      <c r="H106" s="157"/>
      <c r="I106" s="157"/>
      <c r="J106" s="157"/>
      <c r="K106" s="157"/>
      <c r="L106" s="157"/>
      <c r="M106" s="157"/>
      <c r="N106" s="157"/>
      <c r="O106" s="157"/>
      <c r="P106" s="157"/>
      <c r="Q106" s="157"/>
      <c r="R106" s="157"/>
      <c r="S106" s="157"/>
      <c r="T106" s="157"/>
      <c r="U106" s="157"/>
      <c r="V106" s="157"/>
      <c r="W106" s="157"/>
      <c r="X106" s="157"/>
      <c r="Y106" s="148"/>
      <c r="Z106" s="148"/>
      <c r="AA106" s="148"/>
      <c r="AB106" s="148"/>
      <c r="AC106" s="148"/>
      <c r="AD106" s="148"/>
      <c r="AE106" s="148"/>
      <c r="AF106" s="148"/>
      <c r="AG106" s="148" t="s">
        <v>393</v>
      </c>
      <c r="AH106" s="148">
        <v>2</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96" t="s">
        <v>403</v>
      </c>
      <c r="D107" s="181"/>
      <c r="E107" s="182">
        <v>9.1989999999999998</v>
      </c>
      <c r="F107" s="157"/>
      <c r="G107" s="157"/>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393</v>
      </c>
      <c r="AH107" s="148">
        <v>3</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95" t="s">
        <v>2606</v>
      </c>
      <c r="D108" s="179"/>
      <c r="E108" s="180">
        <v>112.80992000000001</v>
      </c>
      <c r="F108" s="157"/>
      <c r="G108" s="157"/>
      <c r="H108" s="157"/>
      <c r="I108" s="157"/>
      <c r="J108" s="157"/>
      <c r="K108" s="157"/>
      <c r="L108" s="157"/>
      <c r="M108" s="157"/>
      <c r="N108" s="157"/>
      <c r="O108" s="157"/>
      <c r="P108" s="157"/>
      <c r="Q108" s="157"/>
      <c r="R108" s="157"/>
      <c r="S108" s="157"/>
      <c r="T108" s="157"/>
      <c r="U108" s="157"/>
      <c r="V108" s="157"/>
      <c r="W108" s="157"/>
      <c r="X108" s="157"/>
      <c r="Y108" s="148"/>
      <c r="Z108" s="148"/>
      <c r="AA108" s="148"/>
      <c r="AB108" s="148"/>
      <c r="AC108" s="148"/>
      <c r="AD108" s="148"/>
      <c r="AE108" s="148"/>
      <c r="AF108" s="148"/>
      <c r="AG108" s="148" t="s">
        <v>393</v>
      </c>
      <c r="AH108" s="148">
        <v>2</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94" t="s">
        <v>404</v>
      </c>
      <c r="D109" s="179"/>
      <c r="E109" s="180"/>
      <c r="F109" s="157"/>
      <c r="G109" s="157"/>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393</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65">
        <v>13</v>
      </c>
      <c r="B110" s="166" t="s">
        <v>605</v>
      </c>
      <c r="C110" s="175" t="s">
        <v>606</v>
      </c>
      <c r="D110" s="167" t="s">
        <v>443</v>
      </c>
      <c r="E110" s="168">
        <v>69.787580000000005</v>
      </c>
      <c r="F110" s="169">
        <v>433.6</v>
      </c>
      <c r="G110" s="170">
        <f>ROUND(E110*F110,2)</f>
        <v>30259.89</v>
      </c>
      <c r="H110" s="169">
        <v>0</v>
      </c>
      <c r="I110" s="170">
        <f>ROUND(E110*H110,2)</f>
        <v>0</v>
      </c>
      <c r="J110" s="169">
        <v>433.6</v>
      </c>
      <c r="K110" s="170">
        <f>ROUND(E110*J110,2)</f>
        <v>30259.89</v>
      </c>
      <c r="L110" s="170">
        <v>21</v>
      </c>
      <c r="M110" s="170">
        <f>G110*(1+L110/100)</f>
        <v>36614.466899999999</v>
      </c>
      <c r="N110" s="170">
        <v>0</v>
      </c>
      <c r="O110" s="170">
        <f>ROUND(E110*N110,2)</f>
        <v>0</v>
      </c>
      <c r="P110" s="170">
        <v>0</v>
      </c>
      <c r="Q110" s="170">
        <f>ROUND(E110*P110,2)</f>
        <v>0</v>
      </c>
      <c r="R110" s="170" t="s">
        <v>386</v>
      </c>
      <c r="S110" s="170" t="s">
        <v>387</v>
      </c>
      <c r="T110" s="171" t="s">
        <v>322</v>
      </c>
      <c r="U110" s="157">
        <v>1.587</v>
      </c>
      <c r="V110" s="157">
        <f>ROUND(E110*U110,2)</f>
        <v>110.75</v>
      </c>
      <c r="W110" s="157"/>
      <c r="X110" s="157" t="s">
        <v>388</v>
      </c>
      <c r="Y110" s="148"/>
      <c r="Z110" s="148"/>
      <c r="AA110" s="148"/>
      <c r="AB110" s="148"/>
      <c r="AC110" s="148"/>
      <c r="AD110" s="148"/>
      <c r="AE110" s="148"/>
      <c r="AF110" s="148"/>
      <c r="AG110" s="148" t="s">
        <v>389</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ht="22.5" outlineLevel="1" x14ac:dyDescent="0.2">
      <c r="A111" s="155"/>
      <c r="B111" s="156"/>
      <c r="C111" s="273" t="s">
        <v>607</v>
      </c>
      <c r="D111" s="274"/>
      <c r="E111" s="274"/>
      <c r="F111" s="274"/>
      <c r="G111" s="274"/>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391</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72" t="str">
        <f>C111</f>
        <v>sypaninou z vhodných hornin tř. 1 - 4 nebo materiálem připraveným podél výkopu ve vzdálenosti do 3 m od jeho kraje, pro jakoukoliv hloubku výkopu a jakoukoliv míru zhutnění,</v>
      </c>
      <c r="BB111" s="148"/>
      <c r="BC111" s="148"/>
      <c r="BD111" s="148"/>
      <c r="BE111" s="148"/>
      <c r="BF111" s="148"/>
      <c r="BG111" s="148"/>
      <c r="BH111" s="148"/>
    </row>
    <row r="112" spans="1:60" outlineLevel="1" x14ac:dyDescent="0.2">
      <c r="A112" s="155"/>
      <c r="B112" s="156"/>
      <c r="C112" s="197" t="s">
        <v>2607</v>
      </c>
      <c r="D112" s="183"/>
      <c r="E112" s="184">
        <v>31.6965</v>
      </c>
      <c r="F112" s="157"/>
      <c r="G112" s="157"/>
      <c r="H112" s="157"/>
      <c r="I112" s="157"/>
      <c r="J112" s="157"/>
      <c r="K112" s="157"/>
      <c r="L112" s="157"/>
      <c r="M112" s="157"/>
      <c r="N112" s="157"/>
      <c r="O112" s="157"/>
      <c r="P112" s="157"/>
      <c r="Q112" s="157"/>
      <c r="R112" s="157"/>
      <c r="S112" s="157"/>
      <c r="T112" s="157"/>
      <c r="U112" s="157"/>
      <c r="V112" s="157"/>
      <c r="W112" s="157"/>
      <c r="X112" s="157"/>
      <c r="Y112" s="148"/>
      <c r="Z112" s="148"/>
      <c r="AA112" s="148"/>
      <c r="AB112" s="148"/>
      <c r="AC112" s="148"/>
      <c r="AD112" s="148"/>
      <c r="AE112" s="148"/>
      <c r="AF112" s="148"/>
      <c r="AG112" s="148" t="s">
        <v>393</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97" t="s">
        <v>2608</v>
      </c>
      <c r="D113" s="183"/>
      <c r="E113" s="184">
        <v>16.137</v>
      </c>
      <c r="F113" s="157"/>
      <c r="G113" s="15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393</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97" t="s">
        <v>2609</v>
      </c>
      <c r="D114" s="183"/>
      <c r="E114" s="184">
        <v>2.2000000000000002</v>
      </c>
      <c r="F114" s="157"/>
      <c r="G114" s="157"/>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393</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97" t="s">
        <v>2610</v>
      </c>
      <c r="D115" s="183"/>
      <c r="E115" s="184">
        <v>4.7850000000000001</v>
      </c>
      <c r="F115" s="157"/>
      <c r="G115" s="157"/>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393</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97" t="s">
        <v>2611</v>
      </c>
      <c r="D116" s="183"/>
      <c r="E116" s="184">
        <v>0.99</v>
      </c>
      <c r="F116" s="157"/>
      <c r="G116" s="157"/>
      <c r="H116" s="157"/>
      <c r="I116" s="157"/>
      <c r="J116" s="157"/>
      <c r="K116" s="157"/>
      <c r="L116" s="157"/>
      <c r="M116" s="157"/>
      <c r="N116" s="157"/>
      <c r="O116" s="157"/>
      <c r="P116" s="157"/>
      <c r="Q116" s="157"/>
      <c r="R116" s="157"/>
      <c r="S116" s="157"/>
      <c r="T116" s="157"/>
      <c r="U116" s="157"/>
      <c r="V116" s="157"/>
      <c r="W116" s="157"/>
      <c r="X116" s="157"/>
      <c r="Y116" s="148"/>
      <c r="Z116" s="148"/>
      <c r="AA116" s="148"/>
      <c r="AB116" s="148"/>
      <c r="AC116" s="148"/>
      <c r="AD116" s="148"/>
      <c r="AE116" s="148"/>
      <c r="AF116" s="148"/>
      <c r="AG116" s="148" t="s">
        <v>393</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97" t="s">
        <v>2612</v>
      </c>
      <c r="D117" s="183"/>
      <c r="E117" s="184">
        <v>1.4850000000000001</v>
      </c>
      <c r="F117" s="157"/>
      <c r="G117" s="157"/>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393</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97" t="s">
        <v>2613</v>
      </c>
      <c r="D118" s="183"/>
      <c r="E118" s="184">
        <v>9.4049999999999994</v>
      </c>
      <c r="F118" s="157"/>
      <c r="G118" s="157"/>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393</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97" t="s">
        <v>2614</v>
      </c>
      <c r="D119" s="183"/>
      <c r="E119" s="184">
        <v>0.99</v>
      </c>
      <c r="F119" s="157"/>
      <c r="G119" s="157"/>
      <c r="H119" s="157"/>
      <c r="I119" s="157"/>
      <c r="J119" s="157"/>
      <c r="K119" s="157"/>
      <c r="L119" s="157"/>
      <c r="M119" s="157"/>
      <c r="N119" s="157"/>
      <c r="O119" s="157"/>
      <c r="P119" s="157"/>
      <c r="Q119" s="157"/>
      <c r="R119" s="157"/>
      <c r="S119" s="157"/>
      <c r="T119" s="157"/>
      <c r="U119" s="157"/>
      <c r="V119" s="157"/>
      <c r="W119" s="157"/>
      <c r="X119" s="157"/>
      <c r="Y119" s="148"/>
      <c r="Z119" s="148"/>
      <c r="AA119" s="148"/>
      <c r="AB119" s="148"/>
      <c r="AC119" s="148"/>
      <c r="AD119" s="148"/>
      <c r="AE119" s="148"/>
      <c r="AF119" s="148"/>
      <c r="AG119" s="148" t="s">
        <v>393</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97" t="s">
        <v>2615</v>
      </c>
      <c r="D120" s="183"/>
      <c r="E120" s="184">
        <v>1.98</v>
      </c>
      <c r="F120" s="157"/>
      <c r="G120" s="157"/>
      <c r="H120" s="157"/>
      <c r="I120" s="157"/>
      <c r="J120" s="157"/>
      <c r="K120" s="157"/>
      <c r="L120" s="157"/>
      <c r="M120" s="157"/>
      <c r="N120" s="157"/>
      <c r="O120" s="157"/>
      <c r="P120" s="157"/>
      <c r="Q120" s="157"/>
      <c r="R120" s="157"/>
      <c r="S120" s="157"/>
      <c r="T120" s="157"/>
      <c r="U120" s="157"/>
      <c r="V120" s="157"/>
      <c r="W120" s="157"/>
      <c r="X120" s="157"/>
      <c r="Y120" s="148"/>
      <c r="Z120" s="148"/>
      <c r="AA120" s="148"/>
      <c r="AB120" s="148"/>
      <c r="AC120" s="148"/>
      <c r="AD120" s="148"/>
      <c r="AE120" s="148"/>
      <c r="AF120" s="148"/>
      <c r="AG120" s="148" t="s">
        <v>393</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97" t="s">
        <v>2616</v>
      </c>
      <c r="D121" s="183"/>
      <c r="E121" s="184">
        <v>1.4850000000000001</v>
      </c>
      <c r="F121" s="157"/>
      <c r="G121" s="157"/>
      <c r="H121" s="157"/>
      <c r="I121" s="157"/>
      <c r="J121" s="157"/>
      <c r="K121" s="157"/>
      <c r="L121" s="157"/>
      <c r="M121" s="157"/>
      <c r="N121" s="157"/>
      <c r="O121" s="157"/>
      <c r="P121" s="157"/>
      <c r="Q121" s="157"/>
      <c r="R121" s="157"/>
      <c r="S121" s="157"/>
      <c r="T121" s="157"/>
      <c r="U121" s="157"/>
      <c r="V121" s="157"/>
      <c r="W121" s="157"/>
      <c r="X121" s="157"/>
      <c r="Y121" s="148"/>
      <c r="Z121" s="148"/>
      <c r="AA121" s="148"/>
      <c r="AB121" s="148"/>
      <c r="AC121" s="148"/>
      <c r="AD121" s="148"/>
      <c r="AE121" s="148"/>
      <c r="AF121" s="148"/>
      <c r="AG121" s="148" t="s">
        <v>393</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97" t="s">
        <v>2617</v>
      </c>
      <c r="D122" s="183"/>
      <c r="E122" s="184">
        <v>0.495</v>
      </c>
      <c r="F122" s="157"/>
      <c r="G122" s="157"/>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393</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97" t="s">
        <v>2618</v>
      </c>
      <c r="D123" s="183"/>
      <c r="E123" s="184">
        <v>0.99</v>
      </c>
      <c r="F123" s="157"/>
      <c r="G123" s="157"/>
      <c r="H123" s="157"/>
      <c r="I123" s="157"/>
      <c r="J123" s="157"/>
      <c r="K123" s="157"/>
      <c r="L123" s="157"/>
      <c r="M123" s="157"/>
      <c r="N123" s="157"/>
      <c r="O123" s="157"/>
      <c r="P123" s="157"/>
      <c r="Q123" s="157"/>
      <c r="R123" s="157"/>
      <c r="S123" s="157"/>
      <c r="T123" s="157"/>
      <c r="U123" s="157"/>
      <c r="V123" s="157"/>
      <c r="W123" s="157"/>
      <c r="X123" s="157"/>
      <c r="Y123" s="148"/>
      <c r="Z123" s="148"/>
      <c r="AA123" s="148"/>
      <c r="AB123" s="148"/>
      <c r="AC123" s="148"/>
      <c r="AD123" s="148"/>
      <c r="AE123" s="148"/>
      <c r="AF123" s="148"/>
      <c r="AG123" s="148" t="s">
        <v>393</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97" t="s">
        <v>2619</v>
      </c>
      <c r="D124" s="183"/>
      <c r="E124" s="184"/>
      <c r="F124" s="157"/>
      <c r="G124" s="157"/>
      <c r="H124" s="157"/>
      <c r="I124" s="157"/>
      <c r="J124" s="157"/>
      <c r="K124" s="157"/>
      <c r="L124" s="157"/>
      <c r="M124" s="157"/>
      <c r="N124" s="157"/>
      <c r="O124" s="157"/>
      <c r="P124" s="157"/>
      <c r="Q124" s="157"/>
      <c r="R124" s="157"/>
      <c r="S124" s="157"/>
      <c r="T124" s="157"/>
      <c r="U124" s="157"/>
      <c r="V124" s="157"/>
      <c r="W124" s="157"/>
      <c r="X124" s="157"/>
      <c r="Y124" s="148"/>
      <c r="Z124" s="148"/>
      <c r="AA124" s="148"/>
      <c r="AB124" s="148"/>
      <c r="AC124" s="148"/>
      <c r="AD124" s="148"/>
      <c r="AE124" s="148"/>
      <c r="AF124" s="148"/>
      <c r="AG124" s="148" t="s">
        <v>393</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97" t="s">
        <v>2597</v>
      </c>
      <c r="D125" s="183"/>
      <c r="E125" s="184">
        <v>-2.16012</v>
      </c>
      <c r="F125" s="157"/>
      <c r="G125" s="157"/>
      <c r="H125" s="157"/>
      <c r="I125" s="157"/>
      <c r="J125" s="157"/>
      <c r="K125" s="157"/>
      <c r="L125" s="157"/>
      <c r="M125" s="157"/>
      <c r="N125" s="157"/>
      <c r="O125" s="157"/>
      <c r="P125" s="157"/>
      <c r="Q125" s="157"/>
      <c r="R125" s="157"/>
      <c r="S125" s="157"/>
      <c r="T125" s="157"/>
      <c r="U125" s="157"/>
      <c r="V125" s="157"/>
      <c r="W125" s="157"/>
      <c r="X125" s="157"/>
      <c r="Y125" s="148"/>
      <c r="Z125" s="148"/>
      <c r="AA125" s="148"/>
      <c r="AB125" s="148"/>
      <c r="AC125" s="148"/>
      <c r="AD125" s="148"/>
      <c r="AE125" s="148"/>
      <c r="AF125" s="148"/>
      <c r="AG125" s="148" t="s">
        <v>393</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97" t="s">
        <v>2598</v>
      </c>
      <c r="D126" s="183"/>
      <c r="E126" s="184">
        <v>-0.69079999999999997</v>
      </c>
      <c r="F126" s="157"/>
      <c r="G126" s="157"/>
      <c r="H126" s="157"/>
      <c r="I126" s="157"/>
      <c r="J126" s="157"/>
      <c r="K126" s="157"/>
      <c r="L126" s="157"/>
      <c r="M126" s="157"/>
      <c r="N126" s="157"/>
      <c r="O126" s="157"/>
      <c r="P126" s="157"/>
      <c r="Q126" s="157"/>
      <c r="R126" s="157"/>
      <c r="S126" s="157"/>
      <c r="T126" s="157"/>
      <c r="U126" s="157"/>
      <c r="V126" s="157"/>
      <c r="W126" s="157"/>
      <c r="X126" s="157"/>
      <c r="Y126" s="148"/>
      <c r="Z126" s="148"/>
      <c r="AA126" s="148"/>
      <c r="AB126" s="148"/>
      <c r="AC126" s="148"/>
      <c r="AD126" s="148"/>
      <c r="AE126" s="148"/>
      <c r="AF126" s="148"/>
      <c r="AG126" s="148" t="s">
        <v>393</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65">
        <v>14</v>
      </c>
      <c r="B127" s="166" t="s">
        <v>620</v>
      </c>
      <c r="C127" s="175" t="s">
        <v>1127</v>
      </c>
      <c r="D127" s="167" t="s">
        <v>443</v>
      </c>
      <c r="E127" s="168">
        <v>232.24748</v>
      </c>
      <c r="F127" s="169">
        <v>224</v>
      </c>
      <c r="G127" s="170">
        <f>ROUND(E127*F127,2)</f>
        <v>52023.44</v>
      </c>
      <c r="H127" s="169">
        <v>0</v>
      </c>
      <c r="I127" s="170">
        <f>ROUND(E127*H127,2)</f>
        <v>0</v>
      </c>
      <c r="J127" s="169">
        <v>224</v>
      </c>
      <c r="K127" s="170">
        <f>ROUND(E127*J127,2)</f>
        <v>52023.44</v>
      </c>
      <c r="L127" s="170">
        <v>21</v>
      </c>
      <c r="M127" s="170">
        <f>G127*(1+L127/100)</f>
        <v>62948.362399999998</v>
      </c>
      <c r="N127" s="170">
        <v>0</v>
      </c>
      <c r="O127" s="170">
        <f>ROUND(E127*N127,2)</f>
        <v>0</v>
      </c>
      <c r="P127" s="170">
        <v>0</v>
      </c>
      <c r="Q127" s="170">
        <f>ROUND(E127*P127,2)</f>
        <v>0</v>
      </c>
      <c r="R127" s="170" t="s">
        <v>386</v>
      </c>
      <c r="S127" s="170" t="s">
        <v>387</v>
      </c>
      <c r="T127" s="171" t="s">
        <v>322</v>
      </c>
      <c r="U127" s="157">
        <v>0</v>
      </c>
      <c r="V127" s="157">
        <f>ROUND(E127*U127,2)</f>
        <v>0</v>
      </c>
      <c r="W127" s="157"/>
      <c r="X127" s="157" t="s">
        <v>388</v>
      </c>
      <c r="Y127" s="148"/>
      <c r="Z127" s="148"/>
      <c r="AA127" s="148"/>
      <c r="AB127" s="148"/>
      <c r="AC127" s="148"/>
      <c r="AD127" s="148"/>
      <c r="AE127" s="148"/>
      <c r="AF127" s="148"/>
      <c r="AG127" s="148" t="s">
        <v>389</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97" t="s">
        <v>2620</v>
      </c>
      <c r="D128" s="183"/>
      <c r="E128" s="184">
        <v>232.24748</v>
      </c>
      <c r="F128" s="157"/>
      <c r="G128" s="157"/>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393</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65">
        <v>15</v>
      </c>
      <c r="B129" s="166" t="s">
        <v>623</v>
      </c>
      <c r="C129" s="175" t="s">
        <v>624</v>
      </c>
      <c r="D129" s="167" t="s">
        <v>625</v>
      </c>
      <c r="E129" s="168">
        <v>129.48177999999999</v>
      </c>
      <c r="F129" s="169">
        <v>328.4</v>
      </c>
      <c r="G129" s="170">
        <f>ROUND(E129*F129,2)</f>
        <v>42521.82</v>
      </c>
      <c r="H129" s="169">
        <v>328.4</v>
      </c>
      <c r="I129" s="170">
        <f>ROUND(E129*H129,2)</f>
        <v>42521.82</v>
      </c>
      <c r="J129" s="169">
        <v>0</v>
      </c>
      <c r="K129" s="170">
        <f>ROUND(E129*J129,2)</f>
        <v>0</v>
      </c>
      <c r="L129" s="170">
        <v>21</v>
      </c>
      <c r="M129" s="170">
        <f>G129*(1+L129/100)</f>
        <v>51451.402199999997</v>
      </c>
      <c r="N129" s="170">
        <v>0</v>
      </c>
      <c r="O129" s="170">
        <f>ROUND(E129*N129,2)</f>
        <v>0</v>
      </c>
      <c r="P129" s="170">
        <v>0</v>
      </c>
      <c r="Q129" s="170">
        <f>ROUND(E129*P129,2)</f>
        <v>0</v>
      </c>
      <c r="R129" s="170" t="s">
        <v>626</v>
      </c>
      <c r="S129" s="170" t="s">
        <v>387</v>
      </c>
      <c r="T129" s="171" t="s">
        <v>322</v>
      </c>
      <c r="U129" s="157">
        <v>0</v>
      </c>
      <c r="V129" s="157">
        <f>ROUND(E129*U129,2)</f>
        <v>0</v>
      </c>
      <c r="W129" s="157"/>
      <c r="X129" s="157" t="s">
        <v>627</v>
      </c>
      <c r="Y129" s="148"/>
      <c r="Z129" s="148"/>
      <c r="AA129" s="148"/>
      <c r="AB129" s="148"/>
      <c r="AC129" s="148"/>
      <c r="AD129" s="148"/>
      <c r="AE129" s="148"/>
      <c r="AF129" s="148"/>
      <c r="AG129" s="148" t="s">
        <v>628</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97" t="s">
        <v>2621</v>
      </c>
      <c r="D130" s="183"/>
      <c r="E130" s="184">
        <v>129.48177999999999</v>
      </c>
      <c r="F130" s="157"/>
      <c r="G130" s="157"/>
      <c r="H130" s="157"/>
      <c r="I130" s="157"/>
      <c r="J130" s="157"/>
      <c r="K130" s="157"/>
      <c r="L130" s="157"/>
      <c r="M130" s="157"/>
      <c r="N130" s="157"/>
      <c r="O130" s="157"/>
      <c r="P130" s="157"/>
      <c r="Q130" s="157"/>
      <c r="R130" s="157"/>
      <c r="S130" s="157"/>
      <c r="T130" s="157"/>
      <c r="U130" s="157"/>
      <c r="V130" s="157"/>
      <c r="W130" s="157"/>
      <c r="X130" s="157"/>
      <c r="Y130" s="148"/>
      <c r="Z130" s="148"/>
      <c r="AA130" s="148"/>
      <c r="AB130" s="148"/>
      <c r="AC130" s="148"/>
      <c r="AD130" s="148"/>
      <c r="AE130" s="148"/>
      <c r="AF130" s="148"/>
      <c r="AG130" s="148" t="s">
        <v>393</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65">
        <v>16</v>
      </c>
      <c r="B131" s="166" t="s">
        <v>630</v>
      </c>
      <c r="C131" s="175" t="s">
        <v>631</v>
      </c>
      <c r="D131" s="167" t="s">
        <v>625</v>
      </c>
      <c r="E131" s="168">
        <v>259.74928999999997</v>
      </c>
      <c r="F131" s="169">
        <v>336</v>
      </c>
      <c r="G131" s="170">
        <f>ROUND(E131*F131,2)</f>
        <v>87275.76</v>
      </c>
      <c r="H131" s="169">
        <v>336</v>
      </c>
      <c r="I131" s="170">
        <f>ROUND(E131*H131,2)</f>
        <v>87275.76</v>
      </c>
      <c r="J131" s="169">
        <v>0</v>
      </c>
      <c r="K131" s="170">
        <f>ROUND(E131*J131,2)</f>
        <v>0</v>
      </c>
      <c r="L131" s="170">
        <v>21</v>
      </c>
      <c r="M131" s="170">
        <f>G131*(1+L131/100)</f>
        <v>105603.66959999999</v>
      </c>
      <c r="N131" s="170">
        <v>0</v>
      </c>
      <c r="O131" s="170">
        <f>ROUND(E131*N131,2)</f>
        <v>0</v>
      </c>
      <c r="P131" s="170">
        <v>0</v>
      </c>
      <c r="Q131" s="170">
        <f>ROUND(E131*P131,2)</f>
        <v>0</v>
      </c>
      <c r="R131" s="170" t="s">
        <v>626</v>
      </c>
      <c r="S131" s="170" t="s">
        <v>387</v>
      </c>
      <c r="T131" s="171" t="s">
        <v>322</v>
      </c>
      <c r="U131" s="157">
        <v>0</v>
      </c>
      <c r="V131" s="157">
        <f>ROUND(E131*U131,2)</f>
        <v>0</v>
      </c>
      <c r="W131" s="157"/>
      <c r="X131" s="157" t="s">
        <v>627</v>
      </c>
      <c r="Y131" s="148"/>
      <c r="Z131" s="148"/>
      <c r="AA131" s="148"/>
      <c r="AB131" s="148"/>
      <c r="AC131" s="148"/>
      <c r="AD131" s="148"/>
      <c r="AE131" s="148"/>
      <c r="AF131" s="148"/>
      <c r="AG131" s="148" t="s">
        <v>632</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97" t="s">
        <v>2622</v>
      </c>
      <c r="D132" s="183"/>
      <c r="E132" s="184">
        <v>81.255930000000006</v>
      </c>
      <c r="F132" s="157"/>
      <c r="G132" s="157"/>
      <c r="H132" s="157"/>
      <c r="I132" s="157"/>
      <c r="J132" s="157"/>
      <c r="K132" s="157"/>
      <c r="L132" s="157"/>
      <c r="M132" s="157"/>
      <c r="N132" s="157"/>
      <c r="O132" s="157"/>
      <c r="P132" s="157"/>
      <c r="Q132" s="157"/>
      <c r="R132" s="157"/>
      <c r="S132" s="157"/>
      <c r="T132" s="157"/>
      <c r="U132" s="157"/>
      <c r="V132" s="157"/>
      <c r="W132" s="157"/>
      <c r="X132" s="157"/>
      <c r="Y132" s="148"/>
      <c r="Z132" s="148"/>
      <c r="AA132" s="148"/>
      <c r="AB132" s="148"/>
      <c r="AC132" s="148"/>
      <c r="AD132" s="148"/>
      <c r="AE132" s="148"/>
      <c r="AF132" s="148"/>
      <c r="AG132" s="148" t="s">
        <v>393</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ht="22.5" outlineLevel="1" x14ac:dyDescent="0.2">
      <c r="A133" s="155"/>
      <c r="B133" s="156"/>
      <c r="C133" s="197" t="s">
        <v>2623</v>
      </c>
      <c r="D133" s="183"/>
      <c r="E133" s="184">
        <v>178.49336</v>
      </c>
      <c r="F133" s="157"/>
      <c r="G133" s="157"/>
      <c r="H133" s="157"/>
      <c r="I133" s="157"/>
      <c r="J133" s="157"/>
      <c r="K133" s="157"/>
      <c r="L133" s="157"/>
      <c r="M133" s="157"/>
      <c r="N133" s="157"/>
      <c r="O133" s="157"/>
      <c r="P133" s="157"/>
      <c r="Q133" s="157"/>
      <c r="R133" s="157"/>
      <c r="S133" s="157"/>
      <c r="T133" s="157"/>
      <c r="U133" s="157"/>
      <c r="V133" s="157"/>
      <c r="W133" s="157"/>
      <c r="X133" s="157"/>
      <c r="Y133" s="148"/>
      <c r="Z133" s="148"/>
      <c r="AA133" s="148"/>
      <c r="AB133" s="148"/>
      <c r="AC133" s="148"/>
      <c r="AD133" s="148"/>
      <c r="AE133" s="148"/>
      <c r="AF133" s="148"/>
      <c r="AG133" s="148" t="s">
        <v>393</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x14ac:dyDescent="0.2">
      <c r="A134" s="159" t="s">
        <v>316</v>
      </c>
      <c r="B134" s="160" t="s">
        <v>206</v>
      </c>
      <c r="C134" s="174" t="s">
        <v>207</v>
      </c>
      <c r="D134" s="161"/>
      <c r="E134" s="162"/>
      <c r="F134" s="163"/>
      <c r="G134" s="163">
        <f>SUMIF(AG135:AG156,"&lt;&gt;NOR",G135:G156)</f>
        <v>47377.66</v>
      </c>
      <c r="H134" s="163"/>
      <c r="I134" s="163">
        <f>SUM(I135:I156)</f>
        <v>0</v>
      </c>
      <c r="J134" s="163"/>
      <c r="K134" s="163">
        <f>SUM(K135:K156)</f>
        <v>47377.66</v>
      </c>
      <c r="L134" s="163"/>
      <c r="M134" s="163">
        <f>SUM(M135:M156)</f>
        <v>57326.9686</v>
      </c>
      <c r="N134" s="163"/>
      <c r="O134" s="163">
        <f>SUM(O135:O156)</f>
        <v>0</v>
      </c>
      <c r="P134" s="163"/>
      <c r="Q134" s="163">
        <f>SUM(Q135:Q156)</f>
        <v>79.55</v>
      </c>
      <c r="R134" s="163"/>
      <c r="S134" s="163"/>
      <c r="T134" s="164"/>
      <c r="U134" s="158"/>
      <c r="V134" s="158">
        <f>SUM(V135:V156)</f>
        <v>38.42</v>
      </c>
      <c r="W134" s="158"/>
      <c r="X134" s="158"/>
      <c r="AG134" t="s">
        <v>317</v>
      </c>
    </row>
    <row r="135" spans="1:60" ht="22.5" outlineLevel="1" x14ac:dyDescent="0.2">
      <c r="A135" s="165">
        <v>17</v>
      </c>
      <c r="B135" s="166" t="s">
        <v>2624</v>
      </c>
      <c r="C135" s="175" t="s">
        <v>2625</v>
      </c>
      <c r="D135" s="167" t="s">
        <v>506</v>
      </c>
      <c r="E135" s="168">
        <v>5.25</v>
      </c>
      <c r="F135" s="169">
        <v>217.2</v>
      </c>
      <c r="G135" s="170">
        <f>ROUND(E135*F135,2)</f>
        <v>1140.3</v>
      </c>
      <c r="H135" s="169">
        <v>0</v>
      </c>
      <c r="I135" s="170">
        <f>ROUND(E135*H135,2)</f>
        <v>0</v>
      </c>
      <c r="J135" s="169">
        <v>217.2</v>
      </c>
      <c r="K135" s="170">
        <f>ROUND(E135*J135,2)</f>
        <v>1140.3</v>
      </c>
      <c r="L135" s="170">
        <v>21</v>
      </c>
      <c r="M135" s="170">
        <f>G135*(1+L135/100)</f>
        <v>1379.7629999999999</v>
      </c>
      <c r="N135" s="170">
        <v>0</v>
      </c>
      <c r="O135" s="170">
        <f>ROUND(E135*N135,2)</f>
        <v>0</v>
      </c>
      <c r="P135" s="170">
        <v>0.33</v>
      </c>
      <c r="Q135" s="170">
        <f>ROUND(E135*P135,2)</f>
        <v>1.73</v>
      </c>
      <c r="R135" s="170" t="s">
        <v>638</v>
      </c>
      <c r="S135" s="170" t="s">
        <v>387</v>
      </c>
      <c r="T135" s="171" t="s">
        <v>322</v>
      </c>
      <c r="U135" s="157">
        <v>0.52649999999999997</v>
      </c>
      <c r="V135" s="157">
        <f>ROUND(E135*U135,2)</f>
        <v>2.76</v>
      </c>
      <c r="W135" s="157"/>
      <c r="X135" s="157" t="s">
        <v>388</v>
      </c>
      <c r="Y135" s="148"/>
      <c r="Z135" s="148"/>
      <c r="AA135" s="148"/>
      <c r="AB135" s="148"/>
      <c r="AC135" s="148"/>
      <c r="AD135" s="148"/>
      <c r="AE135" s="148"/>
      <c r="AF135" s="148"/>
      <c r="AG135" s="148" t="s">
        <v>389</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97" t="s">
        <v>639</v>
      </c>
      <c r="D136" s="183"/>
      <c r="E136" s="184"/>
      <c r="F136" s="157"/>
      <c r="G136" s="157"/>
      <c r="H136" s="157"/>
      <c r="I136" s="157"/>
      <c r="J136" s="157"/>
      <c r="K136" s="157"/>
      <c r="L136" s="157"/>
      <c r="M136" s="157"/>
      <c r="N136" s="157"/>
      <c r="O136" s="157"/>
      <c r="P136" s="157"/>
      <c r="Q136" s="157"/>
      <c r="R136" s="157"/>
      <c r="S136" s="157"/>
      <c r="T136" s="157"/>
      <c r="U136" s="157"/>
      <c r="V136" s="157"/>
      <c r="W136" s="157"/>
      <c r="X136" s="157"/>
      <c r="Y136" s="148"/>
      <c r="Z136" s="148"/>
      <c r="AA136" s="148"/>
      <c r="AB136" s="148"/>
      <c r="AC136" s="148"/>
      <c r="AD136" s="148"/>
      <c r="AE136" s="148"/>
      <c r="AF136" s="148"/>
      <c r="AG136" s="148" t="s">
        <v>393</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97" t="s">
        <v>2626</v>
      </c>
      <c r="D137" s="183"/>
      <c r="E137" s="184">
        <v>5.25</v>
      </c>
      <c r="F137" s="157"/>
      <c r="G137" s="157"/>
      <c r="H137" s="157"/>
      <c r="I137" s="157"/>
      <c r="J137" s="157"/>
      <c r="K137" s="157"/>
      <c r="L137" s="157"/>
      <c r="M137" s="157"/>
      <c r="N137" s="157"/>
      <c r="O137" s="157"/>
      <c r="P137" s="157"/>
      <c r="Q137" s="157"/>
      <c r="R137" s="157"/>
      <c r="S137" s="157"/>
      <c r="T137" s="157"/>
      <c r="U137" s="157"/>
      <c r="V137" s="157"/>
      <c r="W137" s="157"/>
      <c r="X137" s="157"/>
      <c r="Y137" s="148"/>
      <c r="Z137" s="148"/>
      <c r="AA137" s="148"/>
      <c r="AB137" s="148"/>
      <c r="AC137" s="148"/>
      <c r="AD137" s="148"/>
      <c r="AE137" s="148"/>
      <c r="AF137" s="148"/>
      <c r="AG137" s="148" t="s">
        <v>393</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ht="22.5" outlineLevel="1" x14ac:dyDescent="0.2">
      <c r="A138" s="165">
        <v>18</v>
      </c>
      <c r="B138" s="166" t="s">
        <v>636</v>
      </c>
      <c r="C138" s="175" t="s">
        <v>637</v>
      </c>
      <c r="D138" s="167" t="s">
        <v>506</v>
      </c>
      <c r="E138" s="168">
        <v>38.799999999999997</v>
      </c>
      <c r="F138" s="169">
        <v>260.8</v>
      </c>
      <c r="G138" s="170">
        <f>ROUND(E138*F138,2)</f>
        <v>10119.040000000001</v>
      </c>
      <c r="H138" s="169">
        <v>0</v>
      </c>
      <c r="I138" s="170">
        <f>ROUND(E138*H138,2)</f>
        <v>0</v>
      </c>
      <c r="J138" s="169">
        <v>260.8</v>
      </c>
      <c r="K138" s="170">
        <f>ROUND(E138*J138,2)</f>
        <v>10119.040000000001</v>
      </c>
      <c r="L138" s="170">
        <v>21</v>
      </c>
      <c r="M138" s="170">
        <f>G138*(1+L138/100)</f>
        <v>12244.038400000001</v>
      </c>
      <c r="N138" s="170">
        <v>0</v>
      </c>
      <c r="O138" s="170">
        <f>ROUND(E138*N138,2)</f>
        <v>0</v>
      </c>
      <c r="P138" s="170">
        <v>0.44</v>
      </c>
      <c r="Q138" s="170">
        <f>ROUND(E138*P138,2)</f>
        <v>17.07</v>
      </c>
      <c r="R138" s="170" t="s">
        <v>638</v>
      </c>
      <c r="S138" s="170" t="s">
        <v>387</v>
      </c>
      <c r="T138" s="171" t="s">
        <v>322</v>
      </c>
      <c r="U138" s="157">
        <v>0.63200000000000001</v>
      </c>
      <c r="V138" s="157">
        <f>ROUND(E138*U138,2)</f>
        <v>24.52</v>
      </c>
      <c r="W138" s="157"/>
      <c r="X138" s="157" t="s">
        <v>388</v>
      </c>
      <c r="Y138" s="148"/>
      <c r="Z138" s="148"/>
      <c r="AA138" s="148"/>
      <c r="AB138" s="148"/>
      <c r="AC138" s="148"/>
      <c r="AD138" s="148"/>
      <c r="AE138" s="148"/>
      <c r="AF138" s="148"/>
      <c r="AG138" s="148" t="s">
        <v>389</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97" t="s">
        <v>639</v>
      </c>
      <c r="D139" s="183"/>
      <c r="E139" s="184"/>
      <c r="F139" s="157"/>
      <c r="G139" s="157"/>
      <c r="H139" s="157"/>
      <c r="I139" s="157"/>
      <c r="J139" s="157"/>
      <c r="K139" s="157"/>
      <c r="L139" s="157"/>
      <c r="M139" s="157"/>
      <c r="N139" s="157"/>
      <c r="O139" s="157"/>
      <c r="P139" s="157"/>
      <c r="Q139" s="157"/>
      <c r="R139" s="157"/>
      <c r="S139" s="157"/>
      <c r="T139" s="157"/>
      <c r="U139" s="157"/>
      <c r="V139" s="157"/>
      <c r="W139" s="157"/>
      <c r="X139" s="157"/>
      <c r="Y139" s="148"/>
      <c r="Z139" s="148"/>
      <c r="AA139" s="148"/>
      <c r="AB139" s="148"/>
      <c r="AC139" s="148"/>
      <c r="AD139" s="148"/>
      <c r="AE139" s="148"/>
      <c r="AF139" s="148"/>
      <c r="AG139" s="148" t="s">
        <v>393</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97" t="s">
        <v>2627</v>
      </c>
      <c r="D140" s="183"/>
      <c r="E140" s="184">
        <v>38.799999999999997</v>
      </c>
      <c r="F140" s="157"/>
      <c r="G140" s="157"/>
      <c r="H140" s="157"/>
      <c r="I140" s="157"/>
      <c r="J140" s="157"/>
      <c r="K140" s="157"/>
      <c r="L140" s="157"/>
      <c r="M140" s="157"/>
      <c r="N140" s="157"/>
      <c r="O140" s="157"/>
      <c r="P140" s="157"/>
      <c r="Q140" s="157"/>
      <c r="R140" s="157"/>
      <c r="S140" s="157"/>
      <c r="T140" s="157"/>
      <c r="U140" s="157"/>
      <c r="V140" s="157"/>
      <c r="W140" s="157"/>
      <c r="X140" s="157"/>
      <c r="Y140" s="148"/>
      <c r="Z140" s="148"/>
      <c r="AA140" s="148"/>
      <c r="AB140" s="148"/>
      <c r="AC140" s="148"/>
      <c r="AD140" s="148"/>
      <c r="AE140" s="148"/>
      <c r="AF140" s="148"/>
      <c r="AG140" s="148" t="s">
        <v>393</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ht="22.5" outlineLevel="1" x14ac:dyDescent="0.2">
      <c r="A141" s="165">
        <v>19</v>
      </c>
      <c r="B141" s="166" t="s">
        <v>641</v>
      </c>
      <c r="C141" s="175" t="s">
        <v>642</v>
      </c>
      <c r="D141" s="167" t="s">
        <v>506</v>
      </c>
      <c r="E141" s="168">
        <v>78.900000000000006</v>
      </c>
      <c r="F141" s="169">
        <v>59.28</v>
      </c>
      <c r="G141" s="170">
        <f>ROUND(E141*F141,2)</f>
        <v>4677.1899999999996</v>
      </c>
      <c r="H141" s="169">
        <v>0</v>
      </c>
      <c r="I141" s="170">
        <f>ROUND(E141*H141,2)</f>
        <v>0</v>
      </c>
      <c r="J141" s="169">
        <v>59.28</v>
      </c>
      <c r="K141" s="170">
        <f>ROUND(E141*J141,2)</f>
        <v>4677.1899999999996</v>
      </c>
      <c r="L141" s="170">
        <v>21</v>
      </c>
      <c r="M141" s="170">
        <f>G141*(1+L141/100)</f>
        <v>5659.3998999999994</v>
      </c>
      <c r="N141" s="170">
        <v>0</v>
      </c>
      <c r="O141" s="170">
        <f>ROUND(E141*N141,2)</f>
        <v>0</v>
      </c>
      <c r="P141" s="170">
        <v>0.77</v>
      </c>
      <c r="Q141" s="170">
        <f>ROUND(E141*P141,2)</f>
        <v>60.75</v>
      </c>
      <c r="R141" s="170" t="s">
        <v>638</v>
      </c>
      <c r="S141" s="170" t="s">
        <v>387</v>
      </c>
      <c r="T141" s="171" t="s">
        <v>322</v>
      </c>
      <c r="U141" s="157">
        <v>0.13100000000000001</v>
      </c>
      <c r="V141" s="157">
        <f>ROUND(E141*U141,2)</f>
        <v>10.34</v>
      </c>
      <c r="W141" s="157"/>
      <c r="X141" s="157" t="s">
        <v>388</v>
      </c>
      <c r="Y141" s="148"/>
      <c r="Z141" s="148"/>
      <c r="AA141" s="148"/>
      <c r="AB141" s="148"/>
      <c r="AC141" s="148"/>
      <c r="AD141" s="148"/>
      <c r="AE141" s="148"/>
      <c r="AF141" s="148"/>
      <c r="AG141" s="148" t="s">
        <v>389</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97" t="s">
        <v>639</v>
      </c>
      <c r="D142" s="183"/>
      <c r="E142" s="184"/>
      <c r="F142" s="157"/>
      <c r="G142" s="157"/>
      <c r="H142" s="157"/>
      <c r="I142" s="157"/>
      <c r="J142" s="157"/>
      <c r="K142" s="157"/>
      <c r="L142" s="157"/>
      <c r="M142" s="157"/>
      <c r="N142" s="157"/>
      <c r="O142" s="157"/>
      <c r="P142" s="157"/>
      <c r="Q142" s="157"/>
      <c r="R142" s="157"/>
      <c r="S142" s="157"/>
      <c r="T142" s="157"/>
      <c r="U142" s="157"/>
      <c r="V142" s="157"/>
      <c r="W142" s="157"/>
      <c r="X142" s="157"/>
      <c r="Y142" s="148"/>
      <c r="Z142" s="148"/>
      <c r="AA142" s="148"/>
      <c r="AB142" s="148"/>
      <c r="AC142" s="148"/>
      <c r="AD142" s="148"/>
      <c r="AE142" s="148"/>
      <c r="AF142" s="148"/>
      <c r="AG142" s="148" t="s">
        <v>393</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97" t="s">
        <v>2628</v>
      </c>
      <c r="D143" s="183"/>
      <c r="E143" s="184">
        <v>76.900000000000006</v>
      </c>
      <c r="F143" s="157"/>
      <c r="G143" s="157"/>
      <c r="H143" s="157"/>
      <c r="I143" s="157"/>
      <c r="J143" s="157"/>
      <c r="K143" s="157"/>
      <c r="L143" s="157"/>
      <c r="M143" s="157"/>
      <c r="N143" s="157"/>
      <c r="O143" s="157"/>
      <c r="P143" s="157"/>
      <c r="Q143" s="157"/>
      <c r="R143" s="157"/>
      <c r="S143" s="157"/>
      <c r="T143" s="157"/>
      <c r="U143" s="157"/>
      <c r="V143" s="157"/>
      <c r="W143" s="157"/>
      <c r="X143" s="157"/>
      <c r="Y143" s="148"/>
      <c r="Z143" s="148"/>
      <c r="AA143" s="148"/>
      <c r="AB143" s="148"/>
      <c r="AC143" s="148"/>
      <c r="AD143" s="148"/>
      <c r="AE143" s="148"/>
      <c r="AF143" s="148"/>
      <c r="AG143" s="148" t="s">
        <v>393</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97" t="s">
        <v>2629</v>
      </c>
      <c r="D144" s="183"/>
      <c r="E144" s="184">
        <v>2</v>
      </c>
      <c r="F144" s="157"/>
      <c r="G144" s="157"/>
      <c r="H144" s="157"/>
      <c r="I144" s="157"/>
      <c r="J144" s="157"/>
      <c r="K144" s="157"/>
      <c r="L144" s="157"/>
      <c r="M144" s="157"/>
      <c r="N144" s="157"/>
      <c r="O144" s="157"/>
      <c r="P144" s="157"/>
      <c r="Q144" s="157"/>
      <c r="R144" s="157"/>
      <c r="S144" s="157"/>
      <c r="T144" s="157"/>
      <c r="U144" s="157"/>
      <c r="V144" s="157"/>
      <c r="W144" s="157"/>
      <c r="X144" s="157"/>
      <c r="Y144" s="148"/>
      <c r="Z144" s="148"/>
      <c r="AA144" s="148"/>
      <c r="AB144" s="148"/>
      <c r="AC144" s="148"/>
      <c r="AD144" s="148"/>
      <c r="AE144" s="148"/>
      <c r="AF144" s="148"/>
      <c r="AG144" s="148" t="s">
        <v>393</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ht="22.5" outlineLevel="1" x14ac:dyDescent="0.2">
      <c r="A145" s="165">
        <v>20</v>
      </c>
      <c r="B145" s="166" t="s">
        <v>647</v>
      </c>
      <c r="C145" s="175" t="s">
        <v>648</v>
      </c>
      <c r="D145" s="167" t="s">
        <v>649</v>
      </c>
      <c r="E145" s="168">
        <v>79.557500000000005</v>
      </c>
      <c r="F145" s="169">
        <v>34.24</v>
      </c>
      <c r="G145" s="170">
        <f>ROUND(E145*F145,2)</f>
        <v>2724.05</v>
      </c>
      <c r="H145" s="169">
        <v>0</v>
      </c>
      <c r="I145" s="170">
        <f>ROUND(E145*H145,2)</f>
        <v>0</v>
      </c>
      <c r="J145" s="169">
        <v>34.24</v>
      </c>
      <c r="K145" s="170">
        <f>ROUND(E145*J145,2)</f>
        <v>2724.05</v>
      </c>
      <c r="L145" s="170">
        <v>21</v>
      </c>
      <c r="M145" s="170">
        <f>G145*(1+L145/100)</f>
        <v>3296.1005</v>
      </c>
      <c r="N145" s="170">
        <v>0</v>
      </c>
      <c r="O145" s="170">
        <f>ROUND(E145*N145,2)</f>
        <v>0</v>
      </c>
      <c r="P145" s="170">
        <v>0</v>
      </c>
      <c r="Q145" s="170">
        <f>ROUND(E145*P145,2)</f>
        <v>0</v>
      </c>
      <c r="R145" s="170" t="s">
        <v>638</v>
      </c>
      <c r="S145" s="170" t="s">
        <v>387</v>
      </c>
      <c r="T145" s="171" t="s">
        <v>322</v>
      </c>
      <c r="U145" s="157">
        <v>0.01</v>
      </c>
      <c r="V145" s="157">
        <f>ROUND(E145*U145,2)</f>
        <v>0.8</v>
      </c>
      <c r="W145" s="157"/>
      <c r="X145" s="157" t="s">
        <v>650</v>
      </c>
      <c r="Y145" s="148"/>
      <c r="Z145" s="148"/>
      <c r="AA145" s="148"/>
      <c r="AB145" s="148"/>
      <c r="AC145" s="148"/>
      <c r="AD145" s="148"/>
      <c r="AE145" s="148"/>
      <c r="AF145" s="148"/>
      <c r="AG145" s="148" t="s">
        <v>651</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197" t="s">
        <v>652</v>
      </c>
      <c r="D146" s="183"/>
      <c r="E146" s="184"/>
      <c r="F146" s="157"/>
      <c r="G146" s="157"/>
      <c r="H146" s="157"/>
      <c r="I146" s="157"/>
      <c r="J146" s="157"/>
      <c r="K146" s="157"/>
      <c r="L146" s="157"/>
      <c r="M146" s="157"/>
      <c r="N146" s="157"/>
      <c r="O146" s="157"/>
      <c r="P146" s="157"/>
      <c r="Q146" s="157"/>
      <c r="R146" s="157"/>
      <c r="S146" s="157"/>
      <c r="T146" s="157"/>
      <c r="U146" s="157"/>
      <c r="V146" s="157"/>
      <c r="W146" s="157"/>
      <c r="X146" s="157"/>
      <c r="Y146" s="148"/>
      <c r="Z146" s="148"/>
      <c r="AA146" s="148"/>
      <c r="AB146" s="148"/>
      <c r="AC146" s="148"/>
      <c r="AD146" s="148"/>
      <c r="AE146" s="148"/>
      <c r="AF146" s="148"/>
      <c r="AG146" s="148" t="s">
        <v>393</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97" t="s">
        <v>2630</v>
      </c>
      <c r="D147" s="183"/>
      <c r="E147" s="184"/>
      <c r="F147" s="157"/>
      <c r="G147" s="157"/>
      <c r="H147" s="157"/>
      <c r="I147" s="157"/>
      <c r="J147" s="157"/>
      <c r="K147" s="157"/>
      <c r="L147" s="157"/>
      <c r="M147" s="157"/>
      <c r="N147" s="157"/>
      <c r="O147" s="157"/>
      <c r="P147" s="157"/>
      <c r="Q147" s="157"/>
      <c r="R147" s="157"/>
      <c r="S147" s="157"/>
      <c r="T147" s="157"/>
      <c r="U147" s="157"/>
      <c r="V147" s="157"/>
      <c r="W147" s="157"/>
      <c r="X147" s="157"/>
      <c r="Y147" s="148"/>
      <c r="Z147" s="148"/>
      <c r="AA147" s="148"/>
      <c r="AB147" s="148"/>
      <c r="AC147" s="148"/>
      <c r="AD147" s="148"/>
      <c r="AE147" s="148"/>
      <c r="AF147" s="148"/>
      <c r="AG147" s="148" t="s">
        <v>393</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97" t="s">
        <v>2631</v>
      </c>
      <c r="D148" s="183"/>
      <c r="E148" s="184">
        <v>79.557500000000005</v>
      </c>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393</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65">
        <v>21</v>
      </c>
      <c r="B149" s="166" t="s">
        <v>655</v>
      </c>
      <c r="C149" s="175" t="s">
        <v>1151</v>
      </c>
      <c r="D149" s="167" t="s">
        <v>649</v>
      </c>
      <c r="E149" s="168">
        <v>1113.8050000000001</v>
      </c>
      <c r="F149" s="169">
        <v>8.64</v>
      </c>
      <c r="G149" s="170">
        <f>ROUND(E149*F149,2)</f>
        <v>9623.2800000000007</v>
      </c>
      <c r="H149" s="169">
        <v>0</v>
      </c>
      <c r="I149" s="170">
        <f>ROUND(E149*H149,2)</f>
        <v>0</v>
      </c>
      <c r="J149" s="169">
        <v>8.64</v>
      </c>
      <c r="K149" s="170">
        <f>ROUND(E149*J149,2)</f>
        <v>9623.2800000000007</v>
      </c>
      <c r="L149" s="170">
        <v>21</v>
      </c>
      <c r="M149" s="170">
        <f>G149*(1+L149/100)</f>
        <v>11644.168800000001</v>
      </c>
      <c r="N149" s="170">
        <v>0</v>
      </c>
      <c r="O149" s="170">
        <f>ROUND(E149*N149,2)</f>
        <v>0</v>
      </c>
      <c r="P149" s="170">
        <v>0</v>
      </c>
      <c r="Q149" s="170">
        <f>ROUND(E149*P149,2)</f>
        <v>0</v>
      </c>
      <c r="R149" s="170" t="s">
        <v>638</v>
      </c>
      <c r="S149" s="170" t="s">
        <v>387</v>
      </c>
      <c r="T149" s="171" t="s">
        <v>322</v>
      </c>
      <c r="U149" s="157">
        <v>0</v>
      </c>
      <c r="V149" s="157">
        <f>ROUND(E149*U149,2)</f>
        <v>0</v>
      </c>
      <c r="W149" s="157"/>
      <c r="X149" s="157" t="s">
        <v>650</v>
      </c>
      <c r="Y149" s="148"/>
      <c r="Z149" s="148"/>
      <c r="AA149" s="148"/>
      <c r="AB149" s="148"/>
      <c r="AC149" s="148"/>
      <c r="AD149" s="148"/>
      <c r="AE149" s="148"/>
      <c r="AF149" s="148"/>
      <c r="AG149" s="148" t="s">
        <v>651</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97" t="s">
        <v>652</v>
      </c>
      <c r="D150" s="183"/>
      <c r="E150" s="184"/>
      <c r="F150" s="157"/>
      <c r="G150" s="157"/>
      <c r="H150" s="157"/>
      <c r="I150" s="157"/>
      <c r="J150" s="157"/>
      <c r="K150" s="157"/>
      <c r="L150" s="157"/>
      <c r="M150" s="157"/>
      <c r="N150" s="157"/>
      <c r="O150" s="157"/>
      <c r="P150" s="157"/>
      <c r="Q150" s="157"/>
      <c r="R150" s="157"/>
      <c r="S150" s="157"/>
      <c r="T150" s="157"/>
      <c r="U150" s="157"/>
      <c r="V150" s="157"/>
      <c r="W150" s="157"/>
      <c r="X150" s="157"/>
      <c r="Y150" s="148"/>
      <c r="Z150" s="148"/>
      <c r="AA150" s="148"/>
      <c r="AB150" s="148"/>
      <c r="AC150" s="148"/>
      <c r="AD150" s="148"/>
      <c r="AE150" s="148"/>
      <c r="AF150" s="148"/>
      <c r="AG150" s="148" t="s">
        <v>393</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97" t="s">
        <v>2630</v>
      </c>
      <c r="D151" s="183"/>
      <c r="E151" s="184"/>
      <c r="F151" s="157"/>
      <c r="G151" s="157"/>
      <c r="H151" s="157"/>
      <c r="I151" s="157"/>
      <c r="J151" s="157"/>
      <c r="K151" s="157"/>
      <c r="L151" s="157"/>
      <c r="M151" s="157"/>
      <c r="N151" s="157"/>
      <c r="O151" s="157"/>
      <c r="P151" s="157"/>
      <c r="Q151" s="157"/>
      <c r="R151" s="157"/>
      <c r="S151" s="157"/>
      <c r="T151" s="157"/>
      <c r="U151" s="157"/>
      <c r="V151" s="157"/>
      <c r="W151" s="157"/>
      <c r="X151" s="157"/>
      <c r="Y151" s="148"/>
      <c r="Z151" s="148"/>
      <c r="AA151" s="148"/>
      <c r="AB151" s="148"/>
      <c r="AC151" s="148"/>
      <c r="AD151" s="148"/>
      <c r="AE151" s="148"/>
      <c r="AF151" s="148"/>
      <c r="AG151" s="148" t="s">
        <v>393</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97" t="s">
        <v>2632</v>
      </c>
      <c r="D152" s="183"/>
      <c r="E152" s="184">
        <v>1113.8050000000001</v>
      </c>
      <c r="F152" s="157"/>
      <c r="G152" s="157"/>
      <c r="H152" s="157"/>
      <c r="I152" s="157"/>
      <c r="J152" s="157"/>
      <c r="K152" s="157"/>
      <c r="L152" s="157"/>
      <c r="M152" s="157"/>
      <c r="N152" s="157"/>
      <c r="O152" s="157"/>
      <c r="P152" s="157"/>
      <c r="Q152" s="157"/>
      <c r="R152" s="157"/>
      <c r="S152" s="157"/>
      <c r="T152" s="157"/>
      <c r="U152" s="157"/>
      <c r="V152" s="157"/>
      <c r="W152" s="157"/>
      <c r="X152" s="157"/>
      <c r="Y152" s="148"/>
      <c r="Z152" s="148"/>
      <c r="AA152" s="148"/>
      <c r="AB152" s="148"/>
      <c r="AC152" s="148"/>
      <c r="AD152" s="148"/>
      <c r="AE152" s="148"/>
      <c r="AF152" s="148"/>
      <c r="AG152" s="148" t="s">
        <v>393</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65">
        <v>22</v>
      </c>
      <c r="B153" s="166" t="s">
        <v>658</v>
      </c>
      <c r="C153" s="175" t="s">
        <v>1153</v>
      </c>
      <c r="D153" s="167" t="s">
        <v>649</v>
      </c>
      <c r="E153" s="168">
        <v>79.557500000000005</v>
      </c>
      <c r="F153" s="169">
        <v>240</v>
      </c>
      <c r="G153" s="170">
        <f>ROUND(E153*F153,2)</f>
        <v>19093.8</v>
      </c>
      <c r="H153" s="169">
        <v>0</v>
      </c>
      <c r="I153" s="170">
        <f>ROUND(E153*H153,2)</f>
        <v>0</v>
      </c>
      <c r="J153" s="169">
        <v>240</v>
      </c>
      <c r="K153" s="170">
        <f>ROUND(E153*J153,2)</f>
        <v>19093.8</v>
      </c>
      <c r="L153" s="170">
        <v>21</v>
      </c>
      <c r="M153" s="170">
        <f>G153*(1+L153/100)</f>
        <v>23103.498</v>
      </c>
      <c r="N153" s="170">
        <v>0</v>
      </c>
      <c r="O153" s="170">
        <f>ROUND(E153*N153,2)</f>
        <v>0</v>
      </c>
      <c r="P153" s="170">
        <v>0</v>
      </c>
      <c r="Q153" s="170">
        <f>ROUND(E153*P153,2)</f>
        <v>0</v>
      </c>
      <c r="R153" s="170" t="s">
        <v>660</v>
      </c>
      <c r="S153" s="170" t="s">
        <v>387</v>
      </c>
      <c r="T153" s="171" t="s">
        <v>322</v>
      </c>
      <c r="U153" s="157">
        <v>0</v>
      </c>
      <c r="V153" s="157">
        <f>ROUND(E153*U153,2)</f>
        <v>0</v>
      </c>
      <c r="W153" s="157"/>
      <c r="X153" s="157" t="s">
        <v>650</v>
      </c>
      <c r="Y153" s="148"/>
      <c r="Z153" s="148"/>
      <c r="AA153" s="148"/>
      <c r="AB153" s="148"/>
      <c r="AC153" s="148"/>
      <c r="AD153" s="148"/>
      <c r="AE153" s="148"/>
      <c r="AF153" s="148"/>
      <c r="AG153" s="148" t="s">
        <v>651</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97" t="s">
        <v>652</v>
      </c>
      <c r="D154" s="183"/>
      <c r="E154" s="184"/>
      <c r="F154" s="157"/>
      <c r="G154" s="157"/>
      <c r="H154" s="157"/>
      <c r="I154" s="157"/>
      <c r="J154" s="157"/>
      <c r="K154" s="157"/>
      <c r="L154" s="157"/>
      <c r="M154" s="157"/>
      <c r="N154" s="157"/>
      <c r="O154" s="157"/>
      <c r="P154" s="157"/>
      <c r="Q154" s="157"/>
      <c r="R154" s="157"/>
      <c r="S154" s="157"/>
      <c r="T154" s="157"/>
      <c r="U154" s="157"/>
      <c r="V154" s="157"/>
      <c r="W154" s="157"/>
      <c r="X154" s="157"/>
      <c r="Y154" s="148"/>
      <c r="Z154" s="148"/>
      <c r="AA154" s="148"/>
      <c r="AB154" s="148"/>
      <c r="AC154" s="148"/>
      <c r="AD154" s="148"/>
      <c r="AE154" s="148"/>
      <c r="AF154" s="148"/>
      <c r="AG154" s="148" t="s">
        <v>393</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97" t="s">
        <v>2630</v>
      </c>
      <c r="D155" s="183"/>
      <c r="E155" s="184"/>
      <c r="F155" s="157"/>
      <c r="G155" s="157"/>
      <c r="H155" s="157"/>
      <c r="I155" s="157"/>
      <c r="J155" s="157"/>
      <c r="K155" s="157"/>
      <c r="L155" s="157"/>
      <c r="M155" s="157"/>
      <c r="N155" s="157"/>
      <c r="O155" s="157"/>
      <c r="P155" s="157"/>
      <c r="Q155" s="157"/>
      <c r="R155" s="157"/>
      <c r="S155" s="157"/>
      <c r="T155" s="157"/>
      <c r="U155" s="157"/>
      <c r="V155" s="157"/>
      <c r="W155" s="157"/>
      <c r="X155" s="157"/>
      <c r="Y155" s="148"/>
      <c r="Z155" s="148"/>
      <c r="AA155" s="148"/>
      <c r="AB155" s="148"/>
      <c r="AC155" s="148"/>
      <c r="AD155" s="148"/>
      <c r="AE155" s="148"/>
      <c r="AF155" s="148"/>
      <c r="AG155" s="148" t="s">
        <v>393</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97" t="s">
        <v>2631</v>
      </c>
      <c r="D156" s="183"/>
      <c r="E156" s="184">
        <v>79.557500000000005</v>
      </c>
      <c r="F156" s="157"/>
      <c r="G156" s="157"/>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393</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x14ac:dyDescent="0.2">
      <c r="A157" s="159" t="s">
        <v>316</v>
      </c>
      <c r="B157" s="160" t="s">
        <v>208</v>
      </c>
      <c r="C157" s="174" t="s">
        <v>205</v>
      </c>
      <c r="D157" s="161"/>
      <c r="E157" s="162"/>
      <c r="F157" s="163"/>
      <c r="G157" s="163">
        <f>SUMIF(AG158:AG179,"&lt;&gt;NOR",G158:G179)</f>
        <v>20101</v>
      </c>
      <c r="H157" s="163"/>
      <c r="I157" s="163">
        <f>SUM(I158:I179)</f>
        <v>0</v>
      </c>
      <c r="J157" s="163"/>
      <c r="K157" s="163">
        <f>SUM(K158:K179)</f>
        <v>20101</v>
      </c>
      <c r="L157" s="163"/>
      <c r="M157" s="163">
        <f>SUM(M158:M179)</f>
        <v>24322.21</v>
      </c>
      <c r="N157" s="163"/>
      <c r="O157" s="163">
        <f>SUM(O158:O179)</f>
        <v>0</v>
      </c>
      <c r="P157" s="163"/>
      <c r="Q157" s="163">
        <f>SUM(Q158:Q179)</f>
        <v>17.36</v>
      </c>
      <c r="R157" s="163"/>
      <c r="S157" s="163"/>
      <c r="T157" s="164"/>
      <c r="U157" s="158"/>
      <c r="V157" s="158">
        <f>SUM(V158:V179)</f>
        <v>10.38</v>
      </c>
      <c r="W157" s="158"/>
      <c r="X157" s="158"/>
      <c r="AG157" t="s">
        <v>317</v>
      </c>
    </row>
    <row r="158" spans="1:60" ht="22.5" outlineLevel="1" x14ac:dyDescent="0.2">
      <c r="A158" s="165">
        <v>23</v>
      </c>
      <c r="B158" s="166" t="s">
        <v>661</v>
      </c>
      <c r="C158" s="175" t="s">
        <v>662</v>
      </c>
      <c r="D158" s="167" t="s">
        <v>506</v>
      </c>
      <c r="E158" s="168">
        <v>2</v>
      </c>
      <c r="F158" s="169">
        <v>154.81</v>
      </c>
      <c r="G158" s="170">
        <f>ROUND(E158*F158,2)</f>
        <v>309.62</v>
      </c>
      <c r="H158" s="169">
        <v>0</v>
      </c>
      <c r="I158" s="170">
        <f>ROUND(E158*H158,2)</f>
        <v>0</v>
      </c>
      <c r="J158" s="169">
        <v>154.81</v>
      </c>
      <c r="K158" s="170">
        <f>ROUND(E158*J158,2)</f>
        <v>309.62</v>
      </c>
      <c r="L158" s="170">
        <v>21</v>
      </c>
      <c r="M158" s="170">
        <f>G158*(1+L158/100)</f>
        <v>374.64019999999999</v>
      </c>
      <c r="N158" s="170">
        <v>0</v>
      </c>
      <c r="O158" s="170">
        <f>ROUND(E158*N158,2)</f>
        <v>0</v>
      </c>
      <c r="P158" s="170">
        <v>0.22</v>
      </c>
      <c r="Q158" s="170">
        <f>ROUND(E158*P158,2)</f>
        <v>0.44</v>
      </c>
      <c r="R158" s="170" t="s">
        <v>638</v>
      </c>
      <c r="S158" s="170" t="s">
        <v>387</v>
      </c>
      <c r="T158" s="171" t="s">
        <v>322</v>
      </c>
      <c r="U158" s="157">
        <v>0.375</v>
      </c>
      <c r="V158" s="157">
        <f>ROUND(E158*U158,2)</f>
        <v>0.75</v>
      </c>
      <c r="W158" s="157"/>
      <c r="X158" s="157" t="s">
        <v>388</v>
      </c>
      <c r="Y158" s="148"/>
      <c r="Z158" s="148"/>
      <c r="AA158" s="148"/>
      <c r="AB158" s="148"/>
      <c r="AC158" s="148"/>
      <c r="AD158" s="148"/>
      <c r="AE158" s="148"/>
      <c r="AF158" s="148"/>
      <c r="AG158" s="148" t="s">
        <v>389</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55"/>
      <c r="B159" s="156"/>
      <c r="C159" s="197" t="s">
        <v>639</v>
      </c>
      <c r="D159" s="183"/>
      <c r="E159" s="184"/>
      <c r="F159" s="157"/>
      <c r="G159" s="157"/>
      <c r="H159" s="157"/>
      <c r="I159" s="157"/>
      <c r="J159" s="157"/>
      <c r="K159" s="157"/>
      <c r="L159" s="157"/>
      <c r="M159" s="157"/>
      <c r="N159" s="157"/>
      <c r="O159" s="157"/>
      <c r="P159" s="157"/>
      <c r="Q159" s="157"/>
      <c r="R159" s="157"/>
      <c r="S159" s="157"/>
      <c r="T159" s="157"/>
      <c r="U159" s="157"/>
      <c r="V159" s="157"/>
      <c r="W159" s="157"/>
      <c r="X159" s="157"/>
      <c r="Y159" s="148"/>
      <c r="Z159" s="148"/>
      <c r="AA159" s="148"/>
      <c r="AB159" s="148"/>
      <c r="AC159" s="148"/>
      <c r="AD159" s="148"/>
      <c r="AE159" s="148"/>
      <c r="AF159" s="148"/>
      <c r="AG159" s="148" t="s">
        <v>393</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97" t="s">
        <v>2629</v>
      </c>
      <c r="D160" s="183"/>
      <c r="E160" s="184">
        <v>2</v>
      </c>
      <c r="F160" s="157"/>
      <c r="G160" s="157"/>
      <c r="H160" s="157"/>
      <c r="I160" s="157"/>
      <c r="J160" s="157"/>
      <c r="K160" s="157"/>
      <c r="L160" s="157"/>
      <c r="M160" s="157"/>
      <c r="N160" s="157"/>
      <c r="O160" s="157"/>
      <c r="P160" s="157"/>
      <c r="Q160" s="157"/>
      <c r="R160" s="157"/>
      <c r="S160" s="157"/>
      <c r="T160" s="157"/>
      <c r="U160" s="157"/>
      <c r="V160" s="157"/>
      <c r="W160" s="157"/>
      <c r="X160" s="157"/>
      <c r="Y160" s="148"/>
      <c r="Z160" s="148"/>
      <c r="AA160" s="148"/>
      <c r="AB160" s="148"/>
      <c r="AC160" s="148"/>
      <c r="AD160" s="148"/>
      <c r="AE160" s="148"/>
      <c r="AF160" s="148"/>
      <c r="AG160" s="148" t="s">
        <v>393</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ht="22.5" outlineLevel="1" x14ac:dyDescent="0.2">
      <c r="A161" s="165">
        <v>24</v>
      </c>
      <c r="B161" s="166" t="s">
        <v>663</v>
      </c>
      <c r="C161" s="175" t="s">
        <v>664</v>
      </c>
      <c r="D161" s="167" t="s">
        <v>506</v>
      </c>
      <c r="E161" s="168">
        <v>76.900000000000006</v>
      </c>
      <c r="F161" s="169">
        <v>21.36</v>
      </c>
      <c r="G161" s="170">
        <f>ROUND(E161*F161,2)</f>
        <v>1642.58</v>
      </c>
      <c r="H161" s="169">
        <v>0</v>
      </c>
      <c r="I161" s="170">
        <f>ROUND(E161*H161,2)</f>
        <v>0</v>
      </c>
      <c r="J161" s="169">
        <v>21.36</v>
      </c>
      <c r="K161" s="170">
        <f>ROUND(E161*J161,2)</f>
        <v>1642.58</v>
      </c>
      <c r="L161" s="170">
        <v>21</v>
      </c>
      <c r="M161" s="170">
        <f>G161*(1+L161/100)</f>
        <v>1987.5217999999998</v>
      </c>
      <c r="N161" s="170">
        <v>0</v>
      </c>
      <c r="O161" s="170">
        <f>ROUND(E161*N161,2)</f>
        <v>0</v>
      </c>
      <c r="P161" s="170">
        <v>0.11</v>
      </c>
      <c r="Q161" s="170">
        <f>ROUND(E161*P161,2)</f>
        <v>8.4600000000000009</v>
      </c>
      <c r="R161" s="170" t="s">
        <v>638</v>
      </c>
      <c r="S161" s="170" t="s">
        <v>387</v>
      </c>
      <c r="T161" s="171" t="s">
        <v>322</v>
      </c>
      <c r="U161" s="157">
        <v>4.2999999999999997E-2</v>
      </c>
      <c r="V161" s="157">
        <f>ROUND(E161*U161,2)</f>
        <v>3.31</v>
      </c>
      <c r="W161" s="157"/>
      <c r="X161" s="157" t="s">
        <v>388</v>
      </c>
      <c r="Y161" s="148"/>
      <c r="Z161" s="148"/>
      <c r="AA161" s="148"/>
      <c r="AB161" s="148"/>
      <c r="AC161" s="148"/>
      <c r="AD161" s="148"/>
      <c r="AE161" s="148"/>
      <c r="AF161" s="148"/>
      <c r="AG161" s="148" t="s">
        <v>389</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97" t="s">
        <v>639</v>
      </c>
      <c r="D162" s="183"/>
      <c r="E162" s="184"/>
      <c r="F162" s="157"/>
      <c r="G162" s="157"/>
      <c r="H162" s="157"/>
      <c r="I162" s="157"/>
      <c r="J162" s="157"/>
      <c r="K162" s="157"/>
      <c r="L162" s="157"/>
      <c r="M162" s="157"/>
      <c r="N162" s="157"/>
      <c r="O162" s="157"/>
      <c r="P162" s="157"/>
      <c r="Q162" s="157"/>
      <c r="R162" s="157"/>
      <c r="S162" s="157"/>
      <c r="T162" s="157"/>
      <c r="U162" s="157"/>
      <c r="V162" s="157"/>
      <c r="W162" s="157"/>
      <c r="X162" s="157"/>
      <c r="Y162" s="148"/>
      <c r="Z162" s="148"/>
      <c r="AA162" s="148"/>
      <c r="AB162" s="148"/>
      <c r="AC162" s="148"/>
      <c r="AD162" s="148"/>
      <c r="AE162" s="148"/>
      <c r="AF162" s="148"/>
      <c r="AG162" s="148" t="s">
        <v>393</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97" t="s">
        <v>2628</v>
      </c>
      <c r="D163" s="183"/>
      <c r="E163" s="184">
        <v>76.900000000000006</v>
      </c>
      <c r="F163" s="157"/>
      <c r="G163" s="157"/>
      <c r="H163" s="157"/>
      <c r="I163" s="157"/>
      <c r="J163" s="157"/>
      <c r="K163" s="157"/>
      <c r="L163" s="157"/>
      <c r="M163" s="157"/>
      <c r="N163" s="157"/>
      <c r="O163" s="157"/>
      <c r="P163" s="157"/>
      <c r="Q163" s="157"/>
      <c r="R163" s="157"/>
      <c r="S163" s="157"/>
      <c r="T163" s="157"/>
      <c r="U163" s="157"/>
      <c r="V163" s="157"/>
      <c r="W163" s="157"/>
      <c r="X163" s="157"/>
      <c r="Y163" s="148"/>
      <c r="Z163" s="148"/>
      <c r="AA163" s="148"/>
      <c r="AB163" s="148"/>
      <c r="AC163" s="148"/>
      <c r="AD163" s="148"/>
      <c r="AE163" s="148"/>
      <c r="AF163" s="148"/>
      <c r="AG163" s="148" t="s">
        <v>393</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ht="22.5" outlineLevel="1" x14ac:dyDescent="0.2">
      <c r="A164" s="165">
        <v>25</v>
      </c>
      <c r="B164" s="166" t="s">
        <v>665</v>
      </c>
      <c r="C164" s="175" t="s">
        <v>666</v>
      </c>
      <c r="D164" s="167" t="s">
        <v>506</v>
      </c>
      <c r="E164" s="168">
        <v>76.900000000000006</v>
      </c>
      <c r="F164" s="169">
        <v>146.80000000000001</v>
      </c>
      <c r="G164" s="170">
        <f>ROUND(E164*F164,2)</f>
        <v>11288.92</v>
      </c>
      <c r="H164" s="169">
        <v>0</v>
      </c>
      <c r="I164" s="170">
        <f>ROUND(E164*H164,2)</f>
        <v>0</v>
      </c>
      <c r="J164" s="169">
        <v>146.80000000000001</v>
      </c>
      <c r="K164" s="170">
        <f>ROUND(E164*J164,2)</f>
        <v>11288.92</v>
      </c>
      <c r="L164" s="170">
        <v>21</v>
      </c>
      <c r="M164" s="170">
        <f>G164*(1+L164/100)</f>
        <v>13659.593199999999</v>
      </c>
      <c r="N164" s="170">
        <v>0</v>
      </c>
      <c r="O164" s="170">
        <f>ROUND(E164*N164,2)</f>
        <v>0</v>
      </c>
      <c r="P164" s="170">
        <v>0.11</v>
      </c>
      <c r="Q164" s="170">
        <f>ROUND(E164*P164,2)</f>
        <v>8.4600000000000009</v>
      </c>
      <c r="R164" s="170" t="s">
        <v>638</v>
      </c>
      <c r="S164" s="170" t="s">
        <v>387</v>
      </c>
      <c r="T164" s="171" t="s">
        <v>322</v>
      </c>
      <c r="U164" s="157">
        <v>0.08</v>
      </c>
      <c r="V164" s="157">
        <f>ROUND(E164*U164,2)</f>
        <v>6.15</v>
      </c>
      <c r="W164" s="157"/>
      <c r="X164" s="157" t="s">
        <v>388</v>
      </c>
      <c r="Y164" s="148"/>
      <c r="Z164" s="148"/>
      <c r="AA164" s="148"/>
      <c r="AB164" s="148"/>
      <c r="AC164" s="148"/>
      <c r="AD164" s="148"/>
      <c r="AE164" s="148"/>
      <c r="AF164" s="148"/>
      <c r="AG164" s="148" t="s">
        <v>389</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ht="22.5" outlineLevel="1" x14ac:dyDescent="0.2">
      <c r="A165" s="155"/>
      <c r="B165" s="156"/>
      <c r="C165" s="273" t="s">
        <v>667</v>
      </c>
      <c r="D165" s="274"/>
      <c r="E165" s="274"/>
      <c r="F165" s="274"/>
      <c r="G165" s="274"/>
      <c r="H165" s="157"/>
      <c r="I165" s="157"/>
      <c r="J165" s="157"/>
      <c r="K165" s="157"/>
      <c r="L165" s="157"/>
      <c r="M165" s="157"/>
      <c r="N165" s="157"/>
      <c r="O165" s="157"/>
      <c r="P165" s="157"/>
      <c r="Q165" s="157"/>
      <c r="R165" s="157"/>
      <c r="S165" s="157"/>
      <c r="T165" s="157"/>
      <c r="U165" s="157"/>
      <c r="V165" s="157"/>
      <c r="W165" s="157"/>
      <c r="X165" s="157"/>
      <c r="Y165" s="148"/>
      <c r="Z165" s="148"/>
      <c r="AA165" s="148"/>
      <c r="AB165" s="148"/>
      <c r="AC165" s="148"/>
      <c r="AD165" s="148"/>
      <c r="AE165" s="148"/>
      <c r="AF165" s="148"/>
      <c r="AG165" s="148" t="s">
        <v>391</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72" t="str">
        <f>C165</f>
        <v>s naložením na dopravní prostředek, očištění povrchu od frézované plochy, opotřebování frézovacích nástrojů (nožů, upínacích kroužků, držáků) nutné ruční odstranění (vybourání) živičného krytu kolem překážek,</v>
      </c>
      <c r="BB165" s="148"/>
      <c r="BC165" s="148"/>
      <c r="BD165" s="148"/>
      <c r="BE165" s="148"/>
      <c r="BF165" s="148"/>
      <c r="BG165" s="148"/>
      <c r="BH165" s="148"/>
    </row>
    <row r="166" spans="1:60" outlineLevel="1" x14ac:dyDescent="0.2">
      <c r="A166" s="155"/>
      <c r="B166" s="156"/>
      <c r="C166" s="197" t="s">
        <v>639</v>
      </c>
      <c r="D166" s="183"/>
      <c r="E166" s="184"/>
      <c r="F166" s="157"/>
      <c r="G166" s="157"/>
      <c r="H166" s="157"/>
      <c r="I166" s="157"/>
      <c r="J166" s="157"/>
      <c r="K166" s="157"/>
      <c r="L166" s="157"/>
      <c r="M166" s="157"/>
      <c r="N166" s="157"/>
      <c r="O166" s="157"/>
      <c r="P166" s="157"/>
      <c r="Q166" s="157"/>
      <c r="R166" s="157"/>
      <c r="S166" s="157"/>
      <c r="T166" s="157"/>
      <c r="U166" s="157"/>
      <c r="V166" s="157"/>
      <c r="W166" s="157"/>
      <c r="X166" s="157"/>
      <c r="Y166" s="148"/>
      <c r="Z166" s="148"/>
      <c r="AA166" s="148"/>
      <c r="AB166" s="148"/>
      <c r="AC166" s="148"/>
      <c r="AD166" s="148"/>
      <c r="AE166" s="148"/>
      <c r="AF166" s="148"/>
      <c r="AG166" s="148" t="s">
        <v>393</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97" t="s">
        <v>2628</v>
      </c>
      <c r="D167" s="183"/>
      <c r="E167" s="184">
        <v>76.900000000000006</v>
      </c>
      <c r="F167" s="157"/>
      <c r="G167" s="157"/>
      <c r="H167" s="157"/>
      <c r="I167" s="157"/>
      <c r="J167" s="157"/>
      <c r="K167" s="157"/>
      <c r="L167" s="157"/>
      <c r="M167" s="157"/>
      <c r="N167" s="157"/>
      <c r="O167" s="157"/>
      <c r="P167" s="157"/>
      <c r="Q167" s="157"/>
      <c r="R167" s="157"/>
      <c r="S167" s="157"/>
      <c r="T167" s="157"/>
      <c r="U167" s="157"/>
      <c r="V167" s="157"/>
      <c r="W167" s="157"/>
      <c r="X167" s="157"/>
      <c r="Y167" s="148"/>
      <c r="Z167" s="148"/>
      <c r="AA167" s="148"/>
      <c r="AB167" s="148"/>
      <c r="AC167" s="148"/>
      <c r="AD167" s="148"/>
      <c r="AE167" s="148"/>
      <c r="AF167" s="148"/>
      <c r="AG167" s="148" t="s">
        <v>393</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ht="22.5" outlineLevel="1" x14ac:dyDescent="0.2">
      <c r="A168" s="165">
        <v>26</v>
      </c>
      <c r="B168" s="166" t="s">
        <v>647</v>
      </c>
      <c r="C168" s="175" t="s">
        <v>648</v>
      </c>
      <c r="D168" s="167" t="s">
        <v>649</v>
      </c>
      <c r="E168" s="168">
        <v>17.358000000000001</v>
      </c>
      <c r="F168" s="169">
        <v>34.24</v>
      </c>
      <c r="G168" s="170">
        <f>ROUND(E168*F168,2)</f>
        <v>594.34</v>
      </c>
      <c r="H168" s="169">
        <v>0</v>
      </c>
      <c r="I168" s="170">
        <f>ROUND(E168*H168,2)</f>
        <v>0</v>
      </c>
      <c r="J168" s="169">
        <v>34.24</v>
      </c>
      <c r="K168" s="170">
        <f>ROUND(E168*J168,2)</f>
        <v>594.34</v>
      </c>
      <c r="L168" s="170">
        <v>21</v>
      </c>
      <c r="M168" s="170">
        <f>G168*(1+L168/100)</f>
        <v>719.15139999999997</v>
      </c>
      <c r="N168" s="170">
        <v>0</v>
      </c>
      <c r="O168" s="170">
        <f>ROUND(E168*N168,2)</f>
        <v>0</v>
      </c>
      <c r="P168" s="170">
        <v>0</v>
      </c>
      <c r="Q168" s="170">
        <f>ROUND(E168*P168,2)</f>
        <v>0</v>
      </c>
      <c r="R168" s="170" t="s">
        <v>638</v>
      </c>
      <c r="S168" s="170" t="s">
        <v>387</v>
      </c>
      <c r="T168" s="171" t="s">
        <v>322</v>
      </c>
      <c r="U168" s="157">
        <v>0.01</v>
      </c>
      <c r="V168" s="157">
        <f>ROUND(E168*U168,2)</f>
        <v>0.17</v>
      </c>
      <c r="W168" s="157"/>
      <c r="X168" s="157" t="s">
        <v>650</v>
      </c>
      <c r="Y168" s="148"/>
      <c r="Z168" s="148"/>
      <c r="AA168" s="148"/>
      <c r="AB168" s="148"/>
      <c r="AC168" s="148"/>
      <c r="AD168" s="148"/>
      <c r="AE168" s="148"/>
      <c r="AF168" s="148"/>
      <c r="AG168" s="148" t="s">
        <v>651</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55"/>
      <c r="B169" s="156"/>
      <c r="C169" s="197" t="s">
        <v>652</v>
      </c>
      <c r="D169" s="183"/>
      <c r="E169" s="184"/>
      <c r="F169" s="157"/>
      <c r="G169" s="157"/>
      <c r="H169" s="157"/>
      <c r="I169" s="157"/>
      <c r="J169" s="157"/>
      <c r="K169" s="157"/>
      <c r="L169" s="157"/>
      <c r="M169" s="157"/>
      <c r="N169" s="157"/>
      <c r="O169" s="157"/>
      <c r="P169" s="157"/>
      <c r="Q169" s="157"/>
      <c r="R169" s="157"/>
      <c r="S169" s="157"/>
      <c r="T169" s="157"/>
      <c r="U169" s="157"/>
      <c r="V169" s="157"/>
      <c r="W169" s="157"/>
      <c r="X169" s="157"/>
      <c r="Y169" s="148"/>
      <c r="Z169" s="148"/>
      <c r="AA169" s="148"/>
      <c r="AB169" s="148"/>
      <c r="AC169" s="148"/>
      <c r="AD169" s="148"/>
      <c r="AE169" s="148"/>
      <c r="AF169" s="148"/>
      <c r="AG169" s="148" t="s">
        <v>393</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97" t="s">
        <v>2633</v>
      </c>
      <c r="D170" s="183"/>
      <c r="E170" s="184"/>
      <c r="F170" s="157"/>
      <c r="G170" s="157"/>
      <c r="H170" s="157"/>
      <c r="I170" s="157"/>
      <c r="J170" s="157"/>
      <c r="K170" s="157"/>
      <c r="L170" s="157"/>
      <c r="M170" s="157"/>
      <c r="N170" s="157"/>
      <c r="O170" s="157"/>
      <c r="P170" s="157"/>
      <c r="Q170" s="157"/>
      <c r="R170" s="157"/>
      <c r="S170" s="157"/>
      <c r="T170" s="157"/>
      <c r="U170" s="157"/>
      <c r="V170" s="157"/>
      <c r="W170" s="157"/>
      <c r="X170" s="157"/>
      <c r="Y170" s="148"/>
      <c r="Z170" s="148"/>
      <c r="AA170" s="148"/>
      <c r="AB170" s="148"/>
      <c r="AC170" s="148"/>
      <c r="AD170" s="148"/>
      <c r="AE170" s="148"/>
      <c r="AF170" s="148"/>
      <c r="AG170" s="148" t="s">
        <v>393</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97" t="s">
        <v>2634</v>
      </c>
      <c r="D171" s="183"/>
      <c r="E171" s="184">
        <v>17.358000000000001</v>
      </c>
      <c r="F171" s="157"/>
      <c r="G171" s="157"/>
      <c r="H171" s="157"/>
      <c r="I171" s="157"/>
      <c r="J171" s="157"/>
      <c r="K171" s="157"/>
      <c r="L171" s="157"/>
      <c r="M171" s="157"/>
      <c r="N171" s="157"/>
      <c r="O171" s="157"/>
      <c r="P171" s="157"/>
      <c r="Q171" s="157"/>
      <c r="R171" s="157"/>
      <c r="S171" s="157"/>
      <c r="T171" s="157"/>
      <c r="U171" s="157"/>
      <c r="V171" s="157"/>
      <c r="W171" s="157"/>
      <c r="X171" s="157"/>
      <c r="Y171" s="148"/>
      <c r="Z171" s="148"/>
      <c r="AA171" s="148"/>
      <c r="AB171" s="148"/>
      <c r="AC171" s="148"/>
      <c r="AD171" s="148"/>
      <c r="AE171" s="148"/>
      <c r="AF171" s="148"/>
      <c r="AG171" s="148" t="s">
        <v>393</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65">
        <v>27</v>
      </c>
      <c r="B172" s="166" t="s">
        <v>655</v>
      </c>
      <c r="C172" s="175" t="s">
        <v>1151</v>
      </c>
      <c r="D172" s="167" t="s">
        <v>649</v>
      </c>
      <c r="E172" s="168">
        <v>243.012</v>
      </c>
      <c r="F172" s="169">
        <v>8.64</v>
      </c>
      <c r="G172" s="170">
        <f>ROUND(E172*F172,2)</f>
        <v>2099.62</v>
      </c>
      <c r="H172" s="169">
        <v>0</v>
      </c>
      <c r="I172" s="170">
        <f>ROUND(E172*H172,2)</f>
        <v>0</v>
      </c>
      <c r="J172" s="169">
        <v>8.64</v>
      </c>
      <c r="K172" s="170">
        <f>ROUND(E172*J172,2)</f>
        <v>2099.62</v>
      </c>
      <c r="L172" s="170">
        <v>21</v>
      </c>
      <c r="M172" s="170">
        <f>G172*(1+L172/100)</f>
        <v>2540.5401999999999</v>
      </c>
      <c r="N172" s="170">
        <v>0</v>
      </c>
      <c r="O172" s="170">
        <f>ROUND(E172*N172,2)</f>
        <v>0</v>
      </c>
      <c r="P172" s="170">
        <v>0</v>
      </c>
      <c r="Q172" s="170">
        <f>ROUND(E172*P172,2)</f>
        <v>0</v>
      </c>
      <c r="R172" s="170" t="s">
        <v>638</v>
      </c>
      <c r="S172" s="170" t="s">
        <v>387</v>
      </c>
      <c r="T172" s="171" t="s">
        <v>322</v>
      </c>
      <c r="U172" s="157">
        <v>0</v>
      </c>
      <c r="V172" s="157">
        <f>ROUND(E172*U172,2)</f>
        <v>0</v>
      </c>
      <c r="W172" s="157"/>
      <c r="X172" s="157" t="s">
        <v>650</v>
      </c>
      <c r="Y172" s="148"/>
      <c r="Z172" s="148"/>
      <c r="AA172" s="148"/>
      <c r="AB172" s="148"/>
      <c r="AC172" s="148"/>
      <c r="AD172" s="148"/>
      <c r="AE172" s="148"/>
      <c r="AF172" s="148"/>
      <c r="AG172" s="148" t="s">
        <v>651</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97" t="s">
        <v>652</v>
      </c>
      <c r="D173" s="183"/>
      <c r="E173" s="184"/>
      <c r="F173" s="157"/>
      <c r="G173" s="157"/>
      <c r="H173" s="157"/>
      <c r="I173" s="157"/>
      <c r="J173" s="157"/>
      <c r="K173" s="157"/>
      <c r="L173" s="157"/>
      <c r="M173" s="157"/>
      <c r="N173" s="157"/>
      <c r="O173" s="157"/>
      <c r="P173" s="157"/>
      <c r="Q173" s="157"/>
      <c r="R173" s="157"/>
      <c r="S173" s="157"/>
      <c r="T173" s="157"/>
      <c r="U173" s="157"/>
      <c r="V173" s="157"/>
      <c r="W173" s="157"/>
      <c r="X173" s="157"/>
      <c r="Y173" s="148"/>
      <c r="Z173" s="148"/>
      <c r="AA173" s="148"/>
      <c r="AB173" s="148"/>
      <c r="AC173" s="148"/>
      <c r="AD173" s="148"/>
      <c r="AE173" s="148"/>
      <c r="AF173" s="148"/>
      <c r="AG173" s="148" t="s">
        <v>393</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97" t="s">
        <v>2633</v>
      </c>
      <c r="D174" s="183"/>
      <c r="E174" s="184"/>
      <c r="F174" s="157"/>
      <c r="G174" s="157"/>
      <c r="H174" s="157"/>
      <c r="I174" s="157"/>
      <c r="J174" s="157"/>
      <c r="K174" s="157"/>
      <c r="L174" s="157"/>
      <c r="M174" s="157"/>
      <c r="N174" s="157"/>
      <c r="O174" s="157"/>
      <c r="P174" s="157"/>
      <c r="Q174" s="157"/>
      <c r="R174" s="157"/>
      <c r="S174" s="157"/>
      <c r="T174" s="157"/>
      <c r="U174" s="157"/>
      <c r="V174" s="157"/>
      <c r="W174" s="157"/>
      <c r="X174" s="157"/>
      <c r="Y174" s="148"/>
      <c r="Z174" s="148"/>
      <c r="AA174" s="148"/>
      <c r="AB174" s="148"/>
      <c r="AC174" s="148"/>
      <c r="AD174" s="148"/>
      <c r="AE174" s="148"/>
      <c r="AF174" s="148"/>
      <c r="AG174" s="148" t="s">
        <v>393</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97" t="s">
        <v>2635</v>
      </c>
      <c r="D175" s="183"/>
      <c r="E175" s="184">
        <v>243.012</v>
      </c>
      <c r="F175" s="157"/>
      <c r="G175" s="157"/>
      <c r="H175" s="157"/>
      <c r="I175" s="157"/>
      <c r="J175" s="157"/>
      <c r="K175" s="157"/>
      <c r="L175" s="157"/>
      <c r="M175" s="157"/>
      <c r="N175" s="157"/>
      <c r="O175" s="157"/>
      <c r="P175" s="157"/>
      <c r="Q175" s="157"/>
      <c r="R175" s="157"/>
      <c r="S175" s="157"/>
      <c r="T175" s="157"/>
      <c r="U175" s="157"/>
      <c r="V175" s="157"/>
      <c r="W175" s="157"/>
      <c r="X175" s="157"/>
      <c r="Y175" s="148"/>
      <c r="Z175" s="148"/>
      <c r="AA175" s="148"/>
      <c r="AB175" s="148"/>
      <c r="AC175" s="148"/>
      <c r="AD175" s="148"/>
      <c r="AE175" s="148"/>
      <c r="AF175" s="148"/>
      <c r="AG175" s="148" t="s">
        <v>393</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65">
        <v>28</v>
      </c>
      <c r="B176" s="166" t="s">
        <v>671</v>
      </c>
      <c r="C176" s="175" t="s">
        <v>1157</v>
      </c>
      <c r="D176" s="167" t="s">
        <v>649</v>
      </c>
      <c r="E176" s="168">
        <v>17.358000000000001</v>
      </c>
      <c r="F176" s="169">
        <v>240</v>
      </c>
      <c r="G176" s="170">
        <f>ROUND(E176*F176,2)</f>
        <v>4165.92</v>
      </c>
      <c r="H176" s="169">
        <v>0</v>
      </c>
      <c r="I176" s="170">
        <f>ROUND(E176*H176,2)</f>
        <v>0</v>
      </c>
      <c r="J176" s="169">
        <v>240</v>
      </c>
      <c r="K176" s="170">
        <f>ROUND(E176*J176,2)</f>
        <v>4165.92</v>
      </c>
      <c r="L176" s="170">
        <v>21</v>
      </c>
      <c r="M176" s="170">
        <f>G176*(1+L176/100)</f>
        <v>5040.7632000000003</v>
      </c>
      <c r="N176" s="170">
        <v>0</v>
      </c>
      <c r="O176" s="170">
        <f>ROUND(E176*N176,2)</f>
        <v>0</v>
      </c>
      <c r="P176" s="170">
        <v>0</v>
      </c>
      <c r="Q176" s="170">
        <f>ROUND(E176*P176,2)</f>
        <v>0</v>
      </c>
      <c r="R176" s="170" t="s">
        <v>660</v>
      </c>
      <c r="S176" s="170" t="s">
        <v>387</v>
      </c>
      <c r="T176" s="171" t="s">
        <v>322</v>
      </c>
      <c r="U176" s="157">
        <v>0</v>
      </c>
      <c r="V176" s="157">
        <f>ROUND(E176*U176,2)</f>
        <v>0</v>
      </c>
      <c r="W176" s="157"/>
      <c r="X176" s="157" t="s">
        <v>650</v>
      </c>
      <c r="Y176" s="148"/>
      <c r="Z176" s="148"/>
      <c r="AA176" s="148"/>
      <c r="AB176" s="148"/>
      <c r="AC176" s="148"/>
      <c r="AD176" s="148"/>
      <c r="AE176" s="148"/>
      <c r="AF176" s="148"/>
      <c r="AG176" s="148" t="s">
        <v>673</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97" t="s">
        <v>652</v>
      </c>
      <c r="D177" s="183"/>
      <c r="E177" s="184"/>
      <c r="F177" s="157"/>
      <c r="G177" s="157"/>
      <c r="H177" s="157"/>
      <c r="I177" s="157"/>
      <c r="J177" s="157"/>
      <c r="K177" s="157"/>
      <c r="L177" s="157"/>
      <c r="M177" s="157"/>
      <c r="N177" s="157"/>
      <c r="O177" s="157"/>
      <c r="P177" s="157"/>
      <c r="Q177" s="157"/>
      <c r="R177" s="157"/>
      <c r="S177" s="157"/>
      <c r="T177" s="157"/>
      <c r="U177" s="157"/>
      <c r="V177" s="157"/>
      <c r="W177" s="157"/>
      <c r="X177" s="157"/>
      <c r="Y177" s="148"/>
      <c r="Z177" s="148"/>
      <c r="AA177" s="148"/>
      <c r="AB177" s="148"/>
      <c r="AC177" s="148"/>
      <c r="AD177" s="148"/>
      <c r="AE177" s="148"/>
      <c r="AF177" s="148"/>
      <c r="AG177" s="148" t="s">
        <v>393</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97" t="s">
        <v>2633</v>
      </c>
      <c r="D178" s="183"/>
      <c r="E178" s="184"/>
      <c r="F178" s="157"/>
      <c r="G178" s="157"/>
      <c r="H178" s="157"/>
      <c r="I178" s="157"/>
      <c r="J178" s="157"/>
      <c r="K178" s="157"/>
      <c r="L178" s="157"/>
      <c r="M178" s="157"/>
      <c r="N178" s="157"/>
      <c r="O178" s="157"/>
      <c r="P178" s="157"/>
      <c r="Q178" s="157"/>
      <c r="R178" s="157"/>
      <c r="S178" s="157"/>
      <c r="T178" s="157"/>
      <c r="U178" s="157"/>
      <c r="V178" s="157"/>
      <c r="W178" s="157"/>
      <c r="X178" s="157"/>
      <c r="Y178" s="148"/>
      <c r="Z178" s="148"/>
      <c r="AA178" s="148"/>
      <c r="AB178" s="148"/>
      <c r="AC178" s="148"/>
      <c r="AD178" s="148"/>
      <c r="AE178" s="148"/>
      <c r="AF178" s="148"/>
      <c r="AG178" s="148" t="s">
        <v>393</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97" t="s">
        <v>2634</v>
      </c>
      <c r="D179" s="183"/>
      <c r="E179" s="184">
        <v>17.358000000000001</v>
      </c>
      <c r="F179" s="157"/>
      <c r="G179" s="157"/>
      <c r="H179" s="157"/>
      <c r="I179" s="157"/>
      <c r="J179" s="157"/>
      <c r="K179" s="157"/>
      <c r="L179" s="157"/>
      <c r="M179" s="157"/>
      <c r="N179" s="157"/>
      <c r="O179" s="157"/>
      <c r="P179" s="157"/>
      <c r="Q179" s="157"/>
      <c r="R179" s="157"/>
      <c r="S179" s="157"/>
      <c r="T179" s="157"/>
      <c r="U179" s="157"/>
      <c r="V179" s="157"/>
      <c r="W179" s="157"/>
      <c r="X179" s="157"/>
      <c r="Y179" s="148"/>
      <c r="Z179" s="148"/>
      <c r="AA179" s="148"/>
      <c r="AB179" s="148"/>
      <c r="AC179" s="148"/>
      <c r="AD179" s="148"/>
      <c r="AE179" s="148"/>
      <c r="AF179" s="148"/>
      <c r="AG179" s="148" t="s">
        <v>393</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x14ac:dyDescent="0.2">
      <c r="A180" s="159" t="s">
        <v>316</v>
      </c>
      <c r="B180" s="160" t="s">
        <v>218</v>
      </c>
      <c r="C180" s="174" t="s">
        <v>219</v>
      </c>
      <c r="D180" s="161"/>
      <c r="E180" s="162"/>
      <c r="F180" s="163"/>
      <c r="G180" s="163">
        <f>SUMIF(AG181:AG195,"&lt;&gt;NOR",G181:G195)</f>
        <v>18974.43</v>
      </c>
      <c r="H180" s="163"/>
      <c r="I180" s="163">
        <f>SUM(I181:I195)</f>
        <v>9913.57</v>
      </c>
      <c r="J180" s="163"/>
      <c r="K180" s="163">
        <f>SUM(K181:K195)</f>
        <v>9060.86</v>
      </c>
      <c r="L180" s="163"/>
      <c r="M180" s="163">
        <f>SUM(M181:M195)</f>
        <v>22959.060300000001</v>
      </c>
      <c r="N180" s="163"/>
      <c r="O180" s="163">
        <f>SUM(O181:O195)</f>
        <v>22.14</v>
      </c>
      <c r="P180" s="163"/>
      <c r="Q180" s="163">
        <f>SUM(Q181:Q195)</f>
        <v>0</v>
      </c>
      <c r="R180" s="163"/>
      <c r="S180" s="163"/>
      <c r="T180" s="164"/>
      <c r="U180" s="158"/>
      <c r="V180" s="158">
        <f>SUM(V181:V195)</f>
        <v>33.14</v>
      </c>
      <c r="W180" s="158"/>
      <c r="X180" s="158"/>
      <c r="AG180" t="s">
        <v>317</v>
      </c>
    </row>
    <row r="181" spans="1:60" ht="22.5" outlineLevel="1" x14ac:dyDescent="0.2">
      <c r="A181" s="165">
        <v>29</v>
      </c>
      <c r="B181" s="166" t="s">
        <v>764</v>
      </c>
      <c r="C181" s="175" t="s">
        <v>1215</v>
      </c>
      <c r="D181" s="167" t="s">
        <v>443</v>
      </c>
      <c r="E181" s="168">
        <v>19.553000000000001</v>
      </c>
      <c r="F181" s="169">
        <v>970.41</v>
      </c>
      <c r="G181" s="170">
        <f>ROUND(E181*F181,2)</f>
        <v>18974.43</v>
      </c>
      <c r="H181" s="169">
        <v>507.01</v>
      </c>
      <c r="I181" s="170">
        <f>ROUND(E181*H181,2)</f>
        <v>9913.57</v>
      </c>
      <c r="J181" s="169">
        <v>463.4</v>
      </c>
      <c r="K181" s="170">
        <f>ROUND(E181*J181,2)</f>
        <v>9060.86</v>
      </c>
      <c r="L181" s="170">
        <v>21</v>
      </c>
      <c r="M181" s="170">
        <f>G181*(1+L181/100)</f>
        <v>22959.060300000001</v>
      </c>
      <c r="N181" s="170">
        <v>1.1322000000000001</v>
      </c>
      <c r="O181" s="170">
        <f>ROUND(E181*N181,2)</f>
        <v>22.14</v>
      </c>
      <c r="P181" s="170">
        <v>0</v>
      </c>
      <c r="Q181" s="170">
        <f>ROUND(E181*P181,2)</f>
        <v>0</v>
      </c>
      <c r="R181" s="170" t="s">
        <v>732</v>
      </c>
      <c r="S181" s="170" t="s">
        <v>387</v>
      </c>
      <c r="T181" s="171" t="s">
        <v>322</v>
      </c>
      <c r="U181" s="157">
        <v>1.6950000000000001</v>
      </c>
      <c r="V181" s="157">
        <f>ROUND(E181*U181,2)</f>
        <v>33.14</v>
      </c>
      <c r="W181" s="157"/>
      <c r="X181" s="157" t="s">
        <v>388</v>
      </c>
      <c r="Y181" s="148"/>
      <c r="Z181" s="148"/>
      <c r="AA181" s="148"/>
      <c r="AB181" s="148"/>
      <c r="AC181" s="148"/>
      <c r="AD181" s="148"/>
      <c r="AE181" s="148"/>
      <c r="AF181" s="148"/>
      <c r="AG181" s="148" t="s">
        <v>1216</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273" t="s">
        <v>766</v>
      </c>
      <c r="D182" s="274"/>
      <c r="E182" s="274"/>
      <c r="F182" s="274"/>
      <c r="G182" s="274"/>
      <c r="H182" s="157"/>
      <c r="I182" s="157"/>
      <c r="J182" s="157"/>
      <c r="K182" s="157"/>
      <c r="L182" s="157"/>
      <c r="M182" s="157"/>
      <c r="N182" s="157"/>
      <c r="O182" s="157"/>
      <c r="P182" s="157"/>
      <c r="Q182" s="157"/>
      <c r="R182" s="157"/>
      <c r="S182" s="157"/>
      <c r="T182" s="157"/>
      <c r="U182" s="157"/>
      <c r="V182" s="157"/>
      <c r="W182" s="157"/>
      <c r="X182" s="157"/>
      <c r="Y182" s="148"/>
      <c r="Z182" s="148"/>
      <c r="AA182" s="148"/>
      <c r="AB182" s="148"/>
      <c r="AC182" s="148"/>
      <c r="AD182" s="148"/>
      <c r="AE182" s="148"/>
      <c r="AF182" s="148"/>
      <c r="AG182" s="148" t="s">
        <v>391</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97" t="s">
        <v>2636</v>
      </c>
      <c r="D183" s="183"/>
      <c r="E183" s="184">
        <v>6.8970000000000002</v>
      </c>
      <c r="F183" s="157"/>
      <c r="G183" s="157"/>
      <c r="H183" s="157"/>
      <c r="I183" s="157"/>
      <c r="J183" s="157"/>
      <c r="K183" s="157"/>
      <c r="L183" s="157"/>
      <c r="M183" s="157"/>
      <c r="N183" s="157"/>
      <c r="O183" s="157"/>
      <c r="P183" s="157"/>
      <c r="Q183" s="157"/>
      <c r="R183" s="157"/>
      <c r="S183" s="157"/>
      <c r="T183" s="157"/>
      <c r="U183" s="157"/>
      <c r="V183" s="157"/>
      <c r="W183" s="157"/>
      <c r="X183" s="157"/>
      <c r="Y183" s="148"/>
      <c r="Z183" s="148"/>
      <c r="AA183" s="148"/>
      <c r="AB183" s="148"/>
      <c r="AC183" s="148"/>
      <c r="AD183" s="148"/>
      <c r="AE183" s="148"/>
      <c r="AF183" s="148"/>
      <c r="AG183" s="148" t="s">
        <v>393</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97" t="s">
        <v>2637</v>
      </c>
      <c r="D184" s="183"/>
      <c r="E184" s="184">
        <v>3.5859999999999999</v>
      </c>
      <c r="F184" s="157"/>
      <c r="G184" s="157"/>
      <c r="H184" s="157"/>
      <c r="I184" s="157"/>
      <c r="J184" s="157"/>
      <c r="K184" s="157"/>
      <c r="L184" s="157"/>
      <c r="M184" s="157"/>
      <c r="N184" s="157"/>
      <c r="O184" s="157"/>
      <c r="P184" s="157"/>
      <c r="Q184" s="157"/>
      <c r="R184" s="157"/>
      <c r="S184" s="157"/>
      <c r="T184" s="157"/>
      <c r="U184" s="157"/>
      <c r="V184" s="157"/>
      <c r="W184" s="157"/>
      <c r="X184" s="157"/>
      <c r="Y184" s="148"/>
      <c r="Z184" s="148"/>
      <c r="AA184" s="148"/>
      <c r="AB184" s="148"/>
      <c r="AC184" s="148"/>
      <c r="AD184" s="148"/>
      <c r="AE184" s="148"/>
      <c r="AF184" s="148"/>
      <c r="AG184" s="148" t="s">
        <v>393</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55"/>
      <c r="B185" s="156"/>
      <c r="C185" s="197" t="s">
        <v>2638</v>
      </c>
      <c r="D185" s="183"/>
      <c r="E185" s="184">
        <v>0.44</v>
      </c>
      <c r="F185" s="157"/>
      <c r="G185" s="157"/>
      <c r="H185" s="157"/>
      <c r="I185" s="157"/>
      <c r="J185" s="157"/>
      <c r="K185" s="157"/>
      <c r="L185" s="157"/>
      <c r="M185" s="157"/>
      <c r="N185" s="157"/>
      <c r="O185" s="157"/>
      <c r="P185" s="157"/>
      <c r="Q185" s="157"/>
      <c r="R185" s="157"/>
      <c r="S185" s="157"/>
      <c r="T185" s="157"/>
      <c r="U185" s="157"/>
      <c r="V185" s="157"/>
      <c r="W185" s="157"/>
      <c r="X185" s="157"/>
      <c r="Y185" s="148"/>
      <c r="Z185" s="148"/>
      <c r="AA185" s="148"/>
      <c r="AB185" s="148"/>
      <c r="AC185" s="148"/>
      <c r="AD185" s="148"/>
      <c r="AE185" s="148"/>
      <c r="AF185" s="148"/>
      <c r="AG185" s="148" t="s">
        <v>393</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97" t="s">
        <v>2639</v>
      </c>
      <c r="D186" s="183"/>
      <c r="E186" s="184">
        <v>0.99</v>
      </c>
      <c r="F186" s="157"/>
      <c r="G186" s="157"/>
      <c r="H186" s="157"/>
      <c r="I186" s="157"/>
      <c r="J186" s="157"/>
      <c r="K186" s="157"/>
      <c r="L186" s="157"/>
      <c r="M186" s="157"/>
      <c r="N186" s="157"/>
      <c r="O186" s="157"/>
      <c r="P186" s="157"/>
      <c r="Q186" s="157"/>
      <c r="R186" s="157"/>
      <c r="S186" s="157"/>
      <c r="T186" s="157"/>
      <c r="U186" s="157"/>
      <c r="V186" s="157"/>
      <c r="W186" s="157"/>
      <c r="X186" s="157"/>
      <c r="Y186" s="148"/>
      <c r="Z186" s="148"/>
      <c r="AA186" s="148"/>
      <c r="AB186" s="148"/>
      <c r="AC186" s="148"/>
      <c r="AD186" s="148"/>
      <c r="AE186" s="148"/>
      <c r="AF186" s="148"/>
      <c r="AG186" s="148" t="s">
        <v>393</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55"/>
      <c r="B187" s="156"/>
      <c r="C187" s="197" t="s">
        <v>2640</v>
      </c>
      <c r="D187" s="183"/>
      <c r="E187" s="184">
        <v>0.22</v>
      </c>
      <c r="F187" s="157"/>
      <c r="G187" s="157"/>
      <c r="H187" s="157"/>
      <c r="I187" s="157"/>
      <c r="J187" s="157"/>
      <c r="K187" s="157"/>
      <c r="L187" s="157"/>
      <c r="M187" s="157"/>
      <c r="N187" s="157"/>
      <c r="O187" s="157"/>
      <c r="P187" s="157"/>
      <c r="Q187" s="157"/>
      <c r="R187" s="157"/>
      <c r="S187" s="157"/>
      <c r="T187" s="157"/>
      <c r="U187" s="157"/>
      <c r="V187" s="157"/>
      <c r="W187" s="157"/>
      <c r="X187" s="157"/>
      <c r="Y187" s="148"/>
      <c r="Z187" s="148"/>
      <c r="AA187" s="148"/>
      <c r="AB187" s="148"/>
      <c r="AC187" s="148"/>
      <c r="AD187" s="148"/>
      <c r="AE187" s="148"/>
      <c r="AF187" s="148"/>
      <c r="AG187" s="148" t="s">
        <v>393</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97" t="s">
        <v>2641</v>
      </c>
      <c r="D188" s="183"/>
      <c r="E188" s="184">
        <v>0.33</v>
      </c>
      <c r="F188" s="157"/>
      <c r="G188" s="157"/>
      <c r="H188" s="157"/>
      <c r="I188" s="157"/>
      <c r="J188" s="157"/>
      <c r="K188" s="157"/>
      <c r="L188" s="157"/>
      <c r="M188" s="157"/>
      <c r="N188" s="157"/>
      <c r="O188" s="157"/>
      <c r="P188" s="157"/>
      <c r="Q188" s="157"/>
      <c r="R188" s="157"/>
      <c r="S188" s="157"/>
      <c r="T188" s="157"/>
      <c r="U188" s="157"/>
      <c r="V188" s="157"/>
      <c r="W188" s="157"/>
      <c r="X188" s="157"/>
      <c r="Y188" s="148"/>
      <c r="Z188" s="148"/>
      <c r="AA188" s="148"/>
      <c r="AB188" s="148"/>
      <c r="AC188" s="148"/>
      <c r="AD188" s="148"/>
      <c r="AE188" s="148"/>
      <c r="AF188" s="148"/>
      <c r="AG188" s="148" t="s">
        <v>393</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55"/>
      <c r="B189" s="156"/>
      <c r="C189" s="197" t="s">
        <v>2642</v>
      </c>
      <c r="D189" s="183"/>
      <c r="E189" s="184">
        <v>2.09</v>
      </c>
      <c r="F189" s="157"/>
      <c r="G189" s="157"/>
      <c r="H189" s="157"/>
      <c r="I189" s="157"/>
      <c r="J189" s="157"/>
      <c r="K189" s="157"/>
      <c r="L189" s="157"/>
      <c r="M189" s="157"/>
      <c r="N189" s="157"/>
      <c r="O189" s="157"/>
      <c r="P189" s="157"/>
      <c r="Q189" s="157"/>
      <c r="R189" s="157"/>
      <c r="S189" s="157"/>
      <c r="T189" s="157"/>
      <c r="U189" s="157"/>
      <c r="V189" s="157"/>
      <c r="W189" s="157"/>
      <c r="X189" s="157"/>
      <c r="Y189" s="148"/>
      <c r="Z189" s="148"/>
      <c r="AA189" s="148"/>
      <c r="AB189" s="148"/>
      <c r="AC189" s="148"/>
      <c r="AD189" s="148"/>
      <c r="AE189" s="148"/>
      <c r="AF189" s="148"/>
      <c r="AG189" s="148" t="s">
        <v>393</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97" t="s">
        <v>2643</v>
      </c>
      <c r="D190" s="183"/>
      <c r="E190" s="184">
        <v>0.22</v>
      </c>
      <c r="F190" s="157"/>
      <c r="G190" s="157"/>
      <c r="H190" s="157"/>
      <c r="I190" s="157"/>
      <c r="J190" s="157"/>
      <c r="K190" s="157"/>
      <c r="L190" s="157"/>
      <c r="M190" s="157"/>
      <c r="N190" s="157"/>
      <c r="O190" s="157"/>
      <c r="P190" s="157"/>
      <c r="Q190" s="157"/>
      <c r="R190" s="157"/>
      <c r="S190" s="157"/>
      <c r="T190" s="157"/>
      <c r="U190" s="157"/>
      <c r="V190" s="157"/>
      <c r="W190" s="157"/>
      <c r="X190" s="157"/>
      <c r="Y190" s="148"/>
      <c r="Z190" s="148"/>
      <c r="AA190" s="148"/>
      <c r="AB190" s="148"/>
      <c r="AC190" s="148"/>
      <c r="AD190" s="148"/>
      <c r="AE190" s="148"/>
      <c r="AF190" s="148"/>
      <c r="AG190" s="148" t="s">
        <v>393</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97" t="s">
        <v>2644</v>
      </c>
      <c r="D191" s="183"/>
      <c r="E191" s="184">
        <v>0.44</v>
      </c>
      <c r="F191" s="157"/>
      <c r="G191" s="157"/>
      <c r="H191" s="157"/>
      <c r="I191" s="157"/>
      <c r="J191" s="157"/>
      <c r="K191" s="157"/>
      <c r="L191" s="157"/>
      <c r="M191" s="157"/>
      <c r="N191" s="157"/>
      <c r="O191" s="157"/>
      <c r="P191" s="157"/>
      <c r="Q191" s="157"/>
      <c r="R191" s="157"/>
      <c r="S191" s="157"/>
      <c r="T191" s="157"/>
      <c r="U191" s="157"/>
      <c r="V191" s="157"/>
      <c r="W191" s="157"/>
      <c r="X191" s="157"/>
      <c r="Y191" s="148"/>
      <c r="Z191" s="148"/>
      <c r="AA191" s="148"/>
      <c r="AB191" s="148"/>
      <c r="AC191" s="148"/>
      <c r="AD191" s="148"/>
      <c r="AE191" s="148"/>
      <c r="AF191" s="148"/>
      <c r="AG191" s="148" t="s">
        <v>393</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97" t="s">
        <v>2645</v>
      </c>
      <c r="D192" s="183"/>
      <c r="E192" s="184">
        <v>0.33</v>
      </c>
      <c r="F192" s="157"/>
      <c r="G192" s="157"/>
      <c r="H192" s="157"/>
      <c r="I192" s="157"/>
      <c r="J192" s="157"/>
      <c r="K192" s="157"/>
      <c r="L192" s="157"/>
      <c r="M192" s="157"/>
      <c r="N192" s="157"/>
      <c r="O192" s="157"/>
      <c r="P192" s="157"/>
      <c r="Q192" s="157"/>
      <c r="R192" s="157"/>
      <c r="S192" s="157"/>
      <c r="T192" s="157"/>
      <c r="U192" s="157"/>
      <c r="V192" s="157"/>
      <c r="W192" s="157"/>
      <c r="X192" s="157"/>
      <c r="Y192" s="148"/>
      <c r="Z192" s="148"/>
      <c r="AA192" s="148"/>
      <c r="AB192" s="148"/>
      <c r="AC192" s="148"/>
      <c r="AD192" s="148"/>
      <c r="AE192" s="148"/>
      <c r="AF192" s="148"/>
      <c r="AG192" s="148" t="s">
        <v>393</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97" t="s">
        <v>2646</v>
      </c>
      <c r="D193" s="183"/>
      <c r="E193" s="184">
        <v>0.11</v>
      </c>
      <c r="F193" s="157"/>
      <c r="G193" s="157"/>
      <c r="H193" s="157"/>
      <c r="I193" s="157"/>
      <c r="J193" s="157"/>
      <c r="K193" s="157"/>
      <c r="L193" s="157"/>
      <c r="M193" s="157"/>
      <c r="N193" s="157"/>
      <c r="O193" s="157"/>
      <c r="P193" s="157"/>
      <c r="Q193" s="157"/>
      <c r="R193" s="157"/>
      <c r="S193" s="157"/>
      <c r="T193" s="157"/>
      <c r="U193" s="157"/>
      <c r="V193" s="157"/>
      <c r="W193" s="157"/>
      <c r="X193" s="157"/>
      <c r="Y193" s="148"/>
      <c r="Z193" s="148"/>
      <c r="AA193" s="148"/>
      <c r="AB193" s="148"/>
      <c r="AC193" s="148"/>
      <c r="AD193" s="148"/>
      <c r="AE193" s="148"/>
      <c r="AF193" s="148"/>
      <c r="AG193" s="148" t="s">
        <v>393</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97" t="s">
        <v>2647</v>
      </c>
      <c r="D194" s="183"/>
      <c r="E194" s="184">
        <v>0.22</v>
      </c>
      <c r="F194" s="157"/>
      <c r="G194" s="157"/>
      <c r="H194" s="157"/>
      <c r="I194" s="157"/>
      <c r="J194" s="157"/>
      <c r="K194" s="157"/>
      <c r="L194" s="157"/>
      <c r="M194" s="157"/>
      <c r="N194" s="157"/>
      <c r="O194" s="157"/>
      <c r="P194" s="157"/>
      <c r="Q194" s="157"/>
      <c r="R194" s="157"/>
      <c r="S194" s="157"/>
      <c r="T194" s="157"/>
      <c r="U194" s="157"/>
      <c r="V194" s="157"/>
      <c r="W194" s="157"/>
      <c r="X194" s="157"/>
      <c r="Y194" s="148"/>
      <c r="Z194" s="148"/>
      <c r="AA194" s="148"/>
      <c r="AB194" s="148"/>
      <c r="AC194" s="148"/>
      <c r="AD194" s="148"/>
      <c r="AE194" s="148"/>
      <c r="AF194" s="148"/>
      <c r="AG194" s="148" t="s">
        <v>393</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197" t="s">
        <v>2648</v>
      </c>
      <c r="D195" s="183"/>
      <c r="E195" s="184">
        <v>3.68</v>
      </c>
      <c r="F195" s="157"/>
      <c r="G195" s="157"/>
      <c r="H195" s="157"/>
      <c r="I195" s="157"/>
      <c r="J195" s="157"/>
      <c r="K195" s="157"/>
      <c r="L195" s="157"/>
      <c r="M195" s="157"/>
      <c r="N195" s="157"/>
      <c r="O195" s="157"/>
      <c r="P195" s="157"/>
      <c r="Q195" s="157"/>
      <c r="R195" s="157"/>
      <c r="S195" s="157"/>
      <c r="T195" s="157"/>
      <c r="U195" s="157"/>
      <c r="V195" s="157"/>
      <c r="W195" s="157"/>
      <c r="X195" s="157"/>
      <c r="Y195" s="148"/>
      <c r="Z195" s="148"/>
      <c r="AA195" s="148"/>
      <c r="AB195" s="148"/>
      <c r="AC195" s="148"/>
      <c r="AD195" s="148"/>
      <c r="AE195" s="148"/>
      <c r="AF195" s="148"/>
      <c r="AG195" s="148" t="s">
        <v>393</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x14ac:dyDescent="0.2">
      <c r="A196" s="159" t="s">
        <v>316</v>
      </c>
      <c r="B196" s="160" t="s">
        <v>226</v>
      </c>
      <c r="C196" s="174" t="s">
        <v>227</v>
      </c>
      <c r="D196" s="161"/>
      <c r="E196" s="162"/>
      <c r="F196" s="163"/>
      <c r="G196" s="163">
        <f>SUMIF(AG197:AG235,"&lt;&gt;NOR",G197:G235)</f>
        <v>396929.42</v>
      </c>
      <c r="H196" s="163"/>
      <c r="I196" s="163">
        <f>SUM(I197:I235)</f>
        <v>90247.090000000011</v>
      </c>
      <c r="J196" s="163"/>
      <c r="K196" s="163">
        <f>SUM(K197:K235)</f>
        <v>306682.33</v>
      </c>
      <c r="L196" s="163"/>
      <c r="M196" s="163">
        <f>SUM(M197:M235)</f>
        <v>480284.59819999995</v>
      </c>
      <c r="N196" s="163"/>
      <c r="O196" s="163">
        <f>SUM(O197:O235)</f>
        <v>2.7299999999999986</v>
      </c>
      <c r="P196" s="163"/>
      <c r="Q196" s="163">
        <f>SUM(Q197:Q235)</f>
        <v>0</v>
      </c>
      <c r="R196" s="163"/>
      <c r="S196" s="163"/>
      <c r="T196" s="164"/>
      <c r="U196" s="158"/>
      <c r="V196" s="158">
        <f>SUM(V197:V235)</f>
        <v>60.160000000000004</v>
      </c>
      <c r="W196" s="158"/>
      <c r="X196" s="158"/>
      <c r="AG196" t="s">
        <v>317</v>
      </c>
    </row>
    <row r="197" spans="1:60" outlineLevel="1" x14ac:dyDescent="0.2">
      <c r="A197" s="165">
        <v>30</v>
      </c>
      <c r="B197" s="166" t="s">
        <v>2649</v>
      </c>
      <c r="C197" s="175" t="s">
        <v>2650</v>
      </c>
      <c r="D197" s="167" t="s">
        <v>420</v>
      </c>
      <c r="E197" s="168">
        <v>122.3</v>
      </c>
      <c r="F197" s="169">
        <v>22.32</v>
      </c>
      <c r="G197" s="170">
        <f>ROUND(E197*F197,2)</f>
        <v>2729.74</v>
      </c>
      <c r="H197" s="169">
        <v>0.1</v>
      </c>
      <c r="I197" s="170">
        <f>ROUND(E197*H197,2)</f>
        <v>12.23</v>
      </c>
      <c r="J197" s="169">
        <v>22.22</v>
      </c>
      <c r="K197" s="170">
        <f>ROUND(E197*J197,2)</f>
        <v>2717.51</v>
      </c>
      <c r="L197" s="170">
        <v>21</v>
      </c>
      <c r="M197" s="170">
        <f>G197*(1+L197/100)</f>
        <v>3302.9853999999996</v>
      </c>
      <c r="N197" s="170">
        <v>0</v>
      </c>
      <c r="O197" s="170">
        <f>ROUND(E197*N197,2)</f>
        <v>0</v>
      </c>
      <c r="P197" s="170">
        <v>0</v>
      </c>
      <c r="Q197" s="170">
        <f>ROUND(E197*P197,2)</f>
        <v>0</v>
      </c>
      <c r="R197" s="170" t="s">
        <v>732</v>
      </c>
      <c r="S197" s="170" t="s">
        <v>387</v>
      </c>
      <c r="T197" s="171" t="s">
        <v>322</v>
      </c>
      <c r="U197" s="157">
        <v>6.6000000000000003E-2</v>
      </c>
      <c r="V197" s="157">
        <f>ROUND(E197*U197,2)</f>
        <v>8.07</v>
      </c>
      <c r="W197" s="157"/>
      <c r="X197" s="157" t="s">
        <v>388</v>
      </c>
      <c r="Y197" s="148"/>
      <c r="Z197" s="148"/>
      <c r="AA197" s="148"/>
      <c r="AB197" s="148"/>
      <c r="AC197" s="148"/>
      <c r="AD197" s="148"/>
      <c r="AE197" s="148"/>
      <c r="AF197" s="148"/>
      <c r="AG197" s="148" t="s">
        <v>389</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273" t="s">
        <v>788</v>
      </c>
      <c r="D198" s="274"/>
      <c r="E198" s="274"/>
      <c r="F198" s="274"/>
      <c r="G198" s="274"/>
      <c r="H198" s="157"/>
      <c r="I198" s="157"/>
      <c r="J198" s="157"/>
      <c r="K198" s="157"/>
      <c r="L198" s="157"/>
      <c r="M198" s="157"/>
      <c r="N198" s="157"/>
      <c r="O198" s="157"/>
      <c r="P198" s="157"/>
      <c r="Q198" s="157"/>
      <c r="R198" s="157"/>
      <c r="S198" s="157"/>
      <c r="T198" s="157"/>
      <c r="U198" s="157"/>
      <c r="V198" s="157"/>
      <c r="W198" s="157"/>
      <c r="X198" s="157"/>
      <c r="Y198" s="148"/>
      <c r="Z198" s="148"/>
      <c r="AA198" s="148"/>
      <c r="AB198" s="148"/>
      <c r="AC198" s="148"/>
      <c r="AD198" s="148"/>
      <c r="AE198" s="148"/>
      <c r="AF198" s="148"/>
      <c r="AG198" s="148" t="s">
        <v>391</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197" t="s">
        <v>2651</v>
      </c>
      <c r="D199" s="183"/>
      <c r="E199" s="184">
        <v>122.3</v>
      </c>
      <c r="F199" s="157"/>
      <c r="G199" s="157"/>
      <c r="H199" s="157"/>
      <c r="I199" s="157"/>
      <c r="J199" s="157"/>
      <c r="K199" s="157"/>
      <c r="L199" s="157"/>
      <c r="M199" s="157"/>
      <c r="N199" s="157"/>
      <c r="O199" s="157"/>
      <c r="P199" s="157"/>
      <c r="Q199" s="157"/>
      <c r="R199" s="157"/>
      <c r="S199" s="157"/>
      <c r="T199" s="157"/>
      <c r="U199" s="157"/>
      <c r="V199" s="157"/>
      <c r="W199" s="157"/>
      <c r="X199" s="157"/>
      <c r="Y199" s="148"/>
      <c r="Z199" s="148"/>
      <c r="AA199" s="148"/>
      <c r="AB199" s="148"/>
      <c r="AC199" s="148"/>
      <c r="AD199" s="148"/>
      <c r="AE199" s="148"/>
      <c r="AF199" s="148"/>
      <c r="AG199" s="148" t="s">
        <v>393</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65">
        <v>31</v>
      </c>
      <c r="B200" s="166" t="s">
        <v>2652</v>
      </c>
      <c r="C200" s="175" t="s">
        <v>2653</v>
      </c>
      <c r="D200" s="167" t="s">
        <v>420</v>
      </c>
      <c r="E200" s="168">
        <v>22</v>
      </c>
      <c r="F200" s="169">
        <v>27.12</v>
      </c>
      <c r="G200" s="170">
        <f>ROUND(E200*F200,2)</f>
        <v>596.64</v>
      </c>
      <c r="H200" s="169">
        <v>0.14000000000000001</v>
      </c>
      <c r="I200" s="170">
        <f>ROUND(E200*H200,2)</f>
        <v>3.08</v>
      </c>
      <c r="J200" s="169">
        <v>26.98</v>
      </c>
      <c r="K200" s="170">
        <f>ROUND(E200*J200,2)</f>
        <v>593.55999999999995</v>
      </c>
      <c r="L200" s="170">
        <v>21</v>
      </c>
      <c r="M200" s="170">
        <f>G200*(1+L200/100)</f>
        <v>721.93439999999998</v>
      </c>
      <c r="N200" s="170">
        <v>1.0000000000000001E-5</v>
      </c>
      <c r="O200" s="170">
        <f>ROUND(E200*N200,2)</f>
        <v>0</v>
      </c>
      <c r="P200" s="170">
        <v>0</v>
      </c>
      <c r="Q200" s="170">
        <f>ROUND(E200*P200,2)</f>
        <v>0</v>
      </c>
      <c r="R200" s="170" t="s">
        <v>732</v>
      </c>
      <c r="S200" s="170" t="s">
        <v>387</v>
      </c>
      <c r="T200" s="171" t="s">
        <v>322</v>
      </c>
      <c r="U200" s="157">
        <v>0.08</v>
      </c>
      <c r="V200" s="157">
        <f>ROUND(E200*U200,2)</f>
        <v>1.76</v>
      </c>
      <c r="W200" s="157"/>
      <c r="X200" s="157" t="s">
        <v>388</v>
      </c>
      <c r="Y200" s="148"/>
      <c r="Z200" s="148"/>
      <c r="AA200" s="148"/>
      <c r="AB200" s="148"/>
      <c r="AC200" s="148"/>
      <c r="AD200" s="148"/>
      <c r="AE200" s="148"/>
      <c r="AF200" s="148"/>
      <c r="AG200" s="148" t="s">
        <v>389</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273" t="s">
        <v>788</v>
      </c>
      <c r="D201" s="274"/>
      <c r="E201" s="274"/>
      <c r="F201" s="274"/>
      <c r="G201" s="274"/>
      <c r="H201" s="157"/>
      <c r="I201" s="157"/>
      <c r="J201" s="157"/>
      <c r="K201" s="157"/>
      <c r="L201" s="157"/>
      <c r="M201" s="157"/>
      <c r="N201" s="157"/>
      <c r="O201" s="157"/>
      <c r="P201" s="157"/>
      <c r="Q201" s="157"/>
      <c r="R201" s="157"/>
      <c r="S201" s="157"/>
      <c r="T201" s="157"/>
      <c r="U201" s="157"/>
      <c r="V201" s="157"/>
      <c r="W201" s="157"/>
      <c r="X201" s="157"/>
      <c r="Y201" s="148"/>
      <c r="Z201" s="148"/>
      <c r="AA201" s="148"/>
      <c r="AB201" s="148"/>
      <c r="AC201" s="148"/>
      <c r="AD201" s="148"/>
      <c r="AE201" s="148"/>
      <c r="AF201" s="148"/>
      <c r="AG201" s="148" t="s">
        <v>391</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97" t="s">
        <v>2654</v>
      </c>
      <c r="D202" s="183"/>
      <c r="E202" s="184">
        <v>22</v>
      </c>
      <c r="F202" s="157"/>
      <c r="G202" s="157"/>
      <c r="H202" s="157"/>
      <c r="I202" s="157"/>
      <c r="J202" s="157"/>
      <c r="K202" s="157"/>
      <c r="L202" s="157"/>
      <c r="M202" s="157"/>
      <c r="N202" s="157"/>
      <c r="O202" s="157"/>
      <c r="P202" s="157"/>
      <c r="Q202" s="157"/>
      <c r="R202" s="157"/>
      <c r="S202" s="157"/>
      <c r="T202" s="157"/>
      <c r="U202" s="157"/>
      <c r="V202" s="157"/>
      <c r="W202" s="157"/>
      <c r="X202" s="157"/>
      <c r="Y202" s="148"/>
      <c r="Z202" s="148"/>
      <c r="AA202" s="148"/>
      <c r="AB202" s="148"/>
      <c r="AC202" s="148"/>
      <c r="AD202" s="148"/>
      <c r="AE202" s="148"/>
      <c r="AF202" s="148"/>
      <c r="AG202" s="148" t="s">
        <v>393</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ht="22.5" outlineLevel="1" x14ac:dyDescent="0.2">
      <c r="A203" s="165">
        <v>32</v>
      </c>
      <c r="B203" s="166" t="s">
        <v>802</v>
      </c>
      <c r="C203" s="175" t="s">
        <v>803</v>
      </c>
      <c r="D203" s="167" t="s">
        <v>727</v>
      </c>
      <c r="E203" s="168">
        <v>129</v>
      </c>
      <c r="F203" s="169">
        <v>60.08</v>
      </c>
      <c r="G203" s="170">
        <f>ROUND(E203*F203,2)</f>
        <v>7750.32</v>
      </c>
      <c r="H203" s="169">
        <v>0.3</v>
      </c>
      <c r="I203" s="170">
        <f>ROUND(E203*H203,2)</f>
        <v>38.700000000000003</v>
      </c>
      <c r="J203" s="169">
        <v>59.78</v>
      </c>
      <c r="K203" s="170">
        <f>ROUND(E203*J203,2)</f>
        <v>7711.62</v>
      </c>
      <c r="L203" s="170">
        <v>21</v>
      </c>
      <c r="M203" s="170">
        <f>G203*(1+L203/100)</f>
        <v>9377.8871999999992</v>
      </c>
      <c r="N203" s="170">
        <v>1.0000000000000001E-5</v>
      </c>
      <c r="O203" s="170">
        <f>ROUND(E203*N203,2)</f>
        <v>0</v>
      </c>
      <c r="P203" s="170">
        <v>0</v>
      </c>
      <c r="Q203" s="170">
        <f>ROUND(E203*P203,2)</f>
        <v>0</v>
      </c>
      <c r="R203" s="170" t="s">
        <v>732</v>
      </c>
      <c r="S203" s="170" t="s">
        <v>387</v>
      </c>
      <c r="T203" s="171" t="s">
        <v>322</v>
      </c>
      <c r="U203" s="157">
        <v>0.17599999999999999</v>
      </c>
      <c r="V203" s="157">
        <f>ROUND(E203*U203,2)</f>
        <v>22.7</v>
      </c>
      <c r="W203" s="157"/>
      <c r="X203" s="157" t="s">
        <v>388</v>
      </c>
      <c r="Y203" s="148"/>
      <c r="Z203" s="148"/>
      <c r="AA203" s="148"/>
      <c r="AB203" s="148"/>
      <c r="AC203" s="148"/>
      <c r="AD203" s="148"/>
      <c r="AE203" s="148"/>
      <c r="AF203" s="148"/>
      <c r="AG203" s="148" t="s">
        <v>389</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273" t="s">
        <v>766</v>
      </c>
      <c r="D204" s="274"/>
      <c r="E204" s="274"/>
      <c r="F204" s="274"/>
      <c r="G204" s="274"/>
      <c r="H204" s="157"/>
      <c r="I204" s="157"/>
      <c r="J204" s="157"/>
      <c r="K204" s="157"/>
      <c r="L204" s="157"/>
      <c r="M204" s="157"/>
      <c r="N204" s="157"/>
      <c r="O204" s="157"/>
      <c r="P204" s="157"/>
      <c r="Q204" s="157"/>
      <c r="R204" s="157"/>
      <c r="S204" s="157"/>
      <c r="T204" s="157"/>
      <c r="U204" s="157"/>
      <c r="V204" s="157"/>
      <c r="W204" s="157"/>
      <c r="X204" s="157"/>
      <c r="Y204" s="148"/>
      <c r="Z204" s="148"/>
      <c r="AA204" s="148"/>
      <c r="AB204" s="148"/>
      <c r="AC204" s="148"/>
      <c r="AD204" s="148"/>
      <c r="AE204" s="148"/>
      <c r="AF204" s="148"/>
      <c r="AG204" s="148" t="s">
        <v>391</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55"/>
      <c r="B205" s="156"/>
      <c r="C205" s="197" t="s">
        <v>804</v>
      </c>
      <c r="D205" s="183"/>
      <c r="E205" s="184"/>
      <c r="F205" s="157"/>
      <c r="G205" s="157"/>
      <c r="H205" s="157"/>
      <c r="I205" s="157"/>
      <c r="J205" s="157"/>
      <c r="K205" s="157"/>
      <c r="L205" s="157"/>
      <c r="M205" s="157"/>
      <c r="N205" s="157"/>
      <c r="O205" s="157"/>
      <c r="P205" s="157"/>
      <c r="Q205" s="157"/>
      <c r="R205" s="157"/>
      <c r="S205" s="157"/>
      <c r="T205" s="157"/>
      <c r="U205" s="157"/>
      <c r="V205" s="157"/>
      <c r="W205" s="157"/>
      <c r="X205" s="157"/>
      <c r="Y205" s="148"/>
      <c r="Z205" s="148"/>
      <c r="AA205" s="148"/>
      <c r="AB205" s="148"/>
      <c r="AC205" s="148"/>
      <c r="AD205" s="148"/>
      <c r="AE205" s="148"/>
      <c r="AF205" s="148"/>
      <c r="AG205" s="148" t="s">
        <v>393</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97" t="s">
        <v>2655</v>
      </c>
      <c r="D206" s="183"/>
      <c r="E206" s="184">
        <v>43</v>
      </c>
      <c r="F206" s="157"/>
      <c r="G206" s="157"/>
      <c r="H206" s="157"/>
      <c r="I206" s="157"/>
      <c r="J206" s="157"/>
      <c r="K206" s="157"/>
      <c r="L206" s="157"/>
      <c r="M206" s="157"/>
      <c r="N206" s="157"/>
      <c r="O206" s="157"/>
      <c r="P206" s="157"/>
      <c r="Q206" s="157"/>
      <c r="R206" s="157"/>
      <c r="S206" s="157"/>
      <c r="T206" s="157"/>
      <c r="U206" s="157"/>
      <c r="V206" s="157"/>
      <c r="W206" s="157"/>
      <c r="X206" s="157"/>
      <c r="Y206" s="148"/>
      <c r="Z206" s="148"/>
      <c r="AA206" s="148"/>
      <c r="AB206" s="148"/>
      <c r="AC206" s="148"/>
      <c r="AD206" s="148"/>
      <c r="AE206" s="148"/>
      <c r="AF206" s="148"/>
      <c r="AG206" s="148" t="s">
        <v>393</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97" t="s">
        <v>2656</v>
      </c>
      <c r="D207" s="183"/>
      <c r="E207" s="184">
        <v>43</v>
      </c>
      <c r="F207" s="157"/>
      <c r="G207" s="157"/>
      <c r="H207" s="157"/>
      <c r="I207" s="157"/>
      <c r="J207" s="157"/>
      <c r="K207" s="157"/>
      <c r="L207" s="157"/>
      <c r="M207" s="157"/>
      <c r="N207" s="157"/>
      <c r="O207" s="157"/>
      <c r="P207" s="157"/>
      <c r="Q207" s="157"/>
      <c r="R207" s="157"/>
      <c r="S207" s="157"/>
      <c r="T207" s="157"/>
      <c r="U207" s="157"/>
      <c r="V207" s="157"/>
      <c r="W207" s="157"/>
      <c r="X207" s="157"/>
      <c r="Y207" s="148"/>
      <c r="Z207" s="148"/>
      <c r="AA207" s="148"/>
      <c r="AB207" s="148"/>
      <c r="AC207" s="148"/>
      <c r="AD207" s="148"/>
      <c r="AE207" s="148"/>
      <c r="AF207" s="148"/>
      <c r="AG207" s="148" t="s">
        <v>393</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97" t="s">
        <v>2657</v>
      </c>
      <c r="D208" s="183"/>
      <c r="E208" s="184">
        <v>43</v>
      </c>
      <c r="F208" s="157"/>
      <c r="G208" s="157"/>
      <c r="H208" s="157"/>
      <c r="I208" s="157"/>
      <c r="J208" s="157"/>
      <c r="K208" s="157"/>
      <c r="L208" s="157"/>
      <c r="M208" s="157"/>
      <c r="N208" s="157"/>
      <c r="O208" s="157"/>
      <c r="P208" s="157"/>
      <c r="Q208" s="157"/>
      <c r="R208" s="157"/>
      <c r="S208" s="157"/>
      <c r="T208" s="157"/>
      <c r="U208" s="157"/>
      <c r="V208" s="157"/>
      <c r="W208" s="157"/>
      <c r="X208" s="157"/>
      <c r="Y208" s="148"/>
      <c r="Z208" s="148"/>
      <c r="AA208" s="148"/>
      <c r="AB208" s="148"/>
      <c r="AC208" s="148"/>
      <c r="AD208" s="148"/>
      <c r="AE208" s="148"/>
      <c r="AF208" s="148"/>
      <c r="AG208" s="148" t="s">
        <v>393</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ht="22.5" outlineLevel="1" x14ac:dyDescent="0.2">
      <c r="A209" s="165">
        <v>33</v>
      </c>
      <c r="B209" s="166" t="s">
        <v>2658</v>
      </c>
      <c r="C209" s="175" t="s">
        <v>2659</v>
      </c>
      <c r="D209" s="167" t="s">
        <v>727</v>
      </c>
      <c r="E209" s="168">
        <v>18</v>
      </c>
      <c r="F209" s="169">
        <v>70.400000000000006</v>
      </c>
      <c r="G209" s="170">
        <f>ROUND(E209*F209,2)</f>
        <v>1267.2</v>
      </c>
      <c r="H209" s="169">
        <v>0.42</v>
      </c>
      <c r="I209" s="170">
        <f>ROUND(E209*H209,2)</f>
        <v>7.56</v>
      </c>
      <c r="J209" s="169">
        <v>69.98</v>
      </c>
      <c r="K209" s="170">
        <f>ROUND(E209*J209,2)</f>
        <v>1259.6400000000001</v>
      </c>
      <c r="L209" s="170">
        <v>21</v>
      </c>
      <c r="M209" s="170">
        <f>G209*(1+L209/100)</f>
        <v>1533.3119999999999</v>
      </c>
      <c r="N209" s="170">
        <v>2.0000000000000002E-5</v>
      </c>
      <c r="O209" s="170">
        <f>ROUND(E209*N209,2)</f>
        <v>0</v>
      </c>
      <c r="P209" s="170">
        <v>0</v>
      </c>
      <c r="Q209" s="170">
        <f>ROUND(E209*P209,2)</f>
        <v>0</v>
      </c>
      <c r="R209" s="170" t="s">
        <v>732</v>
      </c>
      <c r="S209" s="170" t="s">
        <v>387</v>
      </c>
      <c r="T209" s="171" t="s">
        <v>322</v>
      </c>
      <c r="U209" s="157">
        <v>0.20599999999999999</v>
      </c>
      <c r="V209" s="157">
        <f>ROUND(E209*U209,2)</f>
        <v>3.71</v>
      </c>
      <c r="W209" s="157"/>
      <c r="X209" s="157" t="s">
        <v>388</v>
      </c>
      <c r="Y209" s="148"/>
      <c r="Z209" s="148"/>
      <c r="AA209" s="148"/>
      <c r="AB209" s="148"/>
      <c r="AC209" s="148"/>
      <c r="AD209" s="148"/>
      <c r="AE209" s="148"/>
      <c r="AF209" s="148"/>
      <c r="AG209" s="148" t="s">
        <v>389</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273" t="s">
        <v>766</v>
      </c>
      <c r="D210" s="274"/>
      <c r="E210" s="274"/>
      <c r="F210" s="274"/>
      <c r="G210" s="274"/>
      <c r="H210" s="157"/>
      <c r="I210" s="157"/>
      <c r="J210" s="157"/>
      <c r="K210" s="157"/>
      <c r="L210" s="157"/>
      <c r="M210" s="157"/>
      <c r="N210" s="157"/>
      <c r="O210" s="157"/>
      <c r="P210" s="157"/>
      <c r="Q210" s="157"/>
      <c r="R210" s="157"/>
      <c r="S210" s="157"/>
      <c r="T210" s="157"/>
      <c r="U210" s="157"/>
      <c r="V210" s="157"/>
      <c r="W210" s="157"/>
      <c r="X210" s="157"/>
      <c r="Y210" s="148"/>
      <c r="Z210" s="148"/>
      <c r="AA210" s="148"/>
      <c r="AB210" s="148"/>
      <c r="AC210" s="148"/>
      <c r="AD210" s="148"/>
      <c r="AE210" s="148"/>
      <c r="AF210" s="148"/>
      <c r="AG210" s="148" t="s">
        <v>391</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97" t="s">
        <v>2660</v>
      </c>
      <c r="D211" s="183"/>
      <c r="E211" s="184"/>
      <c r="F211" s="157"/>
      <c r="G211" s="157"/>
      <c r="H211" s="157"/>
      <c r="I211" s="157"/>
      <c r="J211" s="157"/>
      <c r="K211" s="157"/>
      <c r="L211" s="157"/>
      <c r="M211" s="157"/>
      <c r="N211" s="157"/>
      <c r="O211" s="157"/>
      <c r="P211" s="157"/>
      <c r="Q211" s="157"/>
      <c r="R211" s="157"/>
      <c r="S211" s="157"/>
      <c r="T211" s="157"/>
      <c r="U211" s="157"/>
      <c r="V211" s="157"/>
      <c r="W211" s="157"/>
      <c r="X211" s="157"/>
      <c r="Y211" s="148"/>
      <c r="Z211" s="148"/>
      <c r="AA211" s="148"/>
      <c r="AB211" s="148"/>
      <c r="AC211" s="148"/>
      <c r="AD211" s="148"/>
      <c r="AE211" s="148"/>
      <c r="AF211" s="148"/>
      <c r="AG211" s="148" t="s">
        <v>393</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97" t="s">
        <v>2661</v>
      </c>
      <c r="D212" s="183"/>
      <c r="E212" s="184">
        <v>6</v>
      </c>
      <c r="F212" s="157"/>
      <c r="G212" s="157"/>
      <c r="H212" s="157"/>
      <c r="I212" s="157"/>
      <c r="J212" s="157"/>
      <c r="K212" s="157"/>
      <c r="L212" s="157"/>
      <c r="M212" s="157"/>
      <c r="N212" s="157"/>
      <c r="O212" s="157"/>
      <c r="P212" s="157"/>
      <c r="Q212" s="157"/>
      <c r="R212" s="157"/>
      <c r="S212" s="157"/>
      <c r="T212" s="157"/>
      <c r="U212" s="157"/>
      <c r="V212" s="157"/>
      <c r="W212" s="157"/>
      <c r="X212" s="157"/>
      <c r="Y212" s="148"/>
      <c r="Z212" s="148"/>
      <c r="AA212" s="148"/>
      <c r="AB212" s="148"/>
      <c r="AC212" s="148"/>
      <c r="AD212" s="148"/>
      <c r="AE212" s="148"/>
      <c r="AF212" s="148"/>
      <c r="AG212" s="148" t="s">
        <v>393</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97" t="s">
        <v>2662</v>
      </c>
      <c r="D213" s="183"/>
      <c r="E213" s="184">
        <v>6</v>
      </c>
      <c r="F213" s="157"/>
      <c r="G213" s="157"/>
      <c r="H213" s="157"/>
      <c r="I213" s="157"/>
      <c r="J213" s="157"/>
      <c r="K213" s="157"/>
      <c r="L213" s="157"/>
      <c r="M213" s="157"/>
      <c r="N213" s="157"/>
      <c r="O213" s="157"/>
      <c r="P213" s="157"/>
      <c r="Q213" s="157"/>
      <c r="R213" s="157"/>
      <c r="S213" s="157"/>
      <c r="T213" s="157"/>
      <c r="U213" s="157"/>
      <c r="V213" s="157"/>
      <c r="W213" s="157"/>
      <c r="X213" s="157"/>
      <c r="Y213" s="148"/>
      <c r="Z213" s="148"/>
      <c r="AA213" s="148"/>
      <c r="AB213" s="148"/>
      <c r="AC213" s="148"/>
      <c r="AD213" s="148"/>
      <c r="AE213" s="148"/>
      <c r="AF213" s="148"/>
      <c r="AG213" s="148" t="s">
        <v>393</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197" t="s">
        <v>2663</v>
      </c>
      <c r="D214" s="183"/>
      <c r="E214" s="184">
        <v>6</v>
      </c>
      <c r="F214" s="157"/>
      <c r="G214" s="157"/>
      <c r="H214" s="157"/>
      <c r="I214" s="157"/>
      <c r="J214" s="157"/>
      <c r="K214" s="157"/>
      <c r="L214" s="157"/>
      <c r="M214" s="157"/>
      <c r="N214" s="157"/>
      <c r="O214" s="157"/>
      <c r="P214" s="157"/>
      <c r="Q214" s="157"/>
      <c r="R214" s="157"/>
      <c r="S214" s="157"/>
      <c r="T214" s="157"/>
      <c r="U214" s="157"/>
      <c r="V214" s="157"/>
      <c r="W214" s="157"/>
      <c r="X214" s="157"/>
      <c r="Y214" s="148"/>
      <c r="Z214" s="148"/>
      <c r="AA214" s="148"/>
      <c r="AB214" s="148"/>
      <c r="AC214" s="148"/>
      <c r="AD214" s="148"/>
      <c r="AE214" s="148"/>
      <c r="AF214" s="148"/>
      <c r="AG214" s="148" t="s">
        <v>393</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65">
        <v>34</v>
      </c>
      <c r="B215" s="166" t="s">
        <v>2664</v>
      </c>
      <c r="C215" s="175" t="s">
        <v>2665</v>
      </c>
      <c r="D215" s="167" t="s">
        <v>727</v>
      </c>
      <c r="E215" s="168">
        <v>46</v>
      </c>
      <c r="F215" s="169">
        <v>6400</v>
      </c>
      <c r="G215" s="170">
        <f>ROUND(E215*F215,2)</f>
        <v>294400</v>
      </c>
      <c r="H215" s="169">
        <v>0</v>
      </c>
      <c r="I215" s="170">
        <f>ROUND(E215*H215,2)</f>
        <v>0</v>
      </c>
      <c r="J215" s="169">
        <v>6400</v>
      </c>
      <c r="K215" s="170">
        <f>ROUND(E215*J215,2)</f>
        <v>294400</v>
      </c>
      <c r="L215" s="170">
        <v>21</v>
      </c>
      <c r="M215" s="170">
        <f>G215*(1+L215/100)</f>
        <v>356224</v>
      </c>
      <c r="N215" s="170">
        <v>0.05</v>
      </c>
      <c r="O215" s="170">
        <f>ROUND(E215*N215,2)</f>
        <v>2.2999999999999998</v>
      </c>
      <c r="P215" s="170">
        <v>0</v>
      </c>
      <c r="Q215" s="170">
        <f>ROUND(E215*P215,2)</f>
        <v>0</v>
      </c>
      <c r="R215" s="170"/>
      <c r="S215" s="170" t="s">
        <v>321</v>
      </c>
      <c r="T215" s="171" t="s">
        <v>322</v>
      </c>
      <c r="U215" s="157">
        <v>0.52</v>
      </c>
      <c r="V215" s="157">
        <f>ROUND(E215*U215,2)</f>
        <v>23.92</v>
      </c>
      <c r="W215" s="157"/>
      <c r="X215" s="157" t="s">
        <v>388</v>
      </c>
      <c r="Y215" s="148"/>
      <c r="Z215" s="148"/>
      <c r="AA215" s="148"/>
      <c r="AB215" s="148"/>
      <c r="AC215" s="148"/>
      <c r="AD215" s="148"/>
      <c r="AE215" s="148"/>
      <c r="AF215" s="148"/>
      <c r="AG215" s="148" t="s">
        <v>389</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270" t="s">
        <v>2666</v>
      </c>
      <c r="D216" s="271"/>
      <c r="E216" s="271"/>
      <c r="F216" s="271"/>
      <c r="G216" s="271"/>
      <c r="H216" s="157"/>
      <c r="I216" s="157"/>
      <c r="J216" s="157"/>
      <c r="K216" s="157"/>
      <c r="L216" s="157"/>
      <c r="M216" s="157"/>
      <c r="N216" s="157"/>
      <c r="O216" s="157"/>
      <c r="P216" s="157"/>
      <c r="Q216" s="157"/>
      <c r="R216" s="157"/>
      <c r="S216" s="157"/>
      <c r="T216" s="157"/>
      <c r="U216" s="157"/>
      <c r="V216" s="157"/>
      <c r="W216" s="157"/>
      <c r="X216" s="157"/>
      <c r="Y216" s="148"/>
      <c r="Z216" s="148"/>
      <c r="AA216" s="148"/>
      <c r="AB216" s="148"/>
      <c r="AC216" s="148"/>
      <c r="AD216" s="148"/>
      <c r="AE216" s="148"/>
      <c r="AF216" s="148"/>
      <c r="AG216" s="148" t="s">
        <v>326</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261" t="s">
        <v>2667</v>
      </c>
      <c r="D217" s="262"/>
      <c r="E217" s="262"/>
      <c r="F217" s="262"/>
      <c r="G217" s="262"/>
      <c r="H217" s="157"/>
      <c r="I217" s="157"/>
      <c r="J217" s="157"/>
      <c r="K217" s="157"/>
      <c r="L217" s="157"/>
      <c r="M217" s="157"/>
      <c r="N217" s="157"/>
      <c r="O217" s="157"/>
      <c r="P217" s="157"/>
      <c r="Q217" s="157"/>
      <c r="R217" s="157"/>
      <c r="S217" s="157"/>
      <c r="T217" s="157"/>
      <c r="U217" s="157"/>
      <c r="V217" s="157"/>
      <c r="W217" s="157"/>
      <c r="X217" s="157"/>
      <c r="Y217" s="148"/>
      <c r="Z217" s="148"/>
      <c r="AA217" s="148"/>
      <c r="AB217" s="148"/>
      <c r="AC217" s="148"/>
      <c r="AD217" s="148"/>
      <c r="AE217" s="148"/>
      <c r="AF217" s="148"/>
      <c r="AG217" s="148" t="s">
        <v>326</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261" t="s">
        <v>2668</v>
      </c>
      <c r="D218" s="262"/>
      <c r="E218" s="262"/>
      <c r="F218" s="262"/>
      <c r="G218" s="262"/>
      <c r="H218" s="157"/>
      <c r="I218" s="157"/>
      <c r="J218" s="157"/>
      <c r="K218" s="157"/>
      <c r="L218" s="157"/>
      <c r="M218" s="157"/>
      <c r="N218" s="157"/>
      <c r="O218" s="157"/>
      <c r="P218" s="157"/>
      <c r="Q218" s="157"/>
      <c r="R218" s="157"/>
      <c r="S218" s="157"/>
      <c r="T218" s="157"/>
      <c r="U218" s="157"/>
      <c r="V218" s="157"/>
      <c r="W218" s="157"/>
      <c r="X218" s="157"/>
      <c r="Y218" s="148"/>
      <c r="Z218" s="148"/>
      <c r="AA218" s="148"/>
      <c r="AB218" s="148"/>
      <c r="AC218" s="148"/>
      <c r="AD218" s="148"/>
      <c r="AE218" s="148"/>
      <c r="AF218" s="148"/>
      <c r="AG218" s="148" t="s">
        <v>326</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97" t="s">
        <v>2669</v>
      </c>
      <c r="D219" s="183"/>
      <c r="E219" s="184">
        <v>46</v>
      </c>
      <c r="F219" s="157"/>
      <c r="G219" s="157"/>
      <c r="H219" s="157"/>
      <c r="I219" s="157"/>
      <c r="J219" s="157"/>
      <c r="K219" s="157"/>
      <c r="L219" s="157"/>
      <c r="M219" s="157"/>
      <c r="N219" s="157"/>
      <c r="O219" s="157"/>
      <c r="P219" s="157"/>
      <c r="Q219" s="157"/>
      <c r="R219" s="157"/>
      <c r="S219" s="157"/>
      <c r="T219" s="157"/>
      <c r="U219" s="157"/>
      <c r="V219" s="157"/>
      <c r="W219" s="157"/>
      <c r="X219" s="157"/>
      <c r="Y219" s="148"/>
      <c r="Z219" s="148"/>
      <c r="AA219" s="148"/>
      <c r="AB219" s="148"/>
      <c r="AC219" s="148"/>
      <c r="AD219" s="148"/>
      <c r="AE219" s="148"/>
      <c r="AF219" s="148"/>
      <c r="AG219" s="148" t="s">
        <v>393</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65">
        <v>35</v>
      </c>
      <c r="B220" s="166" t="s">
        <v>2670</v>
      </c>
      <c r="C220" s="175" t="s">
        <v>2671</v>
      </c>
      <c r="D220" s="167" t="s">
        <v>727</v>
      </c>
      <c r="E220" s="168">
        <v>62.067250000000001</v>
      </c>
      <c r="F220" s="169">
        <v>908.8</v>
      </c>
      <c r="G220" s="170">
        <f>ROUND(E220*F220,2)</f>
        <v>56406.720000000001</v>
      </c>
      <c r="H220" s="169">
        <v>908.8</v>
      </c>
      <c r="I220" s="170">
        <f>ROUND(E220*H220,2)</f>
        <v>56406.720000000001</v>
      </c>
      <c r="J220" s="169">
        <v>0</v>
      </c>
      <c r="K220" s="170">
        <f>ROUND(E220*J220,2)</f>
        <v>0</v>
      </c>
      <c r="L220" s="170">
        <v>21</v>
      </c>
      <c r="M220" s="170">
        <f>G220*(1+L220/100)</f>
        <v>68252.131200000003</v>
      </c>
      <c r="N220" s="170">
        <v>4.3600000000000002E-3</v>
      </c>
      <c r="O220" s="170">
        <f>ROUND(E220*N220,2)</f>
        <v>0.27</v>
      </c>
      <c r="P220" s="170">
        <v>0</v>
      </c>
      <c r="Q220" s="170">
        <f>ROUND(E220*P220,2)</f>
        <v>0</v>
      </c>
      <c r="R220" s="170"/>
      <c r="S220" s="170" t="s">
        <v>321</v>
      </c>
      <c r="T220" s="171" t="s">
        <v>322</v>
      </c>
      <c r="U220" s="157">
        <v>0</v>
      </c>
      <c r="V220" s="157">
        <f>ROUND(E220*U220,2)</f>
        <v>0</v>
      </c>
      <c r="W220" s="157"/>
      <c r="X220" s="157" t="s">
        <v>627</v>
      </c>
      <c r="Y220" s="148"/>
      <c r="Z220" s="148"/>
      <c r="AA220" s="148"/>
      <c r="AB220" s="148"/>
      <c r="AC220" s="148"/>
      <c r="AD220" s="148"/>
      <c r="AE220" s="148"/>
      <c r="AF220" s="148"/>
      <c r="AG220" s="148" t="s">
        <v>628</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97" t="s">
        <v>2672</v>
      </c>
      <c r="D221" s="183"/>
      <c r="E221" s="184">
        <v>62.067250000000001</v>
      </c>
      <c r="F221" s="157"/>
      <c r="G221" s="157"/>
      <c r="H221" s="157"/>
      <c r="I221" s="157"/>
      <c r="J221" s="157"/>
      <c r="K221" s="157"/>
      <c r="L221" s="157"/>
      <c r="M221" s="157"/>
      <c r="N221" s="157"/>
      <c r="O221" s="157"/>
      <c r="P221" s="157"/>
      <c r="Q221" s="157"/>
      <c r="R221" s="157"/>
      <c r="S221" s="157"/>
      <c r="T221" s="157"/>
      <c r="U221" s="157"/>
      <c r="V221" s="157"/>
      <c r="W221" s="157"/>
      <c r="X221" s="157"/>
      <c r="Y221" s="148"/>
      <c r="Z221" s="148"/>
      <c r="AA221" s="148"/>
      <c r="AB221" s="148"/>
      <c r="AC221" s="148"/>
      <c r="AD221" s="148"/>
      <c r="AE221" s="148"/>
      <c r="AF221" s="148"/>
      <c r="AG221" s="148" t="s">
        <v>393</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65">
        <v>36</v>
      </c>
      <c r="B222" s="166" t="s">
        <v>2673</v>
      </c>
      <c r="C222" s="175" t="s">
        <v>2674</v>
      </c>
      <c r="D222" s="167" t="s">
        <v>727</v>
      </c>
      <c r="E222" s="168">
        <v>11.164999999999999</v>
      </c>
      <c r="F222" s="169">
        <v>1164.8</v>
      </c>
      <c r="G222" s="170">
        <f>ROUND(E222*F222,2)</f>
        <v>13004.99</v>
      </c>
      <c r="H222" s="169">
        <v>1164.8</v>
      </c>
      <c r="I222" s="170">
        <f>ROUND(E222*H222,2)</f>
        <v>13004.99</v>
      </c>
      <c r="J222" s="169">
        <v>0</v>
      </c>
      <c r="K222" s="170">
        <f>ROUND(E222*J222,2)</f>
        <v>0</v>
      </c>
      <c r="L222" s="170">
        <v>21</v>
      </c>
      <c r="M222" s="170">
        <f>G222*(1+L222/100)</f>
        <v>15736.037899999999</v>
      </c>
      <c r="N222" s="170">
        <v>6.5199999999999998E-3</v>
      </c>
      <c r="O222" s="170">
        <f>ROUND(E222*N222,2)</f>
        <v>7.0000000000000007E-2</v>
      </c>
      <c r="P222" s="170">
        <v>0</v>
      </c>
      <c r="Q222" s="170">
        <f>ROUND(E222*P222,2)</f>
        <v>0</v>
      </c>
      <c r="R222" s="170"/>
      <c r="S222" s="170" t="s">
        <v>321</v>
      </c>
      <c r="T222" s="171" t="s">
        <v>322</v>
      </c>
      <c r="U222" s="157">
        <v>0</v>
      </c>
      <c r="V222" s="157">
        <f>ROUND(E222*U222,2)</f>
        <v>0</v>
      </c>
      <c r="W222" s="157"/>
      <c r="X222" s="157" t="s">
        <v>627</v>
      </c>
      <c r="Y222" s="148"/>
      <c r="Z222" s="148"/>
      <c r="AA222" s="148"/>
      <c r="AB222" s="148"/>
      <c r="AC222" s="148"/>
      <c r="AD222" s="148"/>
      <c r="AE222" s="148"/>
      <c r="AF222" s="148"/>
      <c r="AG222" s="148" t="s">
        <v>628</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97" t="s">
        <v>2675</v>
      </c>
      <c r="D223" s="183"/>
      <c r="E223" s="184">
        <v>11.164999999999999</v>
      </c>
      <c r="F223" s="157"/>
      <c r="G223" s="157"/>
      <c r="H223" s="157"/>
      <c r="I223" s="157"/>
      <c r="J223" s="157"/>
      <c r="K223" s="157"/>
      <c r="L223" s="157"/>
      <c r="M223" s="157"/>
      <c r="N223" s="157"/>
      <c r="O223" s="157"/>
      <c r="P223" s="157"/>
      <c r="Q223" s="157"/>
      <c r="R223" s="157"/>
      <c r="S223" s="157"/>
      <c r="T223" s="157"/>
      <c r="U223" s="157"/>
      <c r="V223" s="157"/>
      <c r="W223" s="157"/>
      <c r="X223" s="157"/>
      <c r="Y223" s="148"/>
      <c r="Z223" s="148"/>
      <c r="AA223" s="148"/>
      <c r="AB223" s="148"/>
      <c r="AC223" s="148"/>
      <c r="AD223" s="148"/>
      <c r="AE223" s="148"/>
      <c r="AF223" s="148"/>
      <c r="AG223" s="148" t="s">
        <v>393</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65">
        <v>37</v>
      </c>
      <c r="B224" s="166" t="s">
        <v>876</v>
      </c>
      <c r="C224" s="175" t="s">
        <v>877</v>
      </c>
      <c r="D224" s="167" t="s">
        <v>727</v>
      </c>
      <c r="E224" s="168">
        <v>43.645000000000003</v>
      </c>
      <c r="F224" s="169">
        <v>50.4</v>
      </c>
      <c r="G224" s="170">
        <f>ROUND(E224*F224,2)</f>
        <v>2199.71</v>
      </c>
      <c r="H224" s="169">
        <v>50.4</v>
      </c>
      <c r="I224" s="170">
        <f>ROUND(E224*H224,2)</f>
        <v>2199.71</v>
      </c>
      <c r="J224" s="169">
        <v>0</v>
      </c>
      <c r="K224" s="170">
        <f>ROUND(E224*J224,2)</f>
        <v>0</v>
      </c>
      <c r="L224" s="170">
        <v>21</v>
      </c>
      <c r="M224" s="170">
        <f>G224*(1+L224/100)</f>
        <v>2661.6491000000001</v>
      </c>
      <c r="N224" s="170">
        <v>2.9999999999999997E-4</v>
      </c>
      <c r="O224" s="170">
        <f>ROUND(E224*N224,2)</f>
        <v>0.01</v>
      </c>
      <c r="P224" s="170">
        <v>0</v>
      </c>
      <c r="Q224" s="170">
        <f>ROUND(E224*P224,2)</f>
        <v>0</v>
      </c>
      <c r="R224" s="170"/>
      <c r="S224" s="170" t="s">
        <v>321</v>
      </c>
      <c r="T224" s="171" t="s">
        <v>322</v>
      </c>
      <c r="U224" s="157">
        <v>0</v>
      </c>
      <c r="V224" s="157">
        <f>ROUND(E224*U224,2)</f>
        <v>0</v>
      </c>
      <c r="W224" s="157"/>
      <c r="X224" s="157" t="s">
        <v>627</v>
      </c>
      <c r="Y224" s="148"/>
      <c r="Z224" s="148"/>
      <c r="AA224" s="148"/>
      <c r="AB224" s="148"/>
      <c r="AC224" s="148"/>
      <c r="AD224" s="148"/>
      <c r="AE224" s="148"/>
      <c r="AF224" s="148"/>
      <c r="AG224" s="148" t="s">
        <v>628</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97" t="s">
        <v>881</v>
      </c>
      <c r="D225" s="183"/>
      <c r="E225" s="184">
        <v>43.645000000000003</v>
      </c>
      <c r="F225" s="157"/>
      <c r="G225" s="157"/>
      <c r="H225" s="157"/>
      <c r="I225" s="157"/>
      <c r="J225" s="157"/>
      <c r="K225" s="157"/>
      <c r="L225" s="157"/>
      <c r="M225" s="157"/>
      <c r="N225" s="157"/>
      <c r="O225" s="157"/>
      <c r="P225" s="157"/>
      <c r="Q225" s="157"/>
      <c r="R225" s="157"/>
      <c r="S225" s="157"/>
      <c r="T225" s="157"/>
      <c r="U225" s="157"/>
      <c r="V225" s="157"/>
      <c r="W225" s="157"/>
      <c r="X225" s="157"/>
      <c r="Y225" s="148"/>
      <c r="Z225" s="148"/>
      <c r="AA225" s="148"/>
      <c r="AB225" s="148"/>
      <c r="AC225" s="148"/>
      <c r="AD225" s="148"/>
      <c r="AE225" s="148"/>
      <c r="AF225" s="148"/>
      <c r="AG225" s="148" t="s">
        <v>393</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65">
        <v>38</v>
      </c>
      <c r="B226" s="166" t="s">
        <v>2676</v>
      </c>
      <c r="C226" s="175" t="s">
        <v>2677</v>
      </c>
      <c r="D226" s="167" t="s">
        <v>727</v>
      </c>
      <c r="E226" s="168">
        <v>6.09</v>
      </c>
      <c r="F226" s="169">
        <v>87.2</v>
      </c>
      <c r="G226" s="170">
        <f>ROUND(E226*F226,2)</f>
        <v>531.04999999999995</v>
      </c>
      <c r="H226" s="169">
        <v>87.2</v>
      </c>
      <c r="I226" s="170">
        <f>ROUND(E226*H226,2)</f>
        <v>531.04999999999995</v>
      </c>
      <c r="J226" s="169">
        <v>0</v>
      </c>
      <c r="K226" s="170">
        <f>ROUND(E226*J226,2)</f>
        <v>0</v>
      </c>
      <c r="L226" s="170">
        <v>21</v>
      </c>
      <c r="M226" s="170">
        <f>G226*(1+L226/100)</f>
        <v>642.57049999999992</v>
      </c>
      <c r="N226" s="170">
        <v>5.0000000000000001E-4</v>
      </c>
      <c r="O226" s="170">
        <f>ROUND(E226*N226,2)</f>
        <v>0</v>
      </c>
      <c r="P226" s="170">
        <v>0</v>
      </c>
      <c r="Q226" s="170">
        <f>ROUND(E226*P226,2)</f>
        <v>0</v>
      </c>
      <c r="R226" s="170"/>
      <c r="S226" s="170" t="s">
        <v>321</v>
      </c>
      <c r="T226" s="171" t="s">
        <v>322</v>
      </c>
      <c r="U226" s="157">
        <v>0</v>
      </c>
      <c r="V226" s="157">
        <f>ROUND(E226*U226,2)</f>
        <v>0</v>
      </c>
      <c r="W226" s="157"/>
      <c r="X226" s="157" t="s">
        <v>627</v>
      </c>
      <c r="Y226" s="148"/>
      <c r="Z226" s="148"/>
      <c r="AA226" s="148"/>
      <c r="AB226" s="148"/>
      <c r="AC226" s="148"/>
      <c r="AD226" s="148"/>
      <c r="AE226" s="148"/>
      <c r="AF226" s="148"/>
      <c r="AG226" s="148" t="s">
        <v>628</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97" t="s">
        <v>884</v>
      </c>
      <c r="D227" s="183"/>
      <c r="E227" s="184">
        <v>6.09</v>
      </c>
      <c r="F227" s="157"/>
      <c r="G227" s="157"/>
      <c r="H227" s="157"/>
      <c r="I227" s="157"/>
      <c r="J227" s="157"/>
      <c r="K227" s="157"/>
      <c r="L227" s="157"/>
      <c r="M227" s="157"/>
      <c r="N227" s="157"/>
      <c r="O227" s="157"/>
      <c r="P227" s="157"/>
      <c r="Q227" s="157"/>
      <c r="R227" s="157"/>
      <c r="S227" s="157"/>
      <c r="T227" s="157"/>
      <c r="U227" s="157"/>
      <c r="V227" s="157"/>
      <c r="W227" s="157"/>
      <c r="X227" s="157"/>
      <c r="Y227" s="148"/>
      <c r="Z227" s="148"/>
      <c r="AA227" s="148"/>
      <c r="AB227" s="148"/>
      <c r="AC227" s="148"/>
      <c r="AD227" s="148"/>
      <c r="AE227" s="148"/>
      <c r="AF227" s="148"/>
      <c r="AG227" s="148" t="s">
        <v>393</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65">
        <v>39</v>
      </c>
      <c r="B228" s="166" t="s">
        <v>2678</v>
      </c>
      <c r="C228" s="175" t="s">
        <v>2679</v>
      </c>
      <c r="D228" s="167" t="s">
        <v>727</v>
      </c>
      <c r="E228" s="168">
        <v>43.645000000000003</v>
      </c>
      <c r="F228" s="169">
        <v>143.6</v>
      </c>
      <c r="G228" s="170">
        <f>ROUND(E228*F228,2)</f>
        <v>6267.42</v>
      </c>
      <c r="H228" s="169">
        <v>143.6</v>
      </c>
      <c r="I228" s="170">
        <f>ROUND(E228*H228,2)</f>
        <v>6267.42</v>
      </c>
      <c r="J228" s="169">
        <v>0</v>
      </c>
      <c r="K228" s="170">
        <f>ROUND(E228*J228,2)</f>
        <v>0</v>
      </c>
      <c r="L228" s="170">
        <v>21</v>
      </c>
      <c r="M228" s="170">
        <f>G228*(1+L228/100)</f>
        <v>7583.5781999999999</v>
      </c>
      <c r="N228" s="170">
        <v>6.9999999999999999E-4</v>
      </c>
      <c r="O228" s="170">
        <f>ROUND(E228*N228,2)</f>
        <v>0.03</v>
      </c>
      <c r="P228" s="170">
        <v>0</v>
      </c>
      <c r="Q228" s="170">
        <f>ROUND(E228*P228,2)</f>
        <v>0</v>
      </c>
      <c r="R228" s="170"/>
      <c r="S228" s="170" t="s">
        <v>321</v>
      </c>
      <c r="T228" s="171" t="s">
        <v>322</v>
      </c>
      <c r="U228" s="157">
        <v>0</v>
      </c>
      <c r="V228" s="157">
        <f>ROUND(E228*U228,2)</f>
        <v>0</v>
      </c>
      <c r="W228" s="157"/>
      <c r="X228" s="157" t="s">
        <v>627</v>
      </c>
      <c r="Y228" s="148"/>
      <c r="Z228" s="148"/>
      <c r="AA228" s="148"/>
      <c r="AB228" s="148"/>
      <c r="AC228" s="148"/>
      <c r="AD228" s="148"/>
      <c r="AE228" s="148"/>
      <c r="AF228" s="148"/>
      <c r="AG228" s="148" t="s">
        <v>628</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97" t="s">
        <v>2680</v>
      </c>
      <c r="D229" s="183"/>
      <c r="E229" s="184">
        <v>43.645000000000003</v>
      </c>
      <c r="F229" s="157"/>
      <c r="G229" s="157"/>
      <c r="H229" s="157"/>
      <c r="I229" s="157"/>
      <c r="J229" s="157"/>
      <c r="K229" s="157"/>
      <c r="L229" s="157"/>
      <c r="M229" s="157"/>
      <c r="N229" s="157"/>
      <c r="O229" s="157"/>
      <c r="P229" s="157"/>
      <c r="Q229" s="157"/>
      <c r="R229" s="157"/>
      <c r="S229" s="157"/>
      <c r="T229" s="157"/>
      <c r="U229" s="157"/>
      <c r="V229" s="157"/>
      <c r="W229" s="157"/>
      <c r="X229" s="157"/>
      <c r="Y229" s="148"/>
      <c r="Z229" s="148"/>
      <c r="AA229" s="148"/>
      <c r="AB229" s="148"/>
      <c r="AC229" s="148"/>
      <c r="AD229" s="148"/>
      <c r="AE229" s="148"/>
      <c r="AF229" s="148"/>
      <c r="AG229" s="148" t="s">
        <v>393</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65">
        <v>40</v>
      </c>
      <c r="B230" s="166" t="s">
        <v>2681</v>
      </c>
      <c r="C230" s="175" t="s">
        <v>2682</v>
      </c>
      <c r="D230" s="167" t="s">
        <v>727</v>
      </c>
      <c r="E230" s="168">
        <v>43.645000000000003</v>
      </c>
      <c r="F230" s="169">
        <v>158.4</v>
      </c>
      <c r="G230" s="170">
        <f>ROUND(E230*F230,2)</f>
        <v>6913.37</v>
      </c>
      <c r="H230" s="169">
        <v>158.4</v>
      </c>
      <c r="I230" s="170">
        <f>ROUND(E230*H230,2)</f>
        <v>6913.37</v>
      </c>
      <c r="J230" s="169">
        <v>0</v>
      </c>
      <c r="K230" s="170">
        <f>ROUND(E230*J230,2)</f>
        <v>0</v>
      </c>
      <c r="L230" s="170">
        <v>21</v>
      </c>
      <c r="M230" s="170">
        <f>G230*(1+L230/100)</f>
        <v>8365.1777000000002</v>
      </c>
      <c r="N230" s="170">
        <v>8.0000000000000004E-4</v>
      </c>
      <c r="O230" s="170">
        <f>ROUND(E230*N230,2)</f>
        <v>0.03</v>
      </c>
      <c r="P230" s="170">
        <v>0</v>
      </c>
      <c r="Q230" s="170">
        <f>ROUND(E230*P230,2)</f>
        <v>0</v>
      </c>
      <c r="R230" s="170"/>
      <c r="S230" s="170" t="s">
        <v>321</v>
      </c>
      <c r="T230" s="171" t="s">
        <v>322</v>
      </c>
      <c r="U230" s="157">
        <v>0</v>
      </c>
      <c r="V230" s="157">
        <f>ROUND(E230*U230,2)</f>
        <v>0</v>
      </c>
      <c r="W230" s="157"/>
      <c r="X230" s="157" t="s">
        <v>627</v>
      </c>
      <c r="Y230" s="148"/>
      <c r="Z230" s="148"/>
      <c r="AA230" s="148"/>
      <c r="AB230" s="148"/>
      <c r="AC230" s="148"/>
      <c r="AD230" s="148"/>
      <c r="AE230" s="148"/>
      <c r="AF230" s="148"/>
      <c r="AG230" s="148" t="s">
        <v>628</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97" t="s">
        <v>881</v>
      </c>
      <c r="D231" s="183"/>
      <c r="E231" s="184">
        <v>43.645000000000003</v>
      </c>
      <c r="F231" s="157"/>
      <c r="G231" s="157"/>
      <c r="H231" s="157"/>
      <c r="I231" s="157"/>
      <c r="J231" s="157"/>
      <c r="K231" s="157"/>
      <c r="L231" s="157"/>
      <c r="M231" s="157"/>
      <c r="N231" s="157"/>
      <c r="O231" s="157"/>
      <c r="P231" s="157"/>
      <c r="Q231" s="157"/>
      <c r="R231" s="157"/>
      <c r="S231" s="157"/>
      <c r="T231" s="157"/>
      <c r="U231" s="157"/>
      <c r="V231" s="157"/>
      <c r="W231" s="157"/>
      <c r="X231" s="157"/>
      <c r="Y231" s="148"/>
      <c r="Z231" s="148"/>
      <c r="AA231" s="148"/>
      <c r="AB231" s="148"/>
      <c r="AC231" s="148"/>
      <c r="AD231" s="148"/>
      <c r="AE231" s="148"/>
      <c r="AF231" s="148"/>
      <c r="AG231" s="148" t="s">
        <v>393</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65">
        <v>41</v>
      </c>
      <c r="B232" s="166" t="s">
        <v>2683</v>
      </c>
      <c r="C232" s="175" t="s">
        <v>2684</v>
      </c>
      <c r="D232" s="167" t="s">
        <v>727</v>
      </c>
      <c r="E232" s="168">
        <v>6.09</v>
      </c>
      <c r="F232" s="169">
        <v>415.2</v>
      </c>
      <c r="G232" s="170">
        <f>ROUND(E232*F232,2)</f>
        <v>2528.5700000000002</v>
      </c>
      <c r="H232" s="169">
        <v>415.2</v>
      </c>
      <c r="I232" s="170">
        <f>ROUND(E232*H232,2)</f>
        <v>2528.5700000000002</v>
      </c>
      <c r="J232" s="169">
        <v>0</v>
      </c>
      <c r="K232" s="170">
        <f>ROUND(E232*J232,2)</f>
        <v>0</v>
      </c>
      <c r="L232" s="170">
        <v>21</v>
      </c>
      <c r="M232" s="170">
        <f>G232*(1+L232/100)</f>
        <v>3059.5697</v>
      </c>
      <c r="N232" s="170">
        <v>1.1999999999999999E-3</v>
      </c>
      <c r="O232" s="170">
        <f>ROUND(E232*N232,2)</f>
        <v>0.01</v>
      </c>
      <c r="P232" s="170">
        <v>0</v>
      </c>
      <c r="Q232" s="170">
        <f>ROUND(E232*P232,2)</f>
        <v>0</v>
      </c>
      <c r="R232" s="170" t="s">
        <v>626</v>
      </c>
      <c r="S232" s="170" t="s">
        <v>387</v>
      </c>
      <c r="T232" s="171" t="s">
        <v>322</v>
      </c>
      <c r="U232" s="157">
        <v>0</v>
      </c>
      <c r="V232" s="157">
        <f>ROUND(E232*U232,2)</f>
        <v>0</v>
      </c>
      <c r="W232" s="157"/>
      <c r="X232" s="157" t="s">
        <v>627</v>
      </c>
      <c r="Y232" s="148"/>
      <c r="Z232" s="148"/>
      <c r="AA232" s="148"/>
      <c r="AB232" s="148"/>
      <c r="AC232" s="148"/>
      <c r="AD232" s="148"/>
      <c r="AE232" s="148"/>
      <c r="AF232" s="148"/>
      <c r="AG232" s="148" t="s">
        <v>628</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197" t="s">
        <v>2685</v>
      </c>
      <c r="D233" s="183"/>
      <c r="E233" s="184">
        <v>6.09</v>
      </c>
      <c r="F233" s="157"/>
      <c r="G233" s="157"/>
      <c r="H233" s="157"/>
      <c r="I233" s="157"/>
      <c r="J233" s="157"/>
      <c r="K233" s="157"/>
      <c r="L233" s="157"/>
      <c r="M233" s="157"/>
      <c r="N233" s="157"/>
      <c r="O233" s="157"/>
      <c r="P233" s="157"/>
      <c r="Q233" s="157"/>
      <c r="R233" s="157"/>
      <c r="S233" s="157"/>
      <c r="T233" s="157"/>
      <c r="U233" s="157"/>
      <c r="V233" s="157"/>
      <c r="W233" s="157"/>
      <c r="X233" s="157"/>
      <c r="Y233" s="148"/>
      <c r="Z233" s="148"/>
      <c r="AA233" s="148"/>
      <c r="AB233" s="148"/>
      <c r="AC233" s="148"/>
      <c r="AD233" s="148"/>
      <c r="AE233" s="148"/>
      <c r="AF233" s="148"/>
      <c r="AG233" s="148" t="s">
        <v>393</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65">
        <v>42</v>
      </c>
      <c r="B234" s="166" t="s">
        <v>2686</v>
      </c>
      <c r="C234" s="175" t="s">
        <v>2687</v>
      </c>
      <c r="D234" s="167" t="s">
        <v>727</v>
      </c>
      <c r="E234" s="168">
        <v>6.09</v>
      </c>
      <c r="F234" s="169">
        <v>383.2</v>
      </c>
      <c r="G234" s="170">
        <f>ROUND(E234*F234,2)</f>
        <v>2333.69</v>
      </c>
      <c r="H234" s="169">
        <v>383.2</v>
      </c>
      <c r="I234" s="170">
        <f>ROUND(E234*H234,2)</f>
        <v>2333.69</v>
      </c>
      <c r="J234" s="169">
        <v>0</v>
      </c>
      <c r="K234" s="170">
        <f>ROUND(E234*J234,2)</f>
        <v>0</v>
      </c>
      <c r="L234" s="170">
        <v>21</v>
      </c>
      <c r="M234" s="170">
        <f>G234*(1+L234/100)</f>
        <v>2823.7649000000001</v>
      </c>
      <c r="N234" s="170">
        <v>1.1999999999999999E-3</v>
      </c>
      <c r="O234" s="170">
        <f>ROUND(E234*N234,2)</f>
        <v>0.01</v>
      </c>
      <c r="P234" s="170">
        <v>0</v>
      </c>
      <c r="Q234" s="170">
        <f>ROUND(E234*P234,2)</f>
        <v>0</v>
      </c>
      <c r="R234" s="170" t="s">
        <v>626</v>
      </c>
      <c r="S234" s="170" t="s">
        <v>387</v>
      </c>
      <c r="T234" s="171" t="s">
        <v>322</v>
      </c>
      <c r="U234" s="157">
        <v>0</v>
      </c>
      <c r="V234" s="157">
        <f>ROUND(E234*U234,2)</f>
        <v>0</v>
      </c>
      <c r="W234" s="157"/>
      <c r="X234" s="157" t="s">
        <v>627</v>
      </c>
      <c r="Y234" s="148"/>
      <c r="Z234" s="148"/>
      <c r="AA234" s="148"/>
      <c r="AB234" s="148"/>
      <c r="AC234" s="148"/>
      <c r="AD234" s="148"/>
      <c r="AE234" s="148"/>
      <c r="AF234" s="148"/>
      <c r="AG234" s="148" t="s">
        <v>628</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97" t="s">
        <v>884</v>
      </c>
      <c r="D235" s="183"/>
      <c r="E235" s="184">
        <v>6.09</v>
      </c>
      <c r="F235" s="157"/>
      <c r="G235" s="157"/>
      <c r="H235" s="157"/>
      <c r="I235" s="157"/>
      <c r="J235" s="157"/>
      <c r="K235" s="157"/>
      <c r="L235" s="157"/>
      <c r="M235" s="157"/>
      <c r="N235" s="157"/>
      <c r="O235" s="157"/>
      <c r="P235" s="157"/>
      <c r="Q235" s="157"/>
      <c r="R235" s="157"/>
      <c r="S235" s="157"/>
      <c r="T235" s="157"/>
      <c r="U235" s="157"/>
      <c r="V235" s="157"/>
      <c r="W235" s="157"/>
      <c r="X235" s="157"/>
      <c r="Y235" s="148"/>
      <c r="Z235" s="148"/>
      <c r="AA235" s="148"/>
      <c r="AB235" s="148"/>
      <c r="AC235" s="148"/>
      <c r="AD235" s="148"/>
      <c r="AE235" s="148"/>
      <c r="AF235" s="148"/>
      <c r="AG235" s="148" t="s">
        <v>393</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x14ac:dyDescent="0.2">
      <c r="A236" s="159" t="s">
        <v>316</v>
      </c>
      <c r="B236" s="160" t="s">
        <v>238</v>
      </c>
      <c r="C236" s="174" t="s">
        <v>239</v>
      </c>
      <c r="D236" s="161"/>
      <c r="E236" s="162"/>
      <c r="F236" s="163"/>
      <c r="G236" s="163">
        <f>SUMIF(AG237:AG242,"&lt;&gt;NOR",G237:G242)</f>
        <v>2694.75</v>
      </c>
      <c r="H236" s="163"/>
      <c r="I236" s="163">
        <f>SUM(I237:I242)</f>
        <v>0</v>
      </c>
      <c r="J236" s="163"/>
      <c r="K236" s="163">
        <f>SUM(K237:K242)</f>
        <v>2694.75</v>
      </c>
      <c r="L236" s="163"/>
      <c r="M236" s="163">
        <f>SUM(M237:M242)</f>
        <v>3260.6475</v>
      </c>
      <c r="N236" s="163"/>
      <c r="O236" s="163">
        <f>SUM(O237:O242)</f>
        <v>0</v>
      </c>
      <c r="P236" s="163"/>
      <c r="Q236" s="163">
        <f>SUM(Q237:Q242)</f>
        <v>0</v>
      </c>
      <c r="R236" s="163"/>
      <c r="S236" s="163"/>
      <c r="T236" s="164"/>
      <c r="U236" s="158"/>
      <c r="V236" s="158">
        <f>SUM(V237:V242)</f>
        <v>5.42</v>
      </c>
      <c r="W236" s="158"/>
      <c r="X236" s="158"/>
      <c r="AG236" t="s">
        <v>317</v>
      </c>
    </row>
    <row r="237" spans="1:60" ht="22.5" outlineLevel="1" x14ac:dyDescent="0.2">
      <c r="A237" s="165">
        <v>43</v>
      </c>
      <c r="B237" s="166" t="s">
        <v>941</v>
      </c>
      <c r="C237" s="175" t="s">
        <v>942</v>
      </c>
      <c r="D237" s="167" t="s">
        <v>649</v>
      </c>
      <c r="E237" s="168">
        <v>25.615490000000001</v>
      </c>
      <c r="F237" s="169">
        <v>105.2</v>
      </c>
      <c r="G237" s="170">
        <f>ROUND(E237*F237,2)</f>
        <v>2694.75</v>
      </c>
      <c r="H237" s="169">
        <v>0</v>
      </c>
      <c r="I237" s="170">
        <f>ROUND(E237*H237,2)</f>
        <v>0</v>
      </c>
      <c r="J237" s="169">
        <v>105.2</v>
      </c>
      <c r="K237" s="170">
        <f>ROUND(E237*J237,2)</f>
        <v>2694.75</v>
      </c>
      <c r="L237" s="170">
        <v>21</v>
      </c>
      <c r="M237" s="170">
        <f>G237*(1+L237/100)</f>
        <v>3260.6475</v>
      </c>
      <c r="N237" s="170">
        <v>0</v>
      </c>
      <c r="O237" s="170">
        <f>ROUND(E237*N237,2)</f>
        <v>0</v>
      </c>
      <c r="P237" s="170">
        <v>0</v>
      </c>
      <c r="Q237" s="170">
        <f>ROUND(E237*P237,2)</f>
        <v>0</v>
      </c>
      <c r="R237" s="170" t="s">
        <v>732</v>
      </c>
      <c r="S237" s="170" t="s">
        <v>387</v>
      </c>
      <c r="T237" s="171" t="s">
        <v>322</v>
      </c>
      <c r="U237" s="157">
        <v>0.21149999999999999</v>
      </c>
      <c r="V237" s="157">
        <f>ROUND(E237*U237,2)</f>
        <v>5.42</v>
      </c>
      <c r="W237" s="157"/>
      <c r="X237" s="157" t="s">
        <v>943</v>
      </c>
      <c r="Y237" s="148"/>
      <c r="Z237" s="148"/>
      <c r="AA237" s="148"/>
      <c r="AB237" s="148"/>
      <c r="AC237" s="148"/>
      <c r="AD237" s="148"/>
      <c r="AE237" s="148"/>
      <c r="AF237" s="148"/>
      <c r="AG237" s="148" t="s">
        <v>944</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273" t="s">
        <v>945</v>
      </c>
      <c r="D238" s="274"/>
      <c r="E238" s="274"/>
      <c r="F238" s="274"/>
      <c r="G238" s="274"/>
      <c r="H238" s="157"/>
      <c r="I238" s="157"/>
      <c r="J238" s="157"/>
      <c r="K238" s="157"/>
      <c r="L238" s="157"/>
      <c r="M238" s="157"/>
      <c r="N238" s="157"/>
      <c r="O238" s="157"/>
      <c r="P238" s="157"/>
      <c r="Q238" s="157"/>
      <c r="R238" s="157"/>
      <c r="S238" s="157"/>
      <c r="T238" s="157"/>
      <c r="U238" s="157"/>
      <c r="V238" s="157"/>
      <c r="W238" s="157"/>
      <c r="X238" s="157"/>
      <c r="Y238" s="148"/>
      <c r="Z238" s="148"/>
      <c r="AA238" s="148"/>
      <c r="AB238" s="148"/>
      <c r="AC238" s="148"/>
      <c r="AD238" s="148"/>
      <c r="AE238" s="148"/>
      <c r="AF238" s="148"/>
      <c r="AG238" s="148" t="s">
        <v>391</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261" t="s">
        <v>946</v>
      </c>
      <c r="D239" s="262"/>
      <c r="E239" s="262"/>
      <c r="F239" s="262"/>
      <c r="G239" s="262"/>
      <c r="H239" s="157"/>
      <c r="I239" s="157"/>
      <c r="J239" s="157"/>
      <c r="K239" s="157"/>
      <c r="L239" s="157"/>
      <c r="M239" s="157"/>
      <c r="N239" s="157"/>
      <c r="O239" s="157"/>
      <c r="P239" s="157"/>
      <c r="Q239" s="157"/>
      <c r="R239" s="157"/>
      <c r="S239" s="157"/>
      <c r="T239" s="157"/>
      <c r="U239" s="157"/>
      <c r="V239" s="157"/>
      <c r="W239" s="157"/>
      <c r="X239" s="157"/>
      <c r="Y239" s="148"/>
      <c r="Z239" s="148"/>
      <c r="AA239" s="148"/>
      <c r="AB239" s="148"/>
      <c r="AC239" s="148"/>
      <c r="AD239" s="148"/>
      <c r="AE239" s="148"/>
      <c r="AF239" s="148"/>
      <c r="AG239" s="148" t="s">
        <v>326</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97" t="s">
        <v>947</v>
      </c>
      <c r="D240" s="183"/>
      <c r="E240" s="184"/>
      <c r="F240" s="157"/>
      <c r="G240" s="157"/>
      <c r="H240" s="157"/>
      <c r="I240" s="157"/>
      <c r="J240" s="157"/>
      <c r="K240" s="157"/>
      <c r="L240" s="157"/>
      <c r="M240" s="157"/>
      <c r="N240" s="157"/>
      <c r="O240" s="157"/>
      <c r="P240" s="157"/>
      <c r="Q240" s="157"/>
      <c r="R240" s="157"/>
      <c r="S240" s="157"/>
      <c r="T240" s="157"/>
      <c r="U240" s="157"/>
      <c r="V240" s="157"/>
      <c r="W240" s="157"/>
      <c r="X240" s="157"/>
      <c r="Y240" s="148"/>
      <c r="Z240" s="148"/>
      <c r="AA240" s="148"/>
      <c r="AB240" s="148"/>
      <c r="AC240" s="148"/>
      <c r="AD240" s="148"/>
      <c r="AE240" s="148"/>
      <c r="AF240" s="148"/>
      <c r="AG240" s="148" t="s">
        <v>393</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97" t="s">
        <v>2688</v>
      </c>
      <c r="D241" s="183"/>
      <c r="E241" s="184"/>
      <c r="F241" s="157"/>
      <c r="G241" s="157"/>
      <c r="H241" s="157"/>
      <c r="I241" s="157"/>
      <c r="J241" s="157"/>
      <c r="K241" s="157"/>
      <c r="L241" s="157"/>
      <c r="M241" s="157"/>
      <c r="N241" s="157"/>
      <c r="O241" s="157"/>
      <c r="P241" s="157"/>
      <c r="Q241" s="157"/>
      <c r="R241" s="157"/>
      <c r="S241" s="157"/>
      <c r="T241" s="157"/>
      <c r="U241" s="157"/>
      <c r="V241" s="157"/>
      <c r="W241" s="157"/>
      <c r="X241" s="157"/>
      <c r="Y241" s="148"/>
      <c r="Z241" s="148"/>
      <c r="AA241" s="148"/>
      <c r="AB241" s="148"/>
      <c r="AC241" s="148"/>
      <c r="AD241" s="148"/>
      <c r="AE241" s="148"/>
      <c r="AF241" s="148"/>
      <c r="AG241" s="148" t="s">
        <v>393</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197" t="s">
        <v>2689</v>
      </c>
      <c r="D242" s="183"/>
      <c r="E242" s="184">
        <v>25.615490000000001</v>
      </c>
      <c r="F242" s="157"/>
      <c r="G242" s="157"/>
      <c r="H242" s="157"/>
      <c r="I242" s="157"/>
      <c r="J242" s="157"/>
      <c r="K242" s="157"/>
      <c r="L242" s="157"/>
      <c r="M242" s="157"/>
      <c r="N242" s="157"/>
      <c r="O242" s="157"/>
      <c r="P242" s="157"/>
      <c r="Q242" s="157"/>
      <c r="R242" s="157"/>
      <c r="S242" s="157"/>
      <c r="T242" s="157"/>
      <c r="U242" s="157"/>
      <c r="V242" s="157"/>
      <c r="W242" s="157"/>
      <c r="X242" s="157"/>
      <c r="Y242" s="148"/>
      <c r="Z242" s="148"/>
      <c r="AA242" s="148"/>
      <c r="AB242" s="148"/>
      <c r="AC242" s="148"/>
      <c r="AD242" s="148"/>
      <c r="AE242" s="148"/>
      <c r="AF242" s="148"/>
      <c r="AG242" s="148" t="s">
        <v>393</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x14ac:dyDescent="0.2">
      <c r="A243" s="3"/>
      <c r="B243" s="4"/>
      <c r="C243" s="176"/>
      <c r="D243" s="6"/>
      <c r="E243" s="3"/>
      <c r="F243" s="3"/>
      <c r="G243" s="3"/>
      <c r="H243" s="3"/>
      <c r="I243" s="3"/>
      <c r="J243" s="3"/>
      <c r="K243" s="3"/>
      <c r="L243" s="3"/>
      <c r="M243" s="3"/>
      <c r="N243" s="3"/>
      <c r="O243" s="3"/>
      <c r="P243" s="3"/>
      <c r="Q243" s="3"/>
      <c r="R243" s="3"/>
      <c r="S243" s="3"/>
      <c r="T243" s="3"/>
      <c r="U243" s="3"/>
      <c r="V243" s="3"/>
      <c r="W243" s="3"/>
      <c r="X243" s="3"/>
      <c r="AE243">
        <v>15</v>
      </c>
      <c r="AF243">
        <v>21</v>
      </c>
      <c r="AG243" t="s">
        <v>303</v>
      </c>
    </row>
    <row r="244" spans="1:60" x14ac:dyDescent="0.2">
      <c r="A244" s="151"/>
      <c r="B244" s="152" t="s">
        <v>29</v>
      </c>
      <c r="C244" s="177"/>
      <c r="D244" s="153"/>
      <c r="E244" s="154"/>
      <c r="F244" s="154"/>
      <c r="G244" s="173">
        <f>G8+G134+G157+G180+G196+G236</f>
        <v>1144289.01</v>
      </c>
      <c r="H244" s="3"/>
      <c r="I244" s="3"/>
      <c r="J244" s="3"/>
      <c r="K244" s="3"/>
      <c r="L244" s="3"/>
      <c r="M244" s="3"/>
      <c r="N244" s="3"/>
      <c r="O244" s="3"/>
      <c r="P244" s="3"/>
      <c r="Q244" s="3"/>
      <c r="R244" s="3"/>
      <c r="S244" s="3"/>
      <c r="T244" s="3"/>
      <c r="U244" s="3"/>
      <c r="V244" s="3"/>
      <c r="W244" s="3"/>
      <c r="X244" s="3"/>
      <c r="AE244">
        <f>SUMIF(L7:L242,AE243,G7:G242)</f>
        <v>0</v>
      </c>
      <c r="AF244">
        <f>SUMIF(L7:L242,AF243,G7:G242)</f>
        <v>1144289.01</v>
      </c>
      <c r="AG244" t="s">
        <v>378</v>
      </c>
    </row>
    <row r="245" spans="1:60" x14ac:dyDescent="0.2">
      <c r="A245" s="272" t="s">
        <v>957</v>
      </c>
      <c r="B245" s="272"/>
      <c r="C245" s="176"/>
      <c r="D245" s="6"/>
      <c r="E245" s="3"/>
      <c r="F245" s="3"/>
      <c r="G245" s="3"/>
      <c r="H245" s="3"/>
      <c r="I245" s="3"/>
      <c r="J245" s="3"/>
      <c r="K245" s="3"/>
      <c r="L245" s="3"/>
      <c r="M245" s="3"/>
      <c r="N245" s="3"/>
      <c r="O245" s="3"/>
      <c r="P245" s="3"/>
      <c r="Q245" s="3"/>
      <c r="R245" s="3"/>
      <c r="S245" s="3"/>
      <c r="T245" s="3"/>
      <c r="U245" s="3"/>
      <c r="V245" s="3"/>
      <c r="W245" s="3"/>
      <c r="X245" s="3"/>
    </row>
    <row r="246" spans="1:60" x14ac:dyDescent="0.2">
      <c r="A246" s="3"/>
      <c r="B246" s="4" t="s">
        <v>2690</v>
      </c>
      <c r="C246" s="176" t="s">
        <v>2691</v>
      </c>
      <c r="D246" s="6"/>
      <c r="E246" s="3"/>
      <c r="F246" s="3"/>
      <c r="G246" s="3"/>
      <c r="H246" s="3"/>
      <c r="I246" s="3"/>
      <c r="J246" s="3"/>
      <c r="K246" s="3"/>
      <c r="L246" s="3"/>
      <c r="M246" s="3"/>
      <c r="N246" s="3"/>
      <c r="O246" s="3"/>
      <c r="P246" s="3"/>
      <c r="Q246" s="3"/>
      <c r="R246" s="3"/>
      <c r="S246" s="3"/>
      <c r="T246" s="3"/>
      <c r="U246" s="3"/>
      <c r="V246" s="3"/>
      <c r="W246" s="3"/>
      <c r="X246" s="3"/>
      <c r="AG246" t="s">
        <v>960</v>
      </c>
    </row>
    <row r="247" spans="1:60" x14ac:dyDescent="0.2">
      <c r="A247" s="3"/>
      <c r="B247" s="4" t="s">
        <v>961</v>
      </c>
      <c r="C247" s="176" t="s">
        <v>962</v>
      </c>
      <c r="D247" s="6"/>
      <c r="E247" s="3"/>
      <c r="F247" s="3"/>
      <c r="G247" s="3"/>
      <c r="H247" s="3"/>
      <c r="I247" s="3"/>
      <c r="J247" s="3"/>
      <c r="K247" s="3"/>
      <c r="L247" s="3"/>
      <c r="M247" s="3"/>
      <c r="N247" s="3"/>
      <c r="O247" s="3"/>
      <c r="P247" s="3"/>
      <c r="Q247" s="3"/>
      <c r="R247" s="3"/>
      <c r="S247" s="3"/>
      <c r="T247" s="3"/>
      <c r="U247" s="3"/>
      <c r="V247" s="3"/>
      <c r="W247" s="3"/>
      <c r="X247" s="3"/>
      <c r="AG247" t="s">
        <v>963</v>
      </c>
    </row>
    <row r="248" spans="1:60" x14ac:dyDescent="0.2">
      <c r="A248" s="3"/>
      <c r="B248" s="4"/>
      <c r="C248" s="176" t="s">
        <v>405</v>
      </c>
      <c r="D248" s="6"/>
      <c r="E248" s="3"/>
      <c r="F248" s="3"/>
      <c r="G248" s="3"/>
      <c r="H248" s="3"/>
      <c r="I248" s="3"/>
      <c r="J248" s="3"/>
      <c r="K248" s="3"/>
      <c r="L248" s="3"/>
      <c r="M248" s="3"/>
      <c r="N248" s="3"/>
      <c r="O248" s="3"/>
      <c r="P248" s="3"/>
      <c r="Q248" s="3"/>
      <c r="R248" s="3"/>
      <c r="S248" s="3"/>
      <c r="T248" s="3"/>
      <c r="U248" s="3"/>
      <c r="V248" s="3"/>
      <c r="W248" s="3"/>
      <c r="X248" s="3"/>
      <c r="AG248" t="s">
        <v>964</v>
      </c>
    </row>
    <row r="249" spans="1:60" x14ac:dyDescent="0.2">
      <c r="A249" s="3"/>
      <c r="B249" s="4"/>
      <c r="C249" s="176"/>
      <c r="D249" s="6"/>
      <c r="E249" s="3"/>
      <c r="F249" s="3"/>
      <c r="G249" s="3"/>
      <c r="H249" s="3"/>
      <c r="I249" s="3"/>
      <c r="J249" s="3"/>
      <c r="K249" s="3"/>
      <c r="L249" s="3"/>
      <c r="M249" s="3"/>
      <c r="N249" s="3"/>
      <c r="O249" s="3"/>
      <c r="P249" s="3"/>
      <c r="Q249" s="3"/>
      <c r="R249" s="3"/>
      <c r="S249" s="3"/>
      <c r="T249" s="3"/>
      <c r="U249" s="3"/>
      <c r="V249" s="3"/>
      <c r="W249" s="3"/>
      <c r="X249" s="3"/>
    </row>
    <row r="250" spans="1:60" x14ac:dyDescent="0.2">
      <c r="C250" s="178"/>
      <c r="D250" s="10"/>
      <c r="AG250" t="s">
        <v>379</v>
      </c>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GLfc7DasnvBVRZiMfsXGkwJmwmCUn+9IDoFUqI0EyUp7QP04v0RMswDr5Ebs7YERQHLzEpmNxcB9UTJfrvERQ==" saltValue="1K5guvABUHZmIR+smqbgeA==" spinCount="100000" sheet="1"/>
  <mergeCells count="28">
    <mergeCell ref="C218:G218"/>
    <mergeCell ref="C238:G238"/>
    <mergeCell ref="C201:G201"/>
    <mergeCell ref="C204:G204"/>
    <mergeCell ref="C210:G210"/>
    <mergeCell ref="C216:G216"/>
    <mergeCell ref="C217:G217"/>
    <mergeCell ref="A1:G1"/>
    <mergeCell ref="C2:G2"/>
    <mergeCell ref="C3:G3"/>
    <mergeCell ref="C4:G4"/>
    <mergeCell ref="C73:G73"/>
    <mergeCell ref="A245:B245"/>
    <mergeCell ref="C10:G10"/>
    <mergeCell ref="C14:G14"/>
    <mergeCell ref="C18:G18"/>
    <mergeCell ref="C43:G43"/>
    <mergeCell ref="C58:G58"/>
    <mergeCell ref="C91:G91"/>
    <mergeCell ref="C76:G76"/>
    <mergeCell ref="C80:G80"/>
    <mergeCell ref="C83:G83"/>
    <mergeCell ref="C90:G90"/>
    <mergeCell ref="C239:G239"/>
    <mergeCell ref="C111:G111"/>
    <mergeCell ref="C165:G165"/>
    <mergeCell ref="C182:G182"/>
    <mergeCell ref="C198:G19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104</v>
      </c>
      <c r="C3" s="264" t="s">
        <v>105</v>
      </c>
      <c r="D3" s="265"/>
      <c r="E3" s="265"/>
      <c r="F3" s="265"/>
      <c r="G3" s="266"/>
      <c r="AC3" s="122" t="s">
        <v>2770</v>
      </c>
      <c r="AG3" t="s">
        <v>293</v>
      </c>
    </row>
    <row r="4" spans="1:60" ht="24.95" customHeight="1" x14ac:dyDescent="0.2">
      <c r="A4" s="141" t="s">
        <v>9</v>
      </c>
      <c r="B4" s="142" t="s">
        <v>62</v>
      </c>
      <c r="C4" s="267" t="s">
        <v>106</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226</v>
      </c>
      <c r="C8" s="174" t="s">
        <v>227</v>
      </c>
      <c r="D8" s="161"/>
      <c r="E8" s="162"/>
      <c r="F8" s="163"/>
      <c r="G8" s="163">
        <f>SUMIF(AG9:AG52,"&lt;&gt;NOR",G9:G52)</f>
        <v>498040</v>
      </c>
      <c r="H8" s="163"/>
      <c r="I8" s="163">
        <f>SUM(I9:I52)</f>
        <v>0</v>
      </c>
      <c r="J8" s="163"/>
      <c r="K8" s="163">
        <f>SUM(K9:K52)</f>
        <v>498040</v>
      </c>
      <c r="L8" s="163"/>
      <c r="M8" s="163">
        <f>SUM(M9:M52)</f>
        <v>602628.4</v>
      </c>
      <c r="N8" s="163"/>
      <c r="O8" s="163">
        <f>SUM(O9:O52)</f>
        <v>0</v>
      </c>
      <c r="P8" s="163"/>
      <c r="Q8" s="163">
        <f>SUM(Q9:Q52)</f>
        <v>0</v>
      </c>
      <c r="R8" s="163"/>
      <c r="S8" s="163"/>
      <c r="T8" s="164"/>
      <c r="U8" s="158"/>
      <c r="V8" s="158">
        <f>SUM(V9:V52)</f>
        <v>0</v>
      </c>
      <c r="W8" s="158"/>
      <c r="X8" s="158"/>
      <c r="AG8" t="s">
        <v>317</v>
      </c>
    </row>
    <row r="9" spans="1:60" ht="22.5" outlineLevel="1" x14ac:dyDescent="0.2">
      <c r="A9" s="165">
        <v>1</v>
      </c>
      <c r="B9" s="166" t="s">
        <v>2771</v>
      </c>
      <c r="C9" s="175" t="s">
        <v>2772</v>
      </c>
      <c r="D9" s="167" t="s">
        <v>1361</v>
      </c>
      <c r="E9" s="168">
        <v>2</v>
      </c>
      <c r="F9" s="169">
        <v>174400</v>
      </c>
      <c r="G9" s="170">
        <f>ROUND(E9*F9,2)</f>
        <v>348800</v>
      </c>
      <c r="H9" s="169">
        <v>0</v>
      </c>
      <c r="I9" s="170">
        <f>ROUND(E9*H9,2)</f>
        <v>0</v>
      </c>
      <c r="J9" s="169">
        <v>174400</v>
      </c>
      <c r="K9" s="170">
        <f>ROUND(E9*J9,2)</f>
        <v>348800</v>
      </c>
      <c r="L9" s="170">
        <v>21</v>
      </c>
      <c r="M9" s="170">
        <f>G9*(1+L9/100)</f>
        <v>422048</v>
      </c>
      <c r="N9" s="170">
        <v>0</v>
      </c>
      <c r="O9" s="170">
        <f>ROUND(E9*N9,2)</f>
        <v>0</v>
      </c>
      <c r="P9" s="170">
        <v>0</v>
      </c>
      <c r="Q9" s="170">
        <f>ROUND(E9*P9,2)</f>
        <v>0</v>
      </c>
      <c r="R9" s="170"/>
      <c r="S9" s="170" t="s">
        <v>321</v>
      </c>
      <c r="T9" s="171" t="s">
        <v>322</v>
      </c>
      <c r="U9" s="157">
        <v>0</v>
      </c>
      <c r="V9" s="157">
        <f>ROUND(E9*U9,2)</f>
        <v>0</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70" t="s">
        <v>2773</v>
      </c>
      <c r="D10" s="271"/>
      <c r="E10" s="271"/>
      <c r="F10" s="271"/>
      <c r="G10" s="271"/>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326</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97" t="s">
        <v>2774</v>
      </c>
      <c r="D11" s="183"/>
      <c r="E11" s="184">
        <v>2</v>
      </c>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393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65">
        <v>2</v>
      </c>
      <c r="B12" s="166" t="s">
        <v>2775</v>
      </c>
      <c r="C12" s="175" t="s">
        <v>2776</v>
      </c>
      <c r="D12" s="167" t="s">
        <v>1361</v>
      </c>
      <c r="E12" s="168">
        <v>2</v>
      </c>
      <c r="F12" s="169">
        <v>1440</v>
      </c>
      <c r="G12" s="170">
        <f>ROUND(E12*F12,2)</f>
        <v>2880</v>
      </c>
      <c r="H12" s="169">
        <v>0</v>
      </c>
      <c r="I12" s="170">
        <f>ROUND(E12*H12,2)</f>
        <v>0</v>
      </c>
      <c r="J12" s="169">
        <v>1440</v>
      </c>
      <c r="K12" s="170">
        <f>ROUND(E12*J12,2)</f>
        <v>2880</v>
      </c>
      <c r="L12" s="170">
        <v>21</v>
      </c>
      <c r="M12" s="170">
        <f>G12*(1+L12/100)</f>
        <v>3484.7999999999997</v>
      </c>
      <c r="N12" s="170">
        <v>0</v>
      </c>
      <c r="O12" s="170">
        <f>ROUND(E12*N12,2)</f>
        <v>0</v>
      </c>
      <c r="P12" s="170">
        <v>0</v>
      </c>
      <c r="Q12" s="170">
        <f>ROUND(E12*P12,2)</f>
        <v>0</v>
      </c>
      <c r="R12" s="170"/>
      <c r="S12" s="170" t="s">
        <v>321</v>
      </c>
      <c r="T12" s="171" t="s">
        <v>322</v>
      </c>
      <c r="U12" s="157">
        <v>0</v>
      </c>
      <c r="V12" s="157">
        <f>ROUND(E12*U12,2)</f>
        <v>0</v>
      </c>
      <c r="W12" s="157"/>
      <c r="X12" s="157" t="s">
        <v>388</v>
      </c>
      <c r="Y12" s="148"/>
      <c r="Z12" s="148"/>
      <c r="AA12" s="148"/>
      <c r="AB12" s="148"/>
      <c r="AC12" s="148"/>
      <c r="AD12" s="148"/>
      <c r="AE12" s="148"/>
      <c r="AF12" s="148"/>
      <c r="AG12" s="148" t="s">
        <v>389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7" t="s">
        <v>2777</v>
      </c>
      <c r="D13" s="183"/>
      <c r="E13" s="184">
        <v>2</v>
      </c>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393</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65">
        <v>3</v>
      </c>
      <c r="B14" s="166" t="s">
        <v>2778</v>
      </c>
      <c r="C14" s="175" t="s">
        <v>2779</v>
      </c>
      <c r="D14" s="167" t="s">
        <v>1361</v>
      </c>
      <c r="E14" s="168">
        <v>3</v>
      </c>
      <c r="F14" s="169">
        <v>960</v>
      </c>
      <c r="G14" s="170">
        <f>ROUND(E14*F14,2)</f>
        <v>2880</v>
      </c>
      <c r="H14" s="169">
        <v>0</v>
      </c>
      <c r="I14" s="170">
        <f>ROUND(E14*H14,2)</f>
        <v>0</v>
      </c>
      <c r="J14" s="169">
        <v>960</v>
      </c>
      <c r="K14" s="170">
        <f>ROUND(E14*J14,2)</f>
        <v>2880</v>
      </c>
      <c r="L14" s="170">
        <v>21</v>
      </c>
      <c r="M14" s="170">
        <f>G14*(1+L14/100)</f>
        <v>3484.7999999999997</v>
      </c>
      <c r="N14" s="170">
        <v>0</v>
      </c>
      <c r="O14" s="170">
        <f>ROUND(E14*N14,2)</f>
        <v>0</v>
      </c>
      <c r="P14" s="170">
        <v>0</v>
      </c>
      <c r="Q14" s="170">
        <f>ROUND(E14*P14,2)</f>
        <v>0</v>
      </c>
      <c r="R14" s="170"/>
      <c r="S14" s="170" t="s">
        <v>321</v>
      </c>
      <c r="T14" s="171" t="s">
        <v>322</v>
      </c>
      <c r="U14" s="157">
        <v>0</v>
      </c>
      <c r="V14" s="157">
        <f>ROUND(E14*U14,2)</f>
        <v>0</v>
      </c>
      <c r="W14" s="157"/>
      <c r="X14" s="157" t="s">
        <v>388</v>
      </c>
      <c r="Y14" s="148"/>
      <c r="Z14" s="148"/>
      <c r="AA14" s="148"/>
      <c r="AB14" s="148"/>
      <c r="AC14" s="148"/>
      <c r="AD14" s="148"/>
      <c r="AE14" s="148"/>
      <c r="AF14" s="148"/>
      <c r="AG14" s="148" t="s">
        <v>389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97" t="s">
        <v>2780</v>
      </c>
      <c r="D15" s="183"/>
      <c r="E15" s="184">
        <v>3</v>
      </c>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393</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65">
        <v>4</v>
      </c>
      <c r="B16" s="166" t="s">
        <v>2781</v>
      </c>
      <c r="C16" s="175" t="s">
        <v>2782</v>
      </c>
      <c r="D16" s="167" t="s">
        <v>1361</v>
      </c>
      <c r="E16" s="168">
        <v>1</v>
      </c>
      <c r="F16" s="169">
        <v>640</v>
      </c>
      <c r="G16" s="170">
        <f>ROUND(E16*F16,2)</f>
        <v>640</v>
      </c>
      <c r="H16" s="169">
        <v>0</v>
      </c>
      <c r="I16" s="170">
        <f>ROUND(E16*H16,2)</f>
        <v>0</v>
      </c>
      <c r="J16" s="169">
        <v>640</v>
      </c>
      <c r="K16" s="170">
        <f>ROUND(E16*J16,2)</f>
        <v>640</v>
      </c>
      <c r="L16" s="170">
        <v>21</v>
      </c>
      <c r="M16" s="170">
        <f>G16*(1+L16/100)</f>
        <v>774.4</v>
      </c>
      <c r="N16" s="170">
        <v>0</v>
      </c>
      <c r="O16" s="170">
        <f>ROUND(E16*N16,2)</f>
        <v>0</v>
      </c>
      <c r="P16" s="170">
        <v>0</v>
      </c>
      <c r="Q16" s="170">
        <f>ROUND(E16*P16,2)</f>
        <v>0</v>
      </c>
      <c r="R16" s="170"/>
      <c r="S16" s="170" t="s">
        <v>321</v>
      </c>
      <c r="T16" s="171" t="s">
        <v>322</v>
      </c>
      <c r="U16" s="157">
        <v>0</v>
      </c>
      <c r="V16" s="157">
        <f>ROUND(E16*U16,2)</f>
        <v>0</v>
      </c>
      <c r="W16" s="157"/>
      <c r="X16" s="157" t="s">
        <v>388</v>
      </c>
      <c r="Y16" s="148"/>
      <c r="Z16" s="148"/>
      <c r="AA16" s="148"/>
      <c r="AB16" s="148"/>
      <c r="AC16" s="148"/>
      <c r="AD16" s="148"/>
      <c r="AE16" s="148"/>
      <c r="AF16" s="148"/>
      <c r="AG16" s="148" t="s">
        <v>389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97" t="s">
        <v>2783</v>
      </c>
      <c r="D17" s="183"/>
      <c r="E17" s="184">
        <v>1</v>
      </c>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393</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2.5" outlineLevel="1" x14ac:dyDescent="0.2">
      <c r="A18" s="165">
        <v>5</v>
      </c>
      <c r="B18" s="166" t="s">
        <v>2784</v>
      </c>
      <c r="C18" s="175" t="s">
        <v>2785</v>
      </c>
      <c r="D18" s="167" t="s">
        <v>320</v>
      </c>
      <c r="E18" s="168">
        <v>1</v>
      </c>
      <c r="F18" s="169">
        <v>3600</v>
      </c>
      <c r="G18" s="170">
        <f>ROUND(E18*F18,2)</f>
        <v>3600</v>
      </c>
      <c r="H18" s="169">
        <v>0</v>
      </c>
      <c r="I18" s="170">
        <f>ROUND(E18*H18,2)</f>
        <v>0</v>
      </c>
      <c r="J18" s="169">
        <v>3600</v>
      </c>
      <c r="K18" s="170">
        <f>ROUND(E18*J18,2)</f>
        <v>3600</v>
      </c>
      <c r="L18" s="170">
        <v>21</v>
      </c>
      <c r="M18" s="170">
        <f>G18*(1+L18/100)</f>
        <v>4356</v>
      </c>
      <c r="N18" s="170">
        <v>0</v>
      </c>
      <c r="O18" s="170">
        <f>ROUND(E18*N18,2)</f>
        <v>0</v>
      </c>
      <c r="P18" s="170">
        <v>0</v>
      </c>
      <c r="Q18" s="170">
        <f>ROUND(E18*P18,2)</f>
        <v>0</v>
      </c>
      <c r="R18" s="170"/>
      <c r="S18" s="170" t="s">
        <v>321</v>
      </c>
      <c r="T18" s="171" t="s">
        <v>322</v>
      </c>
      <c r="U18" s="157">
        <v>0</v>
      </c>
      <c r="V18" s="157">
        <f>ROUND(E18*U18,2)</f>
        <v>0</v>
      </c>
      <c r="W18" s="157"/>
      <c r="X18" s="157" t="s">
        <v>388</v>
      </c>
      <c r="Y18" s="148"/>
      <c r="Z18" s="148"/>
      <c r="AA18" s="148"/>
      <c r="AB18" s="148"/>
      <c r="AC18" s="148"/>
      <c r="AD18" s="148"/>
      <c r="AE18" s="148"/>
      <c r="AF18" s="148"/>
      <c r="AG18" s="148" t="s">
        <v>389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270" t="s">
        <v>2786</v>
      </c>
      <c r="D19" s="271"/>
      <c r="E19" s="271"/>
      <c r="F19" s="271"/>
      <c r="G19" s="271"/>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326</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261" t="s">
        <v>2787</v>
      </c>
      <c r="D20" s="262"/>
      <c r="E20" s="262"/>
      <c r="F20" s="262"/>
      <c r="G20" s="262"/>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326</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261" t="s">
        <v>2788</v>
      </c>
      <c r="D21" s="262"/>
      <c r="E21" s="262"/>
      <c r="F21" s="262"/>
      <c r="G21" s="262"/>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326</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97" t="s">
        <v>2789</v>
      </c>
      <c r="D22" s="183"/>
      <c r="E22" s="184">
        <v>1</v>
      </c>
      <c r="F22" s="157"/>
      <c r="G22" s="157"/>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393</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65">
        <v>6</v>
      </c>
      <c r="B23" s="166" t="s">
        <v>2790</v>
      </c>
      <c r="C23" s="175" t="s">
        <v>2791</v>
      </c>
      <c r="D23" s="167" t="s">
        <v>320</v>
      </c>
      <c r="E23" s="168">
        <v>1</v>
      </c>
      <c r="F23" s="169">
        <v>1440</v>
      </c>
      <c r="G23" s="170">
        <f>ROUND(E23*F23,2)</f>
        <v>1440</v>
      </c>
      <c r="H23" s="169">
        <v>0</v>
      </c>
      <c r="I23" s="170">
        <f>ROUND(E23*H23,2)</f>
        <v>0</v>
      </c>
      <c r="J23" s="169">
        <v>1440</v>
      </c>
      <c r="K23" s="170">
        <f>ROUND(E23*J23,2)</f>
        <v>1440</v>
      </c>
      <c r="L23" s="170">
        <v>21</v>
      </c>
      <c r="M23" s="170">
        <f>G23*(1+L23/100)</f>
        <v>1742.3999999999999</v>
      </c>
      <c r="N23" s="170">
        <v>0</v>
      </c>
      <c r="O23" s="170">
        <f>ROUND(E23*N23,2)</f>
        <v>0</v>
      </c>
      <c r="P23" s="170">
        <v>0</v>
      </c>
      <c r="Q23" s="170">
        <f>ROUND(E23*P23,2)</f>
        <v>0</v>
      </c>
      <c r="R23" s="170"/>
      <c r="S23" s="170" t="s">
        <v>321</v>
      </c>
      <c r="T23" s="171" t="s">
        <v>322</v>
      </c>
      <c r="U23" s="157">
        <v>0</v>
      </c>
      <c r="V23" s="157">
        <f>ROUND(E23*U23,2)</f>
        <v>0</v>
      </c>
      <c r="W23" s="157"/>
      <c r="X23" s="157" t="s">
        <v>388</v>
      </c>
      <c r="Y23" s="148"/>
      <c r="Z23" s="148"/>
      <c r="AA23" s="148"/>
      <c r="AB23" s="148"/>
      <c r="AC23" s="148"/>
      <c r="AD23" s="148"/>
      <c r="AE23" s="148"/>
      <c r="AF23" s="148"/>
      <c r="AG23" s="148" t="s">
        <v>389</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97" t="s">
        <v>2792</v>
      </c>
      <c r="D24" s="183"/>
      <c r="E24" s="184">
        <v>1</v>
      </c>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393</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65">
        <v>7</v>
      </c>
      <c r="B25" s="166" t="s">
        <v>2793</v>
      </c>
      <c r="C25" s="175" t="s">
        <v>2794</v>
      </c>
      <c r="D25" s="167" t="s">
        <v>1361</v>
      </c>
      <c r="E25" s="168">
        <v>2</v>
      </c>
      <c r="F25" s="169">
        <v>5200</v>
      </c>
      <c r="G25" s="170">
        <f>ROUND(E25*F25,2)</f>
        <v>10400</v>
      </c>
      <c r="H25" s="169">
        <v>0</v>
      </c>
      <c r="I25" s="170">
        <f>ROUND(E25*H25,2)</f>
        <v>0</v>
      </c>
      <c r="J25" s="169">
        <v>5200</v>
      </c>
      <c r="K25" s="170">
        <f>ROUND(E25*J25,2)</f>
        <v>10400</v>
      </c>
      <c r="L25" s="170">
        <v>21</v>
      </c>
      <c r="M25" s="170">
        <f>G25*(1+L25/100)</f>
        <v>12584</v>
      </c>
      <c r="N25" s="170">
        <v>0</v>
      </c>
      <c r="O25" s="170">
        <f>ROUND(E25*N25,2)</f>
        <v>0</v>
      </c>
      <c r="P25" s="170">
        <v>0</v>
      </c>
      <c r="Q25" s="170">
        <f>ROUND(E25*P25,2)</f>
        <v>0</v>
      </c>
      <c r="R25" s="170"/>
      <c r="S25" s="170" t="s">
        <v>321</v>
      </c>
      <c r="T25" s="171" t="s">
        <v>322</v>
      </c>
      <c r="U25" s="157">
        <v>0</v>
      </c>
      <c r="V25" s="157">
        <f>ROUND(E25*U25,2)</f>
        <v>0</v>
      </c>
      <c r="W25" s="157"/>
      <c r="X25" s="157" t="s">
        <v>388</v>
      </c>
      <c r="Y25" s="148"/>
      <c r="Z25" s="148"/>
      <c r="AA25" s="148"/>
      <c r="AB25" s="148"/>
      <c r="AC25" s="148"/>
      <c r="AD25" s="148"/>
      <c r="AE25" s="148"/>
      <c r="AF25" s="148"/>
      <c r="AG25" s="148" t="s">
        <v>389</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97" t="s">
        <v>2795</v>
      </c>
      <c r="D26" s="183"/>
      <c r="E26" s="184">
        <v>2</v>
      </c>
      <c r="F26" s="157"/>
      <c r="G26" s="15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393</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65">
        <v>8</v>
      </c>
      <c r="B27" s="166" t="s">
        <v>2796</v>
      </c>
      <c r="C27" s="175" t="s">
        <v>2797</v>
      </c>
      <c r="D27" s="167" t="s">
        <v>1361</v>
      </c>
      <c r="E27" s="168">
        <v>3</v>
      </c>
      <c r="F27" s="169">
        <v>6800</v>
      </c>
      <c r="G27" s="170">
        <f>ROUND(E27*F27,2)</f>
        <v>20400</v>
      </c>
      <c r="H27" s="169">
        <v>0</v>
      </c>
      <c r="I27" s="170">
        <f>ROUND(E27*H27,2)</f>
        <v>0</v>
      </c>
      <c r="J27" s="169">
        <v>6800</v>
      </c>
      <c r="K27" s="170">
        <f>ROUND(E27*J27,2)</f>
        <v>20400</v>
      </c>
      <c r="L27" s="170">
        <v>21</v>
      </c>
      <c r="M27" s="170">
        <f>G27*(1+L27/100)</f>
        <v>24684</v>
      </c>
      <c r="N27" s="170">
        <v>0</v>
      </c>
      <c r="O27" s="170">
        <f>ROUND(E27*N27,2)</f>
        <v>0</v>
      </c>
      <c r="P27" s="170">
        <v>0</v>
      </c>
      <c r="Q27" s="170">
        <f>ROUND(E27*P27,2)</f>
        <v>0</v>
      </c>
      <c r="R27" s="170"/>
      <c r="S27" s="170" t="s">
        <v>321</v>
      </c>
      <c r="T27" s="171" t="s">
        <v>322</v>
      </c>
      <c r="U27" s="157">
        <v>0</v>
      </c>
      <c r="V27" s="157">
        <f>ROUND(E27*U27,2)</f>
        <v>0</v>
      </c>
      <c r="W27" s="157"/>
      <c r="X27" s="157" t="s">
        <v>388</v>
      </c>
      <c r="Y27" s="148"/>
      <c r="Z27" s="148"/>
      <c r="AA27" s="148"/>
      <c r="AB27" s="148"/>
      <c r="AC27" s="148"/>
      <c r="AD27" s="148"/>
      <c r="AE27" s="148"/>
      <c r="AF27" s="148"/>
      <c r="AG27" s="148" t="s">
        <v>389</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97" t="s">
        <v>2798</v>
      </c>
      <c r="D28" s="183"/>
      <c r="E28" s="184">
        <v>3</v>
      </c>
      <c r="F28" s="157"/>
      <c r="G28" s="15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393</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65">
        <v>9</v>
      </c>
      <c r="B29" s="166" t="s">
        <v>2799</v>
      </c>
      <c r="C29" s="175" t="s">
        <v>2800</v>
      </c>
      <c r="D29" s="167" t="s">
        <v>1361</v>
      </c>
      <c r="E29" s="168">
        <v>1</v>
      </c>
      <c r="F29" s="169">
        <v>6400</v>
      </c>
      <c r="G29" s="170">
        <f>ROUND(E29*F29,2)</f>
        <v>6400</v>
      </c>
      <c r="H29" s="169">
        <v>0</v>
      </c>
      <c r="I29" s="170">
        <f>ROUND(E29*H29,2)</f>
        <v>0</v>
      </c>
      <c r="J29" s="169">
        <v>6400</v>
      </c>
      <c r="K29" s="170">
        <f>ROUND(E29*J29,2)</f>
        <v>6400</v>
      </c>
      <c r="L29" s="170">
        <v>21</v>
      </c>
      <c r="M29" s="170">
        <f>G29*(1+L29/100)</f>
        <v>7744</v>
      </c>
      <c r="N29" s="170">
        <v>0</v>
      </c>
      <c r="O29" s="170">
        <f>ROUND(E29*N29,2)</f>
        <v>0</v>
      </c>
      <c r="P29" s="170">
        <v>0</v>
      </c>
      <c r="Q29" s="170">
        <f>ROUND(E29*P29,2)</f>
        <v>0</v>
      </c>
      <c r="R29" s="170"/>
      <c r="S29" s="170" t="s">
        <v>321</v>
      </c>
      <c r="T29" s="171" t="s">
        <v>322</v>
      </c>
      <c r="U29" s="157">
        <v>0</v>
      </c>
      <c r="V29" s="157">
        <f>ROUND(E29*U29,2)</f>
        <v>0</v>
      </c>
      <c r="W29" s="157"/>
      <c r="X29" s="157" t="s">
        <v>388</v>
      </c>
      <c r="Y29" s="148"/>
      <c r="Z29" s="148"/>
      <c r="AA29" s="148"/>
      <c r="AB29" s="148"/>
      <c r="AC29" s="148"/>
      <c r="AD29" s="148"/>
      <c r="AE29" s="148"/>
      <c r="AF29" s="148"/>
      <c r="AG29" s="148" t="s">
        <v>389</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97" t="s">
        <v>2801</v>
      </c>
      <c r="D30" s="183"/>
      <c r="E30" s="184">
        <v>1</v>
      </c>
      <c r="F30" s="157"/>
      <c r="G30" s="157"/>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393</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65">
        <v>10</v>
      </c>
      <c r="B31" s="166" t="s">
        <v>2802</v>
      </c>
      <c r="C31" s="175" t="s">
        <v>2803</v>
      </c>
      <c r="D31" s="167" t="s">
        <v>1361</v>
      </c>
      <c r="E31" s="168">
        <v>3</v>
      </c>
      <c r="F31" s="169">
        <v>6000</v>
      </c>
      <c r="G31" s="170">
        <f>ROUND(E31*F31,2)</f>
        <v>18000</v>
      </c>
      <c r="H31" s="169">
        <v>0</v>
      </c>
      <c r="I31" s="170">
        <f>ROUND(E31*H31,2)</f>
        <v>0</v>
      </c>
      <c r="J31" s="169">
        <v>6000</v>
      </c>
      <c r="K31" s="170">
        <f>ROUND(E31*J31,2)</f>
        <v>18000</v>
      </c>
      <c r="L31" s="170">
        <v>21</v>
      </c>
      <c r="M31" s="170">
        <f>G31*(1+L31/100)</f>
        <v>21780</v>
      </c>
      <c r="N31" s="170">
        <v>0</v>
      </c>
      <c r="O31" s="170">
        <f>ROUND(E31*N31,2)</f>
        <v>0</v>
      </c>
      <c r="P31" s="170">
        <v>0</v>
      </c>
      <c r="Q31" s="170">
        <f>ROUND(E31*P31,2)</f>
        <v>0</v>
      </c>
      <c r="R31" s="170"/>
      <c r="S31" s="170" t="s">
        <v>321</v>
      </c>
      <c r="T31" s="171" t="s">
        <v>322</v>
      </c>
      <c r="U31" s="157">
        <v>0</v>
      </c>
      <c r="V31" s="157">
        <f>ROUND(E31*U31,2)</f>
        <v>0</v>
      </c>
      <c r="W31" s="157"/>
      <c r="X31" s="157" t="s">
        <v>388</v>
      </c>
      <c r="Y31" s="148"/>
      <c r="Z31" s="148"/>
      <c r="AA31" s="148"/>
      <c r="AB31" s="148"/>
      <c r="AC31" s="148"/>
      <c r="AD31" s="148"/>
      <c r="AE31" s="148"/>
      <c r="AF31" s="148"/>
      <c r="AG31" s="148" t="s">
        <v>389</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97" t="s">
        <v>2804</v>
      </c>
      <c r="D32" s="183"/>
      <c r="E32" s="184">
        <v>3</v>
      </c>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393</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65">
        <v>11</v>
      </c>
      <c r="B33" s="166" t="s">
        <v>2805</v>
      </c>
      <c r="C33" s="175" t="s">
        <v>2806</v>
      </c>
      <c r="D33" s="167" t="s">
        <v>1361</v>
      </c>
      <c r="E33" s="168">
        <v>1</v>
      </c>
      <c r="F33" s="169">
        <v>5200</v>
      </c>
      <c r="G33" s="170">
        <f>ROUND(E33*F33,2)</f>
        <v>5200</v>
      </c>
      <c r="H33" s="169">
        <v>0</v>
      </c>
      <c r="I33" s="170">
        <f>ROUND(E33*H33,2)</f>
        <v>0</v>
      </c>
      <c r="J33" s="169">
        <v>5200</v>
      </c>
      <c r="K33" s="170">
        <f>ROUND(E33*J33,2)</f>
        <v>5200</v>
      </c>
      <c r="L33" s="170">
        <v>21</v>
      </c>
      <c r="M33" s="170">
        <f>G33*(1+L33/100)</f>
        <v>6292</v>
      </c>
      <c r="N33" s="170">
        <v>0</v>
      </c>
      <c r="O33" s="170">
        <f>ROUND(E33*N33,2)</f>
        <v>0</v>
      </c>
      <c r="P33" s="170">
        <v>0</v>
      </c>
      <c r="Q33" s="170">
        <f>ROUND(E33*P33,2)</f>
        <v>0</v>
      </c>
      <c r="R33" s="170"/>
      <c r="S33" s="170" t="s">
        <v>321</v>
      </c>
      <c r="T33" s="171" t="s">
        <v>322</v>
      </c>
      <c r="U33" s="157">
        <v>0</v>
      </c>
      <c r="V33" s="157">
        <f>ROUND(E33*U33,2)</f>
        <v>0</v>
      </c>
      <c r="W33" s="157"/>
      <c r="X33" s="157" t="s">
        <v>388</v>
      </c>
      <c r="Y33" s="148"/>
      <c r="Z33" s="148"/>
      <c r="AA33" s="148"/>
      <c r="AB33" s="148"/>
      <c r="AC33" s="148"/>
      <c r="AD33" s="148"/>
      <c r="AE33" s="148"/>
      <c r="AF33" s="148"/>
      <c r="AG33" s="148" t="s">
        <v>389</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97" t="s">
        <v>2807</v>
      </c>
      <c r="D34" s="183"/>
      <c r="E34" s="184">
        <v>1</v>
      </c>
      <c r="F34" s="157"/>
      <c r="G34" s="157"/>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393</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65">
        <v>12</v>
      </c>
      <c r="B35" s="166" t="s">
        <v>2808</v>
      </c>
      <c r="C35" s="175" t="s">
        <v>2809</v>
      </c>
      <c r="D35" s="167" t="s">
        <v>1361</v>
      </c>
      <c r="E35" s="168">
        <v>1</v>
      </c>
      <c r="F35" s="169">
        <v>11200</v>
      </c>
      <c r="G35" s="170">
        <f>ROUND(E35*F35,2)</f>
        <v>11200</v>
      </c>
      <c r="H35" s="169">
        <v>0</v>
      </c>
      <c r="I35" s="170">
        <f>ROUND(E35*H35,2)</f>
        <v>0</v>
      </c>
      <c r="J35" s="169">
        <v>11200</v>
      </c>
      <c r="K35" s="170">
        <f>ROUND(E35*J35,2)</f>
        <v>11200</v>
      </c>
      <c r="L35" s="170">
        <v>21</v>
      </c>
      <c r="M35" s="170">
        <f>G35*(1+L35/100)</f>
        <v>13552</v>
      </c>
      <c r="N35" s="170">
        <v>0</v>
      </c>
      <c r="O35" s="170">
        <f>ROUND(E35*N35,2)</f>
        <v>0</v>
      </c>
      <c r="P35" s="170">
        <v>0</v>
      </c>
      <c r="Q35" s="170">
        <f>ROUND(E35*P35,2)</f>
        <v>0</v>
      </c>
      <c r="R35" s="170"/>
      <c r="S35" s="170" t="s">
        <v>321</v>
      </c>
      <c r="T35" s="171" t="s">
        <v>322</v>
      </c>
      <c r="U35" s="157">
        <v>0</v>
      </c>
      <c r="V35" s="157">
        <f>ROUND(E35*U35,2)</f>
        <v>0</v>
      </c>
      <c r="W35" s="157"/>
      <c r="X35" s="157" t="s">
        <v>388</v>
      </c>
      <c r="Y35" s="148"/>
      <c r="Z35" s="148"/>
      <c r="AA35" s="148"/>
      <c r="AB35" s="148"/>
      <c r="AC35" s="148"/>
      <c r="AD35" s="148"/>
      <c r="AE35" s="148"/>
      <c r="AF35" s="148"/>
      <c r="AG35" s="148" t="s">
        <v>389</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97" t="s">
        <v>2810</v>
      </c>
      <c r="D36" s="183"/>
      <c r="E36" s="184">
        <v>1</v>
      </c>
      <c r="F36" s="157"/>
      <c r="G36" s="157"/>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393</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65">
        <v>13</v>
      </c>
      <c r="B37" s="166" t="s">
        <v>2811</v>
      </c>
      <c r="C37" s="175" t="s">
        <v>2812</v>
      </c>
      <c r="D37" s="167" t="s">
        <v>1361</v>
      </c>
      <c r="E37" s="168">
        <v>2</v>
      </c>
      <c r="F37" s="169">
        <v>2800</v>
      </c>
      <c r="G37" s="170">
        <f>ROUND(E37*F37,2)</f>
        <v>5600</v>
      </c>
      <c r="H37" s="169">
        <v>0</v>
      </c>
      <c r="I37" s="170">
        <f>ROUND(E37*H37,2)</f>
        <v>0</v>
      </c>
      <c r="J37" s="169">
        <v>2800</v>
      </c>
      <c r="K37" s="170">
        <f>ROUND(E37*J37,2)</f>
        <v>5600</v>
      </c>
      <c r="L37" s="170">
        <v>21</v>
      </c>
      <c r="M37" s="170">
        <f>G37*(1+L37/100)</f>
        <v>6776</v>
      </c>
      <c r="N37" s="170">
        <v>0</v>
      </c>
      <c r="O37" s="170">
        <f>ROUND(E37*N37,2)</f>
        <v>0</v>
      </c>
      <c r="P37" s="170">
        <v>0</v>
      </c>
      <c r="Q37" s="170">
        <f>ROUND(E37*P37,2)</f>
        <v>0</v>
      </c>
      <c r="R37" s="170"/>
      <c r="S37" s="170" t="s">
        <v>321</v>
      </c>
      <c r="T37" s="171" t="s">
        <v>322</v>
      </c>
      <c r="U37" s="157">
        <v>0</v>
      </c>
      <c r="V37" s="157">
        <f>ROUND(E37*U37,2)</f>
        <v>0</v>
      </c>
      <c r="W37" s="157"/>
      <c r="X37" s="157" t="s">
        <v>388</v>
      </c>
      <c r="Y37" s="148"/>
      <c r="Z37" s="148"/>
      <c r="AA37" s="148"/>
      <c r="AB37" s="148"/>
      <c r="AC37" s="148"/>
      <c r="AD37" s="148"/>
      <c r="AE37" s="148"/>
      <c r="AF37" s="148"/>
      <c r="AG37" s="148" t="s">
        <v>389</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97" t="s">
        <v>2813</v>
      </c>
      <c r="D38" s="183"/>
      <c r="E38" s="184">
        <v>2</v>
      </c>
      <c r="F38" s="157"/>
      <c r="G38" s="157"/>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393</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65">
        <v>14</v>
      </c>
      <c r="B39" s="166" t="s">
        <v>2814</v>
      </c>
      <c r="C39" s="175" t="s">
        <v>2815</v>
      </c>
      <c r="D39" s="167" t="s">
        <v>1361</v>
      </c>
      <c r="E39" s="168">
        <v>1</v>
      </c>
      <c r="F39" s="169">
        <v>1000</v>
      </c>
      <c r="G39" s="170">
        <f>ROUND(E39*F39,2)</f>
        <v>1000</v>
      </c>
      <c r="H39" s="169">
        <v>0</v>
      </c>
      <c r="I39" s="170">
        <f>ROUND(E39*H39,2)</f>
        <v>0</v>
      </c>
      <c r="J39" s="169">
        <v>1000</v>
      </c>
      <c r="K39" s="170">
        <f>ROUND(E39*J39,2)</f>
        <v>1000</v>
      </c>
      <c r="L39" s="170">
        <v>21</v>
      </c>
      <c r="M39" s="170">
        <f>G39*(1+L39/100)</f>
        <v>1210</v>
      </c>
      <c r="N39" s="170">
        <v>0</v>
      </c>
      <c r="O39" s="170">
        <f>ROUND(E39*N39,2)</f>
        <v>0</v>
      </c>
      <c r="P39" s="170">
        <v>0</v>
      </c>
      <c r="Q39" s="170">
        <f>ROUND(E39*P39,2)</f>
        <v>0</v>
      </c>
      <c r="R39" s="170"/>
      <c r="S39" s="170" t="s">
        <v>321</v>
      </c>
      <c r="T39" s="171" t="s">
        <v>322</v>
      </c>
      <c r="U39" s="157">
        <v>0</v>
      </c>
      <c r="V39" s="157">
        <f>ROUND(E39*U39,2)</f>
        <v>0</v>
      </c>
      <c r="W39" s="157"/>
      <c r="X39" s="157" t="s">
        <v>388</v>
      </c>
      <c r="Y39" s="148"/>
      <c r="Z39" s="148"/>
      <c r="AA39" s="148"/>
      <c r="AB39" s="148"/>
      <c r="AC39" s="148"/>
      <c r="AD39" s="148"/>
      <c r="AE39" s="148"/>
      <c r="AF39" s="148"/>
      <c r="AG39" s="148" t="s">
        <v>389</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97" t="s">
        <v>2816</v>
      </c>
      <c r="D40" s="183"/>
      <c r="E40" s="184">
        <v>1</v>
      </c>
      <c r="F40" s="157"/>
      <c r="G40" s="157"/>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393</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65">
        <v>15</v>
      </c>
      <c r="B41" s="166" t="s">
        <v>2817</v>
      </c>
      <c r="C41" s="175" t="s">
        <v>2818</v>
      </c>
      <c r="D41" s="167" t="s">
        <v>1361</v>
      </c>
      <c r="E41" s="168">
        <v>1</v>
      </c>
      <c r="F41" s="169">
        <v>2400</v>
      </c>
      <c r="G41" s="170">
        <f>ROUND(E41*F41,2)</f>
        <v>2400</v>
      </c>
      <c r="H41" s="169">
        <v>0</v>
      </c>
      <c r="I41" s="170">
        <f>ROUND(E41*H41,2)</f>
        <v>0</v>
      </c>
      <c r="J41" s="169">
        <v>2400</v>
      </c>
      <c r="K41" s="170">
        <f>ROUND(E41*J41,2)</f>
        <v>2400</v>
      </c>
      <c r="L41" s="170">
        <v>21</v>
      </c>
      <c r="M41" s="170">
        <f>G41*(1+L41/100)</f>
        <v>2904</v>
      </c>
      <c r="N41" s="170">
        <v>0</v>
      </c>
      <c r="O41" s="170">
        <f>ROUND(E41*N41,2)</f>
        <v>0</v>
      </c>
      <c r="P41" s="170">
        <v>0</v>
      </c>
      <c r="Q41" s="170">
        <f>ROUND(E41*P41,2)</f>
        <v>0</v>
      </c>
      <c r="R41" s="170"/>
      <c r="S41" s="170" t="s">
        <v>321</v>
      </c>
      <c r="T41" s="171" t="s">
        <v>322</v>
      </c>
      <c r="U41" s="157">
        <v>0</v>
      </c>
      <c r="V41" s="157">
        <f>ROUND(E41*U41,2)</f>
        <v>0</v>
      </c>
      <c r="W41" s="157"/>
      <c r="X41" s="157" t="s">
        <v>388</v>
      </c>
      <c r="Y41" s="148"/>
      <c r="Z41" s="148"/>
      <c r="AA41" s="148"/>
      <c r="AB41" s="148"/>
      <c r="AC41" s="148"/>
      <c r="AD41" s="148"/>
      <c r="AE41" s="148"/>
      <c r="AF41" s="148"/>
      <c r="AG41" s="148" t="s">
        <v>389</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97" t="s">
        <v>2819</v>
      </c>
      <c r="D42" s="183"/>
      <c r="E42" s="184">
        <v>1</v>
      </c>
      <c r="F42" s="157"/>
      <c r="G42" s="157"/>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393</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65">
        <v>16</v>
      </c>
      <c r="B43" s="166" t="s">
        <v>2820</v>
      </c>
      <c r="C43" s="175" t="s">
        <v>2821</v>
      </c>
      <c r="D43" s="167" t="s">
        <v>1361</v>
      </c>
      <c r="E43" s="168">
        <v>1</v>
      </c>
      <c r="F43" s="169">
        <v>2000</v>
      </c>
      <c r="G43" s="170">
        <f>ROUND(E43*F43,2)</f>
        <v>2000</v>
      </c>
      <c r="H43" s="169">
        <v>0</v>
      </c>
      <c r="I43" s="170">
        <f>ROUND(E43*H43,2)</f>
        <v>0</v>
      </c>
      <c r="J43" s="169">
        <v>2000</v>
      </c>
      <c r="K43" s="170">
        <f>ROUND(E43*J43,2)</f>
        <v>2000</v>
      </c>
      <c r="L43" s="170">
        <v>21</v>
      </c>
      <c r="M43" s="170">
        <f>G43*(1+L43/100)</f>
        <v>2420</v>
      </c>
      <c r="N43" s="170">
        <v>0</v>
      </c>
      <c r="O43" s="170">
        <f>ROUND(E43*N43,2)</f>
        <v>0</v>
      </c>
      <c r="P43" s="170">
        <v>0</v>
      </c>
      <c r="Q43" s="170">
        <f>ROUND(E43*P43,2)</f>
        <v>0</v>
      </c>
      <c r="R43" s="170"/>
      <c r="S43" s="170" t="s">
        <v>321</v>
      </c>
      <c r="T43" s="171" t="s">
        <v>322</v>
      </c>
      <c r="U43" s="157">
        <v>0</v>
      </c>
      <c r="V43" s="157">
        <f>ROUND(E43*U43,2)</f>
        <v>0</v>
      </c>
      <c r="W43" s="157"/>
      <c r="X43" s="157" t="s">
        <v>388</v>
      </c>
      <c r="Y43" s="148"/>
      <c r="Z43" s="148"/>
      <c r="AA43" s="148"/>
      <c r="AB43" s="148"/>
      <c r="AC43" s="148"/>
      <c r="AD43" s="148"/>
      <c r="AE43" s="148"/>
      <c r="AF43" s="148"/>
      <c r="AG43" s="148" t="s">
        <v>389</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97" t="s">
        <v>2822</v>
      </c>
      <c r="D44" s="183"/>
      <c r="E44" s="184">
        <v>1</v>
      </c>
      <c r="F44" s="157"/>
      <c r="G44" s="157"/>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393</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65">
        <v>17</v>
      </c>
      <c r="B45" s="166" t="s">
        <v>2823</v>
      </c>
      <c r="C45" s="175" t="s">
        <v>2824</v>
      </c>
      <c r="D45" s="167" t="s">
        <v>1361</v>
      </c>
      <c r="E45" s="168">
        <v>1</v>
      </c>
      <c r="F45" s="169">
        <v>1200</v>
      </c>
      <c r="G45" s="170">
        <f>ROUND(E45*F45,2)</f>
        <v>1200</v>
      </c>
      <c r="H45" s="169">
        <v>0</v>
      </c>
      <c r="I45" s="170">
        <f>ROUND(E45*H45,2)</f>
        <v>0</v>
      </c>
      <c r="J45" s="169">
        <v>1200</v>
      </c>
      <c r="K45" s="170">
        <f>ROUND(E45*J45,2)</f>
        <v>1200</v>
      </c>
      <c r="L45" s="170">
        <v>21</v>
      </c>
      <c r="M45" s="170">
        <f>G45*(1+L45/100)</f>
        <v>1452</v>
      </c>
      <c r="N45" s="170">
        <v>0</v>
      </c>
      <c r="O45" s="170">
        <f>ROUND(E45*N45,2)</f>
        <v>0</v>
      </c>
      <c r="P45" s="170">
        <v>0</v>
      </c>
      <c r="Q45" s="170">
        <f>ROUND(E45*P45,2)</f>
        <v>0</v>
      </c>
      <c r="R45" s="170"/>
      <c r="S45" s="170" t="s">
        <v>321</v>
      </c>
      <c r="T45" s="171" t="s">
        <v>322</v>
      </c>
      <c r="U45" s="157">
        <v>0</v>
      </c>
      <c r="V45" s="157">
        <f>ROUND(E45*U45,2)</f>
        <v>0</v>
      </c>
      <c r="W45" s="157"/>
      <c r="X45" s="157" t="s">
        <v>388</v>
      </c>
      <c r="Y45" s="148"/>
      <c r="Z45" s="148"/>
      <c r="AA45" s="148"/>
      <c r="AB45" s="148"/>
      <c r="AC45" s="148"/>
      <c r="AD45" s="148"/>
      <c r="AE45" s="148"/>
      <c r="AF45" s="148"/>
      <c r="AG45" s="148" t="s">
        <v>389</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97" t="s">
        <v>2825</v>
      </c>
      <c r="D46" s="183"/>
      <c r="E46" s="184">
        <v>1</v>
      </c>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393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ht="22.5" outlineLevel="1" x14ac:dyDescent="0.2">
      <c r="A47" s="165">
        <v>18</v>
      </c>
      <c r="B47" s="166" t="s">
        <v>2826</v>
      </c>
      <c r="C47" s="175" t="s">
        <v>2827</v>
      </c>
      <c r="D47" s="167" t="s">
        <v>1361</v>
      </c>
      <c r="E47" s="168">
        <v>1</v>
      </c>
      <c r="F47" s="169">
        <v>36000</v>
      </c>
      <c r="G47" s="170">
        <f>ROUND(E47*F47,2)</f>
        <v>36000</v>
      </c>
      <c r="H47" s="169">
        <v>0</v>
      </c>
      <c r="I47" s="170">
        <f>ROUND(E47*H47,2)</f>
        <v>0</v>
      </c>
      <c r="J47" s="169">
        <v>36000</v>
      </c>
      <c r="K47" s="170">
        <f>ROUND(E47*J47,2)</f>
        <v>36000</v>
      </c>
      <c r="L47" s="170">
        <v>21</v>
      </c>
      <c r="M47" s="170">
        <f>G47*(1+L47/100)</f>
        <v>43560</v>
      </c>
      <c r="N47" s="170">
        <v>0</v>
      </c>
      <c r="O47" s="170">
        <f>ROUND(E47*N47,2)</f>
        <v>0</v>
      </c>
      <c r="P47" s="170">
        <v>0</v>
      </c>
      <c r="Q47" s="170">
        <f>ROUND(E47*P47,2)</f>
        <v>0</v>
      </c>
      <c r="R47" s="170"/>
      <c r="S47" s="170" t="s">
        <v>321</v>
      </c>
      <c r="T47" s="171" t="s">
        <v>322</v>
      </c>
      <c r="U47" s="157">
        <v>0</v>
      </c>
      <c r="V47" s="157">
        <f>ROUND(E47*U47,2)</f>
        <v>0</v>
      </c>
      <c r="W47" s="157"/>
      <c r="X47" s="157" t="s">
        <v>388</v>
      </c>
      <c r="Y47" s="148"/>
      <c r="Z47" s="148"/>
      <c r="AA47" s="148"/>
      <c r="AB47" s="148"/>
      <c r="AC47" s="148"/>
      <c r="AD47" s="148"/>
      <c r="AE47" s="148"/>
      <c r="AF47" s="148"/>
      <c r="AG47" s="148" t="s">
        <v>389</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97" t="s">
        <v>2828</v>
      </c>
      <c r="D48" s="183"/>
      <c r="E48" s="184">
        <v>1</v>
      </c>
      <c r="F48" s="157"/>
      <c r="G48" s="157"/>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393</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65">
        <v>19</v>
      </c>
      <c r="B49" s="166" t="s">
        <v>2829</v>
      </c>
      <c r="C49" s="175" t="s">
        <v>2830</v>
      </c>
      <c r="D49" s="167" t="s">
        <v>1361</v>
      </c>
      <c r="E49" s="168">
        <v>1</v>
      </c>
      <c r="F49" s="169">
        <v>2000</v>
      </c>
      <c r="G49" s="170">
        <f>ROUND(E49*F49,2)</f>
        <v>2000</v>
      </c>
      <c r="H49" s="169">
        <v>0</v>
      </c>
      <c r="I49" s="170">
        <f>ROUND(E49*H49,2)</f>
        <v>0</v>
      </c>
      <c r="J49" s="169">
        <v>2000</v>
      </c>
      <c r="K49" s="170">
        <f>ROUND(E49*J49,2)</f>
        <v>2000</v>
      </c>
      <c r="L49" s="170">
        <v>21</v>
      </c>
      <c r="M49" s="170">
        <f>G49*(1+L49/100)</f>
        <v>2420</v>
      </c>
      <c r="N49" s="170">
        <v>0</v>
      </c>
      <c r="O49" s="170">
        <f>ROUND(E49*N49,2)</f>
        <v>0</v>
      </c>
      <c r="P49" s="170">
        <v>0</v>
      </c>
      <c r="Q49" s="170">
        <f>ROUND(E49*P49,2)</f>
        <v>0</v>
      </c>
      <c r="R49" s="170"/>
      <c r="S49" s="170" t="s">
        <v>321</v>
      </c>
      <c r="T49" s="171" t="s">
        <v>322</v>
      </c>
      <c r="U49" s="157">
        <v>0</v>
      </c>
      <c r="V49" s="157">
        <f>ROUND(E49*U49,2)</f>
        <v>0</v>
      </c>
      <c r="W49" s="157"/>
      <c r="X49" s="157" t="s">
        <v>388</v>
      </c>
      <c r="Y49" s="148"/>
      <c r="Z49" s="148"/>
      <c r="AA49" s="148"/>
      <c r="AB49" s="148"/>
      <c r="AC49" s="148"/>
      <c r="AD49" s="148"/>
      <c r="AE49" s="148"/>
      <c r="AF49" s="148"/>
      <c r="AG49" s="148" t="s">
        <v>389</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97" t="s">
        <v>2831</v>
      </c>
      <c r="D50" s="183"/>
      <c r="E50" s="184">
        <v>1</v>
      </c>
      <c r="F50" s="157"/>
      <c r="G50" s="157"/>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393</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65">
        <v>20</v>
      </c>
      <c r="B51" s="166" t="s">
        <v>2832</v>
      </c>
      <c r="C51" s="175" t="s">
        <v>2833</v>
      </c>
      <c r="D51" s="167" t="s">
        <v>1361</v>
      </c>
      <c r="E51" s="168">
        <v>1</v>
      </c>
      <c r="F51" s="169">
        <v>16000</v>
      </c>
      <c r="G51" s="170">
        <f>ROUND(E51*F51,2)</f>
        <v>16000</v>
      </c>
      <c r="H51" s="169">
        <v>0</v>
      </c>
      <c r="I51" s="170">
        <f>ROUND(E51*H51,2)</f>
        <v>0</v>
      </c>
      <c r="J51" s="169">
        <v>16000</v>
      </c>
      <c r="K51" s="170">
        <f>ROUND(E51*J51,2)</f>
        <v>16000</v>
      </c>
      <c r="L51" s="170">
        <v>21</v>
      </c>
      <c r="M51" s="170">
        <f>G51*(1+L51/100)</f>
        <v>19360</v>
      </c>
      <c r="N51" s="170">
        <v>0</v>
      </c>
      <c r="O51" s="170">
        <f>ROUND(E51*N51,2)</f>
        <v>0</v>
      </c>
      <c r="P51" s="170">
        <v>0</v>
      </c>
      <c r="Q51" s="170">
        <f>ROUND(E51*P51,2)</f>
        <v>0</v>
      </c>
      <c r="R51" s="170"/>
      <c r="S51" s="170" t="s">
        <v>321</v>
      </c>
      <c r="T51" s="171" t="s">
        <v>322</v>
      </c>
      <c r="U51" s="157">
        <v>0</v>
      </c>
      <c r="V51" s="157">
        <f>ROUND(E51*U51,2)</f>
        <v>0</v>
      </c>
      <c r="W51" s="157"/>
      <c r="X51" s="157" t="s">
        <v>388</v>
      </c>
      <c r="Y51" s="148"/>
      <c r="Z51" s="148"/>
      <c r="AA51" s="148"/>
      <c r="AB51" s="148"/>
      <c r="AC51" s="148"/>
      <c r="AD51" s="148"/>
      <c r="AE51" s="148"/>
      <c r="AF51" s="148"/>
      <c r="AG51" s="148" t="s">
        <v>389</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97" t="s">
        <v>2834</v>
      </c>
      <c r="D52" s="183"/>
      <c r="E52" s="184">
        <v>1</v>
      </c>
      <c r="F52" s="157"/>
      <c r="G52" s="157"/>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393</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x14ac:dyDescent="0.2">
      <c r="A53" s="3"/>
      <c r="B53" s="4"/>
      <c r="C53" s="176"/>
      <c r="D53" s="6"/>
      <c r="E53" s="3"/>
      <c r="F53" s="3"/>
      <c r="G53" s="3"/>
      <c r="H53" s="3"/>
      <c r="I53" s="3"/>
      <c r="J53" s="3"/>
      <c r="K53" s="3"/>
      <c r="L53" s="3"/>
      <c r="M53" s="3"/>
      <c r="N53" s="3"/>
      <c r="O53" s="3"/>
      <c r="P53" s="3"/>
      <c r="Q53" s="3"/>
      <c r="R53" s="3"/>
      <c r="S53" s="3"/>
      <c r="T53" s="3"/>
      <c r="U53" s="3"/>
      <c r="V53" s="3"/>
      <c r="W53" s="3"/>
      <c r="X53" s="3"/>
      <c r="AE53">
        <v>15</v>
      </c>
      <c r="AF53">
        <v>21</v>
      </c>
      <c r="AG53" t="s">
        <v>303</v>
      </c>
    </row>
    <row r="54" spans="1:60" x14ac:dyDescent="0.2">
      <c r="A54" s="151"/>
      <c r="B54" s="152" t="s">
        <v>29</v>
      </c>
      <c r="C54" s="177"/>
      <c r="D54" s="153"/>
      <c r="E54" s="154"/>
      <c r="F54" s="154"/>
      <c r="G54" s="173">
        <f>G8</f>
        <v>498040</v>
      </c>
      <c r="H54" s="3"/>
      <c r="I54" s="3"/>
      <c r="J54" s="3"/>
      <c r="K54" s="3"/>
      <c r="L54" s="3"/>
      <c r="M54" s="3"/>
      <c r="N54" s="3"/>
      <c r="O54" s="3"/>
      <c r="P54" s="3"/>
      <c r="Q54" s="3"/>
      <c r="R54" s="3"/>
      <c r="S54" s="3"/>
      <c r="T54" s="3"/>
      <c r="U54" s="3"/>
      <c r="V54" s="3"/>
      <c r="W54" s="3"/>
      <c r="X54" s="3"/>
      <c r="AE54">
        <f>SUMIF(L7:L52,AE53,G7:G52)</f>
        <v>0</v>
      </c>
      <c r="AF54">
        <f>SUMIF(L7:L52,AF53,G7:G52)</f>
        <v>498040</v>
      </c>
      <c r="AG54" t="s">
        <v>378</v>
      </c>
    </row>
    <row r="55" spans="1:60" x14ac:dyDescent="0.2">
      <c r="A55" s="272" t="s">
        <v>957</v>
      </c>
      <c r="B55" s="272"/>
      <c r="C55" s="176"/>
      <c r="D55" s="6"/>
      <c r="E55" s="3"/>
      <c r="F55" s="3"/>
      <c r="G55" s="3"/>
      <c r="H55" s="3"/>
      <c r="I55" s="3"/>
      <c r="J55" s="3"/>
      <c r="K55" s="3"/>
      <c r="L55" s="3"/>
      <c r="M55" s="3"/>
      <c r="N55" s="3"/>
      <c r="O55" s="3"/>
      <c r="P55" s="3"/>
      <c r="Q55" s="3"/>
      <c r="R55" s="3"/>
      <c r="S55" s="3"/>
      <c r="T55" s="3"/>
      <c r="U55" s="3"/>
      <c r="V55" s="3"/>
      <c r="W55" s="3"/>
      <c r="X55" s="3"/>
    </row>
    <row r="56" spans="1:60" x14ac:dyDescent="0.2">
      <c r="A56" s="3"/>
      <c r="B56" s="4" t="s">
        <v>2072</v>
      </c>
      <c r="C56" s="176" t="s">
        <v>2073</v>
      </c>
      <c r="D56" s="6"/>
      <c r="E56" s="3"/>
      <c r="F56" s="3"/>
      <c r="G56" s="3"/>
      <c r="H56" s="3"/>
      <c r="I56" s="3"/>
      <c r="J56" s="3"/>
      <c r="K56" s="3"/>
      <c r="L56" s="3"/>
      <c r="M56" s="3"/>
      <c r="N56" s="3"/>
      <c r="O56" s="3"/>
      <c r="P56" s="3"/>
      <c r="Q56" s="3"/>
      <c r="R56" s="3"/>
      <c r="S56" s="3"/>
      <c r="T56" s="3"/>
      <c r="U56" s="3"/>
      <c r="V56" s="3"/>
      <c r="W56" s="3"/>
      <c r="X56" s="3"/>
      <c r="AG56" t="s">
        <v>960</v>
      </c>
    </row>
    <row r="57" spans="1:60" x14ac:dyDescent="0.2">
      <c r="A57" s="3"/>
      <c r="B57" s="4" t="s">
        <v>961</v>
      </c>
      <c r="C57" s="176" t="s">
        <v>2074</v>
      </c>
      <c r="D57" s="6"/>
      <c r="E57" s="3"/>
      <c r="F57" s="3"/>
      <c r="G57" s="3"/>
      <c r="H57" s="3"/>
      <c r="I57" s="3"/>
      <c r="J57" s="3"/>
      <c r="K57" s="3"/>
      <c r="L57" s="3"/>
      <c r="M57" s="3"/>
      <c r="N57" s="3"/>
      <c r="O57" s="3"/>
      <c r="P57" s="3"/>
      <c r="Q57" s="3"/>
      <c r="R57" s="3"/>
      <c r="S57" s="3"/>
      <c r="T57" s="3"/>
      <c r="U57" s="3"/>
      <c r="V57" s="3"/>
      <c r="W57" s="3"/>
      <c r="X57" s="3"/>
      <c r="AG57" t="s">
        <v>963</v>
      </c>
    </row>
    <row r="58" spans="1:60" x14ac:dyDescent="0.2">
      <c r="A58" s="3"/>
      <c r="B58" s="4"/>
      <c r="C58" s="176" t="s">
        <v>405</v>
      </c>
      <c r="D58" s="6"/>
      <c r="E58" s="3"/>
      <c r="F58" s="3"/>
      <c r="G58" s="3"/>
      <c r="H58" s="3"/>
      <c r="I58" s="3"/>
      <c r="J58" s="3"/>
      <c r="K58" s="3"/>
      <c r="L58" s="3"/>
      <c r="M58" s="3"/>
      <c r="N58" s="3"/>
      <c r="O58" s="3"/>
      <c r="P58" s="3"/>
      <c r="Q58" s="3"/>
      <c r="R58" s="3"/>
      <c r="S58" s="3"/>
      <c r="T58" s="3"/>
      <c r="U58" s="3"/>
      <c r="V58" s="3"/>
      <c r="W58" s="3"/>
      <c r="X58" s="3"/>
      <c r="AG58" t="s">
        <v>964</v>
      </c>
    </row>
    <row r="59" spans="1:60" x14ac:dyDescent="0.2">
      <c r="A59" s="3"/>
      <c r="B59" s="4"/>
      <c r="C59" s="176"/>
      <c r="D59" s="6"/>
      <c r="E59" s="3"/>
      <c r="F59" s="3"/>
      <c r="G59" s="3"/>
      <c r="H59" s="3"/>
      <c r="I59" s="3"/>
      <c r="J59" s="3"/>
      <c r="K59" s="3"/>
      <c r="L59" s="3"/>
      <c r="M59" s="3"/>
      <c r="N59" s="3"/>
      <c r="O59" s="3"/>
      <c r="P59" s="3"/>
      <c r="Q59" s="3"/>
      <c r="R59" s="3"/>
      <c r="S59" s="3"/>
      <c r="T59" s="3"/>
      <c r="U59" s="3"/>
      <c r="V59" s="3"/>
      <c r="W59" s="3"/>
      <c r="X59" s="3"/>
    </row>
    <row r="60" spans="1:60" x14ac:dyDescent="0.2">
      <c r="C60" s="178"/>
      <c r="D60" s="10"/>
      <c r="AG60" t="s">
        <v>379</v>
      </c>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B8F0jIuDMqca7W6YiD4wylw2+S2lKpxlqW0bm1GOoWx1INC+FolohEUGmlnIqj71/8QjEfYQSTsA/Uj+WxeOg==" saltValue="29SwSfMmqnIrLdUfgqIi1g==" spinCount="100000" sheet="1"/>
  <mergeCells count="9">
    <mergeCell ref="A1:G1"/>
    <mergeCell ref="C2:G2"/>
    <mergeCell ref="C3:G3"/>
    <mergeCell ref="C4:G4"/>
    <mergeCell ref="A55:B55"/>
    <mergeCell ref="C10:G10"/>
    <mergeCell ref="C19:G19"/>
    <mergeCell ref="C20:G20"/>
    <mergeCell ref="C21:G2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104</v>
      </c>
      <c r="C3" s="264" t="s">
        <v>105</v>
      </c>
      <c r="D3" s="265"/>
      <c r="E3" s="265"/>
      <c r="F3" s="265"/>
      <c r="G3" s="266"/>
      <c r="AC3" s="122" t="s">
        <v>2770</v>
      </c>
      <c r="AG3" t="s">
        <v>293</v>
      </c>
    </row>
    <row r="4" spans="1:60" ht="24.95" customHeight="1" x14ac:dyDescent="0.2">
      <c r="A4" s="141" t="s">
        <v>9</v>
      </c>
      <c r="B4" s="142" t="s">
        <v>107</v>
      </c>
      <c r="C4" s="267" t="s">
        <v>108</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226</v>
      </c>
      <c r="C8" s="174" t="s">
        <v>227</v>
      </c>
      <c r="D8" s="161"/>
      <c r="E8" s="162"/>
      <c r="F8" s="163"/>
      <c r="G8" s="163">
        <f>SUMIF(AG9:AG41,"&lt;&gt;NOR",G9:G41)</f>
        <v>247520</v>
      </c>
      <c r="H8" s="163"/>
      <c r="I8" s="163">
        <f>SUM(I9:I41)</f>
        <v>0</v>
      </c>
      <c r="J8" s="163"/>
      <c r="K8" s="163">
        <f>SUM(K9:K41)</f>
        <v>247520</v>
      </c>
      <c r="L8" s="163"/>
      <c r="M8" s="163">
        <f>SUM(M9:M41)</f>
        <v>299499.2</v>
      </c>
      <c r="N8" s="163"/>
      <c r="O8" s="163">
        <f>SUM(O9:O41)</f>
        <v>0</v>
      </c>
      <c r="P8" s="163"/>
      <c r="Q8" s="163">
        <f>SUM(Q9:Q41)</f>
        <v>0</v>
      </c>
      <c r="R8" s="163"/>
      <c r="S8" s="163"/>
      <c r="T8" s="164"/>
      <c r="U8" s="158"/>
      <c r="V8" s="158">
        <f>SUM(V9:V41)</f>
        <v>0</v>
      </c>
      <c r="W8" s="158"/>
      <c r="X8" s="158"/>
      <c r="AG8" t="s">
        <v>317</v>
      </c>
    </row>
    <row r="9" spans="1:60" ht="22.5" outlineLevel="1" x14ac:dyDescent="0.2">
      <c r="A9" s="165">
        <v>1</v>
      </c>
      <c r="B9" s="166" t="s">
        <v>2771</v>
      </c>
      <c r="C9" s="175" t="s">
        <v>2835</v>
      </c>
      <c r="D9" s="167" t="s">
        <v>1361</v>
      </c>
      <c r="E9" s="168">
        <v>2</v>
      </c>
      <c r="F9" s="169">
        <v>61600</v>
      </c>
      <c r="G9" s="170">
        <f>ROUND(E9*F9,2)</f>
        <v>123200</v>
      </c>
      <c r="H9" s="169">
        <v>0</v>
      </c>
      <c r="I9" s="170">
        <f>ROUND(E9*H9,2)</f>
        <v>0</v>
      </c>
      <c r="J9" s="169">
        <v>61600</v>
      </c>
      <c r="K9" s="170">
        <f>ROUND(E9*J9,2)</f>
        <v>123200</v>
      </c>
      <c r="L9" s="170">
        <v>21</v>
      </c>
      <c r="M9" s="170">
        <f>G9*(1+L9/100)</f>
        <v>149072</v>
      </c>
      <c r="N9" s="170">
        <v>0</v>
      </c>
      <c r="O9" s="170">
        <f>ROUND(E9*N9,2)</f>
        <v>0</v>
      </c>
      <c r="P9" s="170">
        <v>0</v>
      </c>
      <c r="Q9" s="170">
        <f>ROUND(E9*P9,2)</f>
        <v>0</v>
      </c>
      <c r="R9" s="170"/>
      <c r="S9" s="170" t="s">
        <v>321</v>
      </c>
      <c r="T9" s="171" t="s">
        <v>322</v>
      </c>
      <c r="U9" s="157">
        <v>0</v>
      </c>
      <c r="V9" s="157">
        <f>ROUND(E9*U9,2)</f>
        <v>0</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70" t="s">
        <v>2773</v>
      </c>
      <c r="D10" s="271"/>
      <c r="E10" s="271"/>
      <c r="F10" s="271"/>
      <c r="G10" s="271"/>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326</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97" t="s">
        <v>2836</v>
      </c>
      <c r="D11" s="183"/>
      <c r="E11" s="184">
        <v>2</v>
      </c>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393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65">
        <v>2</v>
      </c>
      <c r="B12" s="166" t="s">
        <v>2775</v>
      </c>
      <c r="C12" s="175" t="s">
        <v>2776</v>
      </c>
      <c r="D12" s="167" t="s">
        <v>1361</v>
      </c>
      <c r="E12" s="168">
        <v>2</v>
      </c>
      <c r="F12" s="169">
        <v>1440</v>
      </c>
      <c r="G12" s="170">
        <f>ROUND(E12*F12,2)</f>
        <v>2880</v>
      </c>
      <c r="H12" s="169">
        <v>0</v>
      </c>
      <c r="I12" s="170">
        <f>ROUND(E12*H12,2)</f>
        <v>0</v>
      </c>
      <c r="J12" s="169">
        <v>1440</v>
      </c>
      <c r="K12" s="170">
        <f>ROUND(E12*J12,2)</f>
        <v>2880</v>
      </c>
      <c r="L12" s="170">
        <v>21</v>
      </c>
      <c r="M12" s="170">
        <f>G12*(1+L12/100)</f>
        <v>3484.7999999999997</v>
      </c>
      <c r="N12" s="170">
        <v>0</v>
      </c>
      <c r="O12" s="170">
        <f>ROUND(E12*N12,2)</f>
        <v>0</v>
      </c>
      <c r="P12" s="170">
        <v>0</v>
      </c>
      <c r="Q12" s="170">
        <f>ROUND(E12*P12,2)</f>
        <v>0</v>
      </c>
      <c r="R12" s="170"/>
      <c r="S12" s="170" t="s">
        <v>321</v>
      </c>
      <c r="T12" s="171" t="s">
        <v>322</v>
      </c>
      <c r="U12" s="157">
        <v>0</v>
      </c>
      <c r="V12" s="157">
        <f>ROUND(E12*U12,2)</f>
        <v>0</v>
      </c>
      <c r="W12" s="157"/>
      <c r="X12" s="157" t="s">
        <v>388</v>
      </c>
      <c r="Y12" s="148"/>
      <c r="Z12" s="148"/>
      <c r="AA12" s="148"/>
      <c r="AB12" s="148"/>
      <c r="AC12" s="148"/>
      <c r="AD12" s="148"/>
      <c r="AE12" s="148"/>
      <c r="AF12" s="148"/>
      <c r="AG12" s="148" t="s">
        <v>389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7" t="s">
        <v>2837</v>
      </c>
      <c r="D13" s="183"/>
      <c r="E13" s="184">
        <v>2</v>
      </c>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393</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65">
        <v>3</v>
      </c>
      <c r="B14" s="166" t="s">
        <v>2778</v>
      </c>
      <c r="C14" s="175" t="s">
        <v>2838</v>
      </c>
      <c r="D14" s="167" t="s">
        <v>1361</v>
      </c>
      <c r="E14" s="168">
        <v>2</v>
      </c>
      <c r="F14" s="169">
        <v>960</v>
      </c>
      <c r="G14" s="170">
        <f>ROUND(E14*F14,2)</f>
        <v>1920</v>
      </c>
      <c r="H14" s="169">
        <v>0</v>
      </c>
      <c r="I14" s="170">
        <f>ROUND(E14*H14,2)</f>
        <v>0</v>
      </c>
      <c r="J14" s="169">
        <v>960</v>
      </c>
      <c r="K14" s="170">
        <f>ROUND(E14*J14,2)</f>
        <v>1920</v>
      </c>
      <c r="L14" s="170">
        <v>21</v>
      </c>
      <c r="M14" s="170">
        <f>G14*(1+L14/100)</f>
        <v>2323.1999999999998</v>
      </c>
      <c r="N14" s="170">
        <v>0</v>
      </c>
      <c r="O14" s="170">
        <f>ROUND(E14*N14,2)</f>
        <v>0</v>
      </c>
      <c r="P14" s="170">
        <v>0</v>
      </c>
      <c r="Q14" s="170">
        <f>ROUND(E14*P14,2)</f>
        <v>0</v>
      </c>
      <c r="R14" s="170"/>
      <c r="S14" s="170" t="s">
        <v>321</v>
      </c>
      <c r="T14" s="171" t="s">
        <v>322</v>
      </c>
      <c r="U14" s="157">
        <v>0</v>
      </c>
      <c r="V14" s="157">
        <f>ROUND(E14*U14,2)</f>
        <v>0</v>
      </c>
      <c r="W14" s="157"/>
      <c r="X14" s="157" t="s">
        <v>388</v>
      </c>
      <c r="Y14" s="148"/>
      <c r="Z14" s="148"/>
      <c r="AA14" s="148"/>
      <c r="AB14" s="148"/>
      <c r="AC14" s="148"/>
      <c r="AD14" s="148"/>
      <c r="AE14" s="148"/>
      <c r="AF14" s="148"/>
      <c r="AG14" s="148" t="s">
        <v>389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97" t="s">
        <v>2839</v>
      </c>
      <c r="D15" s="183"/>
      <c r="E15" s="184">
        <v>2</v>
      </c>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393</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65">
        <v>4</v>
      </c>
      <c r="B16" s="166" t="s">
        <v>2781</v>
      </c>
      <c r="C16" s="175" t="s">
        <v>2840</v>
      </c>
      <c r="D16" s="167" t="s">
        <v>320</v>
      </c>
      <c r="E16" s="168">
        <v>1</v>
      </c>
      <c r="F16" s="169">
        <v>1760</v>
      </c>
      <c r="G16" s="170">
        <f>ROUND(E16*F16,2)</f>
        <v>1760</v>
      </c>
      <c r="H16" s="169">
        <v>0</v>
      </c>
      <c r="I16" s="170">
        <f>ROUND(E16*H16,2)</f>
        <v>0</v>
      </c>
      <c r="J16" s="169">
        <v>1760</v>
      </c>
      <c r="K16" s="170">
        <f>ROUND(E16*J16,2)</f>
        <v>1760</v>
      </c>
      <c r="L16" s="170">
        <v>21</v>
      </c>
      <c r="M16" s="170">
        <f>G16*(1+L16/100)</f>
        <v>2129.6</v>
      </c>
      <c r="N16" s="170">
        <v>0</v>
      </c>
      <c r="O16" s="170">
        <f>ROUND(E16*N16,2)</f>
        <v>0</v>
      </c>
      <c r="P16" s="170">
        <v>0</v>
      </c>
      <c r="Q16" s="170">
        <f>ROUND(E16*P16,2)</f>
        <v>0</v>
      </c>
      <c r="R16" s="170"/>
      <c r="S16" s="170" t="s">
        <v>321</v>
      </c>
      <c r="T16" s="171" t="s">
        <v>322</v>
      </c>
      <c r="U16" s="157">
        <v>0</v>
      </c>
      <c r="V16" s="157">
        <f>ROUND(E16*U16,2)</f>
        <v>0</v>
      </c>
      <c r="W16" s="157"/>
      <c r="X16" s="157" t="s">
        <v>388</v>
      </c>
      <c r="Y16" s="148"/>
      <c r="Z16" s="148"/>
      <c r="AA16" s="148"/>
      <c r="AB16" s="148"/>
      <c r="AC16" s="148"/>
      <c r="AD16" s="148"/>
      <c r="AE16" s="148"/>
      <c r="AF16" s="148"/>
      <c r="AG16" s="148" t="s">
        <v>389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97" t="s">
        <v>2841</v>
      </c>
      <c r="D17" s="183"/>
      <c r="E17" s="184">
        <v>1</v>
      </c>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393</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5">
        <v>5</v>
      </c>
      <c r="B18" s="166" t="s">
        <v>2784</v>
      </c>
      <c r="C18" s="175" t="s">
        <v>2842</v>
      </c>
      <c r="D18" s="167" t="s">
        <v>1361</v>
      </c>
      <c r="E18" s="168">
        <v>2</v>
      </c>
      <c r="F18" s="169">
        <v>5200</v>
      </c>
      <c r="G18" s="170">
        <f>ROUND(E18*F18,2)</f>
        <v>10400</v>
      </c>
      <c r="H18" s="169">
        <v>0</v>
      </c>
      <c r="I18" s="170">
        <f>ROUND(E18*H18,2)</f>
        <v>0</v>
      </c>
      <c r="J18" s="169">
        <v>5200</v>
      </c>
      <c r="K18" s="170">
        <f>ROUND(E18*J18,2)</f>
        <v>10400</v>
      </c>
      <c r="L18" s="170">
        <v>21</v>
      </c>
      <c r="M18" s="170">
        <f>G18*(1+L18/100)</f>
        <v>12584</v>
      </c>
      <c r="N18" s="170">
        <v>0</v>
      </c>
      <c r="O18" s="170">
        <f>ROUND(E18*N18,2)</f>
        <v>0</v>
      </c>
      <c r="P18" s="170">
        <v>0</v>
      </c>
      <c r="Q18" s="170">
        <f>ROUND(E18*P18,2)</f>
        <v>0</v>
      </c>
      <c r="R18" s="170"/>
      <c r="S18" s="170" t="s">
        <v>321</v>
      </c>
      <c r="T18" s="171" t="s">
        <v>322</v>
      </c>
      <c r="U18" s="157">
        <v>0</v>
      </c>
      <c r="V18" s="157">
        <f>ROUND(E18*U18,2)</f>
        <v>0</v>
      </c>
      <c r="W18" s="157"/>
      <c r="X18" s="157" t="s">
        <v>388</v>
      </c>
      <c r="Y18" s="148"/>
      <c r="Z18" s="148"/>
      <c r="AA18" s="148"/>
      <c r="AB18" s="148"/>
      <c r="AC18" s="148"/>
      <c r="AD18" s="148"/>
      <c r="AE18" s="148"/>
      <c r="AF18" s="148"/>
      <c r="AG18" s="148" t="s">
        <v>389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97" t="s">
        <v>2843</v>
      </c>
      <c r="D19" s="183"/>
      <c r="E19" s="184">
        <v>2</v>
      </c>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393</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5">
        <v>6</v>
      </c>
      <c r="B20" s="166" t="s">
        <v>2790</v>
      </c>
      <c r="C20" s="175" t="s">
        <v>2800</v>
      </c>
      <c r="D20" s="167" t="s">
        <v>1361</v>
      </c>
      <c r="E20" s="168">
        <v>4</v>
      </c>
      <c r="F20" s="169">
        <v>6400</v>
      </c>
      <c r="G20" s="170">
        <f>ROUND(E20*F20,2)</f>
        <v>25600</v>
      </c>
      <c r="H20" s="169">
        <v>0</v>
      </c>
      <c r="I20" s="170">
        <f>ROUND(E20*H20,2)</f>
        <v>0</v>
      </c>
      <c r="J20" s="169">
        <v>6400</v>
      </c>
      <c r="K20" s="170">
        <f>ROUND(E20*J20,2)</f>
        <v>25600</v>
      </c>
      <c r="L20" s="170">
        <v>21</v>
      </c>
      <c r="M20" s="170">
        <f>G20*(1+L20/100)</f>
        <v>30976</v>
      </c>
      <c r="N20" s="170">
        <v>0</v>
      </c>
      <c r="O20" s="170">
        <f>ROUND(E20*N20,2)</f>
        <v>0</v>
      </c>
      <c r="P20" s="170">
        <v>0</v>
      </c>
      <c r="Q20" s="170">
        <f>ROUND(E20*P20,2)</f>
        <v>0</v>
      </c>
      <c r="R20" s="170"/>
      <c r="S20" s="170" t="s">
        <v>321</v>
      </c>
      <c r="T20" s="171" t="s">
        <v>322</v>
      </c>
      <c r="U20" s="157">
        <v>0</v>
      </c>
      <c r="V20" s="157">
        <f>ROUND(E20*U20,2)</f>
        <v>0</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97" t="s">
        <v>2844</v>
      </c>
      <c r="D21" s="183"/>
      <c r="E21" s="184">
        <v>4</v>
      </c>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393</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65">
        <v>7</v>
      </c>
      <c r="B22" s="166" t="s">
        <v>2793</v>
      </c>
      <c r="C22" s="175" t="s">
        <v>2806</v>
      </c>
      <c r="D22" s="167" t="s">
        <v>1361</v>
      </c>
      <c r="E22" s="168">
        <v>4</v>
      </c>
      <c r="F22" s="169">
        <v>5200</v>
      </c>
      <c r="G22" s="170">
        <f>ROUND(E22*F22,2)</f>
        <v>20800</v>
      </c>
      <c r="H22" s="169">
        <v>0</v>
      </c>
      <c r="I22" s="170">
        <f>ROUND(E22*H22,2)</f>
        <v>0</v>
      </c>
      <c r="J22" s="169">
        <v>5200</v>
      </c>
      <c r="K22" s="170">
        <f>ROUND(E22*J22,2)</f>
        <v>20800</v>
      </c>
      <c r="L22" s="170">
        <v>21</v>
      </c>
      <c r="M22" s="170">
        <f>G22*(1+L22/100)</f>
        <v>25168</v>
      </c>
      <c r="N22" s="170">
        <v>0</v>
      </c>
      <c r="O22" s="170">
        <f>ROUND(E22*N22,2)</f>
        <v>0</v>
      </c>
      <c r="P22" s="170">
        <v>0</v>
      </c>
      <c r="Q22" s="170">
        <f>ROUND(E22*P22,2)</f>
        <v>0</v>
      </c>
      <c r="R22" s="170"/>
      <c r="S22" s="170" t="s">
        <v>321</v>
      </c>
      <c r="T22" s="171" t="s">
        <v>322</v>
      </c>
      <c r="U22" s="157">
        <v>0</v>
      </c>
      <c r="V22" s="157">
        <f>ROUND(E22*U22,2)</f>
        <v>0</v>
      </c>
      <c r="W22" s="157"/>
      <c r="X22" s="157" t="s">
        <v>388</v>
      </c>
      <c r="Y22" s="148"/>
      <c r="Z22" s="148"/>
      <c r="AA22" s="148"/>
      <c r="AB22" s="148"/>
      <c r="AC22" s="148"/>
      <c r="AD22" s="148"/>
      <c r="AE22" s="148"/>
      <c r="AF22" s="148"/>
      <c r="AG22" s="148" t="s">
        <v>389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97" t="s">
        <v>2845</v>
      </c>
      <c r="D23" s="183"/>
      <c r="E23" s="184">
        <v>4</v>
      </c>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393</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65">
        <v>8</v>
      </c>
      <c r="B24" s="166" t="s">
        <v>2796</v>
      </c>
      <c r="C24" s="175" t="s">
        <v>2846</v>
      </c>
      <c r="D24" s="167" t="s">
        <v>1361</v>
      </c>
      <c r="E24" s="168">
        <v>1</v>
      </c>
      <c r="F24" s="169">
        <v>560</v>
      </c>
      <c r="G24" s="170">
        <f>ROUND(E24*F24,2)</f>
        <v>560</v>
      </c>
      <c r="H24" s="169">
        <v>0</v>
      </c>
      <c r="I24" s="170">
        <f>ROUND(E24*H24,2)</f>
        <v>0</v>
      </c>
      <c r="J24" s="169">
        <v>560</v>
      </c>
      <c r="K24" s="170">
        <f>ROUND(E24*J24,2)</f>
        <v>560</v>
      </c>
      <c r="L24" s="170">
        <v>21</v>
      </c>
      <c r="M24" s="170">
        <f>G24*(1+L24/100)</f>
        <v>677.6</v>
      </c>
      <c r="N24" s="170">
        <v>0</v>
      </c>
      <c r="O24" s="170">
        <f>ROUND(E24*N24,2)</f>
        <v>0</v>
      </c>
      <c r="P24" s="170">
        <v>0</v>
      </c>
      <c r="Q24" s="170">
        <f>ROUND(E24*P24,2)</f>
        <v>0</v>
      </c>
      <c r="R24" s="170"/>
      <c r="S24" s="170" t="s">
        <v>321</v>
      </c>
      <c r="T24" s="171" t="s">
        <v>322</v>
      </c>
      <c r="U24" s="157">
        <v>0</v>
      </c>
      <c r="V24" s="157">
        <f>ROUND(E24*U24,2)</f>
        <v>0</v>
      </c>
      <c r="W24" s="157"/>
      <c r="X24" s="157" t="s">
        <v>388</v>
      </c>
      <c r="Y24" s="148"/>
      <c r="Z24" s="148"/>
      <c r="AA24" s="148"/>
      <c r="AB24" s="148"/>
      <c r="AC24" s="148"/>
      <c r="AD24" s="148"/>
      <c r="AE24" s="148"/>
      <c r="AF24" s="148"/>
      <c r="AG24" s="148" t="s">
        <v>389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97" t="s">
        <v>2847</v>
      </c>
      <c r="D25" s="183"/>
      <c r="E25" s="184">
        <v>1</v>
      </c>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393</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65">
        <v>9</v>
      </c>
      <c r="B26" s="166" t="s">
        <v>2799</v>
      </c>
      <c r="C26" s="175" t="s">
        <v>2848</v>
      </c>
      <c r="D26" s="167" t="s">
        <v>1361</v>
      </c>
      <c r="E26" s="168">
        <v>2</v>
      </c>
      <c r="F26" s="169">
        <v>1200</v>
      </c>
      <c r="G26" s="170">
        <f>ROUND(E26*F26,2)</f>
        <v>2400</v>
      </c>
      <c r="H26" s="169">
        <v>0</v>
      </c>
      <c r="I26" s="170">
        <f>ROUND(E26*H26,2)</f>
        <v>0</v>
      </c>
      <c r="J26" s="169">
        <v>1200</v>
      </c>
      <c r="K26" s="170">
        <f>ROUND(E26*J26,2)</f>
        <v>2400</v>
      </c>
      <c r="L26" s="170">
        <v>21</v>
      </c>
      <c r="M26" s="170">
        <f>G26*(1+L26/100)</f>
        <v>2904</v>
      </c>
      <c r="N26" s="170">
        <v>0</v>
      </c>
      <c r="O26" s="170">
        <f>ROUND(E26*N26,2)</f>
        <v>0</v>
      </c>
      <c r="P26" s="170">
        <v>0</v>
      </c>
      <c r="Q26" s="170">
        <f>ROUND(E26*P26,2)</f>
        <v>0</v>
      </c>
      <c r="R26" s="170"/>
      <c r="S26" s="170" t="s">
        <v>321</v>
      </c>
      <c r="T26" s="171" t="s">
        <v>322</v>
      </c>
      <c r="U26" s="157">
        <v>0</v>
      </c>
      <c r="V26" s="157">
        <f>ROUND(E26*U26,2)</f>
        <v>0</v>
      </c>
      <c r="W26" s="157"/>
      <c r="X26" s="157" t="s">
        <v>388</v>
      </c>
      <c r="Y26" s="148"/>
      <c r="Z26" s="148"/>
      <c r="AA26" s="148"/>
      <c r="AB26" s="148"/>
      <c r="AC26" s="148"/>
      <c r="AD26" s="148"/>
      <c r="AE26" s="148"/>
      <c r="AF26" s="148"/>
      <c r="AG26" s="148" t="s">
        <v>389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97" t="s">
        <v>2849</v>
      </c>
      <c r="D27" s="183"/>
      <c r="E27" s="184">
        <v>2</v>
      </c>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393</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65">
        <v>10</v>
      </c>
      <c r="B28" s="166" t="s">
        <v>2802</v>
      </c>
      <c r="C28" s="175" t="s">
        <v>2850</v>
      </c>
      <c r="D28" s="167" t="s">
        <v>320</v>
      </c>
      <c r="E28" s="168">
        <v>1</v>
      </c>
      <c r="F28" s="169">
        <v>1200</v>
      </c>
      <c r="G28" s="170">
        <f>ROUND(E28*F28,2)</f>
        <v>1200</v>
      </c>
      <c r="H28" s="169">
        <v>0</v>
      </c>
      <c r="I28" s="170">
        <f>ROUND(E28*H28,2)</f>
        <v>0</v>
      </c>
      <c r="J28" s="169">
        <v>1200</v>
      </c>
      <c r="K28" s="170">
        <f>ROUND(E28*J28,2)</f>
        <v>1200</v>
      </c>
      <c r="L28" s="170">
        <v>21</v>
      </c>
      <c r="M28" s="170">
        <f>G28*(1+L28/100)</f>
        <v>1452</v>
      </c>
      <c r="N28" s="170">
        <v>0</v>
      </c>
      <c r="O28" s="170">
        <f>ROUND(E28*N28,2)</f>
        <v>0</v>
      </c>
      <c r="P28" s="170">
        <v>0</v>
      </c>
      <c r="Q28" s="170">
        <f>ROUND(E28*P28,2)</f>
        <v>0</v>
      </c>
      <c r="R28" s="170"/>
      <c r="S28" s="170" t="s">
        <v>321</v>
      </c>
      <c r="T28" s="171" t="s">
        <v>322</v>
      </c>
      <c r="U28" s="157">
        <v>0</v>
      </c>
      <c r="V28" s="157">
        <f>ROUND(E28*U28,2)</f>
        <v>0</v>
      </c>
      <c r="W28" s="157"/>
      <c r="X28" s="157" t="s">
        <v>388</v>
      </c>
      <c r="Y28" s="148"/>
      <c r="Z28" s="148"/>
      <c r="AA28" s="148"/>
      <c r="AB28" s="148"/>
      <c r="AC28" s="148"/>
      <c r="AD28" s="148"/>
      <c r="AE28" s="148"/>
      <c r="AF28" s="148"/>
      <c r="AG28" s="148" t="s">
        <v>389</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97" t="s">
        <v>2851</v>
      </c>
      <c r="D29" s="183"/>
      <c r="E29" s="184">
        <v>1</v>
      </c>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393</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65">
        <v>11</v>
      </c>
      <c r="B30" s="166" t="s">
        <v>2805</v>
      </c>
      <c r="C30" s="175" t="s">
        <v>2852</v>
      </c>
      <c r="D30" s="167" t="s">
        <v>1361</v>
      </c>
      <c r="E30" s="168">
        <v>2</v>
      </c>
      <c r="F30" s="169">
        <v>400</v>
      </c>
      <c r="G30" s="170">
        <f>ROUND(E30*F30,2)</f>
        <v>800</v>
      </c>
      <c r="H30" s="169">
        <v>0</v>
      </c>
      <c r="I30" s="170">
        <f>ROUND(E30*H30,2)</f>
        <v>0</v>
      </c>
      <c r="J30" s="169">
        <v>400</v>
      </c>
      <c r="K30" s="170">
        <f>ROUND(E30*J30,2)</f>
        <v>800</v>
      </c>
      <c r="L30" s="170">
        <v>21</v>
      </c>
      <c r="M30" s="170">
        <f>G30*(1+L30/100)</f>
        <v>968</v>
      </c>
      <c r="N30" s="170">
        <v>0</v>
      </c>
      <c r="O30" s="170">
        <f>ROUND(E30*N30,2)</f>
        <v>0</v>
      </c>
      <c r="P30" s="170">
        <v>0</v>
      </c>
      <c r="Q30" s="170">
        <f>ROUND(E30*P30,2)</f>
        <v>0</v>
      </c>
      <c r="R30" s="170"/>
      <c r="S30" s="170" t="s">
        <v>321</v>
      </c>
      <c r="T30" s="171" t="s">
        <v>322</v>
      </c>
      <c r="U30" s="157">
        <v>0</v>
      </c>
      <c r="V30" s="157">
        <f>ROUND(E30*U30,2)</f>
        <v>0</v>
      </c>
      <c r="W30" s="157"/>
      <c r="X30" s="157" t="s">
        <v>388</v>
      </c>
      <c r="Y30" s="148"/>
      <c r="Z30" s="148"/>
      <c r="AA30" s="148"/>
      <c r="AB30" s="148"/>
      <c r="AC30" s="148"/>
      <c r="AD30" s="148"/>
      <c r="AE30" s="148"/>
      <c r="AF30" s="148"/>
      <c r="AG30" s="148" t="s">
        <v>389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97" t="s">
        <v>2853</v>
      </c>
      <c r="D31" s="183"/>
      <c r="E31" s="184">
        <v>2</v>
      </c>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393</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65">
        <v>12</v>
      </c>
      <c r="B32" s="166" t="s">
        <v>2808</v>
      </c>
      <c r="C32" s="175" t="s">
        <v>2854</v>
      </c>
      <c r="D32" s="167" t="s">
        <v>1361</v>
      </c>
      <c r="E32" s="168">
        <v>1</v>
      </c>
      <c r="F32" s="169">
        <v>400</v>
      </c>
      <c r="G32" s="170">
        <f>ROUND(E32*F32,2)</f>
        <v>400</v>
      </c>
      <c r="H32" s="169">
        <v>0</v>
      </c>
      <c r="I32" s="170">
        <f>ROUND(E32*H32,2)</f>
        <v>0</v>
      </c>
      <c r="J32" s="169">
        <v>400</v>
      </c>
      <c r="K32" s="170">
        <f>ROUND(E32*J32,2)</f>
        <v>400</v>
      </c>
      <c r="L32" s="170">
        <v>21</v>
      </c>
      <c r="M32" s="170">
        <f>G32*(1+L32/100)</f>
        <v>484</v>
      </c>
      <c r="N32" s="170">
        <v>0</v>
      </c>
      <c r="O32" s="170">
        <f>ROUND(E32*N32,2)</f>
        <v>0</v>
      </c>
      <c r="P32" s="170">
        <v>0</v>
      </c>
      <c r="Q32" s="170">
        <f>ROUND(E32*P32,2)</f>
        <v>0</v>
      </c>
      <c r="R32" s="170"/>
      <c r="S32" s="170" t="s">
        <v>321</v>
      </c>
      <c r="T32" s="171" t="s">
        <v>322</v>
      </c>
      <c r="U32" s="157">
        <v>0</v>
      </c>
      <c r="V32" s="157">
        <f>ROUND(E32*U32,2)</f>
        <v>0</v>
      </c>
      <c r="W32" s="157"/>
      <c r="X32" s="157" t="s">
        <v>388</v>
      </c>
      <c r="Y32" s="148"/>
      <c r="Z32" s="148"/>
      <c r="AA32" s="148"/>
      <c r="AB32" s="148"/>
      <c r="AC32" s="148"/>
      <c r="AD32" s="148"/>
      <c r="AE32" s="148"/>
      <c r="AF32" s="148"/>
      <c r="AG32" s="148" t="s">
        <v>389</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97" t="s">
        <v>2855</v>
      </c>
      <c r="D33" s="183"/>
      <c r="E33" s="184">
        <v>1</v>
      </c>
      <c r="F33" s="157"/>
      <c r="G33" s="157"/>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393</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65">
        <v>13</v>
      </c>
      <c r="B34" s="166" t="s">
        <v>2811</v>
      </c>
      <c r="C34" s="175" t="s">
        <v>2856</v>
      </c>
      <c r="D34" s="167" t="s">
        <v>1361</v>
      </c>
      <c r="E34" s="168">
        <v>1</v>
      </c>
      <c r="F34" s="169">
        <v>1600</v>
      </c>
      <c r="G34" s="170">
        <f>ROUND(E34*F34,2)</f>
        <v>1600</v>
      </c>
      <c r="H34" s="169">
        <v>0</v>
      </c>
      <c r="I34" s="170">
        <f>ROUND(E34*H34,2)</f>
        <v>0</v>
      </c>
      <c r="J34" s="169">
        <v>1600</v>
      </c>
      <c r="K34" s="170">
        <f>ROUND(E34*J34,2)</f>
        <v>1600</v>
      </c>
      <c r="L34" s="170">
        <v>21</v>
      </c>
      <c r="M34" s="170">
        <f>G34*(1+L34/100)</f>
        <v>1936</v>
      </c>
      <c r="N34" s="170">
        <v>0</v>
      </c>
      <c r="O34" s="170">
        <f>ROUND(E34*N34,2)</f>
        <v>0</v>
      </c>
      <c r="P34" s="170">
        <v>0</v>
      </c>
      <c r="Q34" s="170">
        <f>ROUND(E34*P34,2)</f>
        <v>0</v>
      </c>
      <c r="R34" s="170"/>
      <c r="S34" s="170" t="s">
        <v>321</v>
      </c>
      <c r="T34" s="171" t="s">
        <v>322</v>
      </c>
      <c r="U34" s="157">
        <v>0</v>
      </c>
      <c r="V34" s="157">
        <f>ROUND(E34*U34,2)</f>
        <v>0</v>
      </c>
      <c r="W34" s="157"/>
      <c r="X34" s="157" t="s">
        <v>388</v>
      </c>
      <c r="Y34" s="148"/>
      <c r="Z34" s="148"/>
      <c r="AA34" s="148"/>
      <c r="AB34" s="148"/>
      <c r="AC34" s="148"/>
      <c r="AD34" s="148"/>
      <c r="AE34" s="148"/>
      <c r="AF34" s="148"/>
      <c r="AG34" s="148" t="s">
        <v>389</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97" t="s">
        <v>2857</v>
      </c>
      <c r="D35" s="183"/>
      <c r="E35" s="184">
        <v>1</v>
      </c>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393</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65">
        <v>14</v>
      </c>
      <c r="B36" s="166" t="s">
        <v>2814</v>
      </c>
      <c r="C36" s="175" t="s">
        <v>2833</v>
      </c>
      <c r="D36" s="167" t="s">
        <v>1361</v>
      </c>
      <c r="E36" s="168">
        <v>1</v>
      </c>
      <c r="F36" s="169">
        <v>16000</v>
      </c>
      <c r="G36" s="170">
        <f>ROUND(E36*F36,2)</f>
        <v>16000</v>
      </c>
      <c r="H36" s="169">
        <v>0</v>
      </c>
      <c r="I36" s="170">
        <f>ROUND(E36*H36,2)</f>
        <v>0</v>
      </c>
      <c r="J36" s="169">
        <v>16000</v>
      </c>
      <c r="K36" s="170">
        <f>ROUND(E36*J36,2)</f>
        <v>16000</v>
      </c>
      <c r="L36" s="170">
        <v>21</v>
      </c>
      <c r="M36" s="170">
        <f>G36*(1+L36/100)</f>
        <v>19360</v>
      </c>
      <c r="N36" s="170">
        <v>0</v>
      </c>
      <c r="O36" s="170">
        <f>ROUND(E36*N36,2)</f>
        <v>0</v>
      </c>
      <c r="P36" s="170">
        <v>0</v>
      </c>
      <c r="Q36" s="170">
        <f>ROUND(E36*P36,2)</f>
        <v>0</v>
      </c>
      <c r="R36" s="170"/>
      <c r="S36" s="170" t="s">
        <v>321</v>
      </c>
      <c r="T36" s="171" t="s">
        <v>322</v>
      </c>
      <c r="U36" s="157">
        <v>0</v>
      </c>
      <c r="V36" s="157">
        <f>ROUND(E36*U36,2)</f>
        <v>0</v>
      </c>
      <c r="W36" s="157"/>
      <c r="X36" s="157" t="s">
        <v>388</v>
      </c>
      <c r="Y36" s="148"/>
      <c r="Z36" s="148"/>
      <c r="AA36" s="148"/>
      <c r="AB36" s="148"/>
      <c r="AC36" s="148"/>
      <c r="AD36" s="148"/>
      <c r="AE36" s="148"/>
      <c r="AF36" s="148"/>
      <c r="AG36" s="148" t="s">
        <v>389</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97" t="s">
        <v>2858</v>
      </c>
      <c r="D37" s="183"/>
      <c r="E37" s="184">
        <v>1</v>
      </c>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393</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1" x14ac:dyDescent="0.2">
      <c r="A38" s="165">
        <v>15</v>
      </c>
      <c r="B38" s="166" t="s">
        <v>2817</v>
      </c>
      <c r="C38" s="175" t="s">
        <v>2827</v>
      </c>
      <c r="D38" s="167" t="s">
        <v>1361</v>
      </c>
      <c r="E38" s="168">
        <v>1</v>
      </c>
      <c r="F38" s="169">
        <v>36000</v>
      </c>
      <c r="G38" s="170">
        <f>ROUND(E38*F38,2)</f>
        <v>36000</v>
      </c>
      <c r="H38" s="169">
        <v>0</v>
      </c>
      <c r="I38" s="170">
        <f>ROUND(E38*H38,2)</f>
        <v>0</v>
      </c>
      <c r="J38" s="169">
        <v>36000</v>
      </c>
      <c r="K38" s="170">
        <f>ROUND(E38*J38,2)</f>
        <v>36000</v>
      </c>
      <c r="L38" s="170">
        <v>21</v>
      </c>
      <c r="M38" s="170">
        <f>G38*(1+L38/100)</f>
        <v>43560</v>
      </c>
      <c r="N38" s="170">
        <v>0</v>
      </c>
      <c r="O38" s="170">
        <f>ROUND(E38*N38,2)</f>
        <v>0</v>
      </c>
      <c r="P38" s="170">
        <v>0</v>
      </c>
      <c r="Q38" s="170">
        <f>ROUND(E38*P38,2)</f>
        <v>0</v>
      </c>
      <c r="R38" s="170"/>
      <c r="S38" s="170" t="s">
        <v>321</v>
      </c>
      <c r="T38" s="171" t="s">
        <v>322</v>
      </c>
      <c r="U38" s="157">
        <v>0</v>
      </c>
      <c r="V38" s="157">
        <f>ROUND(E38*U38,2)</f>
        <v>0</v>
      </c>
      <c r="W38" s="157"/>
      <c r="X38" s="157" t="s">
        <v>388</v>
      </c>
      <c r="Y38" s="148"/>
      <c r="Z38" s="148"/>
      <c r="AA38" s="148"/>
      <c r="AB38" s="148"/>
      <c r="AC38" s="148"/>
      <c r="AD38" s="148"/>
      <c r="AE38" s="148"/>
      <c r="AF38" s="148"/>
      <c r="AG38" s="148" t="s">
        <v>389</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97" t="s">
        <v>2859</v>
      </c>
      <c r="D39" s="183"/>
      <c r="E39" s="184">
        <v>1</v>
      </c>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393</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65">
        <v>16</v>
      </c>
      <c r="B40" s="166" t="s">
        <v>2820</v>
      </c>
      <c r="C40" s="175" t="s">
        <v>2830</v>
      </c>
      <c r="D40" s="167" t="s">
        <v>1361</v>
      </c>
      <c r="E40" s="168">
        <v>1</v>
      </c>
      <c r="F40" s="169">
        <v>2000</v>
      </c>
      <c r="G40" s="170">
        <f>ROUND(E40*F40,2)</f>
        <v>2000</v>
      </c>
      <c r="H40" s="169">
        <v>0</v>
      </c>
      <c r="I40" s="170">
        <f>ROUND(E40*H40,2)</f>
        <v>0</v>
      </c>
      <c r="J40" s="169">
        <v>2000</v>
      </c>
      <c r="K40" s="170">
        <f>ROUND(E40*J40,2)</f>
        <v>2000</v>
      </c>
      <c r="L40" s="170">
        <v>21</v>
      </c>
      <c r="M40" s="170">
        <f>G40*(1+L40/100)</f>
        <v>2420</v>
      </c>
      <c r="N40" s="170">
        <v>0</v>
      </c>
      <c r="O40" s="170">
        <f>ROUND(E40*N40,2)</f>
        <v>0</v>
      </c>
      <c r="P40" s="170">
        <v>0</v>
      </c>
      <c r="Q40" s="170">
        <f>ROUND(E40*P40,2)</f>
        <v>0</v>
      </c>
      <c r="R40" s="170"/>
      <c r="S40" s="170" t="s">
        <v>321</v>
      </c>
      <c r="T40" s="171" t="s">
        <v>322</v>
      </c>
      <c r="U40" s="157">
        <v>0</v>
      </c>
      <c r="V40" s="157">
        <f>ROUND(E40*U40,2)</f>
        <v>0</v>
      </c>
      <c r="W40" s="157"/>
      <c r="X40" s="157" t="s">
        <v>388</v>
      </c>
      <c r="Y40" s="148"/>
      <c r="Z40" s="148"/>
      <c r="AA40" s="148"/>
      <c r="AB40" s="148"/>
      <c r="AC40" s="148"/>
      <c r="AD40" s="148"/>
      <c r="AE40" s="148"/>
      <c r="AF40" s="148"/>
      <c r="AG40" s="148" t="s">
        <v>389</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97" t="s">
        <v>2860</v>
      </c>
      <c r="D41" s="183"/>
      <c r="E41" s="184">
        <v>1</v>
      </c>
      <c r="F41" s="157"/>
      <c r="G41" s="157"/>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393</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x14ac:dyDescent="0.2">
      <c r="A42" s="3"/>
      <c r="B42" s="4"/>
      <c r="C42" s="176"/>
      <c r="D42" s="6"/>
      <c r="E42" s="3"/>
      <c r="F42" s="3"/>
      <c r="G42" s="3"/>
      <c r="H42" s="3"/>
      <c r="I42" s="3"/>
      <c r="J42" s="3"/>
      <c r="K42" s="3"/>
      <c r="L42" s="3"/>
      <c r="M42" s="3"/>
      <c r="N42" s="3"/>
      <c r="O42" s="3"/>
      <c r="P42" s="3"/>
      <c r="Q42" s="3"/>
      <c r="R42" s="3"/>
      <c r="S42" s="3"/>
      <c r="T42" s="3"/>
      <c r="U42" s="3"/>
      <c r="V42" s="3"/>
      <c r="W42" s="3"/>
      <c r="X42" s="3"/>
      <c r="AE42">
        <v>15</v>
      </c>
      <c r="AF42">
        <v>21</v>
      </c>
      <c r="AG42" t="s">
        <v>303</v>
      </c>
    </row>
    <row r="43" spans="1:60" x14ac:dyDescent="0.2">
      <c r="A43" s="151"/>
      <c r="B43" s="152" t="s">
        <v>29</v>
      </c>
      <c r="C43" s="177"/>
      <c r="D43" s="153"/>
      <c r="E43" s="154"/>
      <c r="F43" s="154"/>
      <c r="G43" s="173">
        <f>G8</f>
        <v>247520</v>
      </c>
      <c r="H43" s="3"/>
      <c r="I43" s="3"/>
      <c r="J43" s="3"/>
      <c r="K43" s="3"/>
      <c r="L43" s="3"/>
      <c r="M43" s="3"/>
      <c r="N43" s="3"/>
      <c r="O43" s="3"/>
      <c r="P43" s="3"/>
      <c r="Q43" s="3"/>
      <c r="R43" s="3"/>
      <c r="S43" s="3"/>
      <c r="T43" s="3"/>
      <c r="U43" s="3"/>
      <c r="V43" s="3"/>
      <c r="W43" s="3"/>
      <c r="X43" s="3"/>
      <c r="AE43">
        <f>SUMIF(L7:L41,AE42,G7:G41)</f>
        <v>0</v>
      </c>
      <c r="AF43">
        <f>SUMIF(L7:L41,AF42,G7:G41)</f>
        <v>247520</v>
      </c>
      <c r="AG43" t="s">
        <v>378</v>
      </c>
    </row>
    <row r="44" spans="1:60" x14ac:dyDescent="0.2">
      <c r="A44" s="272" t="s">
        <v>957</v>
      </c>
      <c r="B44" s="272"/>
      <c r="C44" s="176"/>
      <c r="D44" s="6"/>
      <c r="E44" s="3"/>
      <c r="F44" s="3"/>
      <c r="G44" s="3"/>
      <c r="H44" s="3"/>
      <c r="I44" s="3"/>
      <c r="J44" s="3"/>
      <c r="K44" s="3"/>
      <c r="L44" s="3"/>
      <c r="M44" s="3"/>
      <c r="N44" s="3"/>
      <c r="O44" s="3"/>
      <c r="P44" s="3"/>
      <c r="Q44" s="3"/>
      <c r="R44" s="3"/>
      <c r="S44" s="3"/>
      <c r="T44" s="3"/>
      <c r="U44" s="3"/>
      <c r="V44" s="3"/>
      <c r="W44" s="3"/>
      <c r="X44" s="3"/>
    </row>
    <row r="45" spans="1:60" x14ac:dyDescent="0.2">
      <c r="A45" s="3"/>
      <c r="B45" s="4" t="s">
        <v>2072</v>
      </c>
      <c r="C45" s="176" t="s">
        <v>2073</v>
      </c>
      <c r="D45" s="6"/>
      <c r="E45" s="3"/>
      <c r="F45" s="3"/>
      <c r="G45" s="3"/>
      <c r="H45" s="3"/>
      <c r="I45" s="3"/>
      <c r="J45" s="3"/>
      <c r="K45" s="3"/>
      <c r="L45" s="3"/>
      <c r="M45" s="3"/>
      <c r="N45" s="3"/>
      <c r="O45" s="3"/>
      <c r="P45" s="3"/>
      <c r="Q45" s="3"/>
      <c r="R45" s="3"/>
      <c r="S45" s="3"/>
      <c r="T45" s="3"/>
      <c r="U45" s="3"/>
      <c r="V45" s="3"/>
      <c r="W45" s="3"/>
      <c r="X45" s="3"/>
      <c r="AG45" t="s">
        <v>960</v>
      </c>
    </row>
    <row r="46" spans="1:60" x14ac:dyDescent="0.2">
      <c r="A46" s="3"/>
      <c r="B46" s="4" t="s">
        <v>961</v>
      </c>
      <c r="C46" s="176" t="s">
        <v>2074</v>
      </c>
      <c r="D46" s="6"/>
      <c r="E46" s="3"/>
      <c r="F46" s="3"/>
      <c r="G46" s="3"/>
      <c r="H46" s="3"/>
      <c r="I46" s="3"/>
      <c r="J46" s="3"/>
      <c r="K46" s="3"/>
      <c r="L46" s="3"/>
      <c r="M46" s="3"/>
      <c r="N46" s="3"/>
      <c r="O46" s="3"/>
      <c r="P46" s="3"/>
      <c r="Q46" s="3"/>
      <c r="R46" s="3"/>
      <c r="S46" s="3"/>
      <c r="T46" s="3"/>
      <c r="U46" s="3"/>
      <c r="V46" s="3"/>
      <c r="W46" s="3"/>
      <c r="X46" s="3"/>
      <c r="AG46" t="s">
        <v>963</v>
      </c>
    </row>
    <row r="47" spans="1:60" x14ac:dyDescent="0.2">
      <c r="A47" s="3"/>
      <c r="B47" s="4"/>
      <c r="C47" s="176" t="s">
        <v>405</v>
      </c>
      <c r="D47" s="6"/>
      <c r="E47" s="3"/>
      <c r="F47" s="3"/>
      <c r="G47" s="3"/>
      <c r="H47" s="3"/>
      <c r="I47" s="3"/>
      <c r="J47" s="3"/>
      <c r="K47" s="3"/>
      <c r="L47" s="3"/>
      <c r="M47" s="3"/>
      <c r="N47" s="3"/>
      <c r="O47" s="3"/>
      <c r="P47" s="3"/>
      <c r="Q47" s="3"/>
      <c r="R47" s="3"/>
      <c r="S47" s="3"/>
      <c r="T47" s="3"/>
      <c r="U47" s="3"/>
      <c r="V47" s="3"/>
      <c r="W47" s="3"/>
      <c r="X47" s="3"/>
      <c r="AG47" t="s">
        <v>964</v>
      </c>
    </row>
    <row r="48" spans="1:60" x14ac:dyDescent="0.2">
      <c r="A48" s="3"/>
      <c r="B48" s="4"/>
      <c r="C48" s="176"/>
      <c r="D48" s="6"/>
      <c r="E48" s="3"/>
      <c r="F48" s="3"/>
      <c r="G48" s="3"/>
      <c r="H48" s="3"/>
      <c r="I48" s="3"/>
      <c r="J48" s="3"/>
      <c r="K48" s="3"/>
      <c r="L48" s="3"/>
      <c r="M48" s="3"/>
      <c r="N48" s="3"/>
      <c r="O48" s="3"/>
      <c r="P48" s="3"/>
      <c r="Q48" s="3"/>
      <c r="R48" s="3"/>
      <c r="S48" s="3"/>
      <c r="T48" s="3"/>
      <c r="U48" s="3"/>
      <c r="V48" s="3"/>
      <c r="W48" s="3"/>
      <c r="X48" s="3"/>
    </row>
    <row r="49" spans="3:33" x14ac:dyDescent="0.2">
      <c r="C49" s="178"/>
      <c r="D49" s="10"/>
      <c r="AG49" t="s">
        <v>379</v>
      </c>
    </row>
    <row r="50" spans="3:33" x14ac:dyDescent="0.2">
      <c r="D50" s="10"/>
    </row>
    <row r="51" spans="3:33" x14ac:dyDescent="0.2">
      <c r="D51" s="10"/>
    </row>
    <row r="52" spans="3:33" x14ac:dyDescent="0.2">
      <c r="D52" s="10"/>
    </row>
    <row r="53" spans="3:33" x14ac:dyDescent="0.2">
      <c r="D53" s="10"/>
    </row>
    <row r="54" spans="3:33" x14ac:dyDescent="0.2">
      <c r="D54" s="10"/>
    </row>
    <row r="55" spans="3:33" x14ac:dyDescent="0.2">
      <c r="D55" s="10"/>
    </row>
    <row r="56" spans="3:33" x14ac:dyDescent="0.2">
      <c r="D56" s="10"/>
    </row>
    <row r="57" spans="3:33" x14ac:dyDescent="0.2">
      <c r="D57" s="10"/>
    </row>
    <row r="58" spans="3:33" x14ac:dyDescent="0.2">
      <c r="D58" s="10"/>
    </row>
    <row r="59" spans="3:33" x14ac:dyDescent="0.2">
      <c r="D59" s="10"/>
    </row>
    <row r="60" spans="3:33" x14ac:dyDescent="0.2">
      <c r="D60" s="10"/>
    </row>
    <row r="61" spans="3:33" x14ac:dyDescent="0.2">
      <c r="D61" s="10"/>
    </row>
    <row r="62" spans="3:33" x14ac:dyDescent="0.2">
      <c r="D62" s="10"/>
    </row>
    <row r="63" spans="3:33" x14ac:dyDescent="0.2">
      <c r="D63" s="10"/>
    </row>
    <row r="64" spans="3: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7L+eZwQAstG5qt+ELpZZO0u/ZVczVhtPJ6m3UEO85HCSjAQfgQVQDS2QjRR366G0tlsc7mZeG+bZaKT/t8F+pA==" saltValue="RzD6uS9W+6qzth6zZUF93g==" spinCount="100000" sheet="1"/>
  <mergeCells count="6">
    <mergeCell ref="A1:G1"/>
    <mergeCell ref="C2:G2"/>
    <mergeCell ref="C3:G3"/>
    <mergeCell ref="C4:G4"/>
    <mergeCell ref="A44:B4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104</v>
      </c>
      <c r="C3" s="264" t="s">
        <v>105</v>
      </c>
      <c r="D3" s="265"/>
      <c r="E3" s="265"/>
      <c r="F3" s="265"/>
      <c r="G3" s="266"/>
      <c r="AC3" s="122" t="s">
        <v>2770</v>
      </c>
      <c r="AG3" t="s">
        <v>293</v>
      </c>
    </row>
    <row r="4" spans="1:60" ht="24.95" customHeight="1" x14ac:dyDescent="0.2">
      <c r="A4" s="141" t="s">
        <v>9</v>
      </c>
      <c r="B4" s="142" t="s">
        <v>109</v>
      </c>
      <c r="C4" s="267" t="s">
        <v>110</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226</v>
      </c>
      <c r="C8" s="174" t="s">
        <v>227</v>
      </c>
      <c r="D8" s="161"/>
      <c r="E8" s="162"/>
      <c r="F8" s="163"/>
      <c r="G8" s="163">
        <f>SUMIF(AG9:AG41,"&lt;&gt;NOR",G9:G41)</f>
        <v>247040</v>
      </c>
      <c r="H8" s="163"/>
      <c r="I8" s="163">
        <f>SUM(I9:I41)</f>
        <v>0</v>
      </c>
      <c r="J8" s="163"/>
      <c r="K8" s="163">
        <f>SUM(K9:K41)</f>
        <v>247040</v>
      </c>
      <c r="L8" s="163"/>
      <c r="M8" s="163">
        <f>SUM(M9:M41)</f>
        <v>298918.40000000002</v>
      </c>
      <c r="N8" s="163"/>
      <c r="O8" s="163">
        <f>SUM(O9:O41)</f>
        <v>0</v>
      </c>
      <c r="P8" s="163"/>
      <c r="Q8" s="163">
        <f>SUM(Q9:Q41)</f>
        <v>0</v>
      </c>
      <c r="R8" s="163"/>
      <c r="S8" s="163"/>
      <c r="T8" s="164"/>
      <c r="U8" s="158"/>
      <c r="V8" s="158">
        <f>SUM(V9:V41)</f>
        <v>0</v>
      </c>
      <c r="W8" s="158"/>
      <c r="X8" s="158"/>
      <c r="AG8" t="s">
        <v>317</v>
      </c>
    </row>
    <row r="9" spans="1:60" ht="22.5" outlineLevel="1" x14ac:dyDescent="0.2">
      <c r="A9" s="165">
        <v>1</v>
      </c>
      <c r="B9" s="166" t="s">
        <v>2771</v>
      </c>
      <c r="C9" s="175" t="s">
        <v>2835</v>
      </c>
      <c r="D9" s="167" t="s">
        <v>1361</v>
      </c>
      <c r="E9" s="168">
        <v>2</v>
      </c>
      <c r="F9" s="169">
        <v>61600</v>
      </c>
      <c r="G9" s="170">
        <f>ROUND(E9*F9,2)</f>
        <v>123200</v>
      </c>
      <c r="H9" s="169">
        <v>0</v>
      </c>
      <c r="I9" s="170">
        <f>ROUND(E9*H9,2)</f>
        <v>0</v>
      </c>
      <c r="J9" s="169">
        <v>61600</v>
      </c>
      <c r="K9" s="170">
        <f>ROUND(E9*J9,2)</f>
        <v>123200</v>
      </c>
      <c r="L9" s="170">
        <v>21</v>
      </c>
      <c r="M9" s="170">
        <f>G9*(1+L9/100)</f>
        <v>149072</v>
      </c>
      <c r="N9" s="170">
        <v>0</v>
      </c>
      <c r="O9" s="170">
        <f>ROUND(E9*N9,2)</f>
        <v>0</v>
      </c>
      <c r="P9" s="170">
        <v>0</v>
      </c>
      <c r="Q9" s="170">
        <f>ROUND(E9*P9,2)</f>
        <v>0</v>
      </c>
      <c r="R9" s="170"/>
      <c r="S9" s="170" t="s">
        <v>321</v>
      </c>
      <c r="T9" s="171" t="s">
        <v>322</v>
      </c>
      <c r="U9" s="157">
        <v>0</v>
      </c>
      <c r="V9" s="157">
        <f>ROUND(E9*U9,2)</f>
        <v>0</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70" t="s">
        <v>2773</v>
      </c>
      <c r="D10" s="271"/>
      <c r="E10" s="271"/>
      <c r="F10" s="271"/>
      <c r="G10" s="271"/>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326</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97" t="s">
        <v>2861</v>
      </c>
      <c r="D11" s="183"/>
      <c r="E11" s="184">
        <v>2</v>
      </c>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393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65">
        <v>2</v>
      </c>
      <c r="B12" s="166" t="s">
        <v>2775</v>
      </c>
      <c r="C12" s="175" t="s">
        <v>2862</v>
      </c>
      <c r="D12" s="167" t="s">
        <v>1361</v>
      </c>
      <c r="E12" s="168">
        <v>2</v>
      </c>
      <c r="F12" s="169">
        <v>1600</v>
      </c>
      <c r="G12" s="170">
        <f>ROUND(E12*F12,2)</f>
        <v>3200</v>
      </c>
      <c r="H12" s="169">
        <v>0</v>
      </c>
      <c r="I12" s="170">
        <f>ROUND(E12*H12,2)</f>
        <v>0</v>
      </c>
      <c r="J12" s="169">
        <v>1600</v>
      </c>
      <c r="K12" s="170">
        <f>ROUND(E12*J12,2)</f>
        <v>3200</v>
      </c>
      <c r="L12" s="170">
        <v>21</v>
      </c>
      <c r="M12" s="170">
        <f>G12*(1+L12/100)</f>
        <v>3872</v>
      </c>
      <c r="N12" s="170">
        <v>0</v>
      </c>
      <c r="O12" s="170">
        <f>ROUND(E12*N12,2)</f>
        <v>0</v>
      </c>
      <c r="P12" s="170">
        <v>0</v>
      </c>
      <c r="Q12" s="170">
        <f>ROUND(E12*P12,2)</f>
        <v>0</v>
      </c>
      <c r="R12" s="170"/>
      <c r="S12" s="170" t="s">
        <v>321</v>
      </c>
      <c r="T12" s="171" t="s">
        <v>322</v>
      </c>
      <c r="U12" s="157">
        <v>0</v>
      </c>
      <c r="V12" s="157">
        <f>ROUND(E12*U12,2)</f>
        <v>0</v>
      </c>
      <c r="W12" s="157"/>
      <c r="X12" s="157" t="s">
        <v>388</v>
      </c>
      <c r="Y12" s="148"/>
      <c r="Z12" s="148"/>
      <c r="AA12" s="148"/>
      <c r="AB12" s="148"/>
      <c r="AC12" s="148"/>
      <c r="AD12" s="148"/>
      <c r="AE12" s="148"/>
      <c r="AF12" s="148"/>
      <c r="AG12" s="148" t="s">
        <v>389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7" t="s">
        <v>2863</v>
      </c>
      <c r="D13" s="183"/>
      <c r="E13" s="184">
        <v>2</v>
      </c>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393</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65">
        <v>3</v>
      </c>
      <c r="B14" s="166" t="s">
        <v>2778</v>
      </c>
      <c r="C14" s="175" t="s">
        <v>2838</v>
      </c>
      <c r="D14" s="167" t="s">
        <v>1361</v>
      </c>
      <c r="E14" s="168">
        <v>2</v>
      </c>
      <c r="F14" s="169">
        <v>960</v>
      </c>
      <c r="G14" s="170">
        <f>ROUND(E14*F14,2)</f>
        <v>1920</v>
      </c>
      <c r="H14" s="169">
        <v>0</v>
      </c>
      <c r="I14" s="170">
        <f>ROUND(E14*H14,2)</f>
        <v>0</v>
      </c>
      <c r="J14" s="169">
        <v>960</v>
      </c>
      <c r="K14" s="170">
        <f>ROUND(E14*J14,2)</f>
        <v>1920</v>
      </c>
      <c r="L14" s="170">
        <v>21</v>
      </c>
      <c r="M14" s="170">
        <f>G14*(1+L14/100)</f>
        <v>2323.1999999999998</v>
      </c>
      <c r="N14" s="170">
        <v>0</v>
      </c>
      <c r="O14" s="170">
        <f>ROUND(E14*N14,2)</f>
        <v>0</v>
      </c>
      <c r="P14" s="170">
        <v>0</v>
      </c>
      <c r="Q14" s="170">
        <f>ROUND(E14*P14,2)</f>
        <v>0</v>
      </c>
      <c r="R14" s="170"/>
      <c r="S14" s="170" t="s">
        <v>321</v>
      </c>
      <c r="T14" s="171" t="s">
        <v>322</v>
      </c>
      <c r="U14" s="157">
        <v>0</v>
      </c>
      <c r="V14" s="157">
        <f>ROUND(E14*U14,2)</f>
        <v>0</v>
      </c>
      <c r="W14" s="157"/>
      <c r="X14" s="157" t="s">
        <v>388</v>
      </c>
      <c r="Y14" s="148"/>
      <c r="Z14" s="148"/>
      <c r="AA14" s="148"/>
      <c r="AB14" s="148"/>
      <c r="AC14" s="148"/>
      <c r="AD14" s="148"/>
      <c r="AE14" s="148"/>
      <c r="AF14" s="148"/>
      <c r="AG14" s="148" t="s">
        <v>389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97" t="s">
        <v>2864</v>
      </c>
      <c r="D15" s="183"/>
      <c r="E15" s="184">
        <v>2</v>
      </c>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393</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65">
        <v>4</v>
      </c>
      <c r="B16" s="166" t="s">
        <v>2781</v>
      </c>
      <c r="C16" s="175" t="s">
        <v>2865</v>
      </c>
      <c r="D16" s="167" t="s">
        <v>320</v>
      </c>
      <c r="E16" s="168">
        <v>1</v>
      </c>
      <c r="F16" s="169">
        <v>2000</v>
      </c>
      <c r="G16" s="170">
        <f>ROUND(E16*F16,2)</f>
        <v>2000</v>
      </c>
      <c r="H16" s="169">
        <v>0</v>
      </c>
      <c r="I16" s="170">
        <f>ROUND(E16*H16,2)</f>
        <v>0</v>
      </c>
      <c r="J16" s="169">
        <v>2000</v>
      </c>
      <c r="K16" s="170">
        <f>ROUND(E16*J16,2)</f>
        <v>2000</v>
      </c>
      <c r="L16" s="170">
        <v>21</v>
      </c>
      <c r="M16" s="170">
        <f>G16*(1+L16/100)</f>
        <v>2420</v>
      </c>
      <c r="N16" s="170">
        <v>0</v>
      </c>
      <c r="O16" s="170">
        <f>ROUND(E16*N16,2)</f>
        <v>0</v>
      </c>
      <c r="P16" s="170">
        <v>0</v>
      </c>
      <c r="Q16" s="170">
        <f>ROUND(E16*P16,2)</f>
        <v>0</v>
      </c>
      <c r="R16" s="170"/>
      <c r="S16" s="170" t="s">
        <v>321</v>
      </c>
      <c r="T16" s="171" t="s">
        <v>322</v>
      </c>
      <c r="U16" s="157">
        <v>0</v>
      </c>
      <c r="V16" s="157">
        <f>ROUND(E16*U16,2)</f>
        <v>0</v>
      </c>
      <c r="W16" s="157"/>
      <c r="X16" s="157" t="s">
        <v>388</v>
      </c>
      <c r="Y16" s="148"/>
      <c r="Z16" s="148"/>
      <c r="AA16" s="148"/>
      <c r="AB16" s="148"/>
      <c r="AC16" s="148"/>
      <c r="AD16" s="148"/>
      <c r="AE16" s="148"/>
      <c r="AF16" s="148"/>
      <c r="AG16" s="148" t="s">
        <v>389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97" t="s">
        <v>2866</v>
      </c>
      <c r="D17" s="183"/>
      <c r="E17" s="184">
        <v>1</v>
      </c>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393</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5">
        <v>5</v>
      </c>
      <c r="B18" s="166" t="s">
        <v>2784</v>
      </c>
      <c r="C18" s="175" t="s">
        <v>2842</v>
      </c>
      <c r="D18" s="167" t="s">
        <v>1361</v>
      </c>
      <c r="E18" s="168">
        <v>2</v>
      </c>
      <c r="F18" s="169">
        <v>5200</v>
      </c>
      <c r="G18" s="170">
        <f>ROUND(E18*F18,2)</f>
        <v>10400</v>
      </c>
      <c r="H18" s="169">
        <v>0</v>
      </c>
      <c r="I18" s="170">
        <f>ROUND(E18*H18,2)</f>
        <v>0</v>
      </c>
      <c r="J18" s="169">
        <v>5200</v>
      </c>
      <c r="K18" s="170">
        <f>ROUND(E18*J18,2)</f>
        <v>10400</v>
      </c>
      <c r="L18" s="170">
        <v>21</v>
      </c>
      <c r="M18" s="170">
        <f>G18*(1+L18/100)</f>
        <v>12584</v>
      </c>
      <c r="N18" s="170">
        <v>0</v>
      </c>
      <c r="O18" s="170">
        <f>ROUND(E18*N18,2)</f>
        <v>0</v>
      </c>
      <c r="P18" s="170">
        <v>0</v>
      </c>
      <c r="Q18" s="170">
        <f>ROUND(E18*P18,2)</f>
        <v>0</v>
      </c>
      <c r="R18" s="170"/>
      <c r="S18" s="170" t="s">
        <v>321</v>
      </c>
      <c r="T18" s="171" t="s">
        <v>322</v>
      </c>
      <c r="U18" s="157">
        <v>0</v>
      </c>
      <c r="V18" s="157">
        <f>ROUND(E18*U18,2)</f>
        <v>0</v>
      </c>
      <c r="W18" s="157"/>
      <c r="X18" s="157" t="s">
        <v>388</v>
      </c>
      <c r="Y18" s="148"/>
      <c r="Z18" s="148"/>
      <c r="AA18" s="148"/>
      <c r="AB18" s="148"/>
      <c r="AC18" s="148"/>
      <c r="AD18" s="148"/>
      <c r="AE18" s="148"/>
      <c r="AF18" s="148"/>
      <c r="AG18" s="148" t="s">
        <v>389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97" t="s">
        <v>2867</v>
      </c>
      <c r="D19" s="183"/>
      <c r="E19" s="184">
        <v>2</v>
      </c>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393</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5">
        <v>6</v>
      </c>
      <c r="B20" s="166" t="s">
        <v>2790</v>
      </c>
      <c r="C20" s="175" t="s">
        <v>2868</v>
      </c>
      <c r="D20" s="167" t="s">
        <v>1361</v>
      </c>
      <c r="E20" s="168">
        <v>4</v>
      </c>
      <c r="F20" s="169">
        <v>6400</v>
      </c>
      <c r="G20" s="170">
        <f>ROUND(E20*F20,2)</f>
        <v>25600</v>
      </c>
      <c r="H20" s="169">
        <v>0</v>
      </c>
      <c r="I20" s="170">
        <f>ROUND(E20*H20,2)</f>
        <v>0</v>
      </c>
      <c r="J20" s="169">
        <v>6400</v>
      </c>
      <c r="K20" s="170">
        <f>ROUND(E20*J20,2)</f>
        <v>25600</v>
      </c>
      <c r="L20" s="170">
        <v>21</v>
      </c>
      <c r="M20" s="170">
        <f>G20*(1+L20/100)</f>
        <v>30976</v>
      </c>
      <c r="N20" s="170">
        <v>0</v>
      </c>
      <c r="O20" s="170">
        <f>ROUND(E20*N20,2)</f>
        <v>0</v>
      </c>
      <c r="P20" s="170">
        <v>0</v>
      </c>
      <c r="Q20" s="170">
        <f>ROUND(E20*P20,2)</f>
        <v>0</v>
      </c>
      <c r="R20" s="170"/>
      <c r="S20" s="170" t="s">
        <v>321</v>
      </c>
      <c r="T20" s="171" t="s">
        <v>322</v>
      </c>
      <c r="U20" s="157">
        <v>0</v>
      </c>
      <c r="V20" s="157">
        <f>ROUND(E20*U20,2)</f>
        <v>0</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97" t="s">
        <v>2869</v>
      </c>
      <c r="D21" s="183"/>
      <c r="E21" s="184">
        <v>4</v>
      </c>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393</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65">
        <v>7</v>
      </c>
      <c r="B22" s="166" t="s">
        <v>2793</v>
      </c>
      <c r="C22" s="175" t="s">
        <v>2806</v>
      </c>
      <c r="D22" s="167" t="s">
        <v>1361</v>
      </c>
      <c r="E22" s="168">
        <v>4</v>
      </c>
      <c r="F22" s="169">
        <v>5200</v>
      </c>
      <c r="G22" s="170">
        <f>ROUND(E22*F22,2)</f>
        <v>20800</v>
      </c>
      <c r="H22" s="169">
        <v>0</v>
      </c>
      <c r="I22" s="170">
        <f>ROUND(E22*H22,2)</f>
        <v>0</v>
      </c>
      <c r="J22" s="169">
        <v>5200</v>
      </c>
      <c r="K22" s="170">
        <f>ROUND(E22*J22,2)</f>
        <v>20800</v>
      </c>
      <c r="L22" s="170">
        <v>21</v>
      </c>
      <c r="M22" s="170">
        <f>G22*(1+L22/100)</f>
        <v>25168</v>
      </c>
      <c r="N22" s="170">
        <v>0</v>
      </c>
      <c r="O22" s="170">
        <f>ROUND(E22*N22,2)</f>
        <v>0</v>
      </c>
      <c r="P22" s="170">
        <v>0</v>
      </c>
      <c r="Q22" s="170">
        <f>ROUND(E22*P22,2)</f>
        <v>0</v>
      </c>
      <c r="R22" s="170"/>
      <c r="S22" s="170" t="s">
        <v>321</v>
      </c>
      <c r="T22" s="171" t="s">
        <v>322</v>
      </c>
      <c r="U22" s="157">
        <v>0</v>
      </c>
      <c r="V22" s="157">
        <f>ROUND(E22*U22,2)</f>
        <v>0</v>
      </c>
      <c r="W22" s="157"/>
      <c r="X22" s="157" t="s">
        <v>388</v>
      </c>
      <c r="Y22" s="148"/>
      <c r="Z22" s="148"/>
      <c r="AA22" s="148"/>
      <c r="AB22" s="148"/>
      <c r="AC22" s="148"/>
      <c r="AD22" s="148"/>
      <c r="AE22" s="148"/>
      <c r="AF22" s="148"/>
      <c r="AG22" s="148" t="s">
        <v>389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97" t="s">
        <v>2870</v>
      </c>
      <c r="D23" s="183"/>
      <c r="E23" s="184">
        <v>4</v>
      </c>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393</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65">
        <v>8</v>
      </c>
      <c r="B24" s="166" t="s">
        <v>2796</v>
      </c>
      <c r="C24" s="175" t="s">
        <v>2871</v>
      </c>
      <c r="D24" s="167" t="s">
        <v>1361</v>
      </c>
      <c r="E24" s="168">
        <v>1</v>
      </c>
      <c r="F24" s="169">
        <v>320</v>
      </c>
      <c r="G24" s="170">
        <f>ROUND(E24*F24,2)</f>
        <v>320</v>
      </c>
      <c r="H24" s="169">
        <v>0</v>
      </c>
      <c r="I24" s="170">
        <f>ROUND(E24*H24,2)</f>
        <v>0</v>
      </c>
      <c r="J24" s="169">
        <v>320</v>
      </c>
      <c r="K24" s="170">
        <f>ROUND(E24*J24,2)</f>
        <v>320</v>
      </c>
      <c r="L24" s="170">
        <v>21</v>
      </c>
      <c r="M24" s="170">
        <f>G24*(1+L24/100)</f>
        <v>387.2</v>
      </c>
      <c r="N24" s="170">
        <v>0</v>
      </c>
      <c r="O24" s="170">
        <f>ROUND(E24*N24,2)</f>
        <v>0</v>
      </c>
      <c r="P24" s="170">
        <v>0</v>
      </c>
      <c r="Q24" s="170">
        <f>ROUND(E24*P24,2)</f>
        <v>0</v>
      </c>
      <c r="R24" s="170"/>
      <c r="S24" s="170" t="s">
        <v>321</v>
      </c>
      <c r="T24" s="171" t="s">
        <v>322</v>
      </c>
      <c r="U24" s="157">
        <v>0</v>
      </c>
      <c r="V24" s="157">
        <f>ROUND(E24*U24,2)</f>
        <v>0</v>
      </c>
      <c r="W24" s="157"/>
      <c r="X24" s="157" t="s">
        <v>388</v>
      </c>
      <c r="Y24" s="148"/>
      <c r="Z24" s="148"/>
      <c r="AA24" s="148"/>
      <c r="AB24" s="148"/>
      <c r="AC24" s="148"/>
      <c r="AD24" s="148"/>
      <c r="AE24" s="148"/>
      <c r="AF24" s="148"/>
      <c r="AG24" s="148" t="s">
        <v>389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97" t="s">
        <v>2872</v>
      </c>
      <c r="D25" s="183"/>
      <c r="E25" s="184">
        <v>1</v>
      </c>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393</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65">
        <v>9</v>
      </c>
      <c r="B26" s="166" t="s">
        <v>2799</v>
      </c>
      <c r="C26" s="175" t="s">
        <v>2848</v>
      </c>
      <c r="D26" s="167" t="s">
        <v>1361</v>
      </c>
      <c r="E26" s="168">
        <v>2</v>
      </c>
      <c r="F26" s="169">
        <v>1200</v>
      </c>
      <c r="G26" s="170">
        <f>ROUND(E26*F26,2)</f>
        <v>2400</v>
      </c>
      <c r="H26" s="169">
        <v>0</v>
      </c>
      <c r="I26" s="170">
        <f>ROUND(E26*H26,2)</f>
        <v>0</v>
      </c>
      <c r="J26" s="169">
        <v>1200</v>
      </c>
      <c r="K26" s="170">
        <f>ROUND(E26*J26,2)</f>
        <v>2400</v>
      </c>
      <c r="L26" s="170">
        <v>21</v>
      </c>
      <c r="M26" s="170">
        <f>G26*(1+L26/100)</f>
        <v>2904</v>
      </c>
      <c r="N26" s="170">
        <v>0</v>
      </c>
      <c r="O26" s="170">
        <f>ROUND(E26*N26,2)</f>
        <v>0</v>
      </c>
      <c r="P26" s="170">
        <v>0</v>
      </c>
      <c r="Q26" s="170">
        <f>ROUND(E26*P26,2)</f>
        <v>0</v>
      </c>
      <c r="R26" s="170"/>
      <c r="S26" s="170" t="s">
        <v>321</v>
      </c>
      <c r="T26" s="171" t="s">
        <v>322</v>
      </c>
      <c r="U26" s="157">
        <v>0</v>
      </c>
      <c r="V26" s="157">
        <f>ROUND(E26*U26,2)</f>
        <v>0</v>
      </c>
      <c r="W26" s="157"/>
      <c r="X26" s="157" t="s">
        <v>388</v>
      </c>
      <c r="Y26" s="148"/>
      <c r="Z26" s="148"/>
      <c r="AA26" s="148"/>
      <c r="AB26" s="148"/>
      <c r="AC26" s="148"/>
      <c r="AD26" s="148"/>
      <c r="AE26" s="148"/>
      <c r="AF26" s="148"/>
      <c r="AG26" s="148" t="s">
        <v>389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97" t="s">
        <v>2873</v>
      </c>
      <c r="D27" s="183"/>
      <c r="E27" s="184">
        <v>2</v>
      </c>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393</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65">
        <v>10</v>
      </c>
      <c r="B28" s="166" t="s">
        <v>2802</v>
      </c>
      <c r="C28" s="175" t="s">
        <v>2874</v>
      </c>
      <c r="D28" s="167" t="s">
        <v>320</v>
      </c>
      <c r="E28" s="168">
        <v>1</v>
      </c>
      <c r="F28" s="169">
        <v>800</v>
      </c>
      <c r="G28" s="170">
        <f>ROUND(E28*F28,2)</f>
        <v>800</v>
      </c>
      <c r="H28" s="169">
        <v>0</v>
      </c>
      <c r="I28" s="170">
        <f>ROUND(E28*H28,2)</f>
        <v>0</v>
      </c>
      <c r="J28" s="169">
        <v>800</v>
      </c>
      <c r="K28" s="170">
        <f>ROUND(E28*J28,2)</f>
        <v>800</v>
      </c>
      <c r="L28" s="170">
        <v>21</v>
      </c>
      <c r="M28" s="170">
        <f>G28*(1+L28/100)</f>
        <v>968</v>
      </c>
      <c r="N28" s="170">
        <v>0</v>
      </c>
      <c r="O28" s="170">
        <f>ROUND(E28*N28,2)</f>
        <v>0</v>
      </c>
      <c r="P28" s="170">
        <v>0</v>
      </c>
      <c r="Q28" s="170">
        <f>ROUND(E28*P28,2)</f>
        <v>0</v>
      </c>
      <c r="R28" s="170"/>
      <c r="S28" s="170" t="s">
        <v>321</v>
      </c>
      <c r="T28" s="171" t="s">
        <v>322</v>
      </c>
      <c r="U28" s="157">
        <v>0</v>
      </c>
      <c r="V28" s="157">
        <f>ROUND(E28*U28,2)</f>
        <v>0</v>
      </c>
      <c r="W28" s="157"/>
      <c r="X28" s="157" t="s">
        <v>388</v>
      </c>
      <c r="Y28" s="148"/>
      <c r="Z28" s="148"/>
      <c r="AA28" s="148"/>
      <c r="AB28" s="148"/>
      <c r="AC28" s="148"/>
      <c r="AD28" s="148"/>
      <c r="AE28" s="148"/>
      <c r="AF28" s="148"/>
      <c r="AG28" s="148" t="s">
        <v>389</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97" t="s">
        <v>2875</v>
      </c>
      <c r="D29" s="183"/>
      <c r="E29" s="184">
        <v>1</v>
      </c>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393</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65">
        <v>11</v>
      </c>
      <c r="B30" s="166" t="s">
        <v>2805</v>
      </c>
      <c r="C30" s="175" t="s">
        <v>2852</v>
      </c>
      <c r="D30" s="167" t="s">
        <v>1361</v>
      </c>
      <c r="E30" s="168">
        <v>1</v>
      </c>
      <c r="F30" s="169">
        <v>400</v>
      </c>
      <c r="G30" s="170">
        <f>ROUND(E30*F30,2)</f>
        <v>400</v>
      </c>
      <c r="H30" s="169">
        <v>0</v>
      </c>
      <c r="I30" s="170">
        <f>ROUND(E30*H30,2)</f>
        <v>0</v>
      </c>
      <c r="J30" s="169">
        <v>400</v>
      </c>
      <c r="K30" s="170">
        <f>ROUND(E30*J30,2)</f>
        <v>400</v>
      </c>
      <c r="L30" s="170">
        <v>21</v>
      </c>
      <c r="M30" s="170">
        <f>G30*(1+L30/100)</f>
        <v>484</v>
      </c>
      <c r="N30" s="170">
        <v>0</v>
      </c>
      <c r="O30" s="170">
        <f>ROUND(E30*N30,2)</f>
        <v>0</v>
      </c>
      <c r="P30" s="170">
        <v>0</v>
      </c>
      <c r="Q30" s="170">
        <f>ROUND(E30*P30,2)</f>
        <v>0</v>
      </c>
      <c r="R30" s="170"/>
      <c r="S30" s="170" t="s">
        <v>321</v>
      </c>
      <c r="T30" s="171" t="s">
        <v>322</v>
      </c>
      <c r="U30" s="157">
        <v>0</v>
      </c>
      <c r="V30" s="157">
        <f>ROUND(E30*U30,2)</f>
        <v>0</v>
      </c>
      <c r="W30" s="157"/>
      <c r="X30" s="157" t="s">
        <v>388</v>
      </c>
      <c r="Y30" s="148"/>
      <c r="Z30" s="148"/>
      <c r="AA30" s="148"/>
      <c r="AB30" s="148"/>
      <c r="AC30" s="148"/>
      <c r="AD30" s="148"/>
      <c r="AE30" s="148"/>
      <c r="AF30" s="148"/>
      <c r="AG30" s="148" t="s">
        <v>389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97" t="s">
        <v>2876</v>
      </c>
      <c r="D31" s="183"/>
      <c r="E31" s="184">
        <v>1</v>
      </c>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393</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65">
        <v>12</v>
      </c>
      <c r="B32" s="166" t="s">
        <v>2808</v>
      </c>
      <c r="C32" s="175" t="s">
        <v>2854</v>
      </c>
      <c r="D32" s="167" t="s">
        <v>1361</v>
      </c>
      <c r="E32" s="168">
        <v>1</v>
      </c>
      <c r="F32" s="169">
        <v>400</v>
      </c>
      <c r="G32" s="170">
        <f>ROUND(E32*F32,2)</f>
        <v>400</v>
      </c>
      <c r="H32" s="169">
        <v>0</v>
      </c>
      <c r="I32" s="170">
        <f>ROUND(E32*H32,2)</f>
        <v>0</v>
      </c>
      <c r="J32" s="169">
        <v>400</v>
      </c>
      <c r="K32" s="170">
        <f>ROUND(E32*J32,2)</f>
        <v>400</v>
      </c>
      <c r="L32" s="170">
        <v>21</v>
      </c>
      <c r="M32" s="170">
        <f>G32*(1+L32/100)</f>
        <v>484</v>
      </c>
      <c r="N32" s="170">
        <v>0</v>
      </c>
      <c r="O32" s="170">
        <f>ROUND(E32*N32,2)</f>
        <v>0</v>
      </c>
      <c r="P32" s="170">
        <v>0</v>
      </c>
      <c r="Q32" s="170">
        <f>ROUND(E32*P32,2)</f>
        <v>0</v>
      </c>
      <c r="R32" s="170"/>
      <c r="S32" s="170" t="s">
        <v>321</v>
      </c>
      <c r="T32" s="171" t="s">
        <v>322</v>
      </c>
      <c r="U32" s="157">
        <v>0</v>
      </c>
      <c r="V32" s="157">
        <f>ROUND(E32*U32,2)</f>
        <v>0</v>
      </c>
      <c r="W32" s="157"/>
      <c r="X32" s="157" t="s">
        <v>388</v>
      </c>
      <c r="Y32" s="148"/>
      <c r="Z32" s="148"/>
      <c r="AA32" s="148"/>
      <c r="AB32" s="148"/>
      <c r="AC32" s="148"/>
      <c r="AD32" s="148"/>
      <c r="AE32" s="148"/>
      <c r="AF32" s="148"/>
      <c r="AG32" s="148" t="s">
        <v>389</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97" t="s">
        <v>2876</v>
      </c>
      <c r="D33" s="183"/>
      <c r="E33" s="184">
        <v>1</v>
      </c>
      <c r="F33" s="157"/>
      <c r="G33" s="157"/>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393</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65">
        <v>13</v>
      </c>
      <c r="B34" s="166" t="s">
        <v>2811</v>
      </c>
      <c r="C34" s="175" t="s">
        <v>2856</v>
      </c>
      <c r="D34" s="167" t="s">
        <v>1361</v>
      </c>
      <c r="E34" s="168">
        <v>1</v>
      </c>
      <c r="F34" s="169">
        <v>1600</v>
      </c>
      <c r="G34" s="170">
        <f>ROUND(E34*F34,2)</f>
        <v>1600</v>
      </c>
      <c r="H34" s="169">
        <v>0</v>
      </c>
      <c r="I34" s="170">
        <f>ROUND(E34*H34,2)</f>
        <v>0</v>
      </c>
      <c r="J34" s="169">
        <v>1600</v>
      </c>
      <c r="K34" s="170">
        <f>ROUND(E34*J34,2)</f>
        <v>1600</v>
      </c>
      <c r="L34" s="170">
        <v>21</v>
      </c>
      <c r="M34" s="170">
        <f>G34*(1+L34/100)</f>
        <v>1936</v>
      </c>
      <c r="N34" s="170">
        <v>0</v>
      </c>
      <c r="O34" s="170">
        <f>ROUND(E34*N34,2)</f>
        <v>0</v>
      </c>
      <c r="P34" s="170">
        <v>0</v>
      </c>
      <c r="Q34" s="170">
        <f>ROUND(E34*P34,2)</f>
        <v>0</v>
      </c>
      <c r="R34" s="170"/>
      <c r="S34" s="170" t="s">
        <v>321</v>
      </c>
      <c r="T34" s="171" t="s">
        <v>322</v>
      </c>
      <c r="U34" s="157">
        <v>0</v>
      </c>
      <c r="V34" s="157">
        <f>ROUND(E34*U34,2)</f>
        <v>0</v>
      </c>
      <c r="W34" s="157"/>
      <c r="X34" s="157" t="s">
        <v>388</v>
      </c>
      <c r="Y34" s="148"/>
      <c r="Z34" s="148"/>
      <c r="AA34" s="148"/>
      <c r="AB34" s="148"/>
      <c r="AC34" s="148"/>
      <c r="AD34" s="148"/>
      <c r="AE34" s="148"/>
      <c r="AF34" s="148"/>
      <c r="AG34" s="148" t="s">
        <v>389</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97" t="s">
        <v>2877</v>
      </c>
      <c r="D35" s="183"/>
      <c r="E35" s="184">
        <v>1</v>
      </c>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393</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65">
        <v>14</v>
      </c>
      <c r="B36" s="166" t="s">
        <v>2814</v>
      </c>
      <c r="C36" s="175" t="s">
        <v>2833</v>
      </c>
      <c r="D36" s="167" t="s">
        <v>1361</v>
      </c>
      <c r="E36" s="168">
        <v>1</v>
      </c>
      <c r="F36" s="169">
        <v>16000</v>
      </c>
      <c r="G36" s="170">
        <f>ROUND(E36*F36,2)</f>
        <v>16000</v>
      </c>
      <c r="H36" s="169">
        <v>0</v>
      </c>
      <c r="I36" s="170">
        <f>ROUND(E36*H36,2)</f>
        <v>0</v>
      </c>
      <c r="J36" s="169">
        <v>16000</v>
      </c>
      <c r="K36" s="170">
        <f>ROUND(E36*J36,2)</f>
        <v>16000</v>
      </c>
      <c r="L36" s="170">
        <v>21</v>
      </c>
      <c r="M36" s="170">
        <f>G36*(1+L36/100)</f>
        <v>19360</v>
      </c>
      <c r="N36" s="170">
        <v>0</v>
      </c>
      <c r="O36" s="170">
        <f>ROUND(E36*N36,2)</f>
        <v>0</v>
      </c>
      <c r="P36" s="170">
        <v>0</v>
      </c>
      <c r="Q36" s="170">
        <f>ROUND(E36*P36,2)</f>
        <v>0</v>
      </c>
      <c r="R36" s="170"/>
      <c r="S36" s="170" t="s">
        <v>321</v>
      </c>
      <c r="T36" s="171" t="s">
        <v>322</v>
      </c>
      <c r="U36" s="157">
        <v>0</v>
      </c>
      <c r="V36" s="157">
        <f>ROUND(E36*U36,2)</f>
        <v>0</v>
      </c>
      <c r="W36" s="157"/>
      <c r="X36" s="157" t="s">
        <v>388</v>
      </c>
      <c r="Y36" s="148"/>
      <c r="Z36" s="148"/>
      <c r="AA36" s="148"/>
      <c r="AB36" s="148"/>
      <c r="AC36" s="148"/>
      <c r="AD36" s="148"/>
      <c r="AE36" s="148"/>
      <c r="AF36" s="148"/>
      <c r="AG36" s="148" t="s">
        <v>389</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97" t="s">
        <v>2878</v>
      </c>
      <c r="D37" s="183"/>
      <c r="E37" s="184">
        <v>1</v>
      </c>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393</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1" x14ac:dyDescent="0.2">
      <c r="A38" s="165">
        <v>15</v>
      </c>
      <c r="B38" s="166" t="s">
        <v>2817</v>
      </c>
      <c r="C38" s="175" t="s">
        <v>2827</v>
      </c>
      <c r="D38" s="167" t="s">
        <v>1361</v>
      </c>
      <c r="E38" s="168">
        <v>1</v>
      </c>
      <c r="F38" s="169">
        <v>36000</v>
      </c>
      <c r="G38" s="170">
        <f>ROUND(E38*F38,2)</f>
        <v>36000</v>
      </c>
      <c r="H38" s="169">
        <v>0</v>
      </c>
      <c r="I38" s="170">
        <f>ROUND(E38*H38,2)</f>
        <v>0</v>
      </c>
      <c r="J38" s="169">
        <v>36000</v>
      </c>
      <c r="K38" s="170">
        <f>ROUND(E38*J38,2)</f>
        <v>36000</v>
      </c>
      <c r="L38" s="170">
        <v>21</v>
      </c>
      <c r="M38" s="170">
        <f>G38*(1+L38/100)</f>
        <v>43560</v>
      </c>
      <c r="N38" s="170">
        <v>0</v>
      </c>
      <c r="O38" s="170">
        <f>ROUND(E38*N38,2)</f>
        <v>0</v>
      </c>
      <c r="P38" s="170">
        <v>0</v>
      </c>
      <c r="Q38" s="170">
        <f>ROUND(E38*P38,2)</f>
        <v>0</v>
      </c>
      <c r="R38" s="170"/>
      <c r="S38" s="170" t="s">
        <v>321</v>
      </c>
      <c r="T38" s="171" t="s">
        <v>322</v>
      </c>
      <c r="U38" s="157">
        <v>0</v>
      </c>
      <c r="V38" s="157">
        <f>ROUND(E38*U38,2)</f>
        <v>0</v>
      </c>
      <c r="W38" s="157"/>
      <c r="X38" s="157" t="s">
        <v>388</v>
      </c>
      <c r="Y38" s="148"/>
      <c r="Z38" s="148"/>
      <c r="AA38" s="148"/>
      <c r="AB38" s="148"/>
      <c r="AC38" s="148"/>
      <c r="AD38" s="148"/>
      <c r="AE38" s="148"/>
      <c r="AF38" s="148"/>
      <c r="AG38" s="148" t="s">
        <v>389</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97" t="s">
        <v>2879</v>
      </c>
      <c r="D39" s="183"/>
      <c r="E39" s="184">
        <v>1</v>
      </c>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393</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65">
        <v>16</v>
      </c>
      <c r="B40" s="166" t="s">
        <v>2820</v>
      </c>
      <c r="C40" s="175" t="s">
        <v>2830</v>
      </c>
      <c r="D40" s="167" t="s">
        <v>1361</v>
      </c>
      <c r="E40" s="168">
        <v>1</v>
      </c>
      <c r="F40" s="169">
        <v>2000</v>
      </c>
      <c r="G40" s="170">
        <f>ROUND(E40*F40,2)</f>
        <v>2000</v>
      </c>
      <c r="H40" s="169">
        <v>0</v>
      </c>
      <c r="I40" s="170">
        <f>ROUND(E40*H40,2)</f>
        <v>0</v>
      </c>
      <c r="J40" s="169">
        <v>2000</v>
      </c>
      <c r="K40" s="170">
        <f>ROUND(E40*J40,2)</f>
        <v>2000</v>
      </c>
      <c r="L40" s="170">
        <v>21</v>
      </c>
      <c r="M40" s="170">
        <f>G40*(1+L40/100)</f>
        <v>2420</v>
      </c>
      <c r="N40" s="170">
        <v>0</v>
      </c>
      <c r="O40" s="170">
        <f>ROUND(E40*N40,2)</f>
        <v>0</v>
      </c>
      <c r="P40" s="170">
        <v>0</v>
      </c>
      <c r="Q40" s="170">
        <f>ROUND(E40*P40,2)</f>
        <v>0</v>
      </c>
      <c r="R40" s="170"/>
      <c r="S40" s="170" t="s">
        <v>321</v>
      </c>
      <c r="T40" s="171" t="s">
        <v>322</v>
      </c>
      <c r="U40" s="157">
        <v>0</v>
      </c>
      <c r="V40" s="157">
        <f>ROUND(E40*U40,2)</f>
        <v>0</v>
      </c>
      <c r="W40" s="157"/>
      <c r="X40" s="157" t="s">
        <v>388</v>
      </c>
      <c r="Y40" s="148"/>
      <c r="Z40" s="148"/>
      <c r="AA40" s="148"/>
      <c r="AB40" s="148"/>
      <c r="AC40" s="148"/>
      <c r="AD40" s="148"/>
      <c r="AE40" s="148"/>
      <c r="AF40" s="148"/>
      <c r="AG40" s="148" t="s">
        <v>389</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97" t="s">
        <v>2880</v>
      </c>
      <c r="D41" s="183"/>
      <c r="E41" s="184">
        <v>1</v>
      </c>
      <c r="F41" s="157"/>
      <c r="G41" s="157"/>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393</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x14ac:dyDescent="0.2">
      <c r="A42" s="3"/>
      <c r="B42" s="4"/>
      <c r="C42" s="176"/>
      <c r="D42" s="6"/>
      <c r="E42" s="3"/>
      <c r="F42" s="3"/>
      <c r="G42" s="3"/>
      <c r="H42" s="3"/>
      <c r="I42" s="3"/>
      <c r="J42" s="3"/>
      <c r="K42" s="3"/>
      <c r="L42" s="3"/>
      <c r="M42" s="3"/>
      <c r="N42" s="3"/>
      <c r="O42" s="3"/>
      <c r="P42" s="3"/>
      <c r="Q42" s="3"/>
      <c r="R42" s="3"/>
      <c r="S42" s="3"/>
      <c r="T42" s="3"/>
      <c r="U42" s="3"/>
      <c r="V42" s="3"/>
      <c r="W42" s="3"/>
      <c r="X42" s="3"/>
      <c r="AE42">
        <v>15</v>
      </c>
      <c r="AF42">
        <v>21</v>
      </c>
      <c r="AG42" t="s">
        <v>303</v>
      </c>
    </row>
    <row r="43" spans="1:60" x14ac:dyDescent="0.2">
      <c r="A43" s="151"/>
      <c r="B43" s="152" t="s">
        <v>29</v>
      </c>
      <c r="C43" s="177"/>
      <c r="D43" s="153"/>
      <c r="E43" s="154"/>
      <c r="F43" s="154"/>
      <c r="G43" s="173">
        <f>G8</f>
        <v>247040</v>
      </c>
      <c r="H43" s="3"/>
      <c r="I43" s="3"/>
      <c r="J43" s="3"/>
      <c r="K43" s="3"/>
      <c r="L43" s="3"/>
      <c r="M43" s="3"/>
      <c r="N43" s="3"/>
      <c r="O43" s="3"/>
      <c r="P43" s="3"/>
      <c r="Q43" s="3"/>
      <c r="R43" s="3"/>
      <c r="S43" s="3"/>
      <c r="T43" s="3"/>
      <c r="U43" s="3"/>
      <c r="V43" s="3"/>
      <c r="W43" s="3"/>
      <c r="X43" s="3"/>
      <c r="AE43">
        <f>SUMIF(L7:L41,AE42,G7:G41)</f>
        <v>0</v>
      </c>
      <c r="AF43">
        <f>SUMIF(L7:L41,AF42,G7:G41)</f>
        <v>247040</v>
      </c>
      <c r="AG43" t="s">
        <v>378</v>
      </c>
    </row>
    <row r="44" spans="1:60" x14ac:dyDescent="0.2">
      <c r="A44" s="272" t="s">
        <v>957</v>
      </c>
      <c r="B44" s="272"/>
      <c r="C44" s="176"/>
      <c r="D44" s="6"/>
      <c r="E44" s="3"/>
      <c r="F44" s="3"/>
      <c r="G44" s="3"/>
      <c r="H44" s="3"/>
      <c r="I44" s="3"/>
      <c r="J44" s="3"/>
      <c r="K44" s="3"/>
      <c r="L44" s="3"/>
      <c r="M44" s="3"/>
      <c r="N44" s="3"/>
      <c r="O44" s="3"/>
      <c r="P44" s="3"/>
      <c r="Q44" s="3"/>
      <c r="R44" s="3"/>
      <c r="S44" s="3"/>
      <c r="T44" s="3"/>
      <c r="U44" s="3"/>
      <c r="V44" s="3"/>
      <c r="W44" s="3"/>
      <c r="X44" s="3"/>
    </row>
    <row r="45" spans="1:60" x14ac:dyDescent="0.2">
      <c r="A45" s="3"/>
      <c r="B45" s="4" t="s">
        <v>2072</v>
      </c>
      <c r="C45" s="176" t="s">
        <v>2073</v>
      </c>
      <c r="D45" s="6"/>
      <c r="E45" s="3"/>
      <c r="F45" s="3"/>
      <c r="G45" s="3"/>
      <c r="H45" s="3"/>
      <c r="I45" s="3"/>
      <c r="J45" s="3"/>
      <c r="K45" s="3"/>
      <c r="L45" s="3"/>
      <c r="M45" s="3"/>
      <c r="N45" s="3"/>
      <c r="O45" s="3"/>
      <c r="P45" s="3"/>
      <c r="Q45" s="3"/>
      <c r="R45" s="3"/>
      <c r="S45" s="3"/>
      <c r="T45" s="3"/>
      <c r="U45" s="3"/>
      <c r="V45" s="3"/>
      <c r="W45" s="3"/>
      <c r="X45" s="3"/>
      <c r="AG45" t="s">
        <v>960</v>
      </c>
    </row>
    <row r="46" spans="1:60" x14ac:dyDescent="0.2">
      <c r="A46" s="3"/>
      <c r="B46" s="4" t="s">
        <v>961</v>
      </c>
      <c r="C46" s="176" t="s">
        <v>2074</v>
      </c>
      <c r="D46" s="6"/>
      <c r="E46" s="3"/>
      <c r="F46" s="3"/>
      <c r="G46" s="3"/>
      <c r="H46" s="3"/>
      <c r="I46" s="3"/>
      <c r="J46" s="3"/>
      <c r="K46" s="3"/>
      <c r="L46" s="3"/>
      <c r="M46" s="3"/>
      <c r="N46" s="3"/>
      <c r="O46" s="3"/>
      <c r="P46" s="3"/>
      <c r="Q46" s="3"/>
      <c r="R46" s="3"/>
      <c r="S46" s="3"/>
      <c r="T46" s="3"/>
      <c r="U46" s="3"/>
      <c r="V46" s="3"/>
      <c r="W46" s="3"/>
      <c r="X46" s="3"/>
      <c r="AG46" t="s">
        <v>963</v>
      </c>
    </row>
    <row r="47" spans="1:60" x14ac:dyDescent="0.2">
      <c r="A47" s="3"/>
      <c r="B47" s="4"/>
      <c r="C47" s="176" t="s">
        <v>405</v>
      </c>
      <c r="D47" s="6"/>
      <c r="E47" s="3"/>
      <c r="F47" s="3"/>
      <c r="G47" s="3"/>
      <c r="H47" s="3"/>
      <c r="I47" s="3"/>
      <c r="J47" s="3"/>
      <c r="K47" s="3"/>
      <c r="L47" s="3"/>
      <c r="M47" s="3"/>
      <c r="N47" s="3"/>
      <c r="O47" s="3"/>
      <c r="P47" s="3"/>
      <c r="Q47" s="3"/>
      <c r="R47" s="3"/>
      <c r="S47" s="3"/>
      <c r="T47" s="3"/>
      <c r="U47" s="3"/>
      <c r="V47" s="3"/>
      <c r="W47" s="3"/>
      <c r="X47" s="3"/>
      <c r="AG47" t="s">
        <v>964</v>
      </c>
    </row>
    <row r="48" spans="1:60" x14ac:dyDescent="0.2">
      <c r="A48" s="3"/>
      <c r="B48" s="4"/>
      <c r="C48" s="176"/>
      <c r="D48" s="6"/>
      <c r="E48" s="3"/>
      <c r="F48" s="3"/>
      <c r="G48" s="3"/>
      <c r="H48" s="3"/>
      <c r="I48" s="3"/>
      <c r="J48" s="3"/>
      <c r="K48" s="3"/>
      <c r="L48" s="3"/>
      <c r="M48" s="3"/>
      <c r="N48" s="3"/>
      <c r="O48" s="3"/>
      <c r="P48" s="3"/>
      <c r="Q48" s="3"/>
      <c r="R48" s="3"/>
      <c r="S48" s="3"/>
      <c r="T48" s="3"/>
      <c r="U48" s="3"/>
      <c r="V48" s="3"/>
      <c r="W48" s="3"/>
      <c r="X48" s="3"/>
    </row>
    <row r="49" spans="3:33" x14ac:dyDescent="0.2">
      <c r="C49" s="178"/>
      <c r="D49" s="10"/>
      <c r="AG49" t="s">
        <v>379</v>
      </c>
    </row>
    <row r="50" spans="3:33" x14ac:dyDescent="0.2">
      <c r="D50" s="10"/>
    </row>
    <row r="51" spans="3:33" x14ac:dyDescent="0.2">
      <c r="D51" s="10"/>
    </row>
    <row r="52" spans="3:33" x14ac:dyDescent="0.2">
      <c r="D52" s="10"/>
    </row>
    <row r="53" spans="3:33" x14ac:dyDescent="0.2">
      <c r="D53" s="10"/>
    </row>
    <row r="54" spans="3:33" x14ac:dyDescent="0.2">
      <c r="D54" s="10"/>
    </row>
    <row r="55" spans="3:33" x14ac:dyDescent="0.2">
      <c r="D55" s="10"/>
    </row>
    <row r="56" spans="3:33" x14ac:dyDescent="0.2">
      <c r="D56" s="10"/>
    </row>
    <row r="57" spans="3:33" x14ac:dyDescent="0.2">
      <c r="D57" s="10"/>
    </row>
    <row r="58" spans="3:33" x14ac:dyDescent="0.2">
      <c r="D58" s="10"/>
    </row>
    <row r="59" spans="3:33" x14ac:dyDescent="0.2">
      <c r="D59" s="10"/>
    </row>
    <row r="60" spans="3:33" x14ac:dyDescent="0.2">
      <c r="D60" s="10"/>
    </row>
    <row r="61" spans="3:33" x14ac:dyDescent="0.2">
      <c r="D61" s="10"/>
    </row>
    <row r="62" spans="3:33" x14ac:dyDescent="0.2">
      <c r="D62" s="10"/>
    </row>
    <row r="63" spans="3:33" x14ac:dyDescent="0.2">
      <c r="D63" s="10"/>
    </row>
    <row r="64" spans="3: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3BN2qHTkfVDzqrx6Qeh54dBFFjISOHd/5vdiRniiGKXv5BYlOuaGoM5u06LEryxWvMxzWmE12WmlDMlzailxw==" saltValue="/D97/TKHFal3LJLrgnPP1Q==" spinCount="100000" sheet="1"/>
  <mergeCells count="6">
    <mergeCell ref="A1:G1"/>
    <mergeCell ref="C2:G2"/>
    <mergeCell ref="C3:G3"/>
    <mergeCell ref="C4:G4"/>
    <mergeCell ref="A44:B4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104</v>
      </c>
      <c r="C3" s="264" t="s">
        <v>105</v>
      </c>
      <c r="D3" s="265"/>
      <c r="E3" s="265"/>
      <c r="F3" s="265"/>
      <c r="G3" s="266"/>
      <c r="AC3" s="122" t="s">
        <v>2770</v>
      </c>
      <c r="AG3" t="s">
        <v>293</v>
      </c>
    </row>
    <row r="4" spans="1:60" ht="24.95" customHeight="1" x14ac:dyDescent="0.2">
      <c r="A4" s="141" t="s">
        <v>9</v>
      </c>
      <c r="B4" s="142" t="s">
        <v>111</v>
      </c>
      <c r="C4" s="267" t="s">
        <v>112</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226</v>
      </c>
      <c r="C8" s="174" t="s">
        <v>227</v>
      </c>
      <c r="D8" s="161"/>
      <c r="E8" s="162"/>
      <c r="F8" s="163"/>
      <c r="G8" s="163">
        <f>SUMIF(AG9:AG41,"&lt;&gt;NOR",G9:G41)</f>
        <v>243840</v>
      </c>
      <c r="H8" s="163"/>
      <c r="I8" s="163">
        <f>SUM(I9:I41)</f>
        <v>0</v>
      </c>
      <c r="J8" s="163"/>
      <c r="K8" s="163">
        <f>SUM(K9:K41)</f>
        <v>243840</v>
      </c>
      <c r="L8" s="163"/>
      <c r="M8" s="163">
        <f>SUM(M9:M41)</f>
        <v>295046.40000000002</v>
      </c>
      <c r="N8" s="163"/>
      <c r="O8" s="163">
        <f>SUM(O9:O41)</f>
        <v>0</v>
      </c>
      <c r="P8" s="163"/>
      <c r="Q8" s="163">
        <f>SUM(Q9:Q41)</f>
        <v>0</v>
      </c>
      <c r="R8" s="163"/>
      <c r="S8" s="163"/>
      <c r="T8" s="164"/>
      <c r="U8" s="158"/>
      <c r="V8" s="158">
        <f>SUM(V9:V41)</f>
        <v>0</v>
      </c>
      <c r="W8" s="158"/>
      <c r="X8" s="158"/>
      <c r="AG8" t="s">
        <v>317</v>
      </c>
    </row>
    <row r="9" spans="1:60" ht="22.5" outlineLevel="1" x14ac:dyDescent="0.2">
      <c r="A9" s="165">
        <v>1</v>
      </c>
      <c r="B9" s="166" t="s">
        <v>2771</v>
      </c>
      <c r="C9" s="175" t="s">
        <v>2881</v>
      </c>
      <c r="D9" s="167" t="s">
        <v>1361</v>
      </c>
      <c r="E9" s="168">
        <v>2</v>
      </c>
      <c r="F9" s="169">
        <v>60000</v>
      </c>
      <c r="G9" s="170">
        <f>ROUND(E9*F9,2)</f>
        <v>120000</v>
      </c>
      <c r="H9" s="169">
        <v>0</v>
      </c>
      <c r="I9" s="170">
        <f>ROUND(E9*H9,2)</f>
        <v>0</v>
      </c>
      <c r="J9" s="169">
        <v>60000</v>
      </c>
      <c r="K9" s="170">
        <f>ROUND(E9*J9,2)</f>
        <v>120000</v>
      </c>
      <c r="L9" s="170">
        <v>21</v>
      </c>
      <c r="M9" s="170">
        <f>G9*(1+L9/100)</f>
        <v>145200</v>
      </c>
      <c r="N9" s="170">
        <v>0</v>
      </c>
      <c r="O9" s="170">
        <f>ROUND(E9*N9,2)</f>
        <v>0</v>
      </c>
      <c r="P9" s="170">
        <v>0</v>
      </c>
      <c r="Q9" s="170">
        <f>ROUND(E9*P9,2)</f>
        <v>0</v>
      </c>
      <c r="R9" s="170"/>
      <c r="S9" s="170" t="s">
        <v>321</v>
      </c>
      <c r="T9" s="171" t="s">
        <v>322</v>
      </c>
      <c r="U9" s="157">
        <v>0</v>
      </c>
      <c r="V9" s="157">
        <f>ROUND(E9*U9,2)</f>
        <v>0</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70" t="s">
        <v>2773</v>
      </c>
      <c r="D10" s="271"/>
      <c r="E10" s="271"/>
      <c r="F10" s="271"/>
      <c r="G10" s="271"/>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326</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97" t="s">
        <v>2882</v>
      </c>
      <c r="D11" s="183"/>
      <c r="E11" s="184">
        <v>2</v>
      </c>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393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65">
        <v>2</v>
      </c>
      <c r="B12" s="166" t="s">
        <v>2775</v>
      </c>
      <c r="C12" s="175" t="s">
        <v>2883</v>
      </c>
      <c r="D12" s="167" t="s">
        <v>1361</v>
      </c>
      <c r="E12" s="168">
        <v>2</v>
      </c>
      <c r="F12" s="169">
        <v>1760</v>
      </c>
      <c r="G12" s="170">
        <f>ROUND(E12*F12,2)</f>
        <v>3520</v>
      </c>
      <c r="H12" s="169">
        <v>0</v>
      </c>
      <c r="I12" s="170">
        <f>ROUND(E12*H12,2)</f>
        <v>0</v>
      </c>
      <c r="J12" s="169">
        <v>1760</v>
      </c>
      <c r="K12" s="170">
        <f>ROUND(E12*J12,2)</f>
        <v>3520</v>
      </c>
      <c r="L12" s="170">
        <v>21</v>
      </c>
      <c r="M12" s="170">
        <f>G12*(1+L12/100)</f>
        <v>4259.2</v>
      </c>
      <c r="N12" s="170">
        <v>0</v>
      </c>
      <c r="O12" s="170">
        <f>ROUND(E12*N12,2)</f>
        <v>0</v>
      </c>
      <c r="P12" s="170">
        <v>0</v>
      </c>
      <c r="Q12" s="170">
        <f>ROUND(E12*P12,2)</f>
        <v>0</v>
      </c>
      <c r="R12" s="170"/>
      <c r="S12" s="170" t="s">
        <v>321</v>
      </c>
      <c r="T12" s="171" t="s">
        <v>322</v>
      </c>
      <c r="U12" s="157">
        <v>0</v>
      </c>
      <c r="V12" s="157">
        <f>ROUND(E12*U12,2)</f>
        <v>0</v>
      </c>
      <c r="W12" s="157"/>
      <c r="X12" s="157" t="s">
        <v>388</v>
      </c>
      <c r="Y12" s="148"/>
      <c r="Z12" s="148"/>
      <c r="AA12" s="148"/>
      <c r="AB12" s="148"/>
      <c r="AC12" s="148"/>
      <c r="AD12" s="148"/>
      <c r="AE12" s="148"/>
      <c r="AF12" s="148"/>
      <c r="AG12" s="148" t="s">
        <v>389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7" t="s">
        <v>2884</v>
      </c>
      <c r="D13" s="183"/>
      <c r="E13" s="184">
        <v>2</v>
      </c>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393</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65">
        <v>3</v>
      </c>
      <c r="B14" s="166" t="s">
        <v>2778</v>
      </c>
      <c r="C14" s="175" t="s">
        <v>2885</v>
      </c>
      <c r="D14" s="167" t="s">
        <v>1361</v>
      </c>
      <c r="E14" s="168">
        <v>2</v>
      </c>
      <c r="F14" s="169">
        <v>960</v>
      </c>
      <c r="G14" s="170">
        <f>ROUND(E14*F14,2)</f>
        <v>1920</v>
      </c>
      <c r="H14" s="169">
        <v>0</v>
      </c>
      <c r="I14" s="170">
        <f>ROUND(E14*H14,2)</f>
        <v>0</v>
      </c>
      <c r="J14" s="169">
        <v>960</v>
      </c>
      <c r="K14" s="170">
        <f>ROUND(E14*J14,2)</f>
        <v>1920</v>
      </c>
      <c r="L14" s="170">
        <v>21</v>
      </c>
      <c r="M14" s="170">
        <f>G14*(1+L14/100)</f>
        <v>2323.1999999999998</v>
      </c>
      <c r="N14" s="170">
        <v>0</v>
      </c>
      <c r="O14" s="170">
        <f>ROUND(E14*N14,2)</f>
        <v>0</v>
      </c>
      <c r="P14" s="170">
        <v>0</v>
      </c>
      <c r="Q14" s="170">
        <f>ROUND(E14*P14,2)</f>
        <v>0</v>
      </c>
      <c r="R14" s="170"/>
      <c r="S14" s="170" t="s">
        <v>321</v>
      </c>
      <c r="T14" s="171" t="s">
        <v>322</v>
      </c>
      <c r="U14" s="157">
        <v>0</v>
      </c>
      <c r="V14" s="157">
        <f>ROUND(E14*U14,2)</f>
        <v>0</v>
      </c>
      <c r="W14" s="157"/>
      <c r="X14" s="157" t="s">
        <v>388</v>
      </c>
      <c r="Y14" s="148"/>
      <c r="Z14" s="148"/>
      <c r="AA14" s="148"/>
      <c r="AB14" s="148"/>
      <c r="AC14" s="148"/>
      <c r="AD14" s="148"/>
      <c r="AE14" s="148"/>
      <c r="AF14" s="148"/>
      <c r="AG14" s="148" t="s">
        <v>389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97" t="s">
        <v>2886</v>
      </c>
      <c r="D15" s="183"/>
      <c r="E15" s="184">
        <v>2</v>
      </c>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393</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65">
        <v>4</v>
      </c>
      <c r="B16" s="166" t="s">
        <v>2781</v>
      </c>
      <c r="C16" s="175" t="s">
        <v>2865</v>
      </c>
      <c r="D16" s="167" t="s">
        <v>320</v>
      </c>
      <c r="E16" s="168">
        <v>1</v>
      </c>
      <c r="F16" s="169">
        <v>1600</v>
      </c>
      <c r="G16" s="170">
        <f>ROUND(E16*F16,2)</f>
        <v>1600</v>
      </c>
      <c r="H16" s="169">
        <v>0</v>
      </c>
      <c r="I16" s="170">
        <f>ROUND(E16*H16,2)</f>
        <v>0</v>
      </c>
      <c r="J16" s="169">
        <v>1600</v>
      </c>
      <c r="K16" s="170">
        <f>ROUND(E16*J16,2)</f>
        <v>1600</v>
      </c>
      <c r="L16" s="170">
        <v>21</v>
      </c>
      <c r="M16" s="170">
        <f>G16*(1+L16/100)</f>
        <v>1936</v>
      </c>
      <c r="N16" s="170">
        <v>0</v>
      </c>
      <c r="O16" s="170">
        <f>ROUND(E16*N16,2)</f>
        <v>0</v>
      </c>
      <c r="P16" s="170">
        <v>0</v>
      </c>
      <c r="Q16" s="170">
        <f>ROUND(E16*P16,2)</f>
        <v>0</v>
      </c>
      <c r="R16" s="170"/>
      <c r="S16" s="170" t="s">
        <v>321</v>
      </c>
      <c r="T16" s="171" t="s">
        <v>322</v>
      </c>
      <c r="U16" s="157">
        <v>0</v>
      </c>
      <c r="V16" s="157">
        <f>ROUND(E16*U16,2)</f>
        <v>0</v>
      </c>
      <c r="W16" s="157"/>
      <c r="X16" s="157" t="s">
        <v>388</v>
      </c>
      <c r="Y16" s="148"/>
      <c r="Z16" s="148"/>
      <c r="AA16" s="148"/>
      <c r="AB16" s="148"/>
      <c r="AC16" s="148"/>
      <c r="AD16" s="148"/>
      <c r="AE16" s="148"/>
      <c r="AF16" s="148"/>
      <c r="AG16" s="148" t="s">
        <v>389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97" t="s">
        <v>2887</v>
      </c>
      <c r="D17" s="183"/>
      <c r="E17" s="184">
        <v>1</v>
      </c>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393</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5">
        <v>5</v>
      </c>
      <c r="B18" s="166" t="s">
        <v>2784</v>
      </c>
      <c r="C18" s="175" t="s">
        <v>2842</v>
      </c>
      <c r="D18" s="167" t="s">
        <v>1361</v>
      </c>
      <c r="E18" s="168">
        <v>2</v>
      </c>
      <c r="F18" s="169">
        <v>5200</v>
      </c>
      <c r="G18" s="170">
        <f>ROUND(E18*F18,2)</f>
        <v>10400</v>
      </c>
      <c r="H18" s="169">
        <v>0</v>
      </c>
      <c r="I18" s="170">
        <f>ROUND(E18*H18,2)</f>
        <v>0</v>
      </c>
      <c r="J18" s="169">
        <v>5200</v>
      </c>
      <c r="K18" s="170">
        <f>ROUND(E18*J18,2)</f>
        <v>10400</v>
      </c>
      <c r="L18" s="170">
        <v>21</v>
      </c>
      <c r="M18" s="170">
        <f>G18*(1+L18/100)</f>
        <v>12584</v>
      </c>
      <c r="N18" s="170">
        <v>0</v>
      </c>
      <c r="O18" s="170">
        <f>ROUND(E18*N18,2)</f>
        <v>0</v>
      </c>
      <c r="P18" s="170">
        <v>0</v>
      </c>
      <c r="Q18" s="170">
        <f>ROUND(E18*P18,2)</f>
        <v>0</v>
      </c>
      <c r="R18" s="170"/>
      <c r="S18" s="170" t="s">
        <v>321</v>
      </c>
      <c r="T18" s="171" t="s">
        <v>322</v>
      </c>
      <c r="U18" s="157">
        <v>0</v>
      </c>
      <c r="V18" s="157">
        <f>ROUND(E18*U18,2)</f>
        <v>0</v>
      </c>
      <c r="W18" s="157"/>
      <c r="X18" s="157" t="s">
        <v>388</v>
      </c>
      <c r="Y18" s="148"/>
      <c r="Z18" s="148"/>
      <c r="AA18" s="148"/>
      <c r="AB18" s="148"/>
      <c r="AC18" s="148"/>
      <c r="AD18" s="148"/>
      <c r="AE18" s="148"/>
      <c r="AF18" s="148"/>
      <c r="AG18" s="148" t="s">
        <v>389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97" t="s">
        <v>2888</v>
      </c>
      <c r="D19" s="183"/>
      <c r="E19" s="184">
        <v>2</v>
      </c>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393</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5">
        <v>6</v>
      </c>
      <c r="B20" s="166" t="s">
        <v>2790</v>
      </c>
      <c r="C20" s="175" t="s">
        <v>2868</v>
      </c>
      <c r="D20" s="167" t="s">
        <v>1361</v>
      </c>
      <c r="E20" s="168">
        <v>4</v>
      </c>
      <c r="F20" s="169">
        <v>6400</v>
      </c>
      <c r="G20" s="170">
        <f>ROUND(E20*F20,2)</f>
        <v>25600</v>
      </c>
      <c r="H20" s="169">
        <v>0</v>
      </c>
      <c r="I20" s="170">
        <f>ROUND(E20*H20,2)</f>
        <v>0</v>
      </c>
      <c r="J20" s="169">
        <v>6400</v>
      </c>
      <c r="K20" s="170">
        <f>ROUND(E20*J20,2)</f>
        <v>25600</v>
      </c>
      <c r="L20" s="170">
        <v>21</v>
      </c>
      <c r="M20" s="170">
        <f>G20*(1+L20/100)</f>
        <v>30976</v>
      </c>
      <c r="N20" s="170">
        <v>0</v>
      </c>
      <c r="O20" s="170">
        <f>ROUND(E20*N20,2)</f>
        <v>0</v>
      </c>
      <c r="P20" s="170">
        <v>0</v>
      </c>
      <c r="Q20" s="170">
        <f>ROUND(E20*P20,2)</f>
        <v>0</v>
      </c>
      <c r="R20" s="170"/>
      <c r="S20" s="170" t="s">
        <v>321</v>
      </c>
      <c r="T20" s="171" t="s">
        <v>322</v>
      </c>
      <c r="U20" s="157">
        <v>0</v>
      </c>
      <c r="V20" s="157">
        <f>ROUND(E20*U20,2)</f>
        <v>0</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97" t="s">
        <v>2889</v>
      </c>
      <c r="D21" s="183"/>
      <c r="E21" s="184">
        <v>4</v>
      </c>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393</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65">
        <v>7</v>
      </c>
      <c r="B22" s="166" t="s">
        <v>2793</v>
      </c>
      <c r="C22" s="175" t="s">
        <v>2806</v>
      </c>
      <c r="D22" s="167" t="s">
        <v>1361</v>
      </c>
      <c r="E22" s="168">
        <v>4</v>
      </c>
      <c r="F22" s="169">
        <v>5200</v>
      </c>
      <c r="G22" s="170">
        <f>ROUND(E22*F22,2)</f>
        <v>20800</v>
      </c>
      <c r="H22" s="169">
        <v>0</v>
      </c>
      <c r="I22" s="170">
        <f>ROUND(E22*H22,2)</f>
        <v>0</v>
      </c>
      <c r="J22" s="169">
        <v>5200</v>
      </c>
      <c r="K22" s="170">
        <f>ROUND(E22*J22,2)</f>
        <v>20800</v>
      </c>
      <c r="L22" s="170">
        <v>21</v>
      </c>
      <c r="M22" s="170">
        <f>G22*(1+L22/100)</f>
        <v>25168</v>
      </c>
      <c r="N22" s="170">
        <v>0</v>
      </c>
      <c r="O22" s="170">
        <f>ROUND(E22*N22,2)</f>
        <v>0</v>
      </c>
      <c r="P22" s="170">
        <v>0</v>
      </c>
      <c r="Q22" s="170">
        <f>ROUND(E22*P22,2)</f>
        <v>0</v>
      </c>
      <c r="R22" s="170"/>
      <c r="S22" s="170" t="s">
        <v>321</v>
      </c>
      <c r="T22" s="171" t="s">
        <v>322</v>
      </c>
      <c r="U22" s="157">
        <v>0</v>
      </c>
      <c r="V22" s="157">
        <f>ROUND(E22*U22,2)</f>
        <v>0</v>
      </c>
      <c r="W22" s="157"/>
      <c r="X22" s="157" t="s">
        <v>388</v>
      </c>
      <c r="Y22" s="148"/>
      <c r="Z22" s="148"/>
      <c r="AA22" s="148"/>
      <c r="AB22" s="148"/>
      <c r="AC22" s="148"/>
      <c r="AD22" s="148"/>
      <c r="AE22" s="148"/>
      <c r="AF22" s="148"/>
      <c r="AG22" s="148" t="s">
        <v>389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97" t="s">
        <v>2890</v>
      </c>
      <c r="D23" s="183"/>
      <c r="E23" s="184">
        <v>4</v>
      </c>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393</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65">
        <v>8</v>
      </c>
      <c r="B24" s="166" t="s">
        <v>2796</v>
      </c>
      <c r="C24" s="175" t="s">
        <v>2871</v>
      </c>
      <c r="D24" s="167" t="s">
        <v>1361</v>
      </c>
      <c r="E24" s="168">
        <v>1</v>
      </c>
      <c r="F24" s="169">
        <v>320</v>
      </c>
      <c r="G24" s="170">
        <f>ROUND(E24*F24,2)</f>
        <v>320</v>
      </c>
      <c r="H24" s="169">
        <v>0</v>
      </c>
      <c r="I24" s="170">
        <f>ROUND(E24*H24,2)</f>
        <v>0</v>
      </c>
      <c r="J24" s="169">
        <v>320</v>
      </c>
      <c r="K24" s="170">
        <f>ROUND(E24*J24,2)</f>
        <v>320</v>
      </c>
      <c r="L24" s="170">
        <v>21</v>
      </c>
      <c r="M24" s="170">
        <f>G24*(1+L24/100)</f>
        <v>387.2</v>
      </c>
      <c r="N24" s="170">
        <v>0</v>
      </c>
      <c r="O24" s="170">
        <f>ROUND(E24*N24,2)</f>
        <v>0</v>
      </c>
      <c r="P24" s="170">
        <v>0</v>
      </c>
      <c r="Q24" s="170">
        <f>ROUND(E24*P24,2)</f>
        <v>0</v>
      </c>
      <c r="R24" s="170"/>
      <c r="S24" s="170" t="s">
        <v>321</v>
      </c>
      <c r="T24" s="171" t="s">
        <v>322</v>
      </c>
      <c r="U24" s="157">
        <v>0</v>
      </c>
      <c r="V24" s="157">
        <f>ROUND(E24*U24,2)</f>
        <v>0</v>
      </c>
      <c r="W24" s="157"/>
      <c r="X24" s="157" t="s">
        <v>388</v>
      </c>
      <c r="Y24" s="148"/>
      <c r="Z24" s="148"/>
      <c r="AA24" s="148"/>
      <c r="AB24" s="148"/>
      <c r="AC24" s="148"/>
      <c r="AD24" s="148"/>
      <c r="AE24" s="148"/>
      <c r="AF24" s="148"/>
      <c r="AG24" s="148" t="s">
        <v>389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97" t="s">
        <v>2891</v>
      </c>
      <c r="D25" s="183"/>
      <c r="E25" s="184">
        <v>1</v>
      </c>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393</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65">
        <v>9</v>
      </c>
      <c r="B26" s="166" t="s">
        <v>2799</v>
      </c>
      <c r="C26" s="175" t="s">
        <v>2848</v>
      </c>
      <c r="D26" s="167" t="s">
        <v>1361</v>
      </c>
      <c r="E26" s="168">
        <v>2</v>
      </c>
      <c r="F26" s="169">
        <v>1200</v>
      </c>
      <c r="G26" s="170">
        <f>ROUND(E26*F26,2)</f>
        <v>2400</v>
      </c>
      <c r="H26" s="169">
        <v>0</v>
      </c>
      <c r="I26" s="170">
        <f>ROUND(E26*H26,2)</f>
        <v>0</v>
      </c>
      <c r="J26" s="169">
        <v>1200</v>
      </c>
      <c r="K26" s="170">
        <f>ROUND(E26*J26,2)</f>
        <v>2400</v>
      </c>
      <c r="L26" s="170">
        <v>21</v>
      </c>
      <c r="M26" s="170">
        <f>G26*(1+L26/100)</f>
        <v>2904</v>
      </c>
      <c r="N26" s="170">
        <v>0</v>
      </c>
      <c r="O26" s="170">
        <f>ROUND(E26*N26,2)</f>
        <v>0</v>
      </c>
      <c r="P26" s="170">
        <v>0</v>
      </c>
      <c r="Q26" s="170">
        <f>ROUND(E26*P26,2)</f>
        <v>0</v>
      </c>
      <c r="R26" s="170"/>
      <c r="S26" s="170" t="s">
        <v>321</v>
      </c>
      <c r="T26" s="171" t="s">
        <v>322</v>
      </c>
      <c r="U26" s="157">
        <v>0</v>
      </c>
      <c r="V26" s="157">
        <f>ROUND(E26*U26,2)</f>
        <v>0</v>
      </c>
      <c r="W26" s="157"/>
      <c r="X26" s="157" t="s">
        <v>388</v>
      </c>
      <c r="Y26" s="148"/>
      <c r="Z26" s="148"/>
      <c r="AA26" s="148"/>
      <c r="AB26" s="148"/>
      <c r="AC26" s="148"/>
      <c r="AD26" s="148"/>
      <c r="AE26" s="148"/>
      <c r="AF26" s="148"/>
      <c r="AG26" s="148" t="s">
        <v>389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97" t="s">
        <v>2892</v>
      </c>
      <c r="D27" s="183"/>
      <c r="E27" s="184">
        <v>2</v>
      </c>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393</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65">
        <v>10</v>
      </c>
      <c r="B28" s="166" t="s">
        <v>2802</v>
      </c>
      <c r="C28" s="175" t="s">
        <v>2893</v>
      </c>
      <c r="D28" s="167" t="s">
        <v>320</v>
      </c>
      <c r="E28" s="168">
        <v>1</v>
      </c>
      <c r="F28" s="169">
        <v>880</v>
      </c>
      <c r="G28" s="170">
        <f>ROUND(E28*F28,2)</f>
        <v>880</v>
      </c>
      <c r="H28" s="169">
        <v>0</v>
      </c>
      <c r="I28" s="170">
        <f>ROUND(E28*H28,2)</f>
        <v>0</v>
      </c>
      <c r="J28" s="169">
        <v>880</v>
      </c>
      <c r="K28" s="170">
        <f>ROUND(E28*J28,2)</f>
        <v>880</v>
      </c>
      <c r="L28" s="170">
        <v>21</v>
      </c>
      <c r="M28" s="170">
        <f>G28*(1+L28/100)</f>
        <v>1064.8</v>
      </c>
      <c r="N28" s="170">
        <v>0</v>
      </c>
      <c r="O28" s="170">
        <f>ROUND(E28*N28,2)</f>
        <v>0</v>
      </c>
      <c r="P28" s="170">
        <v>0</v>
      </c>
      <c r="Q28" s="170">
        <f>ROUND(E28*P28,2)</f>
        <v>0</v>
      </c>
      <c r="R28" s="170"/>
      <c r="S28" s="170" t="s">
        <v>321</v>
      </c>
      <c r="T28" s="171" t="s">
        <v>322</v>
      </c>
      <c r="U28" s="157">
        <v>0</v>
      </c>
      <c r="V28" s="157">
        <f>ROUND(E28*U28,2)</f>
        <v>0</v>
      </c>
      <c r="W28" s="157"/>
      <c r="X28" s="157" t="s">
        <v>388</v>
      </c>
      <c r="Y28" s="148"/>
      <c r="Z28" s="148"/>
      <c r="AA28" s="148"/>
      <c r="AB28" s="148"/>
      <c r="AC28" s="148"/>
      <c r="AD28" s="148"/>
      <c r="AE28" s="148"/>
      <c r="AF28" s="148"/>
      <c r="AG28" s="148" t="s">
        <v>389</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97" t="s">
        <v>2894</v>
      </c>
      <c r="D29" s="183"/>
      <c r="E29" s="184">
        <v>1</v>
      </c>
      <c r="F29" s="157"/>
      <c r="G29" s="157"/>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393</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65">
        <v>11</v>
      </c>
      <c r="B30" s="166" t="s">
        <v>2805</v>
      </c>
      <c r="C30" s="175" t="s">
        <v>2852</v>
      </c>
      <c r="D30" s="167" t="s">
        <v>1361</v>
      </c>
      <c r="E30" s="168">
        <v>1</v>
      </c>
      <c r="F30" s="169">
        <v>400</v>
      </c>
      <c r="G30" s="170">
        <f>ROUND(E30*F30,2)</f>
        <v>400</v>
      </c>
      <c r="H30" s="169">
        <v>0</v>
      </c>
      <c r="I30" s="170">
        <f>ROUND(E30*H30,2)</f>
        <v>0</v>
      </c>
      <c r="J30" s="169">
        <v>400</v>
      </c>
      <c r="K30" s="170">
        <f>ROUND(E30*J30,2)</f>
        <v>400</v>
      </c>
      <c r="L30" s="170">
        <v>21</v>
      </c>
      <c r="M30" s="170">
        <f>G30*(1+L30/100)</f>
        <v>484</v>
      </c>
      <c r="N30" s="170">
        <v>0</v>
      </c>
      <c r="O30" s="170">
        <f>ROUND(E30*N30,2)</f>
        <v>0</v>
      </c>
      <c r="P30" s="170">
        <v>0</v>
      </c>
      <c r="Q30" s="170">
        <f>ROUND(E30*P30,2)</f>
        <v>0</v>
      </c>
      <c r="R30" s="170"/>
      <c r="S30" s="170" t="s">
        <v>321</v>
      </c>
      <c r="T30" s="171" t="s">
        <v>322</v>
      </c>
      <c r="U30" s="157">
        <v>0</v>
      </c>
      <c r="V30" s="157">
        <f>ROUND(E30*U30,2)</f>
        <v>0</v>
      </c>
      <c r="W30" s="157"/>
      <c r="X30" s="157" t="s">
        <v>388</v>
      </c>
      <c r="Y30" s="148"/>
      <c r="Z30" s="148"/>
      <c r="AA30" s="148"/>
      <c r="AB30" s="148"/>
      <c r="AC30" s="148"/>
      <c r="AD30" s="148"/>
      <c r="AE30" s="148"/>
      <c r="AF30" s="148"/>
      <c r="AG30" s="148" t="s">
        <v>389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97" t="s">
        <v>2895</v>
      </c>
      <c r="D31" s="183"/>
      <c r="E31" s="184">
        <v>1</v>
      </c>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393</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65">
        <v>12</v>
      </c>
      <c r="B32" s="166" t="s">
        <v>2808</v>
      </c>
      <c r="C32" s="175" t="s">
        <v>2854</v>
      </c>
      <c r="D32" s="167" t="s">
        <v>1361</v>
      </c>
      <c r="E32" s="168">
        <v>1</v>
      </c>
      <c r="F32" s="169">
        <v>400</v>
      </c>
      <c r="G32" s="170">
        <f>ROUND(E32*F32,2)</f>
        <v>400</v>
      </c>
      <c r="H32" s="169">
        <v>0</v>
      </c>
      <c r="I32" s="170">
        <f>ROUND(E32*H32,2)</f>
        <v>0</v>
      </c>
      <c r="J32" s="169">
        <v>400</v>
      </c>
      <c r="K32" s="170">
        <f>ROUND(E32*J32,2)</f>
        <v>400</v>
      </c>
      <c r="L32" s="170">
        <v>21</v>
      </c>
      <c r="M32" s="170">
        <f>G32*(1+L32/100)</f>
        <v>484</v>
      </c>
      <c r="N32" s="170">
        <v>0</v>
      </c>
      <c r="O32" s="170">
        <f>ROUND(E32*N32,2)</f>
        <v>0</v>
      </c>
      <c r="P32" s="170">
        <v>0</v>
      </c>
      <c r="Q32" s="170">
        <f>ROUND(E32*P32,2)</f>
        <v>0</v>
      </c>
      <c r="R32" s="170"/>
      <c r="S32" s="170" t="s">
        <v>321</v>
      </c>
      <c r="T32" s="171" t="s">
        <v>322</v>
      </c>
      <c r="U32" s="157">
        <v>0</v>
      </c>
      <c r="V32" s="157">
        <f>ROUND(E32*U32,2)</f>
        <v>0</v>
      </c>
      <c r="W32" s="157"/>
      <c r="X32" s="157" t="s">
        <v>388</v>
      </c>
      <c r="Y32" s="148"/>
      <c r="Z32" s="148"/>
      <c r="AA32" s="148"/>
      <c r="AB32" s="148"/>
      <c r="AC32" s="148"/>
      <c r="AD32" s="148"/>
      <c r="AE32" s="148"/>
      <c r="AF32" s="148"/>
      <c r="AG32" s="148" t="s">
        <v>389</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97" t="s">
        <v>2895</v>
      </c>
      <c r="D33" s="183"/>
      <c r="E33" s="184">
        <v>1</v>
      </c>
      <c r="F33" s="157"/>
      <c r="G33" s="157"/>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393</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65">
        <v>13</v>
      </c>
      <c r="B34" s="166" t="s">
        <v>2811</v>
      </c>
      <c r="C34" s="175" t="s">
        <v>2856</v>
      </c>
      <c r="D34" s="167" t="s">
        <v>1361</v>
      </c>
      <c r="E34" s="168">
        <v>1</v>
      </c>
      <c r="F34" s="169">
        <v>1600</v>
      </c>
      <c r="G34" s="170">
        <f>ROUND(E34*F34,2)</f>
        <v>1600</v>
      </c>
      <c r="H34" s="169">
        <v>0</v>
      </c>
      <c r="I34" s="170">
        <f>ROUND(E34*H34,2)</f>
        <v>0</v>
      </c>
      <c r="J34" s="169">
        <v>1600</v>
      </c>
      <c r="K34" s="170">
        <f>ROUND(E34*J34,2)</f>
        <v>1600</v>
      </c>
      <c r="L34" s="170">
        <v>21</v>
      </c>
      <c r="M34" s="170">
        <f>G34*(1+L34/100)</f>
        <v>1936</v>
      </c>
      <c r="N34" s="170">
        <v>0</v>
      </c>
      <c r="O34" s="170">
        <f>ROUND(E34*N34,2)</f>
        <v>0</v>
      </c>
      <c r="P34" s="170">
        <v>0</v>
      </c>
      <c r="Q34" s="170">
        <f>ROUND(E34*P34,2)</f>
        <v>0</v>
      </c>
      <c r="R34" s="170"/>
      <c r="S34" s="170" t="s">
        <v>321</v>
      </c>
      <c r="T34" s="171" t="s">
        <v>322</v>
      </c>
      <c r="U34" s="157">
        <v>0</v>
      </c>
      <c r="V34" s="157">
        <f>ROUND(E34*U34,2)</f>
        <v>0</v>
      </c>
      <c r="W34" s="157"/>
      <c r="X34" s="157" t="s">
        <v>388</v>
      </c>
      <c r="Y34" s="148"/>
      <c r="Z34" s="148"/>
      <c r="AA34" s="148"/>
      <c r="AB34" s="148"/>
      <c r="AC34" s="148"/>
      <c r="AD34" s="148"/>
      <c r="AE34" s="148"/>
      <c r="AF34" s="148"/>
      <c r="AG34" s="148" t="s">
        <v>389</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97" t="s">
        <v>2896</v>
      </c>
      <c r="D35" s="183"/>
      <c r="E35" s="184">
        <v>1</v>
      </c>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393</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65">
        <v>14</v>
      </c>
      <c r="B36" s="166" t="s">
        <v>2814</v>
      </c>
      <c r="C36" s="175" t="s">
        <v>2833</v>
      </c>
      <c r="D36" s="167" t="s">
        <v>1361</v>
      </c>
      <c r="E36" s="168">
        <v>1</v>
      </c>
      <c r="F36" s="169">
        <v>16000</v>
      </c>
      <c r="G36" s="170">
        <f>ROUND(E36*F36,2)</f>
        <v>16000</v>
      </c>
      <c r="H36" s="169">
        <v>0</v>
      </c>
      <c r="I36" s="170">
        <f>ROUND(E36*H36,2)</f>
        <v>0</v>
      </c>
      <c r="J36" s="169">
        <v>16000</v>
      </c>
      <c r="K36" s="170">
        <f>ROUND(E36*J36,2)</f>
        <v>16000</v>
      </c>
      <c r="L36" s="170">
        <v>21</v>
      </c>
      <c r="M36" s="170">
        <f>G36*(1+L36/100)</f>
        <v>19360</v>
      </c>
      <c r="N36" s="170">
        <v>0</v>
      </c>
      <c r="O36" s="170">
        <f>ROUND(E36*N36,2)</f>
        <v>0</v>
      </c>
      <c r="P36" s="170">
        <v>0</v>
      </c>
      <c r="Q36" s="170">
        <f>ROUND(E36*P36,2)</f>
        <v>0</v>
      </c>
      <c r="R36" s="170"/>
      <c r="S36" s="170" t="s">
        <v>321</v>
      </c>
      <c r="T36" s="171" t="s">
        <v>322</v>
      </c>
      <c r="U36" s="157">
        <v>0</v>
      </c>
      <c r="V36" s="157">
        <f>ROUND(E36*U36,2)</f>
        <v>0</v>
      </c>
      <c r="W36" s="157"/>
      <c r="X36" s="157" t="s">
        <v>388</v>
      </c>
      <c r="Y36" s="148"/>
      <c r="Z36" s="148"/>
      <c r="AA36" s="148"/>
      <c r="AB36" s="148"/>
      <c r="AC36" s="148"/>
      <c r="AD36" s="148"/>
      <c r="AE36" s="148"/>
      <c r="AF36" s="148"/>
      <c r="AG36" s="148" t="s">
        <v>389</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97" t="s">
        <v>2897</v>
      </c>
      <c r="D37" s="183"/>
      <c r="E37" s="184">
        <v>1</v>
      </c>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393</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1" x14ac:dyDescent="0.2">
      <c r="A38" s="165">
        <v>15</v>
      </c>
      <c r="B38" s="166" t="s">
        <v>2817</v>
      </c>
      <c r="C38" s="175" t="s">
        <v>2827</v>
      </c>
      <c r="D38" s="167" t="s">
        <v>1361</v>
      </c>
      <c r="E38" s="168">
        <v>1</v>
      </c>
      <c r="F38" s="169">
        <v>36000</v>
      </c>
      <c r="G38" s="170">
        <f>ROUND(E38*F38,2)</f>
        <v>36000</v>
      </c>
      <c r="H38" s="169">
        <v>0</v>
      </c>
      <c r="I38" s="170">
        <f>ROUND(E38*H38,2)</f>
        <v>0</v>
      </c>
      <c r="J38" s="169">
        <v>36000</v>
      </c>
      <c r="K38" s="170">
        <f>ROUND(E38*J38,2)</f>
        <v>36000</v>
      </c>
      <c r="L38" s="170">
        <v>21</v>
      </c>
      <c r="M38" s="170">
        <f>G38*(1+L38/100)</f>
        <v>43560</v>
      </c>
      <c r="N38" s="170">
        <v>0</v>
      </c>
      <c r="O38" s="170">
        <f>ROUND(E38*N38,2)</f>
        <v>0</v>
      </c>
      <c r="P38" s="170">
        <v>0</v>
      </c>
      <c r="Q38" s="170">
        <f>ROUND(E38*P38,2)</f>
        <v>0</v>
      </c>
      <c r="R38" s="170"/>
      <c r="S38" s="170" t="s">
        <v>321</v>
      </c>
      <c r="T38" s="171" t="s">
        <v>322</v>
      </c>
      <c r="U38" s="157">
        <v>0</v>
      </c>
      <c r="V38" s="157">
        <f>ROUND(E38*U38,2)</f>
        <v>0</v>
      </c>
      <c r="W38" s="157"/>
      <c r="X38" s="157" t="s">
        <v>388</v>
      </c>
      <c r="Y38" s="148"/>
      <c r="Z38" s="148"/>
      <c r="AA38" s="148"/>
      <c r="AB38" s="148"/>
      <c r="AC38" s="148"/>
      <c r="AD38" s="148"/>
      <c r="AE38" s="148"/>
      <c r="AF38" s="148"/>
      <c r="AG38" s="148" t="s">
        <v>389</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97" t="s">
        <v>2898</v>
      </c>
      <c r="D39" s="183"/>
      <c r="E39" s="184">
        <v>1</v>
      </c>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393</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65">
        <v>16</v>
      </c>
      <c r="B40" s="166" t="s">
        <v>2820</v>
      </c>
      <c r="C40" s="175" t="s">
        <v>2830</v>
      </c>
      <c r="D40" s="167" t="s">
        <v>1361</v>
      </c>
      <c r="E40" s="168">
        <v>1</v>
      </c>
      <c r="F40" s="169">
        <v>2000</v>
      </c>
      <c r="G40" s="170">
        <f>ROUND(E40*F40,2)</f>
        <v>2000</v>
      </c>
      <c r="H40" s="169">
        <v>0</v>
      </c>
      <c r="I40" s="170">
        <f>ROUND(E40*H40,2)</f>
        <v>0</v>
      </c>
      <c r="J40" s="169">
        <v>2000</v>
      </c>
      <c r="K40" s="170">
        <f>ROUND(E40*J40,2)</f>
        <v>2000</v>
      </c>
      <c r="L40" s="170">
        <v>21</v>
      </c>
      <c r="M40" s="170">
        <f>G40*(1+L40/100)</f>
        <v>2420</v>
      </c>
      <c r="N40" s="170">
        <v>0</v>
      </c>
      <c r="O40" s="170">
        <f>ROUND(E40*N40,2)</f>
        <v>0</v>
      </c>
      <c r="P40" s="170">
        <v>0</v>
      </c>
      <c r="Q40" s="170">
        <f>ROUND(E40*P40,2)</f>
        <v>0</v>
      </c>
      <c r="R40" s="170"/>
      <c r="S40" s="170" t="s">
        <v>321</v>
      </c>
      <c r="T40" s="171" t="s">
        <v>322</v>
      </c>
      <c r="U40" s="157">
        <v>0</v>
      </c>
      <c r="V40" s="157">
        <f>ROUND(E40*U40,2)</f>
        <v>0</v>
      </c>
      <c r="W40" s="157"/>
      <c r="X40" s="157" t="s">
        <v>388</v>
      </c>
      <c r="Y40" s="148"/>
      <c r="Z40" s="148"/>
      <c r="AA40" s="148"/>
      <c r="AB40" s="148"/>
      <c r="AC40" s="148"/>
      <c r="AD40" s="148"/>
      <c r="AE40" s="148"/>
      <c r="AF40" s="148"/>
      <c r="AG40" s="148" t="s">
        <v>389</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97" t="s">
        <v>2899</v>
      </c>
      <c r="D41" s="183"/>
      <c r="E41" s="184">
        <v>1</v>
      </c>
      <c r="F41" s="157"/>
      <c r="G41" s="157"/>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393</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x14ac:dyDescent="0.2">
      <c r="A42" s="3"/>
      <c r="B42" s="4"/>
      <c r="C42" s="176"/>
      <c r="D42" s="6"/>
      <c r="E42" s="3"/>
      <c r="F42" s="3"/>
      <c r="G42" s="3"/>
      <c r="H42" s="3"/>
      <c r="I42" s="3"/>
      <c r="J42" s="3"/>
      <c r="K42" s="3"/>
      <c r="L42" s="3"/>
      <c r="M42" s="3"/>
      <c r="N42" s="3"/>
      <c r="O42" s="3"/>
      <c r="P42" s="3"/>
      <c r="Q42" s="3"/>
      <c r="R42" s="3"/>
      <c r="S42" s="3"/>
      <c r="T42" s="3"/>
      <c r="U42" s="3"/>
      <c r="V42" s="3"/>
      <c r="W42" s="3"/>
      <c r="X42" s="3"/>
      <c r="AE42">
        <v>15</v>
      </c>
      <c r="AF42">
        <v>21</v>
      </c>
      <c r="AG42" t="s">
        <v>303</v>
      </c>
    </row>
    <row r="43" spans="1:60" x14ac:dyDescent="0.2">
      <c r="A43" s="151"/>
      <c r="B43" s="152" t="s">
        <v>29</v>
      </c>
      <c r="C43" s="177"/>
      <c r="D43" s="153"/>
      <c r="E43" s="154"/>
      <c r="F43" s="154"/>
      <c r="G43" s="173">
        <f>G8</f>
        <v>243840</v>
      </c>
      <c r="H43" s="3"/>
      <c r="I43" s="3"/>
      <c r="J43" s="3"/>
      <c r="K43" s="3"/>
      <c r="L43" s="3"/>
      <c r="M43" s="3"/>
      <c r="N43" s="3"/>
      <c r="O43" s="3"/>
      <c r="P43" s="3"/>
      <c r="Q43" s="3"/>
      <c r="R43" s="3"/>
      <c r="S43" s="3"/>
      <c r="T43" s="3"/>
      <c r="U43" s="3"/>
      <c r="V43" s="3"/>
      <c r="W43" s="3"/>
      <c r="X43" s="3"/>
      <c r="AE43">
        <f>SUMIF(L7:L41,AE42,G7:G41)</f>
        <v>0</v>
      </c>
      <c r="AF43">
        <f>SUMIF(L7:L41,AF42,G7:G41)</f>
        <v>243840</v>
      </c>
      <c r="AG43" t="s">
        <v>378</v>
      </c>
    </row>
    <row r="44" spans="1:60" x14ac:dyDescent="0.2">
      <c r="A44" s="272" t="s">
        <v>957</v>
      </c>
      <c r="B44" s="272"/>
      <c r="C44" s="176"/>
      <c r="D44" s="6"/>
      <c r="E44" s="3"/>
      <c r="F44" s="3"/>
      <c r="G44" s="3"/>
      <c r="H44" s="3"/>
      <c r="I44" s="3"/>
      <c r="J44" s="3"/>
      <c r="K44" s="3"/>
      <c r="L44" s="3"/>
      <c r="M44" s="3"/>
      <c r="N44" s="3"/>
      <c r="O44" s="3"/>
      <c r="P44" s="3"/>
      <c r="Q44" s="3"/>
      <c r="R44" s="3"/>
      <c r="S44" s="3"/>
      <c r="T44" s="3"/>
      <c r="U44" s="3"/>
      <c r="V44" s="3"/>
      <c r="W44" s="3"/>
      <c r="X44" s="3"/>
    </row>
    <row r="45" spans="1:60" x14ac:dyDescent="0.2">
      <c r="A45" s="3"/>
      <c r="B45" s="4" t="s">
        <v>2072</v>
      </c>
      <c r="C45" s="176" t="s">
        <v>2073</v>
      </c>
      <c r="D45" s="6"/>
      <c r="E45" s="3"/>
      <c r="F45" s="3"/>
      <c r="G45" s="3"/>
      <c r="H45" s="3"/>
      <c r="I45" s="3"/>
      <c r="J45" s="3"/>
      <c r="K45" s="3"/>
      <c r="L45" s="3"/>
      <c r="M45" s="3"/>
      <c r="N45" s="3"/>
      <c r="O45" s="3"/>
      <c r="P45" s="3"/>
      <c r="Q45" s="3"/>
      <c r="R45" s="3"/>
      <c r="S45" s="3"/>
      <c r="T45" s="3"/>
      <c r="U45" s="3"/>
      <c r="V45" s="3"/>
      <c r="W45" s="3"/>
      <c r="X45" s="3"/>
      <c r="AG45" t="s">
        <v>960</v>
      </c>
    </row>
    <row r="46" spans="1:60" x14ac:dyDescent="0.2">
      <c r="A46" s="3"/>
      <c r="B46" s="4" t="s">
        <v>961</v>
      </c>
      <c r="C46" s="176" t="s">
        <v>2074</v>
      </c>
      <c r="D46" s="6"/>
      <c r="E46" s="3"/>
      <c r="F46" s="3"/>
      <c r="G46" s="3"/>
      <c r="H46" s="3"/>
      <c r="I46" s="3"/>
      <c r="J46" s="3"/>
      <c r="K46" s="3"/>
      <c r="L46" s="3"/>
      <c r="M46" s="3"/>
      <c r="N46" s="3"/>
      <c r="O46" s="3"/>
      <c r="P46" s="3"/>
      <c r="Q46" s="3"/>
      <c r="R46" s="3"/>
      <c r="S46" s="3"/>
      <c r="T46" s="3"/>
      <c r="U46" s="3"/>
      <c r="V46" s="3"/>
      <c r="W46" s="3"/>
      <c r="X46" s="3"/>
      <c r="AG46" t="s">
        <v>963</v>
      </c>
    </row>
    <row r="47" spans="1:60" x14ac:dyDescent="0.2">
      <c r="A47" s="3"/>
      <c r="B47" s="4"/>
      <c r="C47" s="176" t="s">
        <v>405</v>
      </c>
      <c r="D47" s="6"/>
      <c r="E47" s="3"/>
      <c r="F47" s="3"/>
      <c r="G47" s="3"/>
      <c r="H47" s="3"/>
      <c r="I47" s="3"/>
      <c r="J47" s="3"/>
      <c r="K47" s="3"/>
      <c r="L47" s="3"/>
      <c r="M47" s="3"/>
      <c r="N47" s="3"/>
      <c r="O47" s="3"/>
      <c r="P47" s="3"/>
      <c r="Q47" s="3"/>
      <c r="R47" s="3"/>
      <c r="S47" s="3"/>
      <c r="T47" s="3"/>
      <c r="U47" s="3"/>
      <c r="V47" s="3"/>
      <c r="W47" s="3"/>
      <c r="X47" s="3"/>
      <c r="AG47" t="s">
        <v>964</v>
      </c>
    </row>
    <row r="48" spans="1:60" x14ac:dyDescent="0.2">
      <c r="A48" s="3"/>
      <c r="B48" s="4"/>
      <c r="C48" s="176"/>
      <c r="D48" s="6"/>
      <c r="E48" s="3"/>
      <c r="F48" s="3"/>
      <c r="G48" s="3"/>
      <c r="H48" s="3"/>
      <c r="I48" s="3"/>
      <c r="J48" s="3"/>
      <c r="K48" s="3"/>
      <c r="L48" s="3"/>
      <c r="M48" s="3"/>
      <c r="N48" s="3"/>
      <c r="O48" s="3"/>
      <c r="P48" s="3"/>
      <c r="Q48" s="3"/>
      <c r="R48" s="3"/>
      <c r="S48" s="3"/>
      <c r="T48" s="3"/>
      <c r="U48" s="3"/>
      <c r="V48" s="3"/>
      <c r="W48" s="3"/>
      <c r="X48" s="3"/>
    </row>
    <row r="49" spans="3:33" x14ac:dyDescent="0.2">
      <c r="C49" s="178"/>
      <c r="D49" s="10"/>
      <c r="AG49" t="s">
        <v>379</v>
      </c>
    </row>
    <row r="50" spans="3:33" x14ac:dyDescent="0.2">
      <c r="D50" s="10"/>
    </row>
    <row r="51" spans="3:33" x14ac:dyDescent="0.2">
      <c r="D51" s="10"/>
    </row>
    <row r="52" spans="3:33" x14ac:dyDescent="0.2">
      <c r="D52" s="10"/>
    </row>
    <row r="53" spans="3:33" x14ac:dyDescent="0.2">
      <c r="D53" s="10"/>
    </row>
    <row r="54" spans="3:33" x14ac:dyDescent="0.2">
      <c r="D54" s="10"/>
    </row>
    <row r="55" spans="3:33" x14ac:dyDescent="0.2">
      <c r="D55" s="10"/>
    </row>
    <row r="56" spans="3:33" x14ac:dyDescent="0.2">
      <c r="D56" s="10"/>
    </row>
    <row r="57" spans="3:33" x14ac:dyDescent="0.2">
      <c r="D57" s="10"/>
    </row>
    <row r="58" spans="3:33" x14ac:dyDescent="0.2">
      <c r="D58" s="10"/>
    </row>
    <row r="59" spans="3:33" x14ac:dyDescent="0.2">
      <c r="D59" s="10"/>
    </row>
    <row r="60" spans="3:33" x14ac:dyDescent="0.2">
      <c r="D60" s="10"/>
    </row>
    <row r="61" spans="3:33" x14ac:dyDescent="0.2">
      <c r="D61" s="10"/>
    </row>
    <row r="62" spans="3:33" x14ac:dyDescent="0.2">
      <c r="D62" s="10"/>
    </row>
    <row r="63" spans="3:33" x14ac:dyDescent="0.2">
      <c r="D63" s="10"/>
    </row>
    <row r="64" spans="3: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CWvCPQ26JzlKeld8i8vikRf58yROxm8UuhcDgs0H4V8Y8Uzr4L1MKEhqwRxLOWTNy2zwl8RjU3pbfXcgLLNAg==" saltValue="X+0QF0V1kqKIS7+AaBSr5Q==" spinCount="100000" sheet="1"/>
  <mergeCells count="6">
    <mergeCell ref="A1:G1"/>
    <mergeCell ref="C2:G2"/>
    <mergeCell ref="C3:G3"/>
    <mergeCell ref="C4:G4"/>
    <mergeCell ref="A44:B4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104</v>
      </c>
      <c r="C3" s="264" t="s">
        <v>105</v>
      </c>
      <c r="D3" s="265"/>
      <c r="E3" s="265"/>
      <c r="F3" s="265"/>
      <c r="G3" s="266"/>
      <c r="AC3" s="122" t="s">
        <v>2770</v>
      </c>
      <c r="AG3" t="s">
        <v>293</v>
      </c>
    </row>
    <row r="4" spans="1:60" ht="24.95" customHeight="1" x14ac:dyDescent="0.2">
      <c r="A4" s="141" t="s">
        <v>9</v>
      </c>
      <c r="B4" s="142" t="s">
        <v>113</v>
      </c>
      <c r="C4" s="267" t="s">
        <v>114</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226</v>
      </c>
      <c r="C8" s="174" t="s">
        <v>227</v>
      </c>
      <c r="D8" s="161"/>
      <c r="E8" s="162"/>
      <c r="F8" s="163"/>
      <c r="G8" s="163">
        <f>SUMIF(AG9:AG27,"&lt;&gt;NOR",G9:G27)</f>
        <v>96880</v>
      </c>
      <c r="H8" s="163"/>
      <c r="I8" s="163">
        <f>SUM(I9:I27)</f>
        <v>0</v>
      </c>
      <c r="J8" s="163"/>
      <c r="K8" s="163">
        <f>SUM(K9:K27)</f>
        <v>96880</v>
      </c>
      <c r="L8" s="163"/>
      <c r="M8" s="163">
        <f>SUM(M9:M27)</f>
        <v>117224.8</v>
      </c>
      <c r="N8" s="163"/>
      <c r="O8" s="163">
        <f>SUM(O9:O27)</f>
        <v>0</v>
      </c>
      <c r="P8" s="163"/>
      <c r="Q8" s="163">
        <f>SUM(Q9:Q27)</f>
        <v>0</v>
      </c>
      <c r="R8" s="163"/>
      <c r="S8" s="163"/>
      <c r="T8" s="164"/>
      <c r="U8" s="158"/>
      <c r="V8" s="158">
        <f>SUM(V9:V27)</f>
        <v>0</v>
      </c>
      <c r="W8" s="158"/>
      <c r="X8" s="158"/>
      <c r="AG8" t="s">
        <v>317</v>
      </c>
    </row>
    <row r="9" spans="1:60" ht="22.5" outlineLevel="1" x14ac:dyDescent="0.2">
      <c r="A9" s="165">
        <v>1</v>
      </c>
      <c r="B9" s="166" t="s">
        <v>2771</v>
      </c>
      <c r="C9" s="175" t="s">
        <v>2900</v>
      </c>
      <c r="D9" s="167" t="s">
        <v>1361</v>
      </c>
      <c r="E9" s="168">
        <v>1</v>
      </c>
      <c r="F9" s="169">
        <v>55200</v>
      </c>
      <c r="G9" s="170">
        <f>ROUND(E9*F9,2)</f>
        <v>55200</v>
      </c>
      <c r="H9" s="169">
        <v>0</v>
      </c>
      <c r="I9" s="170">
        <f>ROUND(E9*H9,2)</f>
        <v>0</v>
      </c>
      <c r="J9" s="169">
        <v>55200</v>
      </c>
      <c r="K9" s="170">
        <f>ROUND(E9*J9,2)</f>
        <v>55200</v>
      </c>
      <c r="L9" s="170">
        <v>21</v>
      </c>
      <c r="M9" s="170">
        <f>G9*(1+L9/100)</f>
        <v>66792</v>
      </c>
      <c r="N9" s="170">
        <v>0</v>
      </c>
      <c r="O9" s="170">
        <f>ROUND(E9*N9,2)</f>
        <v>0</v>
      </c>
      <c r="P9" s="170">
        <v>0</v>
      </c>
      <c r="Q9" s="170">
        <f>ROUND(E9*P9,2)</f>
        <v>0</v>
      </c>
      <c r="R9" s="170"/>
      <c r="S9" s="170" t="s">
        <v>321</v>
      </c>
      <c r="T9" s="171" t="s">
        <v>322</v>
      </c>
      <c r="U9" s="157">
        <v>0</v>
      </c>
      <c r="V9" s="157">
        <f>ROUND(E9*U9,2)</f>
        <v>0</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70" t="s">
        <v>2773</v>
      </c>
      <c r="D10" s="271"/>
      <c r="E10" s="271"/>
      <c r="F10" s="271"/>
      <c r="G10" s="271"/>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326</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97" t="s">
        <v>2901</v>
      </c>
      <c r="D11" s="183"/>
      <c r="E11" s="184">
        <v>1</v>
      </c>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393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65">
        <v>2</v>
      </c>
      <c r="B12" s="166" t="s">
        <v>2775</v>
      </c>
      <c r="C12" s="175" t="s">
        <v>2902</v>
      </c>
      <c r="D12" s="167" t="s">
        <v>1361</v>
      </c>
      <c r="E12" s="168">
        <v>1</v>
      </c>
      <c r="F12" s="169">
        <v>1280</v>
      </c>
      <c r="G12" s="170">
        <f>ROUND(E12*F12,2)</f>
        <v>1280</v>
      </c>
      <c r="H12" s="169">
        <v>0</v>
      </c>
      <c r="I12" s="170">
        <f>ROUND(E12*H12,2)</f>
        <v>0</v>
      </c>
      <c r="J12" s="169">
        <v>1280</v>
      </c>
      <c r="K12" s="170">
        <f>ROUND(E12*J12,2)</f>
        <v>1280</v>
      </c>
      <c r="L12" s="170">
        <v>21</v>
      </c>
      <c r="M12" s="170">
        <f>G12*(1+L12/100)</f>
        <v>1548.8</v>
      </c>
      <c r="N12" s="170">
        <v>0</v>
      </c>
      <c r="O12" s="170">
        <f>ROUND(E12*N12,2)</f>
        <v>0</v>
      </c>
      <c r="P12" s="170">
        <v>0</v>
      </c>
      <c r="Q12" s="170">
        <f>ROUND(E12*P12,2)</f>
        <v>0</v>
      </c>
      <c r="R12" s="170"/>
      <c r="S12" s="170" t="s">
        <v>321</v>
      </c>
      <c r="T12" s="171" t="s">
        <v>322</v>
      </c>
      <c r="U12" s="157">
        <v>0</v>
      </c>
      <c r="V12" s="157">
        <f>ROUND(E12*U12,2)</f>
        <v>0</v>
      </c>
      <c r="W12" s="157"/>
      <c r="X12" s="157" t="s">
        <v>388</v>
      </c>
      <c r="Y12" s="148"/>
      <c r="Z12" s="148"/>
      <c r="AA12" s="148"/>
      <c r="AB12" s="148"/>
      <c r="AC12" s="148"/>
      <c r="AD12" s="148"/>
      <c r="AE12" s="148"/>
      <c r="AF12" s="148"/>
      <c r="AG12" s="148" t="s">
        <v>389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7" t="s">
        <v>2903</v>
      </c>
      <c r="D13" s="183"/>
      <c r="E13" s="184">
        <v>1</v>
      </c>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393</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65">
        <v>3</v>
      </c>
      <c r="B14" s="166" t="s">
        <v>2778</v>
      </c>
      <c r="C14" s="175" t="s">
        <v>2885</v>
      </c>
      <c r="D14" s="167" t="s">
        <v>1361</v>
      </c>
      <c r="E14" s="168">
        <v>1</v>
      </c>
      <c r="F14" s="169">
        <v>960</v>
      </c>
      <c r="G14" s="170">
        <f>ROUND(E14*F14,2)</f>
        <v>960</v>
      </c>
      <c r="H14" s="169">
        <v>0</v>
      </c>
      <c r="I14" s="170">
        <f>ROUND(E14*H14,2)</f>
        <v>0</v>
      </c>
      <c r="J14" s="169">
        <v>960</v>
      </c>
      <c r="K14" s="170">
        <f>ROUND(E14*J14,2)</f>
        <v>960</v>
      </c>
      <c r="L14" s="170">
        <v>21</v>
      </c>
      <c r="M14" s="170">
        <f>G14*(1+L14/100)</f>
        <v>1161.5999999999999</v>
      </c>
      <c r="N14" s="170">
        <v>0</v>
      </c>
      <c r="O14" s="170">
        <f>ROUND(E14*N14,2)</f>
        <v>0</v>
      </c>
      <c r="P14" s="170">
        <v>0</v>
      </c>
      <c r="Q14" s="170">
        <f>ROUND(E14*P14,2)</f>
        <v>0</v>
      </c>
      <c r="R14" s="170"/>
      <c r="S14" s="170" t="s">
        <v>321</v>
      </c>
      <c r="T14" s="171" t="s">
        <v>322</v>
      </c>
      <c r="U14" s="157">
        <v>0</v>
      </c>
      <c r="V14" s="157">
        <f>ROUND(E14*U14,2)</f>
        <v>0</v>
      </c>
      <c r="W14" s="157"/>
      <c r="X14" s="157" t="s">
        <v>388</v>
      </c>
      <c r="Y14" s="148"/>
      <c r="Z14" s="148"/>
      <c r="AA14" s="148"/>
      <c r="AB14" s="148"/>
      <c r="AC14" s="148"/>
      <c r="AD14" s="148"/>
      <c r="AE14" s="148"/>
      <c r="AF14" s="148"/>
      <c r="AG14" s="148" t="s">
        <v>389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97" t="s">
        <v>2904</v>
      </c>
      <c r="D15" s="183"/>
      <c r="E15" s="184">
        <v>1</v>
      </c>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393</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65">
        <v>4</v>
      </c>
      <c r="B16" s="166" t="s">
        <v>2781</v>
      </c>
      <c r="C16" s="175" t="s">
        <v>2842</v>
      </c>
      <c r="D16" s="167" t="s">
        <v>1361</v>
      </c>
      <c r="E16" s="168">
        <v>1</v>
      </c>
      <c r="F16" s="169">
        <v>5200</v>
      </c>
      <c r="G16" s="170">
        <f>ROUND(E16*F16,2)</f>
        <v>5200</v>
      </c>
      <c r="H16" s="169">
        <v>0</v>
      </c>
      <c r="I16" s="170">
        <f>ROUND(E16*H16,2)</f>
        <v>0</v>
      </c>
      <c r="J16" s="169">
        <v>5200</v>
      </c>
      <c r="K16" s="170">
        <f>ROUND(E16*J16,2)</f>
        <v>5200</v>
      </c>
      <c r="L16" s="170">
        <v>21</v>
      </c>
      <c r="M16" s="170">
        <f>G16*(1+L16/100)</f>
        <v>6292</v>
      </c>
      <c r="N16" s="170">
        <v>0</v>
      </c>
      <c r="O16" s="170">
        <f>ROUND(E16*N16,2)</f>
        <v>0</v>
      </c>
      <c r="P16" s="170">
        <v>0</v>
      </c>
      <c r="Q16" s="170">
        <f>ROUND(E16*P16,2)</f>
        <v>0</v>
      </c>
      <c r="R16" s="170"/>
      <c r="S16" s="170" t="s">
        <v>321</v>
      </c>
      <c r="T16" s="171" t="s">
        <v>322</v>
      </c>
      <c r="U16" s="157">
        <v>0</v>
      </c>
      <c r="V16" s="157">
        <f>ROUND(E16*U16,2)</f>
        <v>0</v>
      </c>
      <c r="W16" s="157"/>
      <c r="X16" s="157" t="s">
        <v>388</v>
      </c>
      <c r="Y16" s="148"/>
      <c r="Z16" s="148"/>
      <c r="AA16" s="148"/>
      <c r="AB16" s="148"/>
      <c r="AC16" s="148"/>
      <c r="AD16" s="148"/>
      <c r="AE16" s="148"/>
      <c r="AF16" s="148"/>
      <c r="AG16" s="148" t="s">
        <v>389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97" t="s">
        <v>2905</v>
      </c>
      <c r="D17" s="183"/>
      <c r="E17" s="184">
        <v>1</v>
      </c>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393</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5">
        <v>5</v>
      </c>
      <c r="B18" s="166" t="s">
        <v>2784</v>
      </c>
      <c r="C18" s="175" t="s">
        <v>2806</v>
      </c>
      <c r="D18" s="167" t="s">
        <v>1361</v>
      </c>
      <c r="E18" s="168">
        <v>1</v>
      </c>
      <c r="F18" s="169">
        <v>5200</v>
      </c>
      <c r="G18" s="170">
        <f>ROUND(E18*F18,2)</f>
        <v>5200</v>
      </c>
      <c r="H18" s="169">
        <v>0</v>
      </c>
      <c r="I18" s="170">
        <f>ROUND(E18*H18,2)</f>
        <v>0</v>
      </c>
      <c r="J18" s="169">
        <v>5200</v>
      </c>
      <c r="K18" s="170">
        <f>ROUND(E18*J18,2)</f>
        <v>5200</v>
      </c>
      <c r="L18" s="170">
        <v>21</v>
      </c>
      <c r="M18" s="170">
        <f>G18*(1+L18/100)</f>
        <v>6292</v>
      </c>
      <c r="N18" s="170">
        <v>0</v>
      </c>
      <c r="O18" s="170">
        <f>ROUND(E18*N18,2)</f>
        <v>0</v>
      </c>
      <c r="P18" s="170">
        <v>0</v>
      </c>
      <c r="Q18" s="170">
        <f>ROUND(E18*P18,2)</f>
        <v>0</v>
      </c>
      <c r="R18" s="170"/>
      <c r="S18" s="170" t="s">
        <v>321</v>
      </c>
      <c r="T18" s="171" t="s">
        <v>322</v>
      </c>
      <c r="U18" s="157">
        <v>0</v>
      </c>
      <c r="V18" s="157">
        <f>ROUND(E18*U18,2)</f>
        <v>0</v>
      </c>
      <c r="W18" s="157"/>
      <c r="X18" s="157" t="s">
        <v>388</v>
      </c>
      <c r="Y18" s="148"/>
      <c r="Z18" s="148"/>
      <c r="AA18" s="148"/>
      <c r="AB18" s="148"/>
      <c r="AC18" s="148"/>
      <c r="AD18" s="148"/>
      <c r="AE18" s="148"/>
      <c r="AF18" s="148"/>
      <c r="AG18" s="148" t="s">
        <v>389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97" t="s">
        <v>2906</v>
      </c>
      <c r="D19" s="183"/>
      <c r="E19" s="184">
        <v>1</v>
      </c>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393</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5">
        <v>6</v>
      </c>
      <c r="B20" s="166" t="s">
        <v>2790</v>
      </c>
      <c r="C20" s="175" t="s">
        <v>2907</v>
      </c>
      <c r="D20" s="167" t="s">
        <v>1361</v>
      </c>
      <c r="E20" s="168">
        <v>1</v>
      </c>
      <c r="F20" s="169">
        <v>9600</v>
      </c>
      <c r="G20" s="170">
        <f>ROUND(E20*F20,2)</f>
        <v>9600</v>
      </c>
      <c r="H20" s="169">
        <v>0</v>
      </c>
      <c r="I20" s="170">
        <f>ROUND(E20*H20,2)</f>
        <v>0</v>
      </c>
      <c r="J20" s="169">
        <v>9600</v>
      </c>
      <c r="K20" s="170">
        <f>ROUND(E20*J20,2)</f>
        <v>9600</v>
      </c>
      <c r="L20" s="170">
        <v>21</v>
      </c>
      <c r="M20" s="170">
        <f>G20*(1+L20/100)</f>
        <v>11616</v>
      </c>
      <c r="N20" s="170">
        <v>0</v>
      </c>
      <c r="O20" s="170">
        <f>ROUND(E20*N20,2)</f>
        <v>0</v>
      </c>
      <c r="P20" s="170">
        <v>0</v>
      </c>
      <c r="Q20" s="170">
        <f>ROUND(E20*P20,2)</f>
        <v>0</v>
      </c>
      <c r="R20" s="170"/>
      <c r="S20" s="170" t="s">
        <v>321</v>
      </c>
      <c r="T20" s="171" t="s">
        <v>322</v>
      </c>
      <c r="U20" s="157">
        <v>0</v>
      </c>
      <c r="V20" s="157">
        <f>ROUND(E20*U20,2)</f>
        <v>0</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97" t="s">
        <v>2908</v>
      </c>
      <c r="D21" s="183"/>
      <c r="E21" s="184">
        <v>1</v>
      </c>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393</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65">
        <v>7</v>
      </c>
      <c r="B22" s="166" t="s">
        <v>2793</v>
      </c>
      <c r="C22" s="175" t="s">
        <v>2909</v>
      </c>
      <c r="D22" s="167" t="s">
        <v>1361</v>
      </c>
      <c r="E22" s="168">
        <v>1</v>
      </c>
      <c r="F22" s="169">
        <v>1440</v>
      </c>
      <c r="G22" s="170">
        <f>ROUND(E22*F22,2)</f>
        <v>1440</v>
      </c>
      <c r="H22" s="169">
        <v>0</v>
      </c>
      <c r="I22" s="170">
        <f>ROUND(E22*H22,2)</f>
        <v>0</v>
      </c>
      <c r="J22" s="169">
        <v>1440</v>
      </c>
      <c r="K22" s="170">
        <f>ROUND(E22*J22,2)</f>
        <v>1440</v>
      </c>
      <c r="L22" s="170">
        <v>21</v>
      </c>
      <c r="M22" s="170">
        <f>G22*(1+L22/100)</f>
        <v>1742.3999999999999</v>
      </c>
      <c r="N22" s="170">
        <v>0</v>
      </c>
      <c r="O22" s="170">
        <f>ROUND(E22*N22,2)</f>
        <v>0</v>
      </c>
      <c r="P22" s="170">
        <v>0</v>
      </c>
      <c r="Q22" s="170">
        <f>ROUND(E22*P22,2)</f>
        <v>0</v>
      </c>
      <c r="R22" s="170"/>
      <c r="S22" s="170" t="s">
        <v>321</v>
      </c>
      <c r="T22" s="171" t="s">
        <v>322</v>
      </c>
      <c r="U22" s="157">
        <v>0</v>
      </c>
      <c r="V22" s="157">
        <f>ROUND(E22*U22,2)</f>
        <v>0</v>
      </c>
      <c r="W22" s="157"/>
      <c r="X22" s="157" t="s">
        <v>388</v>
      </c>
      <c r="Y22" s="148"/>
      <c r="Z22" s="148"/>
      <c r="AA22" s="148"/>
      <c r="AB22" s="148"/>
      <c r="AC22" s="148"/>
      <c r="AD22" s="148"/>
      <c r="AE22" s="148"/>
      <c r="AF22" s="148"/>
      <c r="AG22" s="148" t="s">
        <v>389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97" t="s">
        <v>2910</v>
      </c>
      <c r="D23" s="183"/>
      <c r="E23" s="184">
        <v>1</v>
      </c>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393</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65">
        <v>8</v>
      </c>
      <c r="B24" s="166" t="s">
        <v>2796</v>
      </c>
      <c r="C24" s="175" t="s">
        <v>2833</v>
      </c>
      <c r="D24" s="167" t="s">
        <v>1361</v>
      </c>
      <c r="E24" s="168">
        <v>1</v>
      </c>
      <c r="F24" s="169">
        <v>16000</v>
      </c>
      <c r="G24" s="170">
        <f>ROUND(E24*F24,2)</f>
        <v>16000</v>
      </c>
      <c r="H24" s="169">
        <v>0</v>
      </c>
      <c r="I24" s="170">
        <f>ROUND(E24*H24,2)</f>
        <v>0</v>
      </c>
      <c r="J24" s="169">
        <v>16000</v>
      </c>
      <c r="K24" s="170">
        <f>ROUND(E24*J24,2)</f>
        <v>16000</v>
      </c>
      <c r="L24" s="170">
        <v>21</v>
      </c>
      <c r="M24" s="170">
        <f>G24*(1+L24/100)</f>
        <v>19360</v>
      </c>
      <c r="N24" s="170">
        <v>0</v>
      </c>
      <c r="O24" s="170">
        <f>ROUND(E24*N24,2)</f>
        <v>0</v>
      </c>
      <c r="P24" s="170">
        <v>0</v>
      </c>
      <c r="Q24" s="170">
        <f>ROUND(E24*P24,2)</f>
        <v>0</v>
      </c>
      <c r="R24" s="170"/>
      <c r="S24" s="170" t="s">
        <v>321</v>
      </c>
      <c r="T24" s="171" t="s">
        <v>322</v>
      </c>
      <c r="U24" s="157">
        <v>0</v>
      </c>
      <c r="V24" s="157">
        <f>ROUND(E24*U24,2)</f>
        <v>0</v>
      </c>
      <c r="W24" s="157"/>
      <c r="X24" s="157" t="s">
        <v>388</v>
      </c>
      <c r="Y24" s="148"/>
      <c r="Z24" s="148"/>
      <c r="AA24" s="148"/>
      <c r="AB24" s="148"/>
      <c r="AC24" s="148"/>
      <c r="AD24" s="148"/>
      <c r="AE24" s="148"/>
      <c r="AF24" s="148"/>
      <c r="AG24" s="148" t="s">
        <v>389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97" t="s">
        <v>2911</v>
      </c>
      <c r="D25" s="183"/>
      <c r="E25" s="184">
        <v>1</v>
      </c>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393</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65">
        <v>9</v>
      </c>
      <c r="B26" s="166" t="s">
        <v>2799</v>
      </c>
      <c r="C26" s="175" t="s">
        <v>2830</v>
      </c>
      <c r="D26" s="167" t="s">
        <v>1361</v>
      </c>
      <c r="E26" s="168">
        <v>1</v>
      </c>
      <c r="F26" s="169">
        <v>2000</v>
      </c>
      <c r="G26" s="170">
        <f>ROUND(E26*F26,2)</f>
        <v>2000</v>
      </c>
      <c r="H26" s="169">
        <v>0</v>
      </c>
      <c r="I26" s="170">
        <f>ROUND(E26*H26,2)</f>
        <v>0</v>
      </c>
      <c r="J26" s="169">
        <v>2000</v>
      </c>
      <c r="K26" s="170">
        <f>ROUND(E26*J26,2)</f>
        <v>2000</v>
      </c>
      <c r="L26" s="170">
        <v>21</v>
      </c>
      <c r="M26" s="170">
        <f>G26*(1+L26/100)</f>
        <v>2420</v>
      </c>
      <c r="N26" s="170">
        <v>0</v>
      </c>
      <c r="O26" s="170">
        <f>ROUND(E26*N26,2)</f>
        <v>0</v>
      </c>
      <c r="P26" s="170">
        <v>0</v>
      </c>
      <c r="Q26" s="170">
        <f>ROUND(E26*P26,2)</f>
        <v>0</v>
      </c>
      <c r="R26" s="170"/>
      <c r="S26" s="170" t="s">
        <v>321</v>
      </c>
      <c r="T26" s="171" t="s">
        <v>322</v>
      </c>
      <c r="U26" s="157">
        <v>0</v>
      </c>
      <c r="V26" s="157">
        <f>ROUND(E26*U26,2)</f>
        <v>0</v>
      </c>
      <c r="W26" s="157"/>
      <c r="X26" s="157" t="s">
        <v>388</v>
      </c>
      <c r="Y26" s="148"/>
      <c r="Z26" s="148"/>
      <c r="AA26" s="148"/>
      <c r="AB26" s="148"/>
      <c r="AC26" s="148"/>
      <c r="AD26" s="148"/>
      <c r="AE26" s="148"/>
      <c r="AF26" s="148"/>
      <c r="AG26" s="148" t="s">
        <v>389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97" t="s">
        <v>2912</v>
      </c>
      <c r="D27" s="183"/>
      <c r="E27" s="184">
        <v>1</v>
      </c>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393</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x14ac:dyDescent="0.2">
      <c r="A28" s="3"/>
      <c r="B28" s="4"/>
      <c r="C28" s="176"/>
      <c r="D28" s="6"/>
      <c r="E28" s="3"/>
      <c r="F28" s="3"/>
      <c r="G28" s="3"/>
      <c r="H28" s="3"/>
      <c r="I28" s="3"/>
      <c r="J28" s="3"/>
      <c r="K28" s="3"/>
      <c r="L28" s="3"/>
      <c r="M28" s="3"/>
      <c r="N28" s="3"/>
      <c r="O28" s="3"/>
      <c r="P28" s="3"/>
      <c r="Q28" s="3"/>
      <c r="R28" s="3"/>
      <c r="S28" s="3"/>
      <c r="T28" s="3"/>
      <c r="U28" s="3"/>
      <c r="V28" s="3"/>
      <c r="W28" s="3"/>
      <c r="X28" s="3"/>
      <c r="AE28">
        <v>15</v>
      </c>
      <c r="AF28">
        <v>21</v>
      </c>
      <c r="AG28" t="s">
        <v>303</v>
      </c>
    </row>
    <row r="29" spans="1:60" x14ac:dyDescent="0.2">
      <c r="A29" s="151"/>
      <c r="B29" s="152" t="s">
        <v>29</v>
      </c>
      <c r="C29" s="177"/>
      <c r="D29" s="153"/>
      <c r="E29" s="154"/>
      <c r="F29" s="154"/>
      <c r="G29" s="173">
        <f>G8</f>
        <v>96880</v>
      </c>
      <c r="H29" s="3"/>
      <c r="I29" s="3"/>
      <c r="J29" s="3"/>
      <c r="K29" s="3"/>
      <c r="L29" s="3"/>
      <c r="M29" s="3"/>
      <c r="N29" s="3"/>
      <c r="O29" s="3"/>
      <c r="P29" s="3"/>
      <c r="Q29" s="3"/>
      <c r="R29" s="3"/>
      <c r="S29" s="3"/>
      <c r="T29" s="3"/>
      <c r="U29" s="3"/>
      <c r="V29" s="3"/>
      <c r="W29" s="3"/>
      <c r="X29" s="3"/>
      <c r="AE29">
        <f>SUMIF(L7:L27,AE28,G7:G27)</f>
        <v>0</v>
      </c>
      <c r="AF29">
        <f>SUMIF(L7:L27,AF28,G7:G27)</f>
        <v>96880</v>
      </c>
      <c r="AG29" t="s">
        <v>378</v>
      </c>
    </row>
    <row r="30" spans="1:60" x14ac:dyDescent="0.2">
      <c r="A30" s="272" t="s">
        <v>957</v>
      </c>
      <c r="B30" s="272"/>
      <c r="C30" s="176"/>
      <c r="D30" s="6"/>
      <c r="E30" s="3"/>
      <c r="F30" s="3"/>
      <c r="G30" s="3"/>
      <c r="H30" s="3"/>
      <c r="I30" s="3"/>
      <c r="J30" s="3"/>
      <c r="K30" s="3"/>
      <c r="L30" s="3"/>
      <c r="M30" s="3"/>
      <c r="N30" s="3"/>
      <c r="O30" s="3"/>
      <c r="P30" s="3"/>
      <c r="Q30" s="3"/>
      <c r="R30" s="3"/>
      <c r="S30" s="3"/>
      <c r="T30" s="3"/>
      <c r="U30" s="3"/>
      <c r="V30" s="3"/>
      <c r="W30" s="3"/>
      <c r="X30" s="3"/>
    </row>
    <row r="31" spans="1:60" x14ac:dyDescent="0.2">
      <c r="A31" s="3"/>
      <c r="B31" s="4" t="s">
        <v>2072</v>
      </c>
      <c r="C31" s="176" t="s">
        <v>2073</v>
      </c>
      <c r="D31" s="6"/>
      <c r="E31" s="3"/>
      <c r="F31" s="3"/>
      <c r="G31" s="3"/>
      <c r="H31" s="3"/>
      <c r="I31" s="3"/>
      <c r="J31" s="3"/>
      <c r="K31" s="3"/>
      <c r="L31" s="3"/>
      <c r="M31" s="3"/>
      <c r="N31" s="3"/>
      <c r="O31" s="3"/>
      <c r="P31" s="3"/>
      <c r="Q31" s="3"/>
      <c r="R31" s="3"/>
      <c r="S31" s="3"/>
      <c r="T31" s="3"/>
      <c r="U31" s="3"/>
      <c r="V31" s="3"/>
      <c r="W31" s="3"/>
      <c r="X31" s="3"/>
      <c r="AG31" t="s">
        <v>960</v>
      </c>
    </row>
    <row r="32" spans="1:60" x14ac:dyDescent="0.2">
      <c r="A32" s="3"/>
      <c r="B32" s="4" t="s">
        <v>961</v>
      </c>
      <c r="C32" s="176" t="s">
        <v>2074</v>
      </c>
      <c r="D32" s="6"/>
      <c r="E32" s="3"/>
      <c r="F32" s="3"/>
      <c r="G32" s="3"/>
      <c r="H32" s="3"/>
      <c r="I32" s="3"/>
      <c r="J32" s="3"/>
      <c r="K32" s="3"/>
      <c r="L32" s="3"/>
      <c r="M32" s="3"/>
      <c r="N32" s="3"/>
      <c r="O32" s="3"/>
      <c r="P32" s="3"/>
      <c r="Q32" s="3"/>
      <c r="R32" s="3"/>
      <c r="S32" s="3"/>
      <c r="T32" s="3"/>
      <c r="U32" s="3"/>
      <c r="V32" s="3"/>
      <c r="W32" s="3"/>
      <c r="X32" s="3"/>
      <c r="AG32" t="s">
        <v>963</v>
      </c>
    </row>
    <row r="33" spans="1:33" x14ac:dyDescent="0.2">
      <c r="A33" s="3"/>
      <c r="B33" s="4"/>
      <c r="C33" s="176" t="s">
        <v>405</v>
      </c>
      <c r="D33" s="6"/>
      <c r="E33" s="3"/>
      <c r="F33" s="3"/>
      <c r="G33" s="3"/>
      <c r="H33" s="3"/>
      <c r="I33" s="3"/>
      <c r="J33" s="3"/>
      <c r="K33" s="3"/>
      <c r="L33" s="3"/>
      <c r="M33" s="3"/>
      <c r="N33" s="3"/>
      <c r="O33" s="3"/>
      <c r="P33" s="3"/>
      <c r="Q33" s="3"/>
      <c r="R33" s="3"/>
      <c r="S33" s="3"/>
      <c r="T33" s="3"/>
      <c r="U33" s="3"/>
      <c r="V33" s="3"/>
      <c r="W33" s="3"/>
      <c r="X33" s="3"/>
      <c r="AG33" t="s">
        <v>964</v>
      </c>
    </row>
    <row r="34" spans="1:33" x14ac:dyDescent="0.2">
      <c r="A34" s="3"/>
      <c r="B34" s="4"/>
      <c r="C34" s="176"/>
      <c r="D34" s="6"/>
      <c r="E34" s="3"/>
      <c r="F34" s="3"/>
      <c r="G34" s="3"/>
      <c r="H34" s="3"/>
      <c r="I34" s="3"/>
      <c r="J34" s="3"/>
      <c r="K34" s="3"/>
      <c r="L34" s="3"/>
      <c r="M34" s="3"/>
      <c r="N34" s="3"/>
      <c r="O34" s="3"/>
      <c r="P34" s="3"/>
      <c r="Q34" s="3"/>
      <c r="R34" s="3"/>
      <c r="S34" s="3"/>
      <c r="T34" s="3"/>
      <c r="U34" s="3"/>
      <c r="V34" s="3"/>
      <c r="W34" s="3"/>
      <c r="X34" s="3"/>
    </row>
    <row r="35" spans="1:33" x14ac:dyDescent="0.2">
      <c r="C35" s="178"/>
      <c r="D35" s="10"/>
      <c r="AG35" t="s">
        <v>379</v>
      </c>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WmBcM/k74sfxpYu6dvcZcj+bOArRb0sStBa5lLuzjsQWJL8jJaTan/sWno1KwLP+n1C8DjzDDu8WThwopov7w==" saltValue="wL92R8SJLJlAbGn0v7WvZg==" spinCount="100000" sheet="1"/>
  <mergeCells count="6">
    <mergeCell ref="A1:G1"/>
    <mergeCell ref="C2:G2"/>
    <mergeCell ref="C3:G3"/>
    <mergeCell ref="C4:G4"/>
    <mergeCell ref="A30:B30"/>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115</v>
      </c>
      <c r="C3" s="264" t="s">
        <v>116</v>
      </c>
      <c r="D3" s="265"/>
      <c r="E3" s="265"/>
      <c r="F3" s="265"/>
      <c r="G3" s="266"/>
      <c r="AC3" s="122" t="s">
        <v>2770</v>
      </c>
      <c r="AG3" t="s">
        <v>293</v>
      </c>
    </row>
    <row r="4" spans="1:60" ht="24.95" customHeight="1" x14ac:dyDescent="0.2">
      <c r="A4" s="141" t="s">
        <v>9</v>
      </c>
      <c r="B4" s="142" t="s">
        <v>65</v>
      </c>
      <c r="C4" s="267" t="s">
        <v>117</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248</v>
      </c>
      <c r="C8" s="174" t="s">
        <v>250</v>
      </c>
      <c r="D8" s="161"/>
      <c r="E8" s="162"/>
      <c r="F8" s="163"/>
      <c r="G8" s="163">
        <f>SUMIF(AG9:AG56,"&lt;&gt;NOR",G9:G56)</f>
        <v>181891.83</v>
      </c>
      <c r="H8" s="163"/>
      <c r="I8" s="163">
        <f>SUM(I9:I56)</f>
        <v>0</v>
      </c>
      <c r="J8" s="163"/>
      <c r="K8" s="163">
        <f>SUM(K9:K56)</f>
        <v>181891.83</v>
      </c>
      <c r="L8" s="163"/>
      <c r="M8" s="163">
        <f>SUM(M9:M56)</f>
        <v>220089.11429999999</v>
      </c>
      <c r="N8" s="163"/>
      <c r="O8" s="163">
        <f>SUM(O9:O56)</f>
        <v>0</v>
      </c>
      <c r="P8" s="163"/>
      <c r="Q8" s="163">
        <f>SUM(Q9:Q56)</f>
        <v>0</v>
      </c>
      <c r="R8" s="163"/>
      <c r="S8" s="163"/>
      <c r="T8" s="164"/>
      <c r="U8" s="158"/>
      <c r="V8" s="158">
        <f>SUM(V9:V56)</f>
        <v>0</v>
      </c>
      <c r="W8" s="158"/>
      <c r="X8" s="158"/>
      <c r="AG8" t="s">
        <v>317</v>
      </c>
    </row>
    <row r="9" spans="1:60" outlineLevel="1" x14ac:dyDescent="0.2">
      <c r="A9" s="165">
        <v>1</v>
      </c>
      <c r="B9" s="166" t="s">
        <v>2484</v>
      </c>
      <c r="C9" s="175" t="s">
        <v>2913</v>
      </c>
      <c r="D9" s="167" t="s">
        <v>2498</v>
      </c>
      <c r="E9" s="168">
        <v>1</v>
      </c>
      <c r="F9" s="169">
        <v>17999.990000000002</v>
      </c>
      <c r="G9" s="170">
        <f>ROUND(E9*F9,2)</f>
        <v>17999.990000000002</v>
      </c>
      <c r="H9" s="169">
        <v>0</v>
      </c>
      <c r="I9" s="170">
        <f>ROUND(E9*H9,2)</f>
        <v>0</v>
      </c>
      <c r="J9" s="169">
        <v>17999.990000000002</v>
      </c>
      <c r="K9" s="170">
        <f>ROUND(E9*J9,2)</f>
        <v>17999.990000000002</v>
      </c>
      <c r="L9" s="170">
        <v>21</v>
      </c>
      <c r="M9" s="170">
        <f>G9*(1+L9/100)</f>
        <v>21779.9879</v>
      </c>
      <c r="N9" s="170">
        <v>0</v>
      </c>
      <c r="O9" s="170">
        <f>ROUND(E9*N9,2)</f>
        <v>0</v>
      </c>
      <c r="P9" s="170">
        <v>0</v>
      </c>
      <c r="Q9" s="170">
        <f>ROUND(E9*P9,2)</f>
        <v>0</v>
      </c>
      <c r="R9" s="170"/>
      <c r="S9" s="170" t="s">
        <v>321</v>
      </c>
      <c r="T9" s="171" t="s">
        <v>322</v>
      </c>
      <c r="U9" s="157">
        <v>0</v>
      </c>
      <c r="V9" s="157">
        <f>ROUND(E9*U9,2)</f>
        <v>0</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1" x14ac:dyDescent="0.2">
      <c r="A10" s="155"/>
      <c r="B10" s="156"/>
      <c r="C10" s="270" t="s">
        <v>2914</v>
      </c>
      <c r="D10" s="271"/>
      <c r="E10" s="271"/>
      <c r="F10" s="271"/>
      <c r="G10" s="271"/>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326</v>
      </c>
      <c r="AH10" s="148"/>
      <c r="AI10" s="148"/>
      <c r="AJ10" s="148"/>
      <c r="AK10" s="148"/>
      <c r="AL10" s="148"/>
      <c r="AM10" s="148"/>
      <c r="AN10" s="148"/>
      <c r="AO10" s="148"/>
      <c r="AP10" s="148"/>
      <c r="AQ10" s="148"/>
      <c r="AR10" s="148"/>
      <c r="AS10" s="148"/>
      <c r="AT10" s="148"/>
      <c r="AU10" s="148"/>
      <c r="AV10" s="148"/>
      <c r="AW10" s="148"/>
      <c r="AX10" s="148"/>
      <c r="AY10" s="148"/>
      <c r="AZ10" s="148"/>
      <c r="BA10" s="172" t="str">
        <f>C10</f>
        <v>Plastový rozvaděč o celkových rozměrech v.1000 x š. 1000 x h. 320 mm, s montážním plechem  a  DIN lištami, a příslušenstvím (zámek FAB,..). Krytí IP65/IP20, přívody a vývody zespodu. Bude osazen do niky zděného pilíře s krycími dveřmi, který je dodávkou stavební části ČS.</v>
      </c>
      <c r="BB10" s="148"/>
      <c r="BC10" s="148"/>
      <c r="BD10" s="148"/>
      <c r="BE10" s="148"/>
      <c r="BF10" s="148"/>
      <c r="BG10" s="148"/>
      <c r="BH10" s="148"/>
    </row>
    <row r="11" spans="1:60" outlineLevel="1" x14ac:dyDescent="0.2">
      <c r="A11" s="187">
        <v>2</v>
      </c>
      <c r="B11" s="188" t="s">
        <v>2915</v>
      </c>
      <c r="C11" s="199" t="s">
        <v>2916</v>
      </c>
      <c r="D11" s="189" t="s">
        <v>2498</v>
      </c>
      <c r="E11" s="190">
        <v>1</v>
      </c>
      <c r="F11" s="191">
        <v>880</v>
      </c>
      <c r="G11" s="192">
        <f>ROUND(E11*F11,2)</f>
        <v>880</v>
      </c>
      <c r="H11" s="191">
        <v>0</v>
      </c>
      <c r="I11" s="192">
        <f>ROUND(E11*H11,2)</f>
        <v>0</v>
      </c>
      <c r="J11" s="191">
        <v>880</v>
      </c>
      <c r="K11" s="192">
        <f>ROUND(E11*J11,2)</f>
        <v>880</v>
      </c>
      <c r="L11" s="192">
        <v>21</v>
      </c>
      <c r="M11" s="192">
        <f>G11*(1+L11/100)</f>
        <v>1064.8</v>
      </c>
      <c r="N11" s="192">
        <v>0</v>
      </c>
      <c r="O11" s="192">
        <f>ROUND(E11*N11,2)</f>
        <v>0</v>
      </c>
      <c r="P11" s="192">
        <v>0</v>
      </c>
      <c r="Q11" s="192">
        <f>ROUND(E11*P11,2)</f>
        <v>0</v>
      </c>
      <c r="R11" s="192"/>
      <c r="S11" s="192" t="s">
        <v>321</v>
      </c>
      <c r="T11" s="193" t="s">
        <v>322</v>
      </c>
      <c r="U11" s="157">
        <v>0</v>
      </c>
      <c r="V11" s="157">
        <f>ROUND(E11*U11,2)</f>
        <v>0</v>
      </c>
      <c r="W11" s="157"/>
      <c r="X11" s="157" t="s">
        <v>388</v>
      </c>
      <c r="Y11" s="148"/>
      <c r="Z11" s="148"/>
      <c r="AA11" s="148"/>
      <c r="AB11" s="148"/>
      <c r="AC11" s="148"/>
      <c r="AD11" s="148"/>
      <c r="AE11" s="148"/>
      <c r="AF11" s="148"/>
      <c r="AG11" s="148" t="s">
        <v>389</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65">
        <v>3</v>
      </c>
      <c r="B12" s="166" t="s">
        <v>2917</v>
      </c>
      <c r="C12" s="175" t="s">
        <v>2918</v>
      </c>
      <c r="D12" s="167" t="s">
        <v>2498</v>
      </c>
      <c r="E12" s="168">
        <v>1</v>
      </c>
      <c r="F12" s="169">
        <v>6888.79</v>
      </c>
      <c r="G12" s="170">
        <f>ROUND(E12*F12,2)</f>
        <v>6888.79</v>
      </c>
      <c r="H12" s="169">
        <v>0</v>
      </c>
      <c r="I12" s="170">
        <f>ROUND(E12*H12,2)</f>
        <v>0</v>
      </c>
      <c r="J12" s="169">
        <v>6888.79</v>
      </c>
      <c r="K12" s="170">
        <f>ROUND(E12*J12,2)</f>
        <v>6888.79</v>
      </c>
      <c r="L12" s="170">
        <v>21</v>
      </c>
      <c r="M12" s="170">
        <f>G12*(1+L12/100)</f>
        <v>8335.4359000000004</v>
      </c>
      <c r="N12" s="170">
        <v>0</v>
      </c>
      <c r="O12" s="170">
        <f>ROUND(E12*N12,2)</f>
        <v>0</v>
      </c>
      <c r="P12" s="170">
        <v>0</v>
      </c>
      <c r="Q12" s="170">
        <f>ROUND(E12*P12,2)</f>
        <v>0</v>
      </c>
      <c r="R12" s="170"/>
      <c r="S12" s="170" t="s">
        <v>321</v>
      </c>
      <c r="T12" s="171" t="s">
        <v>322</v>
      </c>
      <c r="U12" s="157">
        <v>0</v>
      </c>
      <c r="V12" s="157">
        <f>ROUND(E12*U12,2)</f>
        <v>0</v>
      </c>
      <c r="W12" s="157"/>
      <c r="X12" s="157" t="s">
        <v>388</v>
      </c>
      <c r="Y12" s="148"/>
      <c r="Z12" s="148"/>
      <c r="AA12" s="148"/>
      <c r="AB12" s="148"/>
      <c r="AC12" s="148"/>
      <c r="AD12" s="148"/>
      <c r="AE12" s="148"/>
      <c r="AF12" s="148"/>
      <c r="AG12" s="148" t="s">
        <v>389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55"/>
      <c r="B13" s="156"/>
      <c r="C13" s="270" t="s">
        <v>2919</v>
      </c>
      <c r="D13" s="271"/>
      <c r="E13" s="271"/>
      <c r="F13" s="271"/>
      <c r="G13" s="271"/>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326</v>
      </c>
      <c r="AH13" s="148"/>
      <c r="AI13" s="148"/>
      <c r="AJ13" s="148"/>
      <c r="AK13" s="148"/>
      <c r="AL13" s="148"/>
      <c r="AM13" s="148"/>
      <c r="AN13" s="148"/>
      <c r="AO13" s="148"/>
      <c r="AP13" s="148"/>
      <c r="AQ13" s="148"/>
      <c r="AR13" s="148"/>
      <c r="AS13" s="148"/>
      <c r="AT13" s="148"/>
      <c r="AU13" s="148"/>
      <c r="AV13" s="148"/>
      <c r="AW13" s="148"/>
      <c r="AX13" s="148"/>
      <c r="AY13" s="148"/>
      <c r="AZ13" s="148"/>
      <c r="BA13" s="172" t="str">
        <f>C13</f>
        <v>Trojpólová přepěťová ochrana SPD typ 1+2, TN-C, s dálkovou signalizací a výměnnými moduly a odjištěním pojistkovým odpínačem. Všechny přepěťové ochrany budou dodány od jednoho výrobce!!!</v>
      </c>
      <c r="BB13" s="148"/>
      <c r="BC13" s="148"/>
      <c r="BD13" s="148"/>
      <c r="BE13" s="148"/>
      <c r="BF13" s="148"/>
      <c r="BG13" s="148"/>
      <c r="BH13" s="148"/>
    </row>
    <row r="14" spans="1:60" outlineLevel="1" x14ac:dyDescent="0.2">
      <c r="A14" s="165">
        <v>4</v>
      </c>
      <c r="B14" s="166" t="s">
        <v>2920</v>
      </c>
      <c r="C14" s="175" t="s">
        <v>2921</v>
      </c>
      <c r="D14" s="167" t="s">
        <v>2498</v>
      </c>
      <c r="E14" s="168">
        <v>1</v>
      </c>
      <c r="F14" s="169">
        <v>2280</v>
      </c>
      <c r="G14" s="170">
        <f>ROUND(E14*F14,2)</f>
        <v>2280</v>
      </c>
      <c r="H14" s="169">
        <v>0</v>
      </c>
      <c r="I14" s="170">
        <f>ROUND(E14*H14,2)</f>
        <v>0</v>
      </c>
      <c r="J14" s="169">
        <v>2280</v>
      </c>
      <c r="K14" s="170">
        <f>ROUND(E14*J14,2)</f>
        <v>2280</v>
      </c>
      <c r="L14" s="170">
        <v>21</v>
      </c>
      <c r="M14" s="170">
        <f>G14*(1+L14/100)</f>
        <v>2758.7999999999997</v>
      </c>
      <c r="N14" s="170">
        <v>0</v>
      </c>
      <c r="O14" s="170">
        <f>ROUND(E14*N14,2)</f>
        <v>0</v>
      </c>
      <c r="P14" s="170">
        <v>0</v>
      </c>
      <c r="Q14" s="170">
        <f>ROUND(E14*P14,2)</f>
        <v>0</v>
      </c>
      <c r="R14" s="170"/>
      <c r="S14" s="170" t="s">
        <v>321</v>
      </c>
      <c r="T14" s="171" t="s">
        <v>322</v>
      </c>
      <c r="U14" s="157">
        <v>0</v>
      </c>
      <c r="V14" s="157">
        <f>ROUND(E14*U14,2)</f>
        <v>0</v>
      </c>
      <c r="W14" s="157"/>
      <c r="X14" s="157" t="s">
        <v>388</v>
      </c>
      <c r="Y14" s="148"/>
      <c r="Z14" s="148"/>
      <c r="AA14" s="148"/>
      <c r="AB14" s="148"/>
      <c r="AC14" s="148"/>
      <c r="AD14" s="148"/>
      <c r="AE14" s="148"/>
      <c r="AF14" s="148"/>
      <c r="AG14" s="148" t="s">
        <v>389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55"/>
      <c r="B15" s="156"/>
      <c r="C15" s="270" t="s">
        <v>2922</v>
      </c>
      <c r="D15" s="271"/>
      <c r="E15" s="271"/>
      <c r="F15" s="271"/>
      <c r="G15" s="271"/>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326</v>
      </c>
      <c r="AH15" s="148"/>
      <c r="AI15" s="148"/>
      <c r="AJ15" s="148"/>
      <c r="AK15" s="148"/>
      <c r="AL15" s="148"/>
      <c r="AM15" s="148"/>
      <c r="AN15" s="148"/>
      <c r="AO15" s="148"/>
      <c r="AP15" s="148"/>
      <c r="AQ15" s="148"/>
      <c r="AR15" s="148"/>
      <c r="AS15" s="148"/>
      <c r="AT15" s="148"/>
      <c r="AU15" s="148"/>
      <c r="AV15" s="148"/>
      <c r="AW15" s="148"/>
      <c r="AX15" s="148"/>
      <c r="AY15" s="148"/>
      <c r="AZ15" s="148"/>
      <c r="BA15" s="172" t="str">
        <f>C15</f>
        <v>Trojpólový přepínač "SÍŤ-0-NZ" pro volbu napájení a nouzové vypnutí, 32A/400V, pro montáž do dveří, signalizace napájení na dveře rozvaděče, jištění ovládacího obvodu, pomocné kontakty, signály o způsobu napájení do ŘS</v>
      </c>
      <c r="BB15" s="148"/>
      <c r="BC15" s="148"/>
      <c r="BD15" s="148"/>
      <c r="BE15" s="148"/>
      <c r="BF15" s="148"/>
      <c r="BG15" s="148"/>
      <c r="BH15" s="148"/>
    </row>
    <row r="16" spans="1:60" outlineLevel="1" x14ac:dyDescent="0.2">
      <c r="A16" s="165">
        <v>5</v>
      </c>
      <c r="B16" s="166" t="s">
        <v>2923</v>
      </c>
      <c r="C16" s="175" t="s">
        <v>2924</v>
      </c>
      <c r="D16" s="167" t="s">
        <v>2498</v>
      </c>
      <c r="E16" s="168">
        <v>1</v>
      </c>
      <c r="F16" s="169">
        <v>2608</v>
      </c>
      <c r="G16" s="170">
        <f>ROUND(E16*F16,2)</f>
        <v>2608</v>
      </c>
      <c r="H16" s="169">
        <v>0</v>
      </c>
      <c r="I16" s="170">
        <f>ROUND(E16*H16,2)</f>
        <v>0</v>
      </c>
      <c r="J16" s="169">
        <v>2608</v>
      </c>
      <c r="K16" s="170">
        <f>ROUND(E16*J16,2)</f>
        <v>2608</v>
      </c>
      <c r="L16" s="170">
        <v>21</v>
      </c>
      <c r="M16" s="170">
        <f>G16*(1+L16/100)</f>
        <v>3155.68</v>
      </c>
      <c r="N16" s="170">
        <v>0</v>
      </c>
      <c r="O16" s="170">
        <f>ROUND(E16*N16,2)</f>
        <v>0</v>
      </c>
      <c r="P16" s="170">
        <v>0</v>
      </c>
      <c r="Q16" s="170">
        <f>ROUND(E16*P16,2)</f>
        <v>0</v>
      </c>
      <c r="R16" s="170"/>
      <c r="S16" s="170" t="s">
        <v>321</v>
      </c>
      <c r="T16" s="171" t="s">
        <v>322</v>
      </c>
      <c r="U16" s="157">
        <v>0</v>
      </c>
      <c r="V16" s="157">
        <f>ROUND(E16*U16,2)</f>
        <v>0</v>
      </c>
      <c r="W16" s="157"/>
      <c r="X16" s="157" t="s">
        <v>388</v>
      </c>
      <c r="Y16" s="148"/>
      <c r="Z16" s="148"/>
      <c r="AA16" s="148"/>
      <c r="AB16" s="148"/>
      <c r="AC16" s="148"/>
      <c r="AD16" s="148"/>
      <c r="AE16" s="148"/>
      <c r="AF16" s="148"/>
      <c r="AG16" s="148" t="s">
        <v>389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270" t="s">
        <v>2925</v>
      </c>
      <c r="D17" s="271"/>
      <c r="E17" s="271"/>
      <c r="F17" s="271"/>
      <c r="G17" s="271"/>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326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5">
        <v>6</v>
      </c>
      <c r="B18" s="166" t="s">
        <v>2926</v>
      </c>
      <c r="C18" s="175" t="s">
        <v>2927</v>
      </c>
      <c r="D18" s="167" t="s">
        <v>2498</v>
      </c>
      <c r="E18" s="168">
        <v>1</v>
      </c>
      <c r="F18" s="169">
        <v>3520</v>
      </c>
      <c r="G18" s="170">
        <f>ROUND(E18*F18,2)</f>
        <v>3520</v>
      </c>
      <c r="H18" s="169">
        <v>0</v>
      </c>
      <c r="I18" s="170">
        <f>ROUND(E18*H18,2)</f>
        <v>0</v>
      </c>
      <c r="J18" s="169">
        <v>3520</v>
      </c>
      <c r="K18" s="170">
        <f>ROUND(E18*J18,2)</f>
        <v>3520</v>
      </c>
      <c r="L18" s="170">
        <v>21</v>
      </c>
      <c r="M18" s="170">
        <f>G18*(1+L18/100)</f>
        <v>4259.2</v>
      </c>
      <c r="N18" s="170">
        <v>0</v>
      </c>
      <c r="O18" s="170">
        <f>ROUND(E18*N18,2)</f>
        <v>0</v>
      </c>
      <c r="P18" s="170">
        <v>0</v>
      </c>
      <c r="Q18" s="170">
        <f>ROUND(E18*P18,2)</f>
        <v>0</v>
      </c>
      <c r="R18" s="170"/>
      <c r="S18" s="170" t="s">
        <v>321</v>
      </c>
      <c r="T18" s="171" t="s">
        <v>322</v>
      </c>
      <c r="U18" s="157">
        <v>0</v>
      </c>
      <c r="V18" s="157">
        <f>ROUND(E18*U18,2)</f>
        <v>0</v>
      </c>
      <c r="W18" s="157"/>
      <c r="X18" s="157" t="s">
        <v>388</v>
      </c>
      <c r="Y18" s="148"/>
      <c r="Z18" s="148"/>
      <c r="AA18" s="148"/>
      <c r="AB18" s="148"/>
      <c r="AC18" s="148"/>
      <c r="AD18" s="148"/>
      <c r="AE18" s="148"/>
      <c r="AF18" s="148"/>
      <c r="AG18" s="148" t="s">
        <v>389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270" t="s">
        <v>2928</v>
      </c>
      <c r="D19" s="271"/>
      <c r="E19" s="271"/>
      <c r="F19" s="271"/>
      <c r="G19" s="271"/>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326</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5">
        <v>7</v>
      </c>
      <c r="B20" s="166" t="s">
        <v>2929</v>
      </c>
      <c r="C20" s="175" t="s">
        <v>2930</v>
      </c>
      <c r="D20" s="167" t="s">
        <v>2498</v>
      </c>
      <c r="E20" s="168">
        <v>1</v>
      </c>
      <c r="F20" s="169">
        <v>2360</v>
      </c>
      <c r="G20" s="170">
        <f>ROUND(E20*F20,2)</f>
        <v>2360</v>
      </c>
      <c r="H20" s="169">
        <v>0</v>
      </c>
      <c r="I20" s="170">
        <f>ROUND(E20*H20,2)</f>
        <v>0</v>
      </c>
      <c r="J20" s="169">
        <v>2360</v>
      </c>
      <c r="K20" s="170">
        <f>ROUND(E20*J20,2)</f>
        <v>2360</v>
      </c>
      <c r="L20" s="170">
        <v>21</v>
      </c>
      <c r="M20" s="170">
        <f>G20*(1+L20/100)</f>
        <v>2855.6</v>
      </c>
      <c r="N20" s="170">
        <v>0</v>
      </c>
      <c r="O20" s="170">
        <f>ROUND(E20*N20,2)</f>
        <v>0</v>
      </c>
      <c r="P20" s="170">
        <v>0</v>
      </c>
      <c r="Q20" s="170">
        <f>ROUND(E20*P20,2)</f>
        <v>0</v>
      </c>
      <c r="R20" s="170"/>
      <c r="S20" s="170" t="s">
        <v>321</v>
      </c>
      <c r="T20" s="171" t="s">
        <v>322</v>
      </c>
      <c r="U20" s="157">
        <v>0</v>
      </c>
      <c r="V20" s="157">
        <f>ROUND(E20*U20,2)</f>
        <v>0</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270" t="s">
        <v>2931</v>
      </c>
      <c r="D21" s="271"/>
      <c r="E21" s="271"/>
      <c r="F21" s="271"/>
      <c r="G21" s="271"/>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326</v>
      </c>
      <c r="AH21" s="148"/>
      <c r="AI21" s="148"/>
      <c r="AJ21" s="148"/>
      <c r="AK21" s="148"/>
      <c r="AL21" s="148"/>
      <c r="AM21" s="148"/>
      <c r="AN21" s="148"/>
      <c r="AO21" s="148"/>
      <c r="AP21" s="148"/>
      <c r="AQ21" s="148"/>
      <c r="AR21" s="148"/>
      <c r="AS21" s="148"/>
      <c r="AT21" s="148"/>
      <c r="AU21" s="148"/>
      <c r="AV21" s="148"/>
      <c r="AW21" s="148"/>
      <c r="AX21" s="148"/>
      <c r="AY21" s="148"/>
      <c r="AZ21" s="148"/>
      <c r="BA21" s="172" t="str">
        <f>C21</f>
        <v>Zásuvka nástěnná 230V, 16A - 1ks, zásuvka nástěnná 400V, 32A - ks, TN-S, odjištění zásuvek, proudový chránič 30mA</v>
      </c>
      <c r="BB21" s="148"/>
      <c r="BC21" s="148"/>
      <c r="BD21" s="148"/>
      <c r="BE21" s="148"/>
      <c r="BF21" s="148"/>
      <c r="BG21" s="148"/>
      <c r="BH21" s="148"/>
    </row>
    <row r="22" spans="1:60" outlineLevel="1" x14ac:dyDescent="0.2">
      <c r="A22" s="165">
        <v>8</v>
      </c>
      <c r="B22" s="166" t="s">
        <v>2932</v>
      </c>
      <c r="C22" s="175" t="s">
        <v>2933</v>
      </c>
      <c r="D22" s="167" t="s">
        <v>2498</v>
      </c>
      <c r="E22" s="168">
        <v>2</v>
      </c>
      <c r="F22" s="169">
        <v>13399.99</v>
      </c>
      <c r="G22" s="170">
        <f>ROUND(E22*F22,2)</f>
        <v>26799.98</v>
      </c>
      <c r="H22" s="169">
        <v>0</v>
      </c>
      <c r="I22" s="170">
        <f>ROUND(E22*H22,2)</f>
        <v>0</v>
      </c>
      <c r="J22" s="169">
        <v>13399.99</v>
      </c>
      <c r="K22" s="170">
        <f>ROUND(E22*J22,2)</f>
        <v>26799.98</v>
      </c>
      <c r="L22" s="170">
        <v>21</v>
      </c>
      <c r="M22" s="170">
        <f>G22*(1+L22/100)</f>
        <v>32427.9758</v>
      </c>
      <c r="N22" s="170">
        <v>0</v>
      </c>
      <c r="O22" s="170">
        <f>ROUND(E22*N22,2)</f>
        <v>0</v>
      </c>
      <c r="P22" s="170">
        <v>0</v>
      </c>
      <c r="Q22" s="170">
        <f>ROUND(E22*P22,2)</f>
        <v>0</v>
      </c>
      <c r="R22" s="170"/>
      <c r="S22" s="170" t="s">
        <v>321</v>
      </c>
      <c r="T22" s="171" t="s">
        <v>322</v>
      </c>
      <c r="U22" s="157">
        <v>0</v>
      </c>
      <c r="V22" s="157">
        <f>ROUND(E22*U22,2)</f>
        <v>0</v>
      </c>
      <c r="W22" s="157"/>
      <c r="X22" s="157" t="s">
        <v>388</v>
      </c>
      <c r="Y22" s="148"/>
      <c r="Z22" s="148"/>
      <c r="AA22" s="148"/>
      <c r="AB22" s="148"/>
      <c r="AC22" s="148"/>
      <c r="AD22" s="148"/>
      <c r="AE22" s="148"/>
      <c r="AF22" s="148"/>
      <c r="AG22" s="148" t="s">
        <v>389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33.75" outlineLevel="1" x14ac:dyDescent="0.2">
      <c r="A23" s="155"/>
      <c r="B23" s="156"/>
      <c r="C23" s="270" t="s">
        <v>2934</v>
      </c>
      <c r="D23" s="271"/>
      <c r="E23" s="271"/>
      <c r="F23" s="271"/>
      <c r="G23" s="271"/>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326</v>
      </c>
      <c r="AH23" s="148"/>
      <c r="AI23" s="148"/>
      <c r="AJ23" s="148"/>
      <c r="AK23" s="148"/>
      <c r="AL23" s="148"/>
      <c r="AM23" s="148"/>
      <c r="AN23" s="148"/>
      <c r="AO23" s="148"/>
      <c r="AP23" s="148"/>
      <c r="AQ23" s="148"/>
      <c r="AR23" s="148"/>
      <c r="AS23" s="148"/>
      <c r="AT23" s="148"/>
      <c r="AU23" s="148"/>
      <c r="AV23" s="148"/>
      <c r="AW23" s="148"/>
      <c r="AX23" s="148"/>
      <c r="AY23" s="148"/>
      <c r="AZ23" s="148"/>
      <c r="BA23" s="172" t="str">
        <f>C23</f>
        <v>Odjištěný vývod pro ponorné kalové čerpadlo do výkonu 2,0kW, 400V, přímý rozběh,  provoz 1+1, motorový spouštěč, proudový chránič 30mA, stykač, pomocné kontakty. Jištění ovládacího obvodu, vyhodnocovací relé teploty a vlhkosti, trojpolohový přepínač R-0-A, pomocná a povelová relé, signalizace CHOD, PORUCHA, tlačítko pro reset relé vlhkosti. Ovládací napětí 230V AC. Řadové svorky.</v>
      </c>
      <c r="BB23" s="148"/>
      <c r="BC23" s="148"/>
      <c r="BD23" s="148"/>
      <c r="BE23" s="148"/>
      <c r="BF23" s="148"/>
      <c r="BG23" s="148"/>
      <c r="BH23" s="148"/>
    </row>
    <row r="24" spans="1:60" outlineLevel="1" x14ac:dyDescent="0.2">
      <c r="A24" s="165">
        <v>9</v>
      </c>
      <c r="B24" s="166" t="s">
        <v>2935</v>
      </c>
      <c r="C24" s="175" t="s">
        <v>2936</v>
      </c>
      <c r="D24" s="167" t="s">
        <v>2498</v>
      </c>
      <c r="E24" s="168">
        <v>1</v>
      </c>
      <c r="F24" s="169">
        <v>3680</v>
      </c>
      <c r="G24" s="170">
        <f>ROUND(E24*F24,2)</f>
        <v>3680</v>
      </c>
      <c r="H24" s="169">
        <v>0</v>
      </c>
      <c r="I24" s="170">
        <f>ROUND(E24*H24,2)</f>
        <v>0</v>
      </c>
      <c r="J24" s="169">
        <v>3680</v>
      </c>
      <c r="K24" s="170">
        <f>ROUND(E24*J24,2)</f>
        <v>3680</v>
      </c>
      <c r="L24" s="170">
        <v>21</v>
      </c>
      <c r="M24" s="170">
        <f>G24*(1+L24/100)</f>
        <v>4452.8</v>
      </c>
      <c r="N24" s="170">
        <v>0</v>
      </c>
      <c r="O24" s="170">
        <f>ROUND(E24*N24,2)</f>
        <v>0</v>
      </c>
      <c r="P24" s="170">
        <v>0</v>
      </c>
      <c r="Q24" s="170">
        <f>ROUND(E24*P24,2)</f>
        <v>0</v>
      </c>
      <c r="R24" s="170"/>
      <c r="S24" s="170" t="s">
        <v>321</v>
      </c>
      <c r="T24" s="171" t="s">
        <v>322</v>
      </c>
      <c r="U24" s="157">
        <v>0</v>
      </c>
      <c r="V24" s="157">
        <f>ROUND(E24*U24,2)</f>
        <v>0</v>
      </c>
      <c r="W24" s="157"/>
      <c r="X24" s="157" t="s">
        <v>388</v>
      </c>
      <c r="Y24" s="148"/>
      <c r="Z24" s="148"/>
      <c r="AA24" s="148"/>
      <c r="AB24" s="148"/>
      <c r="AC24" s="148"/>
      <c r="AD24" s="148"/>
      <c r="AE24" s="148"/>
      <c r="AF24" s="148"/>
      <c r="AG24" s="148" t="s">
        <v>389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1" x14ac:dyDescent="0.2">
      <c r="A25" s="155"/>
      <c r="B25" s="156"/>
      <c r="C25" s="270" t="s">
        <v>2937</v>
      </c>
      <c r="D25" s="271"/>
      <c r="E25" s="271"/>
      <c r="F25" s="271"/>
      <c r="G25" s="271"/>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326</v>
      </c>
      <c r="AH25" s="148"/>
      <c r="AI25" s="148"/>
      <c r="AJ25" s="148"/>
      <c r="AK25" s="148"/>
      <c r="AL25" s="148"/>
      <c r="AM25" s="148"/>
      <c r="AN25" s="148"/>
      <c r="AO25" s="148"/>
      <c r="AP25" s="148"/>
      <c r="AQ25" s="148"/>
      <c r="AR25" s="148"/>
      <c r="AS25" s="148"/>
      <c r="AT25" s="148"/>
      <c r="AU25" s="148"/>
      <c r="AV25" s="148"/>
      <c r="AW25" s="148"/>
      <c r="AX25" s="148"/>
      <c r="AY25" s="148"/>
      <c r="AZ25" s="148"/>
      <c r="BA25" s="172" t="str">
        <f>C25</f>
        <v>Dvojpólová přepěťová ochrana SPD typ 3, 230V, TN-S, s vysokofrekvenčním filtrem, dálkovou signalizací - 1ks, rázová tlumivka 16A - 2ks, včetně odjištění. Všechny přepěťové ochrany budou dodány od jednoho výrobce!!!</v>
      </c>
      <c r="BB25" s="148"/>
      <c r="BC25" s="148"/>
      <c r="BD25" s="148"/>
      <c r="BE25" s="148"/>
      <c r="BF25" s="148"/>
      <c r="BG25" s="148"/>
      <c r="BH25" s="148"/>
    </row>
    <row r="26" spans="1:60" outlineLevel="1" x14ac:dyDescent="0.2">
      <c r="A26" s="165">
        <v>10</v>
      </c>
      <c r="B26" s="166" t="s">
        <v>2938</v>
      </c>
      <c r="C26" s="175" t="s">
        <v>2939</v>
      </c>
      <c r="D26" s="167" t="s">
        <v>2498</v>
      </c>
      <c r="E26" s="168">
        <v>1</v>
      </c>
      <c r="F26" s="169">
        <v>10879.99</v>
      </c>
      <c r="G26" s="170">
        <f>ROUND(E26*F26,2)</f>
        <v>10879.99</v>
      </c>
      <c r="H26" s="169">
        <v>0</v>
      </c>
      <c r="I26" s="170">
        <f>ROUND(E26*H26,2)</f>
        <v>0</v>
      </c>
      <c r="J26" s="169">
        <v>10879.99</v>
      </c>
      <c r="K26" s="170">
        <f>ROUND(E26*J26,2)</f>
        <v>10879.99</v>
      </c>
      <c r="L26" s="170">
        <v>21</v>
      </c>
      <c r="M26" s="170">
        <f>G26*(1+L26/100)</f>
        <v>13164.787899999999</v>
      </c>
      <c r="N26" s="170">
        <v>0</v>
      </c>
      <c r="O26" s="170">
        <f>ROUND(E26*N26,2)</f>
        <v>0</v>
      </c>
      <c r="P26" s="170">
        <v>0</v>
      </c>
      <c r="Q26" s="170">
        <f>ROUND(E26*P26,2)</f>
        <v>0</v>
      </c>
      <c r="R26" s="170"/>
      <c r="S26" s="170" t="s">
        <v>321</v>
      </c>
      <c r="T26" s="171" t="s">
        <v>322</v>
      </c>
      <c r="U26" s="157">
        <v>0</v>
      </c>
      <c r="V26" s="157">
        <f>ROUND(E26*U26,2)</f>
        <v>0</v>
      </c>
      <c r="W26" s="157"/>
      <c r="X26" s="157" t="s">
        <v>388</v>
      </c>
      <c r="Y26" s="148"/>
      <c r="Z26" s="148"/>
      <c r="AA26" s="148"/>
      <c r="AB26" s="148"/>
      <c r="AC26" s="148"/>
      <c r="AD26" s="148"/>
      <c r="AE26" s="148"/>
      <c r="AF26" s="148"/>
      <c r="AG26" s="148" t="s">
        <v>389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270" t="s">
        <v>2940</v>
      </c>
      <c r="D27" s="271"/>
      <c r="E27" s="271"/>
      <c r="F27" s="271"/>
      <c r="G27" s="271"/>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326</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65">
        <v>11</v>
      </c>
      <c r="B28" s="166" t="s">
        <v>2941</v>
      </c>
      <c r="C28" s="175" t="s">
        <v>2942</v>
      </c>
      <c r="D28" s="167" t="s">
        <v>2498</v>
      </c>
      <c r="E28" s="168">
        <v>4</v>
      </c>
      <c r="F28" s="169">
        <v>960</v>
      </c>
      <c r="G28" s="170">
        <f>ROUND(E28*F28,2)</f>
        <v>3840</v>
      </c>
      <c r="H28" s="169">
        <v>0</v>
      </c>
      <c r="I28" s="170">
        <f>ROUND(E28*H28,2)</f>
        <v>0</v>
      </c>
      <c r="J28" s="169">
        <v>960</v>
      </c>
      <c r="K28" s="170">
        <f>ROUND(E28*J28,2)</f>
        <v>3840</v>
      </c>
      <c r="L28" s="170">
        <v>21</v>
      </c>
      <c r="M28" s="170">
        <f>G28*(1+L28/100)</f>
        <v>4646.3999999999996</v>
      </c>
      <c r="N28" s="170">
        <v>0</v>
      </c>
      <c r="O28" s="170">
        <f>ROUND(E28*N28,2)</f>
        <v>0</v>
      </c>
      <c r="P28" s="170">
        <v>0</v>
      </c>
      <c r="Q28" s="170">
        <f>ROUND(E28*P28,2)</f>
        <v>0</v>
      </c>
      <c r="R28" s="170"/>
      <c r="S28" s="170" t="s">
        <v>321</v>
      </c>
      <c r="T28" s="171" t="s">
        <v>322</v>
      </c>
      <c r="U28" s="157">
        <v>0</v>
      </c>
      <c r="V28" s="157">
        <f>ROUND(E28*U28,2)</f>
        <v>0</v>
      </c>
      <c r="W28" s="157"/>
      <c r="X28" s="157" t="s">
        <v>388</v>
      </c>
      <c r="Y28" s="148"/>
      <c r="Z28" s="148"/>
      <c r="AA28" s="148"/>
      <c r="AB28" s="148"/>
      <c r="AC28" s="148"/>
      <c r="AD28" s="148"/>
      <c r="AE28" s="148"/>
      <c r="AF28" s="148"/>
      <c r="AG28" s="148" t="s">
        <v>389</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270" t="s">
        <v>2943</v>
      </c>
      <c r="D29" s="271"/>
      <c r="E29" s="271"/>
      <c r="F29" s="271"/>
      <c r="G29" s="271"/>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326</v>
      </c>
      <c r="AH29" s="148"/>
      <c r="AI29" s="148"/>
      <c r="AJ29" s="148"/>
      <c r="AK29" s="148"/>
      <c r="AL29" s="148"/>
      <c r="AM29" s="148"/>
      <c r="AN29" s="148"/>
      <c r="AO29" s="148"/>
      <c r="AP29" s="148"/>
      <c r="AQ29" s="148"/>
      <c r="AR29" s="148"/>
      <c r="AS29" s="148"/>
      <c r="AT29" s="148"/>
      <c r="AU29" s="148"/>
      <c r="AV29" s="148"/>
      <c r="AW29" s="148"/>
      <c r="AX29" s="148"/>
      <c r="AY29" s="148"/>
      <c r="AZ29" s="148"/>
      <c r="BA29" s="172" t="str">
        <f>C29</f>
        <v>Odjištěný vývod trubičkovou pojistkou do 1A v pojistkové řadové svorkovnici, pomocné relé 24V DC, řadové svorky</v>
      </c>
      <c r="BB29" s="148"/>
      <c r="BC29" s="148"/>
      <c r="BD29" s="148"/>
      <c r="BE29" s="148"/>
      <c r="BF29" s="148"/>
      <c r="BG29" s="148"/>
      <c r="BH29" s="148"/>
    </row>
    <row r="30" spans="1:60" outlineLevel="1" x14ac:dyDescent="0.2">
      <c r="A30" s="165">
        <v>12</v>
      </c>
      <c r="B30" s="166" t="s">
        <v>2944</v>
      </c>
      <c r="C30" s="175" t="s">
        <v>2945</v>
      </c>
      <c r="D30" s="167" t="s">
        <v>2498</v>
      </c>
      <c r="E30" s="168">
        <v>1</v>
      </c>
      <c r="F30" s="169">
        <v>3240</v>
      </c>
      <c r="G30" s="170">
        <f>ROUND(E30*F30,2)</f>
        <v>3240</v>
      </c>
      <c r="H30" s="169">
        <v>0</v>
      </c>
      <c r="I30" s="170">
        <f>ROUND(E30*H30,2)</f>
        <v>0</v>
      </c>
      <c r="J30" s="169">
        <v>3240</v>
      </c>
      <c r="K30" s="170">
        <f>ROUND(E30*J30,2)</f>
        <v>3240</v>
      </c>
      <c r="L30" s="170">
        <v>21</v>
      </c>
      <c r="M30" s="170">
        <f>G30*(1+L30/100)</f>
        <v>3920.4</v>
      </c>
      <c r="N30" s="170">
        <v>0</v>
      </c>
      <c r="O30" s="170">
        <f>ROUND(E30*N30,2)</f>
        <v>0</v>
      </c>
      <c r="P30" s="170">
        <v>0</v>
      </c>
      <c r="Q30" s="170">
        <f>ROUND(E30*P30,2)</f>
        <v>0</v>
      </c>
      <c r="R30" s="170"/>
      <c r="S30" s="170" t="s">
        <v>321</v>
      </c>
      <c r="T30" s="171" t="s">
        <v>322</v>
      </c>
      <c r="U30" s="157">
        <v>0</v>
      </c>
      <c r="V30" s="157">
        <f>ROUND(E30*U30,2)</f>
        <v>0</v>
      </c>
      <c r="W30" s="157"/>
      <c r="X30" s="157" t="s">
        <v>388</v>
      </c>
      <c r="Y30" s="148"/>
      <c r="Z30" s="148"/>
      <c r="AA30" s="148"/>
      <c r="AB30" s="148"/>
      <c r="AC30" s="148"/>
      <c r="AD30" s="148"/>
      <c r="AE30" s="148"/>
      <c r="AF30" s="148"/>
      <c r="AG30" s="148" t="s">
        <v>389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1" x14ac:dyDescent="0.2">
      <c r="A31" s="155"/>
      <c r="B31" s="156"/>
      <c r="C31" s="270" t="s">
        <v>2946</v>
      </c>
      <c r="D31" s="271"/>
      <c r="E31" s="271"/>
      <c r="F31" s="271"/>
      <c r="G31" s="271"/>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326</v>
      </c>
      <c r="AH31" s="148"/>
      <c r="AI31" s="148"/>
      <c r="AJ31" s="148"/>
      <c r="AK31" s="148"/>
      <c r="AL31" s="148"/>
      <c r="AM31" s="148"/>
      <c r="AN31" s="148"/>
      <c r="AO31" s="148"/>
      <c r="AP31" s="148"/>
      <c r="AQ31" s="148"/>
      <c r="AR31" s="148"/>
      <c r="AS31" s="148"/>
      <c r="AT31" s="148"/>
      <c r="AU31" s="148"/>
      <c r="AV31" s="148"/>
      <c r="AW31" s="148"/>
      <c r="AX31" s="148"/>
      <c r="AY31" s="148"/>
      <c r="AZ31" s="148"/>
      <c r="BA31" s="172" t="str">
        <f>C31</f>
        <v>Odjištěný vývod trubičkovou pojistkou do 1A v pojistkové řadové svorkovnici, přepěťová ochrana pro jednu linku SPD typ 2+3, 24V DC, do 1A, řadové svorky. Všechny přepěťové ochrany budou dodány od jednoho výrobce!!!</v>
      </c>
      <c r="BB31" s="148"/>
      <c r="BC31" s="148"/>
      <c r="BD31" s="148"/>
      <c r="BE31" s="148"/>
      <c r="BF31" s="148"/>
      <c r="BG31" s="148"/>
      <c r="BH31" s="148"/>
    </row>
    <row r="32" spans="1:60" outlineLevel="1" x14ac:dyDescent="0.2">
      <c r="A32" s="165">
        <v>13</v>
      </c>
      <c r="B32" s="166" t="s">
        <v>2947</v>
      </c>
      <c r="C32" s="175" t="s">
        <v>2948</v>
      </c>
      <c r="D32" s="167" t="s">
        <v>2498</v>
      </c>
      <c r="E32" s="168">
        <v>1</v>
      </c>
      <c r="F32" s="169">
        <v>960</v>
      </c>
      <c r="G32" s="170">
        <f>ROUND(E32*F32,2)</f>
        <v>960</v>
      </c>
      <c r="H32" s="169">
        <v>0</v>
      </c>
      <c r="I32" s="170">
        <f>ROUND(E32*H32,2)</f>
        <v>0</v>
      </c>
      <c r="J32" s="169">
        <v>960</v>
      </c>
      <c r="K32" s="170">
        <f>ROUND(E32*J32,2)</f>
        <v>960</v>
      </c>
      <c r="L32" s="170">
        <v>21</v>
      </c>
      <c r="M32" s="170">
        <f>G32*(1+L32/100)</f>
        <v>1161.5999999999999</v>
      </c>
      <c r="N32" s="170">
        <v>0</v>
      </c>
      <c r="O32" s="170">
        <f>ROUND(E32*N32,2)</f>
        <v>0</v>
      </c>
      <c r="P32" s="170">
        <v>0</v>
      </c>
      <c r="Q32" s="170">
        <f>ROUND(E32*P32,2)</f>
        <v>0</v>
      </c>
      <c r="R32" s="170"/>
      <c r="S32" s="170" t="s">
        <v>321</v>
      </c>
      <c r="T32" s="171" t="s">
        <v>322</v>
      </c>
      <c r="U32" s="157">
        <v>0</v>
      </c>
      <c r="V32" s="157">
        <f>ROUND(E32*U32,2)</f>
        <v>0</v>
      </c>
      <c r="W32" s="157"/>
      <c r="X32" s="157" t="s">
        <v>388</v>
      </c>
      <c r="Y32" s="148"/>
      <c r="Z32" s="148"/>
      <c r="AA32" s="148"/>
      <c r="AB32" s="148"/>
      <c r="AC32" s="148"/>
      <c r="AD32" s="148"/>
      <c r="AE32" s="148"/>
      <c r="AF32" s="148"/>
      <c r="AG32" s="148" t="s">
        <v>389</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270" t="s">
        <v>2949</v>
      </c>
      <c r="D33" s="271"/>
      <c r="E33" s="271"/>
      <c r="F33" s="271"/>
      <c r="G33" s="271"/>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326</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87">
        <v>14</v>
      </c>
      <c r="B34" s="188" t="s">
        <v>2950</v>
      </c>
      <c r="C34" s="199" t="s">
        <v>2951</v>
      </c>
      <c r="D34" s="189" t="s">
        <v>2486</v>
      </c>
      <c r="E34" s="190">
        <v>1</v>
      </c>
      <c r="F34" s="191">
        <v>360</v>
      </c>
      <c r="G34" s="192">
        <f>ROUND(E34*F34,2)</f>
        <v>360</v>
      </c>
      <c r="H34" s="191">
        <v>0</v>
      </c>
      <c r="I34" s="192">
        <f>ROUND(E34*H34,2)</f>
        <v>0</v>
      </c>
      <c r="J34" s="191">
        <v>360</v>
      </c>
      <c r="K34" s="192">
        <f>ROUND(E34*J34,2)</f>
        <v>360</v>
      </c>
      <c r="L34" s="192">
        <v>21</v>
      </c>
      <c r="M34" s="192">
        <f>G34*(1+L34/100)</f>
        <v>435.59999999999997</v>
      </c>
      <c r="N34" s="192">
        <v>0</v>
      </c>
      <c r="O34" s="192">
        <f>ROUND(E34*N34,2)</f>
        <v>0</v>
      </c>
      <c r="P34" s="192">
        <v>0</v>
      </c>
      <c r="Q34" s="192">
        <f>ROUND(E34*P34,2)</f>
        <v>0</v>
      </c>
      <c r="R34" s="192"/>
      <c r="S34" s="192" t="s">
        <v>321</v>
      </c>
      <c r="T34" s="193" t="s">
        <v>322</v>
      </c>
      <c r="U34" s="157">
        <v>0</v>
      </c>
      <c r="V34" s="157">
        <f>ROUND(E34*U34,2)</f>
        <v>0</v>
      </c>
      <c r="W34" s="157"/>
      <c r="X34" s="157" t="s">
        <v>388</v>
      </c>
      <c r="Y34" s="148"/>
      <c r="Z34" s="148"/>
      <c r="AA34" s="148"/>
      <c r="AB34" s="148"/>
      <c r="AC34" s="148"/>
      <c r="AD34" s="148"/>
      <c r="AE34" s="148"/>
      <c r="AF34" s="148"/>
      <c r="AG34" s="148" t="s">
        <v>389</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87">
        <v>15</v>
      </c>
      <c r="B35" s="188" t="s">
        <v>2952</v>
      </c>
      <c r="C35" s="199" t="s">
        <v>2953</v>
      </c>
      <c r="D35" s="189" t="s">
        <v>2486</v>
      </c>
      <c r="E35" s="190">
        <v>3</v>
      </c>
      <c r="F35" s="191">
        <v>339.2</v>
      </c>
      <c r="G35" s="192">
        <f>ROUND(E35*F35,2)</f>
        <v>1017.6</v>
      </c>
      <c r="H35" s="191">
        <v>0</v>
      </c>
      <c r="I35" s="192">
        <f>ROUND(E35*H35,2)</f>
        <v>0</v>
      </c>
      <c r="J35" s="191">
        <v>339.2</v>
      </c>
      <c r="K35" s="192">
        <f>ROUND(E35*J35,2)</f>
        <v>1017.6</v>
      </c>
      <c r="L35" s="192">
        <v>21</v>
      </c>
      <c r="M35" s="192">
        <f>G35*(1+L35/100)</f>
        <v>1231.296</v>
      </c>
      <c r="N35" s="192">
        <v>0</v>
      </c>
      <c r="O35" s="192">
        <f>ROUND(E35*N35,2)</f>
        <v>0</v>
      </c>
      <c r="P35" s="192">
        <v>0</v>
      </c>
      <c r="Q35" s="192">
        <f>ROUND(E35*P35,2)</f>
        <v>0</v>
      </c>
      <c r="R35" s="192"/>
      <c r="S35" s="192" t="s">
        <v>321</v>
      </c>
      <c r="T35" s="193" t="s">
        <v>322</v>
      </c>
      <c r="U35" s="157">
        <v>0</v>
      </c>
      <c r="V35" s="157">
        <f>ROUND(E35*U35,2)</f>
        <v>0</v>
      </c>
      <c r="W35" s="157"/>
      <c r="X35" s="157" t="s">
        <v>388</v>
      </c>
      <c r="Y35" s="148"/>
      <c r="Z35" s="148"/>
      <c r="AA35" s="148"/>
      <c r="AB35" s="148"/>
      <c r="AC35" s="148"/>
      <c r="AD35" s="148"/>
      <c r="AE35" s="148"/>
      <c r="AF35" s="148"/>
      <c r="AG35" s="148" t="s">
        <v>389</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87">
        <v>16</v>
      </c>
      <c r="B36" s="188" t="s">
        <v>2954</v>
      </c>
      <c r="C36" s="199" t="s">
        <v>2955</v>
      </c>
      <c r="D36" s="189" t="s">
        <v>2486</v>
      </c>
      <c r="E36" s="190">
        <v>3</v>
      </c>
      <c r="F36" s="191">
        <v>339.2</v>
      </c>
      <c r="G36" s="192">
        <f>ROUND(E36*F36,2)</f>
        <v>1017.6</v>
      </c>
      <c r="H36" s="191">
        <v>0</v>
      </c>
      <c r="I36" s="192">
        <f>ROUND(E36*H36,2)</f>
        <v>0</v>
      </c>
      <c r="J36" s="191">
        <v>339.2</v>
      </c>
      <c r="K36" s="192">
        <f>ROUND(E36*J36,2)</f>
        <v>1017.6</v>
      </c>
      <c r="L36" s="192">
        <v>21</v>
      </c>
      <c r="M36" s="192">
        <f>G36*(1+L36/100)</f>
        <v>1231.296</v>
      </c>
      <c r="N36" s="192">
        <v>0</v>
      </c>
      <c r="O36" s="192">
        <f>ROUND(E36*N36,2)</f>
        <v>0</v>
      </c>
      <c r="P36" s="192">
        <v>0</v>
      </c>
      <c r="Q36" s="192">
        <f>ROUND(E36*P36,2)</f>
        <v>0</v>
      </c>
      <c r="R36" s="192"/>
      <c r="S36" s="192" t="s">
        <v>321</v>
      </c>
      <c r="T36" s="193" t="s">
        <v>322</v>
      </c>
      <c r="U36" s="157">
        <v>0</v>
      </c>
      <c r="V36" s="157">
        <f>ROUND(E36*U36,2)</f>
        <v>0</v>
      </c>
      <c r="W36" s="157"/>
      <c r="X36" s="157" t="s">
        <v>388</v>
      </c>
      <c r="Y36" s="148"/>
      <c r="Z36" s="148"/>
      <c r="AA36" s="148"/>
      <c r="AB36" s="148"/>
      <c r="AC36" s="148"/>
      <c r="AD36" s="148"/>
      <c r="AE36" s="148"/>
      <c r="AF36" s="148"/>
      <c r="AG36" s="148" t="s">
        <v>389</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65">
        <v>17</v>
      </c>
      <c r="B37" s="166" t="s">
        <v>2956</v>
      </c>
      <c r="C37" s="175" t="s">
        <v>2957</v>
      </c>
      <c r="D37" s="167" t="s">
        <v>2486</v>
      </c>
      <c r="E37" s="168">
        <v>1</v>
      </c>
      <c r="F37" s="169">
        <v>51999.92</v>
      </c>
      <c r="G37" s="170">
        <f>ROUND(E37*F37,2)</f>
        <v>51999.92</v>
      </c>
      <c r="H37" s="169">
        <v>0</v>
      </c>
      <c r="I37" s="170">
        <f>ROUND(E37*H37,2)</f>
        <v>0</v>
      </c>
      <c r="J37" s="169">
        <v>51999.92</v>
      </c>
      <c r="K37" s="170">
        <f>ROUND(E37*J37,2)</f>
        <v>51999.92</v>
      </c>
      <c r="L37" s="170">
        <v>21</v>
      </c>
      <c r="M37" s="170">
        <f>G37*(1+L37/100)</f>
        <v>62919.903199999993</v>
      </c>
      <c r="N37" s="170">
        <v>0</v>
      </c>
      <c r="O37" s="170">
        <f>ROUND(E37*N37,2)</f>
        <v>0</v>
      </c>
      <c r="P37" s="170">
        <v>0</v>
      </c>
      <c r="Q37" s="170">
        <f>ROUND(E37*P37,2)</f>
        <v>0</v>
      </c>
      <c r="R37" s="170"/>
      <c r="S37" s="170" t="s">
        <v>321</v>
      </c>
      <c r="T37" s="171" t="s">
        <v>322</v>
      </c>
      <c r="U37" s="157">
        <v>0</v>
      </c>
      <c r="V37" s="157">
        <f>ROUND(E37*U37,2)</f>
        <v>0</v>
      </c>
      <c r="W37" s="157"/>
      <c r="X37" s="157" t="s">
        <v>388</v>
      </c>
      <c r="Y37" s="148"/>
      <c r="Z37" s="148"/>
      <c r="AA37" s="148"/>
      <c r="AB37" s="148"/>
      <c r="AC37" s="148"/>
      <c r="AD37" s="148"/>
      <c r="AE37" s="148"/>
      <c r="AF37" s="148"/>
      <c r="AG37" s="148" t="s">
        <v>389</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270" t="s">
        <v>2958</v>
      </c>
      <c r="D38" s="271"/>
      <c r="E38" s="271"/>
      <c r="F38" s="271"/>
      <c r="G38" s="271"/>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326</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261" t="s">
        <v>2959</v>
      </c>
      <c r="D39" s="262"/>
      <c r="E39" s="262"/>
      <c r="F39" s="262"/>
      <c r="G39" s="262"/>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326</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261" t="s">
        <v>3029</v>
      </c>
      <c r="D40" s="262"/>
      <c r="E40" s="262"/>
      <c r="F40" s="262"/>
      <c r="G40" s="262"/>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326</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261" t="s">
        <v>2960</v>
      </c>
      <c r="D41" s="262"/>
      <c r="E41" s="262"/>
      <c r="F41" s="262"/>
      <c r="G41" s="262"/>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326</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261" t="s">
        <v>2961</v>
      </c>
      <c r="D42" s="262"/>
      <c r="E42" s="262"/>
      <c r="F42" s="262"/>
      <c r="G42" s="262"/>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326</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261" t="s">
        <v>2962</v>
      </c>
      <c r="D43" s="262"/>
      <c r="E43" s="262"/>
      <c r="F43" s="262"/>
      <c r="G43" s="262"/>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326</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33.75" outlineLevel="1" x14ac:dyDescent="0.2">
      <c r="A44" s="155"/>
      <c r="B44" s="156"/>
      <c r="C44" s="261" t="s">
        <v>3030</v>
      </c>
      <c r="D44" s="262"/>
      <c r="E44" s="262"/>
      <c r="F44" s="262"/>
      <c r="G44" s="262"/>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326</v>
      </c>
      <c r="AH44" s="148"/>
      <c r="AI44" s="148"/>
      <c r="AJ44" s="148"/>
      <c r="AK44" s="148"/>
      <c r="AL44" s="148"/>
      <c r="AM44" s="148"/>
      <c r="AN44" s="148"/>
      <c r="AO44" s="148"/>
      <c r="AP44" s="148"/>
      <c r="AQ44" s="148"/>
      <c r="AR44" s="148"/>
      <c r="AS44" s="148"/>
      <c r="AT44" s="148"/>
      <c r="AU44" s="148"/>
      <c r="AV44" s="148"/>
      <c r="AW44" s="148"/>
      <c r="AX44" s="148"/>
      <c r="AY44" s="148"/>
      <c r="AZ44" s="148"/>
      <c r="BA44" s="172" t="str">
        <f>C44</f>
        <v>1x rozšiřující modul digitálních vstupů 4xDI, 24V DC, 1x rozšiřující modul analogových vstupů 4xAI, 24V DC, galvanicky oddělené, pro montáž na DIN, kabelové propojení PLC - rozšiřující modul, programové vybavení pro PLC, SW do stanice pro řízení ČS, osazení zařízení do skříně RMDx včetně prodrátování, oživení, odladění a zaškolení obsluhy.</v>
      </c>
      <c r="BB44" s="148"/>
      <c r="BC44" s="148"/>
      <c r="BD44" s="148"/>
      <c r="BE44" s="148"/>
      <c r="BF44" s="148"/>
      <c r="BG44" s="148"/>
      <c r="BH44" s="148"/>
    </row>
    <row r="45" spans="1:60" outlineLevel="1" x14ac:dyDescent="0.2">
      <c r="A45" s="155"/>
      <c r="B45" s="156"/>
      <c r="C45" s="261" t="s">
        <v>2963</v>
      </c>
      <c r="D45" s="262"/>
      <c r="E45" s="262"/>
      <c r="F45" s="262"/>
      <c r="G45" s="262"/>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326</v>
      </c>
      <c r="AH45" s="148"/>
      <c r="AI45" s="148"/>
      <c r="AJ45" s="148"/>
      <c r="AK45" s="148"/>
      <c r="AL45" s="148"/>
      <c r="AM45" s="148"/>
      <c r="AN45" s="148"/>
      <c r="AO45" s="148"/>
      <c r="AP45" s="148"/>
      <c r="AQ45" s="148"/>
      <c r="AR45" s="148"/>
      <c r="AS45" s="148"/>
      <c r="AT45" s="148"/>
      <c r="AU45" s="148"/>
      <c r="AV45" s="148"/>
      <c r="AW45" s="148"/>
      <c r="AX45" s="148"/>
      <c r="AY45" s="148"/>
      <c r="AZ45" s="148"/>
      <c r="BA45" s="172" t="str">
        <f>C45</f>
        <v>1x HMI ovládací grafický barevný panel, 24V DC, RJ45 Ethernet, včetně SW, pro montáž do dveří rozvaděče,</v>
      </c>
      <c r="BB45" s="148"/>
      <c r="BC45" s="148"/>
      <c r="BD45" s="148"/>
      <c r="BE45" s="148"/>
      <c r="BF45" s="148"/>
      <c r="BG45" s="148"/>
      <c r="BH45" s="148"/>
    </row>
    <row r="46" spans="1:60" outlineLevel="1" x14ac:dyDescent="0.2">
      <c r="A46" s="155"/>
      <c r="B46" s="156"/>
      <c r="C46" s="261" t="s">
        <v>3031</v>
      </c>
      <c r="D46" s="262"/>
      <c r="E46" s="262"/>
      <c r="F46" s="262"/>
      <c r="G46" s="262"/>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326</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261" t="s">
        <v>2964</v>
      </c>
      <c r="D47" s="262"/>
      <c r="E47" s="262"/>
      <c r="F47" s="262"/>
      <c r="G47" s="262"/>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326</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261" t="s">
        <v>2965</v>
      </c>
      <c r="D48" s="262"/>
      <c r="E48" s="262"/>
      <c r="F48" s="262"/>
      <c r="G48" s="262"/>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326</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87">
        <v>18</v>
      </c>
      <c r="B49" s="188" t="s">
        <v>2966</v>
      </c>
      <c r="C49" s="199" t="s">
        <v>2967</v>
      </c>
      <c r="D49" s="189" t="s">
        <v>320</v>
      </c>
      <c r="E49" s="190">
        <v>1</v>
      </c>
      <c r="F49" s="191">
        <v>520</v>
      </c>
      <c r="G49" s="192">
        <f t="shared" ref="G49:G56" si="0">ROUND(E49*F49,2)</f>
        <v>520</v>
      </c>
      <c r="H49" s="191">
        <v>0</v>
      </c>
      <c r="I49" s="192">
        <f t="shared" ref="I49:I56" si="1">ROUND(E49*H49,2)</f>
        <v>0</v>
      </c>
      <c r="J49" s="191">
        <v>520</v>
      </c>
      <c r="K49" s="192">
        <f t="shared" ref="K49:K56" si="2">ROUND(E49*J49,2)</f>
        <v>520</v>
      </c>
      <c r="L49" s="192">
        <v>21</v>
      </c>
      <c r="M49" s="192">
        <f t="shared" ref="M49:M56" si="3">G49*(1+L49/100)</f>
        <v>629.19999999999993</v>
      </c>
      <c r="N49" s="192">
        <v>0</v>
      </c>
      <c r="O49" s="192">
        <f t="shared" ref="O49:O56" si="4">ROUND(E49*N49,2)</f>
        <v>0</v>
      </c>
      <c r="P49" s="192">
        <v>0</v>
      </c>
      <c r="Q49" s="192">
        <f t="shared" ref="Q49:Q56" si="5">ROUND(E49*P49,2)</f>
        <v>0</v>
      </c>
      <c r="R49" s="192"/>
      <c r="S49" s="192" t="s">
        <v>321</v>
      </c>
      <c r="T49" s="193" t="s">
        <v>322</v>
      </c>
      <c r="U49" s="157">
        <v>0</v>
      </c>
      <c r="V49" s="157">
        <f t="shared" ref="V49:V56" si="6">ROUND(E49*U49,2)</f>
        <v>0</v>
      </c>
      <c r="W49" s="157"/>
      <c r="X49" s="157" t="s">
        <v>388</v>
      </c>
      <c r="Y49" s="148"/>
      <c r="Z49" s="148"/>
      <c r="AA49" s="148"/>
      <c r="AB49" s="148"/>
      <c r="AC49" s="148"/>
      <c r="AD49" s="148"/>
      <c r="AE49" s="148"/>
      <c r="AF49" s="148"/>
      <c r="AG49" s="148" t="s">
        <v>389</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87">
        <v>19</v>
      </c>
      <c r="B50" s="188" t="s">
        <v>2968</v>
      </c>
      <c r="C50" s="199" t="s">
        <v>2969</v>
      </c>
      <c r="D50" s="189" t="s">
        <v>320</v>
      </c>
      <c r="E50" s="190">
        <v>1</v>
      </c>
      <c r="F50" s="191">
        <v>920</v>
      </c>
      <c r="G50" s="192">
        <f t="shared" si="0"/>
        <v>920</v>
      </c>
      <c r="H50" s="191">
        <v>0</v>
      </c>
      <c r="I50" s="192">
        <f t="shared" si="1"/>
        <v>0</v>
      </c>
      <c r="J50" s="191">
        <v>920</v>
      </c>
      <c r="K50" s="192">
        <f t="shared" si="2"/>
        <v>920</v>
      </c>
      <c r="L50" s="192">
        <v>21</v>
      </c>
      <c r="M50" s="192">
        <f t="shared" si="3"/>
        <v>1113.2</v>
      </c>
      <c r="N50" s="192">
        <v>0</v>
      </c>
      <c r="O50" s="192">
        <f t="shared" si="4"/>
        <v>0</v>
      </c>
      <c r="P50" s="192">
        <v>0</v>
      </c>
      <c r="Q50" s="192">
        <f t="shared" si="5"/>
        <v>0</v>
      </c>
      <c r="R50" s="192"/>
      <c r="S50" s="192" t="s">
        <v>321</v>
      </c>
      <c r="T50" s="193" t="s">
        <v>322</v>
      </c>
      <c r="U50" s="157">
        <v>0</v>
      </c>
      <c r="V50" s="157">
        <f t="shared" si="6"/>
        <v>0</v>
      </c>
      <c r="W50" s="157"/>
      <c r="X50" s="157" t="s">
        <v>388</v>
      </c>
      <c r="Y50" s="148"/>
      <c r="Z50" s="148"/>
      <c r="AA50" s="148"/>
      <c r="AB50" s="148"/>
      <c r="AC50" s="148"/>
      <c r="AD50" s="148"/>
      <c r="AE50" s="148"/>
      <c r="AF50" s="148"/>
      <c r="AG50" s="148" t="s">
        <v>389</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87">
        <v>20</v>
      </c>
      <c r="B51" s="188" t="s">
        <v>2970</v>
      </c>
      <c r="C51" s="199" t="s">
        <v>2971</v>
      </c>
      <c r="D51" s="189" t="s">
        <v>320</v>
      </c>
      <c r="E51" s="190">
        <v>1</v>
      </c>
      <c r="F51" s="191">
        <v>880</v>
      </c>
      <c r="G51" s="192">
        <f t="shared" si="0"/>
        <v>880</v>
      </c>
      <c r="H51" s="191">
        <v>0</v>
      </c>
      <c r="I51" s="192">
        <f t="shared" si="1"/>
        <v>0</v>
      </c>
      <c r="J51" s="191">
        <v>880</v>
      </c>
      <c r="K51" s="192">
        <f t="shared" si="2"/>
        <v>880</v>
      </c>
      <c r="L51" s="192">
        <v>21</v>
      </c>
      <c r="M51" s="192">
        <f t="shared" si="3"/>
        <v>1064.8</v>
      </c>
      <c r="N51" s="192">
        <v>0</v>
      </c>
      <c r="O51" s="192">
        <f t="shared" si="4"/>
        <v>0</v>
      </c>
      <c r="P51" s="192">
        <v>0</v>
      </c>
      <c r="Q51" s="192">
        <f t="shared" si="5"/>
        <v>0</v>
      </c>
      <c r="R51" s="192"/>
      <c r="S51" s="192" t="s">
        <v>321</v>
      </c>
      <c r="T51" s="193" t="s">
        <v>322</v>
      </c>
      <c r="U51" s="157">
        <v>0</v>
      </c>
      <c r="V51" s="157">
        <f t="shared" si="6"/>
        <v>0</v>
      </c>
      <c r="W51" s="157"/>
      <c r="X51" s="157" t="s">
        <v>388</v>
      </c>
      <c r="Y51" s="148"/>
      <c r="Z51" s="148"/>
      <c r="AA51" s="148"/>
      <c r="AB51" s="148"/>
      <c r="AC51" s="148"/>
      <c r="AD51" s="148"/>
      <c r="AE51" s="148"/>
      <c r="AF51" s="148"/>
      <c r="AG51" s="148" t="s">
        <v>389</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87">
        <v>21</v>
      </c>
      <c r="B52" s="188" t="s">
        <v>2972</v>
      </c>
      <c r="C52" s="199" t="s">
        <v>2973</v>
      </c>
      <c r="D52" s="189" t="s">
        <v>320</v>
      </c>
      <c r="E52" s="190">
        <v>1</v>
      </c>
      <c r="F52" s="191">
        <v>880</v>
      </c>
      <c r="G52" s="192">
        <f t="shared" si="0"/>
        <v>880</v>
      </c>
      <c r="H52" s="191">
        <v>0</v>
      </c>
      <c r="I52" s="192">
        <f t="shared" si="1"/>
        <v>0</v>
      </c>
      <c r="J52" s="191">
        <v>880</v>
      </c>
      <c r="K52" s="192">
        <f t="shared" si="2"/>
        <v>880</v>
      </c>
      <c r="L52" s="192">
        <v>21</v>
      </c>
      <c r="M52" s="192">
        <f t="shared" si="3"/>
        <v>1064.8</v>
      </c>
      <c r="N52" s="192">
        <v>0</v>
      </c>
      <c r="O52" s="192">
        <f t="shared" si="4"/>
        <v>0</v>
      </c>
      <c r="P52" s="192">
        <v>0</v>
      </c>
      <c r="Q52" s="192">
        <f t="shared" si="5"/>
        <v>0</v>
      </c>
      <c r="R52" s="192"/>
      <c r="S52" s="192" t="s">
        <v>321</v>
      </c>
      <c r="T52" s="193" t="s">
        <v>322</v>
      </c>
      <c r="U52" s="157">
        <v>0</v>
      </c>
      <c r="V52" s="157">
        <f t="shared" si="6"/>
        <v>0</v>
      </c>
      <c r="W52" s="157"/>
      <c r="X52" s="157" t="s">
        <v>388</v>
      </c>
      <c r="Y52" s="148"/>
      <c r="Z52" s="148"/>
      <c r="AA52" s="148"/>
      <c r="AB52" s="148"/>
      <c r="AC52" s="148"/>
      <c r="AD52" s="148"/>
      <c r="AE52" s="148"/>
      <c r="AF52" s="148"/>
      <c r="AG52" s="148" t="s">
        <v>389</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87">
        <v>22</v>
      </c>
      <c r="B53" s="188" t="s">
        <v>2974</v>
      </c>
      <c r="C53" s="199" t="s">
        <v>2975</v>
      </c>
      <c r="D53" s="189" t="s">
        <v>320</v>
      </c>
      <c r="E53" s="190">
        <v>1</v>
      </c>
      <c r="F53" s="191">
        <v>1600</v>
      </c>
      <c r="G53" s="192">
        <f t="shared" si="0"/>
        <v>1600</v>
      </c>
      <c r="H53" s="191">
        <v>0</v>
      </c>
      <c r="I53" s="192">
        <f t="shared" si="1"/>
        <v>0</v>
      </c>
      <c r="J53" s="191">
        <v>1600</v>
      </c>
      <c r="K53" s="192">
        <f t="shared" si="2"/>
        <v>1600</v>
      </c>
      <c r="L53" s="192">
        <v>21</v>
      </c>
      <c r="M53" s="192">
        <f t="shared" si="3"/>
        <v>1936</v>
      </c>
      <c r="N53" s="192">
        <v>0</v>
      </c>
      <c r="O53" s="192">
        <f t="shared" si="4"/>
        <v>0</v>
      </c>
      <c r="P53" s="192">
        <v>0</v>
      </c>
      <c r="Q53" s="192">
        <f t="shared" si="5"/>
        <v>0</v>
      </c>
      <c r="R53" s="192"/>
      <c r="S53" s="192" t="s">
        <v>321</v>
      </c>
      <c r="T53" s="193" t="s">
        <v>322</v>
      </c>
      <c r="U53" s="157">
        <v>0</v>
      </c>
      <c r="V53" s="157">
        <f t="shared" si="6"/>
        <v>0</v>
      </c>
      <c r="W53" s="157"/>
      <c r="X53" s="157" t="s">
        <v>388</v>
      </c>
      <c r="Y53" s="148"/>
      <c r="Z53" s="148"/>
      <c r="AA53" s="148"/>
      <c r="AB53" s="148"/>
      <c r="AC53" s="148"/>
      <c r="AD53" s="148"/>
      <c r="AE53" s="148"/>
      <c r="AF53" s="148"/>
      <c r="AG53" s="148" t="s">
        <v>389</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87">
        <v>23</v>
      </c>
      <c r="B54" s="188" t="s">
        <v>2976</v>
      </c>
      <c r="C54" s="199" t="s">
        <v>2977</v>
      </c>
      <c r="D54" s="189" t="s">
        <v>320</v>
      </c>
      <c r="E54" s="190">
        <v>1</v>
      </c>
      <c r="F54" s="191">
        <v>1280</v>
      </c>
      <c r="G54" s="192">
        <f t="shared" si="0"/>
        <v>1280</v>
      </c>
      <c r="H54" s="191">
        <v>0</v>
      </c>
      <c r="I54" s="192">
        <f t="shared" si="1"/>
        <v>0</v>
      </c>
      <c r="J54" s="191">
        <v>1280</v>
      </c>
      <c r="K54" s="192">
        <f t="shared" si="2"/>
        <v>1280</v>
      </c>
      <c r="L54" s="192">
        <v>21</v>
      </c>
      <c r="M54" s="192">
        <f t="shared" si="3"/>
        <v>1548.8</v>
      </c>
      <c r="N54" s="192">
        <v>0</v>
      </c>
      <c r="O54" s="192">
        <f t="shared" si="4"/>
        <v>0</v>
      </c>
      <c r="P54" s="192">
        <v>0</v>
      </c>
      <c r="Q54" s="192">
        <f t="shared" si="5"/>
        <v>0</v>
      </c>
      <c r="R54" s="192"/>
      <c r="S54" s="192" t="s">
        <v>321</v>
      </c>
      <c r="T54" s="193" t="s">
        <v>322</v>
      </c>
      <c r="U54" s="157">
        <v>0</v>
      </c>
      <c r="V54" s="157">
        <f t="shared" si="6"/>
        <v>0</v>
      </c>
      <c r="W54" s="157"/>
      <c r="X54" s="157" t="s">
        <v>388</v>
      </c>
      <c r="Y54" s="148"/>
      <c r="Z54" s="148"/>
      <c r="AA54" s="148"/>
      <c r="AB54" s="148"/>
      <c r="AC54" s="148"/>
      <c r="AD54" s="148"/>
      <c r="AE54" s="148"/>
      <c r="AF54" s="148"/>
      <c r="AG54" s="148" t="s">
        <v>389</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87">
        <v>24</v>
      </c>
      <c r="B55" s="188" t="s">
        <v>2978</v>
      </c>
      <c r="C55" s="199" t="s">
        <v>2979</v>
      </c>
      <c r="D55" s="189" t="s">
        <v>320</v>
      </c>
      <c r="E55" s="190">
        <v>1</v>
      </c>
      <c r="F55" s="191">
        <v>25479.97</v>
      </c>
      <c r="G55" s="192">
        <f t="shared" si="0"/>
        <v>25479.97</v>
      </c>
      <c r="H55" s="191">
        <v>0</v>
      </c>
      <c r="I55" s="192">
        <f t="shared" si="1"/>
        <v>0</v>
      </c>
      <c r="J55" s="191">
        <v>25479.97</v>
      </c>
      <c r="K55" s="192">
        <f t="shared" si="2"/>
        <v>25479.97</v>
      </c>
      <c r="L55" s="192">
        <v>21</v>
      </c>
      <c r="M55" s="192">
        <f t="shared" si="3"/>
        <v>30830.7637</v>
      </c>
      <c r="N55" s="192">
        <v>0</v>
      </c>
      <c r="O55" s="192">
        <f t="shared" si="4"/>
        <v>0</v>
      </c>
      <c r="P55" s="192">
        <v>0</v>
      </c>
      <c r="Q55" s="192">
        <f t="shared" si="5"/>
        <v>0</v>
      </c>
      <c r="R55" s="192"/>
      <c r="S55" s="192" t="s">
        <v>321</v>
      </c>
      <c r="T55" s="193" t="s">
        <v>322</v>
      </c>
      <c r="U55" s="157">
        <v>0</v>
      </c>
      <c r="V55" s="157">
        <f t="shared" si="6"/>
        <v>0</v>
      </c>
      <c r="W55" s="157"/>
      <c r="X55" s="157" t="s">
        <v>388</v>
      </c>
      <c r="Y55" s="148"/>
      <c r="Z55" s="148"/>
      <c r="AA55" s="148"/>
      <c r="AB55" s="148"/>
      <c r="AC55" s="148"/>
      <c r="AD55" s="148"/>
      <c r="AE55" s="148"/>
      <c r="AF55" s="148"/>
      <c r="AG55" s="148" t="s">
        <v>389</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87">
        <v>25</v>
      </c>
      <c r="B56" s="188" t="s">
        <v>2980</v>
      </c>
      <c r="C56" s="199" t="s">
        <v>2981</v>
      </c>
      <c r="D56" s="189" t="s">
        <v>320</v>
      </c>
      <c r="E56" s="190">
        <v>1</v>
      </c>
      <c r="F56" s="191">
        <v>9999.99</v>
      </c>
      <c r="G56" s="192">
        <f t="shared" si="0"/>
        <v>9999.99</v>
      </c>
      <c r="H56" s="191">
        <v>0</v>
      </c>
      <c r="I56" s="192">
        <f t="shared" si="1"/>
        <v>0</v>
      </c>
      <c r="J56" s="191">
        <v>9999.99</v>
      </c>
      <c r="K56" s="192">
        <f t="shared" si="2"/>
        <v>9999.99</v>
      </c>
      <c r="L56" s="192">
        <v>21</v>
      </c>
      <c r="M56" s="192">
        <f t="shared" si="3"/>
        <v>12099.9879</v>
      </c>
      <c r="N56" s="192">
        <v>0</v>
      </c>
      <c r="O56" s="192">
        <f t="shared" si="4"/>
        <v>0</v>
      </c>
      <c r="P56" s="192">
        <v>0</v>
      </c>
      <c r="Q56" s="192">
        <f t="shared" si="5"/>
        <v>0</v>
      </c>
      <c r="R56" s="192"/>
      <c r="S56" s="192" t="s">
        <v>321</v>
      </c>
      <c r="T56" s="193" t="s">
        <v>322</v>
      </c>
      <c r="U56" s="157">
        <v>0</v>
      </c>
      <c r="V56" s="157">
        <f t="shared" si="6"/>
        <v>0</v>
      </c>
      <c r="W56" s="157"/>
      <c r="X56" s="157" t="s">
        <v>388</v>
      </c>
      <c r="Y56" s="148"/>
      <c r="Z56" s="148"/>
      <c r="AA56" s="148"/>
      <c r="AB56" s="148"/>
      <c r="AC56" s="148"/>
      <c r="AD56" s="148"/>
      <c r="AE56" s="148"/>
      <c r="AF56" s="148"/>
      <c r="AG56" s="148" t="s">
        <v>389</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x14ac:dyDescent="0.2">
      <c r="A57" s="159" t="s">
        <v>316</v>
      </c>
      <c r="B57" s="160" t="s">
        <v>251</v>
      </c>
      <c r="C57" s="174" t="s">
        <v>252</v>
      </c>
      <c r="D57" s="161"/>
      <c r="E57" s="162"/>
      <c r="F57" s="163"/>
      <c r="G57" s="163">
        <f>SUMIF(AG58:AG59,"&lt;&gt;NOR",G58:G59)</f>
        <v>6399.99</v>
      </c>
      <c r="H57" s="163"/>
      <c r="I57" s="163">
        <f>SUM(I58:I59)</f>
        <v>0</v>
      </c>
      <c r="J57" s="163"/>
      <c r="K57" s="163">
        <f>SUM(K58:K59)</f>
        <v>6399.99</v>
      </c>
      <c r="L57" s="163"/>
      <c r="M57" s="163">
        <f>SUM(M58:M59)</f>
        <v>7743.9878999999992</v>
      </c>
      <c r="N57" s="163"/>
      <c r="O57" s="163">
        <f>SUM(O58:O59)</f>
        <v>0</v>
      </c>
      <c r="P57" s="163"/>
      <c r="Q57" s="163">
        <f>SUM(Q58:Q59)</f>
        <v>0</v>
      </c>
      <c r="R57" s="163"/>
      <c r="S57" s="163"/>
      <c r="T57" s="164"/>
      <c r="U57" s="158"/>
      <c r="V57" s="158">
        <f>SUM(V58:V59)</f>
        <v>0</v>
      </c>
      <c r="W57" s="158"/>
      <c r="X57" s="158"/>
      <c r="AG57" t="s">
        <v>317</v>
      </c>
    </row>
    <row r="58" spans="1:60" outlineLevel="1" x14ac:dyDescent="0.2">
      <c r="A58" s="165">
        <v>26</v>
      </c>
      <c r="B58" s="166" t="s">
        <v>2527</v>
      </c>
      <c r="C58" s="175" t="s">
        <v>2982</v>
      </c>
      <c r="D58" s="167" t="s">
        <v>2486</v>
      </c>
      <c r="E58" s="168">
        <v>1</v>
      </c>
      <c r="F58" s="169">
        <v>6399.99</v>
      </c>
      <c r="G58" s="170">
        <f>ROUND(E58*F58,2)</f>
        <v>6399.99</v>
      </c>
      <c r="H58" s="169">
        <v>0</v>
      </c>
      <c r="I58" s="170">
        <f>ROUND(E58*H58,2)</f>
        <v>0</v>
      </c>
      <c r="J58" s="169">
        <v>6399.99</v>
      </c>
      <c r="K58" s="170">
        <f>ROUND(E58*J58,2)</f>
        <v>6399.99</v>
      </c>
      <c r="L58" s="170">
        <v>21</v>
      </c>
      <c r="M58" s="170">
        <f>G58*(1+L58/100)</f>
        <v>7743.9878999999992</v>
      </c>
      <c r="N58" s="170">
        <v>0</v>
      </c>
      <c r="O58" s="170">
        <f>ROUND(E58*N58,2)</f>
        <v>0</v>
      </c>
      <c r="P58" s="170">
        <v>0</v>
      </c>
      <c r="Q58" s="170">
        <f>ROUND(E58*P58,2)</f>
        <v>0</v>
      </c>
      <c r="R58" s="170"/>
      <c r="S58" s="170" t="s">
        <v>321</v>
      </c>
      <c r="T58" s="171" t="s">
        <v>322</v>
      </c>
      <c r="U58" s="157">
        <v>0</v>
      </c>
      <c r="V58" s="157">
        <f>ROUND(E58*U58,2)</f>
        <v>0</v>
      </c>
      <c r="W58" s="157"/>
      <c r="X58" s="157" t="s">
        <v>388</v>
      </c>
      <c r="Y58" s="148"/>
      <c r="Z58" s="148"/>
      <c r="AA58" s="148"/>
      <c r="AB58" s="148"/>
      <c r="AC58" s="148"/>
      <c r="AD58" s="148"/>
      <c r="AE58" s="148"/>
      <c r="AF58" s="148"/>
      <c r="AG58" s="148" t="s">
        <v>389</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33.75" outlineLevel="1" x14ac:dyDescent="0.2">
      <c r="A59" s="155"/>
      <c r="B59" s="156"/>
      <c r="C59" s="270" t="s">
        <v>2983</v>
      </c>
      <c r="D59" s="271"/>
      <c r="E59" s="271"/>
      <c r="F59" s="271"/>
      <c r="G59" s="271"/>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326</v>
      </c>
      <c r="AH59" s="148"/>
      <c r="AI59" s="148"/>
      <c r="AJ59" s="148"/>
      <c r="AK59" s="148"/>
      <c r="AL59" s="148"/>
      <c r="AM59" s="148"/>
      <c r="AN59" s="148"/>
      <c r="AO59" s="148"/>
      <c r="AP59" s="148"/>
      <c r="AQ59" s="148"/>
      <c r="AR59" s="148"/>
      <c r="AS59" s="148"/>
      <c r="AT59" s="148"/>
      <c r="AU59" s="148"/>
      <c r="AV59" s="148"/>
      <c r="AW59" s="148"/>
      <c r="AX59" s="148"/>
      <c r="AY59" s="148"/>
      <c r="AZ59" s="148"/>
      <c r="BA59" s="172" t="str">
        <f>C59</f>
        <v>Typová plastová prázdná skříň, montáž do výklenku, o rozměrech v. 600 x š.400 x h.240 mm, krytí IP44/IP00, s montážním plechem a přívodkou 32A, 400V, TN-S pro připojení mobilního náhradního zdroje provozovatele, s přívodem zespodu, přívod CYKY-J 5x6mm2. Bude osazena do niky v boční stěně zděného pilíře, který je dodávkou stavební části ČS.</v>
      </c>
      <c r="BB59" s="148"/>
      <c r="BC59" s="148"/>
      <c r="BD59" s="148"/>
      <c r="BE59" s="148"/>
      <c r="BF59" s="148"/>
      <c r="BG59" s="148"/>
      <c r="BH59" s="148"/>
    </row>
    <row r="60" spans="1:60" x14ac:dyDescent="0.2">
      <c r="A60" s="159" t="s">
        <v>316</v>
      </c>
      <c r="B60" s="160" t="s">
        <v>270</v>
      </c>
      <c r="C60" s="174" t="s">
        <v>271</v>
      </c>
      <c r="D60" s="161"/>
      <c r="E60" s="162"/>
      <c r="F60" s="163"/>
      <c r="G60" s="163">
        <f>SUMIF(AG61:AG73,"&lt;&gt;NOR",G61:G73)</f>
        <v>13355.2</v>
      </c>
      <c r="H60" s="163"/>
      <c r="I60" s="163">
        <f>SUM(I61:I73)</f>
        <v>0</v>
      </c>
      <c r="J60" s="163"/>
      <c r="K60" s="163">
        <f>SUM(K61:K73)</f>
        <v>13355.2</v>
      </c>
      <c r="L60" s="163"/>
      <c r="M60" s="163">
        <f>SUM(M61:M73)</f>
        <v>16159.791999999999</v>
      </c>
      <c r="N60" s="163"/>
      <c r="O60" s="163">
        <f>SUM(O61:O73)</f>
        <v>0</v>
      </c>
      <c r="P60" s="163"/>
      <c r="Q60" s="163">
        <f>SUM(Q61:Q73)</f>
        <v>0</v>
      </c>
      <c r="R60" s="163"/>
      <c r="S60" s="163"/>
      <c r="T60" s="164"/>
      <c r="U60" s="158"/>
      <c r="V60" s="158">
        <f>SUM(V61:V73)</f>
        <v>0</v>
      </c>
      <c r="W60" s="158"/>
      <c r="X60" s="158"/>
      <c r="AG60" t="s">
        <v>317</v>
      </c>
    </row>
    <row r="61" spans="1:60" outlineLevel="1" x14ac:dyDescent="0.2">
      <c r="A61" s="187">
        <v>27</v>
      </c>
      <c r="B61" s="188" t="s">
        <v>2488</v>
      </c>
      <c r="C61" s="199" t="s">
        <v>2984</v>
      </c>
      <c r="D61" s="189" t="s">
        <v>420</v>
      </c>
      <c r="E61" s="190">
        <v>4</v>
      </c>
      <c r="F61" s="191">
        <v>92.8</v>
      </c>
      <c r="G61" s="192">
        <f t="shared" ref="G61:G71" si="7">ROUND(E61*F61,2)</f>
        <v>371.2</v>
      </c>
      <c r="H61" s="191">
        <v>0</v>
      </c>
      <c r="I61" s="192">
        <f t="shared" ref="I61:I71" si="8">ROUND(E61*H61,2)</f>
        <v>0</v>
      </c>
      <c r="J61" s="191">
        <v>92.8</v>
      </c>
      <c r="K61" s="192">
        <f t="shared" ref="K61:K71" si="9">ROUND(E61*J61,2)</f>
        <v>371.2</v>
      </c>
      <c r="L61" s="192">
        <v>21</v>
      </c>
      <c r="M61" s="192">
        <f t="shared" ref="M61:M71" si="10">G61*(1+L61/100)</f>
        <v>449.15199999999999</v>
      </c>
      <c r="N61" s="192">
        <v>0</v>
      </c>
      <c r="O61" s="192">
        <f t="shared" ref="O61:O71" si="11">ROUND(E61*N61,2)</f>
        <v>0</v>
      </c>
      <c r="P61" s="192">
        <v>0</v>
      </c>
      <c r="Q61" s="192">
        <f t="shared" ref="Q61:Q71" si="12">ROUND(E61*P61,2)</f>
        <v>0</v>
      </c>
      <c r="R61" s="192"/>
      <c r="S61" s="192" t="s">
        <v>321</v>
      </c>
      <c r="T61" s="193" t="s">
        <v>322</v>
      </c>
      <c r="U61" s="157">
        <v>0</v>
      </c>
      <c r="V61" s="157">
        <f t="shared" ref="V61:V71" si="13">ROUND(E61*U61,2)</f>
        <v>0</v>
      </c>
      <c r="W61" s="157"/>
      <c r="X61" s="157" t="s">
        <v>388</v>
      </c>
      <c r="Y61" s="148"/>
      <c r="Z61" s="148"/>
      <c r="AA61" s="148"/>
      <c r="AB61" s="148"/>
      <c r="AC61" s="148"/>
      <c r="AD61" s="148"/>
      <c r="AE61" s="148"/>
      <c r="AF61" s="148"/>
      <c r="AG61" s="148" t="s">
        <v>389</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87">
        <v>28</v>
      </c>
      <c r="B62" s="188" t="s">
        <v>2490</v>
      </c>
      <c r="C62" s="199" t="s">
        <v>2985</v>
      </c>
      <c r="D62" s="189" t="s">
        <v>420</v>
      </c>
      <c r="E62" s="190">
        <v>40</v>
      </c>
      <c r="F62" s="191">
        <v>43.2</v>
      </c>
      <c r="G62" s="192">
        <f t="shared" si="7"/>
        <v>1728</v>
      </c>
      <c r="H62" s="191">
        <v>0</v>
      </c>
      <c r="I62" s="192">
        <f t="shared" si="8"/>
        <v>0</v>
      </c>
      <c r="J62" s="191">
        <v>43.2</v>
      </c>
      <c r="K62" s="192">
        <f t="shared" si="9"/>
        <v>1728</v>
      </c>
      <c r="L62" s="192">
        <v>21</v>
      </c>
      <c r="M62" s="192">
        <f t="shared" si="10"/>
        <v>2090.88</v>
      </c>
      <c r="N62" s="192">
        <v>0</v>
      </c>
      <c r="O62" s="192">
        <f t="shared" si="11"/>
        <v>0</v>
      </c>
      <c r="P62" s="192">
        <v>0</v>
      </c>
      <c r="Q62" s="192">
        <f t="shared" si="12"/>
        <v>0</v>
      </c>
      <c r="R62" s="192"/>
      <c r="S62" s="192" t="s">
        <v>321</v>
      </c>
      <c r="T62" s="193" t="s">
        <v>322</v>
      </c>
      <c r="U62" s="157">
        <v>0</v>
      </c>
      <c r="V62" s="157">
        <f t="shared" si="13"/>
        <v>0</v>
      </c>
      <c r="W62" s="157"/>
      <c r="X62" s="157" t="s">
        <v>388</v>
      </c>
      <c r="Y62" s="148"/>
      <c r="Z62" s="148"/>
      <c r="AA62" s="148"/>
      <c r="AB62" s="148"/>
      <c r="AC62" s="148"/>
      <c r="AD62" s="148"/>
      <c r="AE62" s="148"/>
      <c r="AF62" s="148"/>
      <c r="AG62" s="148" t="s">
        <v>389</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87">
        <v>29</v>
      </c>
      <c r="B63" s="188" t="s">
        <v>2492</v>
      </c>
      <c r="C63" s="199" t="s">
        <v>2986</v>
      </c>
      <c r="D63" s="189" t="s">
        <v>420</v>
      </c>
      <c r="E63" s="190">
        <v>15</v>
      </c>
      <c r="F63" s="191">
        <v>28</v>
      </c>
      <c r="G63" s="192">
        <f t="shared" si="7"/>
        <v>420</v>
      </c>
      <c r="H63" s="191">
        <v>0</v>
      </c>
      <c r="I63" s="192">
        <f t="shared" si="8"/>
        <v>0</v>
      </c>
      <c r="J63" s="191">
        <v>28</v>
      </c>
      <c r="K63" s="192">
        <f t="shared" si="9"/>
        <v>420</v>
      </c>
      <c r="L63" s="192">
        <v>21</v>
      </c>
      <c r="M63" s="192">
        <f t="shared" si="10"/>
        <v>508.2</v>
      </c>
      <c r="N63" s="192">
        <v>0</v>
      </c>
      <c r="O63" s="192">
        <f t="shared" si="11"/>
        <v>0</v>
      </c>
      <c r="P63" s="192">
        <v>0</v>
      </c>
      <c r="Q63" s="192">
        <f t="shared" si="12"/>
        <v>0</v>
      </c>
      <c r="R63" s="192"/>
      <c r="S63" s="192" t="s">
        <v>321</v>
      </c>
      <c r="T63" s="193" t="s">
        <v>322</v>
      </c>
      <c r="U63" s="157">
        <v>0</v>
      </c>
      <c r="V63" s="157">
        <f t="shared" si="13"/>
        <v>0</v>
      </c>
      <c r="W63" s="157"/>
      <c r="X63" s="157" t="s">
        <v>388</v>
      </c>
      <c r="Y63" s="148"/>
      <c r="Z63" s="148"/>
      <c r="AA63" s="148"/>
      <c r="AB63" s="148"/>
      <c r="AC63" s="148"/>
      <c r="AD63" s="148"/>
      <c r="AE63" s="148"/>
      <c r="AF63" s="148"/>
      <c r="AG63" s="148" t="s">
        <v>389</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87">
        <v>30</v>
      </c>
      <c r="B64" s="188" t="s">
        <v>2494</v>
      </c>
      <c r="C64" s="199" t="s">
        <v>2987</v>
      </c>
      <c r="D64" s="189" t="s">
        <v>2486</v>
      </c>
      <c r="E64" s="190">
        <v>1</v>
      </c>
      <c r="F64" s="191">
        <v>240</v>
      </c>
      <c r="G64" s="192">
        <f t="shared" si="7"/>
        <v>240</v>
      </c>
      <c r="H64" s="191">
        <v>0</v>
      </c>
      <c r="I64" s="192">
        <f t="shared" si="8"/>
        <v>0</v>
      </c>
      <c r="J64" s="191">
        <v>240</v>
      </c>
      <c r="K64" s="192">
        <f t="shared" si="9"/>
        <v>240</v>
      </c>
      <c r="L64" s="192">
        <v>21</v>
      </c>
      <c r="M64" s="192">
        <f t="shared" si="10"/>
        <v>290.39999999999998</v>
      </c>
      <c r="N64" s="192">
        <v>0</v>
      </c>
      <c r="O64" s="192">
        <f t="shared" si="11"/>
        <v>0</v>
      </c>
      <c r="P64" s="192">
        <v>0</v>
      </c>
      <c r="Q64" s="192">
        <f t="shared" si="12"/>
        <v>0</v>
      </c>
      <c r="R64" s="192"/>
      <c r="S64" s="192" t="s">
        <v>321</v>
      </c>
      <c r="T64" s="193" t="s">
        <v>322</v>
      </c>
      <c r="U64" s="157">
        <v>0</v>
      </c>
      <c r="V64" s="157">
        <f t="shared" si="13"/>
        <v>0</v>
      </c>
      <c r="W64" s="157"/>
      <c r="X64" s="157" t="s">
        <v>388</v>
      </c>
      <c r="Y64" s="148"/>
      <c r="Z64" s="148"/>
      <c r="AA64" s="148"/>
      <c r="AB64" s="148"/>
      <c r="AC64" s="148"/>
      <c r="AD64" s="148"/>
      <c r="AE64" s="148"/>
      <c r="AF64" s="148"/>
      <c r="AG64" s="148" t="s">
        <v>389</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87">
        <v>31</v>
      </c>
      <c r="B65" s="188" t="s">
        <v>2496</v>
      </c>
      <c r="C65" s="199" t="s">
        <v>2988</v>
      </c>
      <c r="D65" s="189" t="s">
        <v>2486</v>
      </c>
      <c r="E65" s="190">
        <v>2</v>
      </c>
      <c r="F65" s="191">
        <v>32</v>
      </c>
      <c r="G65" s="192">
        <f t="shared" si="7"/>
        <v>64</v>
      </c>
      <c r="H65" s="191">
        <v>0</v>
      </c>
      <c r="I65" s="192">
        <f t="shared" si="8"/>
        <v>0</v>
      </c>
      <c r="J65" s="191">
        <v>32</v>
      </c>
      <c r="K65" s="192">
        <f t="shared" si="9"/>
        <v>64</v>
      </c>
      <c r="L65" s="192">
        <v>21</v>
      </c>
      <c r="M65" s="192">
        <f t="shared" si="10"/>
        <v>77.44</v>
      </c>
      <c r="N65" s="192">
        <v>0</v>
      </c>
      <c r="O65" s="192">
        <f t="shared" si="11"/>
        <v>0</v>
      </c>
      <c r="P65" s="192">
        <v>0</v>
      </c>
      <c r="Q65" s="192">
        <f t="shared" si="12"/>
        <v>0</v>
      </c>
      <c r="R65" s="192"/>
      <c r="S65" s="192" t="s">
        <v>321</v>
      </c>
      <c r="T65" s="193" t="s">
        <v>322</v>
      </c>
      <c r="U65" s="157">
        <v>0</v>
      </c>
      <c r="V65" s="157">
        <f t="shared" si="13"/>
        <v>0</v>
      </c>
      <c r="W65" s="157"/>
      <c r="X65" s="157" t="s">
        <v>388</v>
      </c>
      <c r="Y65" s="148"/>
      <c r="Z65" s="148"/>
      <c r="AA65" s="148"/>
      <c r="AB65" s="148"/>
      <c r="AC65" s="148"/>
      <c r="AD65" s="148"/>
      <c r="AE65" s="148"/>
      <c r="AF65" s="148"/>
      <c r="AG65" s="148" t="s">
        <v>389</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87">
        <v>32</v>
      </c>
      <c r="B66" s="188" t="s">
        <v>2499</v>
      </c>
      <c r="C66" s="199" t="s">
        <v>2989</v>
      </c>
      <c r="D66" s="189" t="s">
        <v>2486</v>
      </c>
      <c r="E66" s="190">
        <v>2</v>
      </c>
      <c r="F66" s="191">
        <v>60</v>
      </c>
      <c r="G66" s="192">
        <f t="shared" si="7"/>
        <v>120</v>
      </c>
      <c r="H66" s="191">
        <v>0</v>
      </c>
      <c r="I66" s="192">
        <f t="shared" si="8"/>
        <v>0</v>
      </c>
      <c r="J66" s="191">
        <v>60</v>
      </c>
      <c r="K66" s="192">
        <f t="shared" si="9"/>
        <v>120</v>
      </c>
      <c r="L66" s="192">
        <v>21</v>
      </c>
      <c r="M66" s="192">
        <f t="shared" si="10"/>
        <v>145.19999999999999</v>
      </c>
      <c r="N66" s="192">
        <v>0</v>
      </c>
      <c r="O66" s="192">
        <f t="shared" si="11"/>
        <v>0</v>
      </c>
      <c r="P66" s="192">
        <v>0</v>
      </c>
      <c r="Q66" s="192">
        <f t="shared" si="12"/>
        <v>0</v>
      </c>
      <c r="R66" s="192"/>
      <c r="S66" s="192" t="s">
        <v>321</v>
      </c>
      <c r="T66" s="193" t="s">
        <v>322</v>
      </c>
      <c r="U66" s="157">
        <v>0</v>
      </c>
      <c r="V66" s="157">
        <f t="shared" si="13"/>
        <v>0</v>
      </c>
      <c r="W66" s="157"/>
      <c r="X66" s="157" t="s">
        <v>388</v>
      </c>
      <c r="Y66" s="148"/>
      <c r="Z66" s="148"/>
      <c r="AA66" s="148"/>
      <c r="AB66" s="148"/>
      <c r="AC66" s="148"/>
      <c r="AD66" s="148"/>
      <c r="AE66" s="148"/>
      <c r="AF66" s="148"/>
      <c r="AG66" s="148" t="s">
        <v>389</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87">
        <v>33</v>
      </c>
      <c r="B67" s="188" t="s">
        <v>2501</v>
      </c>
      <c r="C67" s="199" t="s">
        <v>2990</v>
      </c>
      <c r="D67" s="189" t="s">
        <v>2486</v>
      </c>
      <c r="E67" s="190">
        <v>8</v>
      </c>
      <c r="F67" s="191">
        <v>44</v>
      </c>
      <c r="G67" s="192">
        <f t="shared" si="7"/>
        <v>352</v>
      </c>
      <c r="H67" s="191">
        <v>0</v>
      </c>
      <c r="I67" s="192">
        <f t="shared" si="8"/>
        <v>0</v>
      </c>
      <c r="J67" s="191">
        <v>44</v>
      </c>
      <c r="K67" s="192">
        <f t="shared" si="9"/>
        <v>352</v>
      </c>
      <c r="L67" s="192">
        <v>21</v>
      </c>
      <c r="M67" s="192">
        <f t="shared" si="10"/>
        <v>425.91999999999996</v>
      </c>
      <c r="N67" s="192">
        <v>0</v>
      </c>
      <c r="O67" s="192">
        <f t="shared" si="11"/>
        <v>0</v>
      </c>
      <c r="P67" s="192">
        <v>0</v>
      </c>
      <c r="Q67" s="192">
        <f t="shared" si="12"/>
        <v>0</v>
      </c>
      <c r="R67" s="192"/>
      <c r="S67" s="192" t="s">
        <v>321</v>
      </c>
      <c r="T67" s="193" t="s">
        <v>322</v>
      </c>
      <c r="U67" s="157">
        <v>0</v>
      </c>
      <c r="V67" s="157">
        <f t="shared" si="13"/>
        <v>0</v>
      </c>
      <c r="W67" s="157"/>
      <c r="X67" s="157" t="s">
        <v>388</v>
      </c>
      <c r="Y67" s="148"/>
      <c r="Z67" s="148"/>
      <c r="AA67" s="148"/>
      <c r="AB67" s="148"/>
      <c r="AC67" s="148"/>
      <c r="AD67" s="148"/>
      <c r="AE67" s="148"/>
      <c r="AF67" s="148"/>
      <c r="AG67" s="148" t="s">
        <v>389</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87">
        <v>34</v>
      </c>
      <c r="B68" s="188" t="s">
        <v>2503</v>
      </c>
      <c r="C68" s="199" t="s">
        <v>2991</v>
      </c>
      <c r="D68" s="189" t="s">
        <v>2486</v>
      </c>
      <c r="E68" s="190">
        <v>1</v>
      </c>
      <c r="F68" s="191">
        <v>60</v>
      </c>
      <c r="G68" s="192">
        <f t="shared" si="7"/>
        <v>60</v>
      </c>
      <c r="H68" s="191">
        <v>0</v>
      </c>
      <c r="I68" s="192">
        <f t="shared" si="8"/>
        <v>0</v>
      </c>
      <c r="J68" s="191">
        <v>60</v>
      </c>
      <c r="K68" s="192">
        <f t="shared" si="9"/>
        <v>60</v>
      </c>
      <c r="L68" s="192">
        <v>21</v>
      </c>
      <c r="M68" s="192">
        <f t="shared" si="10"/>
        <v>72.599999999999994</v>
      </c>
      <c r="N68" s="192">
        <v>0</v>
      </c>
      <c r="O68" s="192">
        <f t="shared" si="11"/>
        <v>0</v>
      </c>
      <c r="P68" s="192">
        <v>0</v>
      </c>
      <c r="Q68" s="192">
        <f t="shared" si="12"/>
        <v>0</v>
      </c>
      <c r="R68" s="192"/>
      <c r="S68" s="192" t="s">
        <v>321</v>
      </c>
      <c r="T68" s="193" t="s">
        <v>322</v>
      </c>
      <c r="U68" s="157">
        <v>0</v>
      </c>
      <c r="V68" s="157">
        <f t="shared" si="13"/>
        <v>0</v>
      </c>
      <c r="W68" s="157"/>
      <c r="X68" s="157" t="s">
        <v>388</v>
      </c>
      <c r="Y68" s="148"/>
      <c r="Z68" s="148"/>
      <c r="AA68" s="148"/>
      <c r="AB68" s="148"/>
      <c r="AC68" s="148"/>
      <c r="AD68" s="148"/>
      <c r="AE68" s="148"/>
      <c r="AF68" s="148"/>
      <c r="AG68" s="148" t="s">
        <v>389</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87">
        <v>35</v>
      </c>
      <c r="B69" s="188" t="s">
        <v>2505</v>
      </c>
      <c r="C69" s="199" t="s">
        <v>2992</v>
      </c>
      <c r="D69" s="189" t="s">
        <v>2486</v>
      </c>
      <c r="E69" s="190">
        <v>2</v>
      </c>
      <c r="F69" s="191">
        <v>200</v>
      </c>
      <c r="G69" s="192">
        <f t="shared" si="7"/>
        <v>400</v>
      </c>
      <c r="H69" s="191">
        <v>0</v>
      </c>
      <c r="I69" s="192">
        <f t="shared" si="8"/>
        <v>0</v>
      </c>
      <c r="J69" s="191">
        <v>200</v>
      </c>
      <c r="K69" s="192">
        <f t="shared" si="9"/>
        <v>400</v>
      </c>
      <c r="L69" s="192">
        <v>21</v>
      </c>
      <c r="M69" s="192">
        <f t="shared" si="10"/>
        <v>484</v>
      </c>
      <c r="N69" s="192">
        <v>0</v>
      </c>
      <c r="O69" s="192">
        <f t="shared" si="11"/>
        <v>0</v>
      </c>
      <c r="P69" s="192">
        <v>0</v>
      </c>
      <c r="Q69" s="192">
        <f t="shared" si="12"/>
        <v>0</v>
      </c>
      <c r="R69" s="192"/>
      <c r="S69" s="192" t="s">
        <v>321</v>
      </c>
      <c r="T69" s="193" t="s">
        <v>322</v>
      </c>
      <c r="U69" s="157">
        <v>0</v>
      </c>
      <c r="V69" s="157">
        <f t="shared" si="13"/>
        <v>0</v>
      </c>
      <c r="W69" s="157"/>
      <c r="X69" s="157" t="s">
        <v>388</v>
      </c>
      <c r="Y69" s="148"/>
      <c r="Z69" s="148"/>
      <c r="AA69" s="148"/>
      <c r="AB69" s="148"/>
      <c r="AC69" s="148"/>
      <c r="AD69" s="148"/>
      <c r="AE69" s="148"/>
      <c r="AF69" s="148"/>
      <c r="AG69" s="148" t="s">
        <v>389</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87">
        <v>36</v>
      </c>
      <c r="B70" s="188" t="s">
        <v>2546</v>
      </c>
      <c r="C70" s="199" t="s">
        <v>2993</v>
      </c>
      <c r="D70" s="189" t="s">
        <v>2498</v>
      </c>
      <c r="E70" s="190">
        <v>1</v>
      </c>
      <c r="F70" s="191">
        <v>400</v>
      </c>
      <c r="G70" s="192">
        <f t="shared" si="7"/>
        <v>400</v>
      </c>
      <c r="H70" s="191">
        <v>0</v>
      </c>
      <c r="I70" s="192">
        <f t="shared" si="8"/>
        <v>0</v>
      </c>
      <c r="J70" s="191">
        <v>400</v>
      </c>
      <c r="K70" s="192">
        <f t="shared" si="9"/>
        <v>400</v>
      </c>
      <c r="L70" s="192">
        <v>21</v>
      </c>
      <c r="M70" s="192">
        <f t="shared" si="10"/>
        <v>484</v>
      </c>
      <c r="N70" s="192">
        <v>0</v>
      </c>
      <c r="O70" s="192">
        <f t="shared" si="11"/>
        <v>0</v>
      </c>
      <c r="P70" s="192">
        <v>0</v>
      </c>
      <c r="Q70" s="192">
        <f t="shared" si="12"/>
        <v>0</v>
      </c>
      <c r="R70" s="192"/>
      <c r="S70" s="192" t="s">
        <v>321</v>
      </c>
      <c r="T70" s="193" t="s">
        <v>322</v>
      </c>
      <c r="U70" s="157">
        <v>0</v>
      </c>
      <c r="V70" s="157">
        <f t="shared" si="13"/>
        <v>0</v>
      </c>
      <c r="W70" s="157"/>
      <c r="X70" s="157" t="s">
        <v>388</v>
      </c>
      <c r="Y70" s="148"/>
      <c r="Z70" s="148"/>
      <c r="AA70" s="148"/>
      <c r="AB70" s="148"/>
      <c r="AC70" s="148"/>
      <c r="AD70" s="148"/>
      <c r="AE70" s="148"/>
      <c r="AF70" s="148"/>
      <c r="AG70" s="148" t="s">
        <v>389</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65">
        <v>37</v>
      </c>
      <c r="B71" s="166" t="s">
        <v>2994</v>
      </c>
      <c r="C71" s="175" t="s">
        <v>2995</v>
      </c>
      <c r="D71" s="167" t="s">
        <v>2498</v>
      </c>
      <c r="E71" s="168">
        <v>1</v>
      </c>
      <c r="F71" s="169">
        <v>4800</v>
      </c>
      <c r="G71" s="170">
        <f t="shared" si="7"/>
        <v>4800</v>
      </c>
      <c r="H71" s="169">
        <v>0</v>
      </c>
      <c r="I71" s="170">
        <f t="shared" si="8"/>
        <v>0</v>
      </c>
      <c r="J71" s="169">
        <v>4800</v>
      </c>
      <c r="K71" s="170">
        <f t="shared" si="9"/>
        <v>4800</v>
      </c>
      <c r="L71" s="170">
        <v>21</v>
      </c>
      <c r="M71" s="170">
        <f t="shared" si="10"/>
        <v>5808</v>
      </c>
      <c r="N71" s="170">
        <v>0</v>
      </c>
      <c r="O71" s="170">
        <f t="shared" si="11"/>
        <v>0</v>
      </c>
      <c r="P71" s="170">
        <v>0</v>
      </c>
      <c r="Q71" s="170">
        <f t="shared" si="12"/>
        <v>0</v>
      </c>
      <c r="R71" s="170"/>
      <c r="S71" s="170" t="s">
        <v>321</v>
      </c>
      <c r="T71" s="171" t="s">
        <v>322</v>
      </c>
      <c r="U71" s="157">
        <v>0</v>
      </c>
      <c r="V71" s="157">
        <f t="shared" si="13"/>
        <v>0</v>
      </c>
      <c r="W71" s="157"/>
      <c r="X71" s="157" t="s">
        <v>388</v>
      </c>
      <c r="Y71" s="148"/>
      <c r="Z71" s="148"/>
      <c r="AA71" s="148"/>
      <c r="AB71" s="148"/>
      <c r="AC71" s="148"/>
      <c r="AD71" s="148"/>
      <c r="AE71" s="148"/>
      <c r="AF71" s="148"/>
      <c r="AG71" s="148" t="s">
        <v>389</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270" t="s">
        <v>2996</v>
      </c>
      <c r="D72" s="271"/>
      <c r="E72" s="271"/>
      <c r="F72" s="271"/>
      <c r="G72" s="271"/>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326</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87">
        <v>38</v>
      </c>
      <c r="B73" s="188" t="s">
        <v>2997</v>
      </c>
      <c r="C73" s="199" t="s">
        <v>2975</v>
      </c>
      <c r="D73" s="189" t="s">
        <v>2498</v>
      </c>
      <c r="E73" s="190">
        <v>1</v>
      </c>
      <c r="F73" s="191">
        <v>4400</v>
      </c>
      <c r="G73" s="192">
        <f>ROUND(E73*F73,2)</f>
        <v>4400</v>
      </c>
      <c r="H73" s="191">
        <v>0</v>
      </c>
      <c r="I73" s="192">
        <f>ROUND(E73*H73,2)</f>
        <v>0</v>
      </c>
      <c r="J73" s="191">
        <v>4400</v>
      </c>
      <c r="K73" s="192">
        <f>ROUND(E73*J73,2)</f>
        <v>4400</v>
      </c>
      <c r="L73" s="192">
        <v>21</v>
      </c>
      <c r="M73" s="192">
        <f>G73*(1+L73/100)</f>
        <v>5324</v>
      </c>
      <c r="N73" s="192">
        <v>0</v>
      </c>
      <c r="O73" s="192">
        <f>ROUND(E73*N73,2)</f>
        <v>0</v>
      </c>
      <c r="P73" s="192">
        <v>0</v>
      </c>
      <c r="Q73" s="192">
        <f>ROUND(E73*P73,2)</f>
        <v>0</v>
      </c>
      <c r="R73" s="192"/>
      <c r="S73" s="192" t="s">
        <v>321</v>
      </c>
      <c r="T73" s="193" t="s">
        <v>322</v>
      </c>
      <c r="U73" s="157">
        <v>0</v>
      </c>
      <c r="V73" s="157">
        <f>ROUND(E73*U73,2)</f>
        <v>0</v>
      </c>
      <c r="W73" s="157"/>
      <c r="X73" s="157" t="s">
        <v>388</v>
      </c>
      <c r="Y73" s="148"/>
      <c r="Z73" s="148"/>
      <c r="AA73" s="148"/>
      <c r="AB73" s="148"/>
      <c r="AC73" s="148"/>
      <c r="AD73" s="148"/>
      <c r="AE73" s="148"/>
      <c r="AF73" s="148"/>
      <c r="AG73" s="148" t="s">
        <v>389</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x14ac:dyDescent="0.2">
      <c r="A74" s="159" t="s">
        <v>316</v>
      </c>
      <c r="B74" s="160" t="s">
        <v>279</v>
      </c>
      <c r="C74" s="174" t="s">
        <v>280</v>
      </c>
      <c r="D74" s="161"/>
      <c r="E74" s="162"/>
      <c r="F74" s="163"/>
      <c r="G74" s="163">
        <f>SUMIF(AG75:AG82,"&lt;&gt;NOR",G75:G82)</f>
        <v>18039.989999999998</v>
      </c>
      <c r="H74" s="163"/>
      <c r="I74" s="163">
        <f>SUM(I75:I82)</f>
        <v>0</v>
      </c>
      <c r="J74" s="163"/>
      <c r="K74" s="163">
        <f>SUM(K75:K82)</f>
        <v>18039.989999999998</v>
      </c>
      <c r="L74" s="163"/>
      <c r="M74" s="163">
        <f>SUM(M75:M82)</f>
        <v>21828.387900000002</v>
      </c>
      <c r="N74" s="163"/>
      <c r="O74" s="163">
        <f>SUM(O75:O82)</f>
        <v>0</v>
      </c>
      <c r="P74" s="163"/>
      <c r="Q74" s="163">
        <f>SUM(Q75:Q82)</f>
        <v>0</v>
      </c>
      <c r="R74" s="163"/>
      <c r="S74" s="163"/>
      <c r="T74" s="164"/>
      <c r="U74" s="158"/>
      <c r="V74" s="158">
        <f>SUM(V75:V82)</f>
        <v>0</v>
      </c>
      <c r="W74" s="158"/>
      <c r="X74" s="158"/>
      <c r="AG74" t="s">
        <v>317</v>
      </c>
    </row>
    <row r="75" spans="1:60" outlineLevel="1" x14ac:dyDescent="0.2">
      <c r="A75" s="165">
        <v>39</v>
      </c>
      <c r="B75" s="166" t="s">
        <v>2998</v>
      </c>
      <c r="C75" s="175" t="s">
        <v>2999</v>
      </c>
      <c r="D75" s="167" t="s">
        <v>2486</v>
      </c>
      <c r="E75" s="168">
        <v>1</v>
      </c>
      <c r="F75" s="169">
        <v>10799.99</v>
      </c>
      <c r="G75" s="170">
        <f>ROUND(E75*F75,2)</f>
        <v>10799.99</v>
      </c>
      <c r="H75" s="169">
        <v>0</v>
      </c>
      <c r="I75" s="170">
        <f>ROUND(E75*H75,2)</f>
        <v>0</v>
      </c>
      <c r="J75" s="169">
        <v>10799.99</v>
      </c>
      <c r="K75" s="170">
        <f>ROUND(E75*J75,2)</f>
        <v>10799.99</v>
      </c>
      <c r="L75" s="170">
        <v>21</v>
      </c>
      <c r="M75" s="170">
        <f>G75*(1+L75/100)</f>
        <v>13067.9879</v>
      </c>
      <c r="N75" s="170">
        <v>0</v>
      </c>
      <c r="O75" s="170">
        <f>ROUND(E75*N75,2)</f>
        <v>0</v>
      </c>
      <c r="P75" s="170">
        <v>0</v>
      </c>
      <c r="Q75" s="170">
        <f>ROUND(E75*P75,2)</f>
        <v>0</v>
      </c>
      <c r="R75" s="170"/>
      <c r="S75" s="170" t="s">
        <v>321</v>
      </c>
      <c r="T75" s="171" t="s">
        <v>322</v>
      </c>
      <c r="U75" s="157">
        <v>0</v>
      </c>
      <c r="V75" s="157">
        <f>ROUND(E75*U75,2)</f>
        <v>0</v>
      </c>
      <c r="W75" s="157"/>
      <c r="X75" s="157" t="s">
        <v>388</v>
      </c>
      <c r="Y75" s="148"/>
      <c r="Z75" s="148"/>
      <c r="AA75" s="148"/>
      <c r="AB75" s="148"/>
      <c r="AC75" s="148"/>
      <c r="AD75" s="148"/>
      <c r="AE75" s="148"/>
      <c r="AF75" s="148"/>
      <c r="AG75" s="148" t="s">
        <v>389</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ht="33.75" outlineLevel="1" x14ac:dyDescent="0.2">
      <c r="A76" s="155"/>
      <c r="B76" s="156"/>
      <c r="C76" s="270" t="s">
        <v>3000</v>
      </c>
      <c r="D76" s="271"/>
      <c r="E76" s="271"/>
      <c r="F76" s="271"/>
      <c r="G76" s="271"/>
      <c r="H76" s="157"/>
      <c r="I76" s="157"/>
      <c r="J76" s="157"/>
      <c r="K76" s="157"/>
      <c r="L76" s="157"/>
      <c r="M76" s="157"/>
      <c r="N76" s="157"/>
      <c r="O76" s="157"/>
      <c r="P76" s="157"/>
      <c r="Q76" s="157"/>
      <c r="R76" s="157"/>
      <c r="S76" s="157"/>
      <c r="T76" s="157"/>
      <c r="U76" s="157"/>
      <c r="V76" s="157"/>
      <c r="W76" s="157"/>
      <c r="X76" s="157"/>
      <c r="Y76" s="148"/>
      <c r="Z76" s="148"/>
      <c r="AA76" s="148"/>
      <c r="AB76" s="148"/>
      <c r="AC76" s="148"/>
      <c r="AD76" s="148"/>
      <c r="AE76" s="148"/>
      <c r="AF76" s="148"/>
      <c r="AG76" s="148" t="s">
        <v>326</v>
      </c>
      <c r="AH76" s="148"/>
      <c r="AI76" s="148"/>
      <c r="AJ76" s="148"/>
      <c r="AK76" s="148"/>
      <c r="AL76" s="148"/>
      <c r="AM76" s="148"/>
      <c r="AN76" s="148"/>
      <c r="AO76" s="148"/>
      <c r="AP76" s="148"/>
      <c r="AQ76" s="148"/>
      <c r="AR76" s="148"/>
      <c r="AS76" s="148"/>
      <c r="AT76" s="148"/>
      <c r="AU76" s="148"/>
      <c r="AV76" s="148"/>
      <c r="AW76" s="148"/>
      <c r="AX76" s="148"/>
      <c r="AY76" s="148"/>
      <c r="AZ76" s="148"/>
      <c r="BA76" s="172" t="str">
        <f>C76</f>
        <v>Hydrostatický snímač (ponorná tenzometrická sonda) hladiny splaškových vod nebo kalů s integrovanou přepěťovou ochranou typu 3, rozsah 0-6m v.s., výstup 4-20mA, napájení 12-36V DC, kabel 15m, IP68, svírací nerezový závěs, ochranná PVC trubka včetně nerez kotvení do stěny</v>
      </c>
      <c r="BB76" s="148"/>
      <c r="BC76" s="148"/>
      <c r="BD76" s="148"/>
      <c r="BE76" s="148"/>
      <c r="BF76" s="148"/>
      <c r="BG76" s="148"/>
      <c r="BH76" s="148"/>
    </row>
    <row r="77" spans="1:60" outlineLevel="1" x14ac:dyDescent="0.2">
      <c r="A77" s="165">
        <v>40</v>
      </c>
      <c r="B77" s="166" t="s">
        <v>3001</v>
      </c>
      <c r="C77" s="175" t="s">
        <v>3002</v>
      </c>
      <c r="D77" s="167" t="s">
        <v>2498</v>
      </c>
      <c r="E77" s="168">
        <v>2</v>
      </c>
      <c r="F77" s="169">
        <v>1480</v>
      </c>
      <c r="G77" s="170">
        <f>ROUND(E77*F77,2)</f>
        <v>2960</v>
      </c>
      <c r="H77" s="169">
        <v>0</v>
      </c>
      <c r="I77" s="170">
        <f>ROUND(E77*H77,2)</f>
        <v>0</v>
      </c>
      <c r="J77" s="169">
        <v>1480</v>
      </c>
      <c r="K77" s="170">
        <f>ROUND(E77*J77,2)</f>
        <v>2960</v>
      </c>
      <c r="L77" s="170">
        <v>21</v>
      </c>
      <c r="M77" s="170">
        <f>G77*(1+L77/100)</f>
        <v>3581.6</v>
      </c>
      <c r="N77" s="170">
        <v>0</v>
      </c>
      <c r="O77" s="170">
        <f>ROUND(E77*N77,2)</f>
        <v>0</v>
      </c>
      <c r="P77" s="170">
        <v>0</v>
      </c>
      <c r="Q77" s="170">
        <f>ROUND(E77*P77,2)</f>
        <v>0</v>
      </c>
      <c r="R77" s="170"/>
      <c r="S77" s="170" t="s">
        <v>321</v>
      </c>
      <c r="T77" s="171" t="s">
        <v>322</v>
      </c>
      <c r="U77" s="157">
        <v>0</v>
      </c>
      <c r="V77" s="157">
        <f>ROUND(E77*U77,2)</f>
        <v>0</v>
      </c>
      <c r="W77" s="157"/>
      <c r="X77" s="157" t="s">
        <v>388</v>
      </c>
      <c r="Y77" s="148"/>
      <c r="Z77" s="148"/>
      <c r="AA77" s="148"/>
      <c r="AB77" s="148"/>
      <c r="AC77" s="148"/>
      <c r="AD77" s="148"/>
      <c r="AE77" s="148"/>
      <c r="AF77" s="148"/>
      <c r="AG77" s="148" t="s">
        <v>389</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270" t="s">
        <v>3003</v>
      </c>
      <c r="D78" s="271"/>
      <c r="E78" s="271"/>
      <c r="F78" s="271"/>
      <c r="G78" s="271"/>
      <c r="H78" s="157"/>
      <c r="I78" s="157"/>
      <c r="J78" s="157"/>
      <c r="K78" s="157"/>
      <c r="L78" s="157"/>
      <c r="M78" s="157"/>
      <c r="N78" s="157"/>
      <c r="O78" s="157"/>
      <c r="P78" s="157"/>
      <c r="Q78" s="157"/>
      <c r="R78" s="157"/>
      <c r="S78" s="157"/>
      <c r="T78" s="157"/>
      <c r="U78" s="157"/>
      <c r="V78" s="157"/>
      <c r="W78" s="157"/>
      <c r="X78" s="157"/>
      <c r="Y78" s="148"/>
      <c r="Z78" s="148"/>
      <c r="AA78" s="148"/>
      <c r="AB78" s="148"/>
      <c r="AC78" s="148"/>
      <c r="AD78" s="148"/>
      <c r="AE78" s="148"/>
      <c r="AF78" s="148"/>
      <c r="AG78" s="148" t="s">
        <v>326</v>
      </c>
      <c r="AH78" s="148"/>
      <c r="AI78" s="148"/>
      <c r="AJ78" s="148"/>
      <c r="AK78" s="148"/>
      <c r="AL78" s="148"/>
      <c r="AM78" s="148"/>
      <c r="AN78" s="148"/>
      <c r="AO78" s="148"/>
      <c r="AP78" s="148"/>
      <c r="AQ78" s="148"/>
      <c r="AR78" s="148"/>
      <c r="AS78" s="148"/>
      <c r="AT78" s="148"/>
      <c r="AU78" s="148"/>
      <c r="AV78" s="148"/>
      <c r="AW78" s="148"/>
      <c r="AX78" s="148"/>
      <c r="AY78" s="148"/>
      <c r="AZ78" s="148"/>
      <c r="BA78" s="172" t="str">
        <f>C78</f>
        <v>Plovákový spínač hladiny sbeznapěťovým přepínacím kontaktem včetně kabelu do 15m a závaží, konzola nerez, IP67</v>
      </c>
      <c r="BB78" s="148"/>
      <c r="BC78" s="148"/>
      <c r="BD78" s="148"/>
      <c r="BE78" s="148"/>
      <c r="BF78" s="148"/>
      <c r="BG78" s="148"/>
      <c r="BH78" s="148"/>
    </row>
    <row r="79" spans="1:60" outlineLevel="1" x14ac:dyDescent="0.2">
      <c r="A79" s="165">
        <v>41</v>
      </c>
      <c r="B79" s="166" t="s">
        <v>3004</v>
      </c>
      <c r="C79" s="175" t="s">
        <v>3005</v>
      </c>
      <c r="D79" s="167" t="s">
        <v>2498</v>
      </c>
      <c r="E79" s="168">
        <v>1</v>
      </c>
      <c r="F79" s="169">
        <v>1240</v>
      </c>
      <c r="G79" s="170">
        <f>ROUND(E79*F79,2)</f>
        <v>1240</v>
      </c>
      <c r="H79" s="169">
        <v>0</v>
      </c>
      <c r="I79" s="170">
        <f>ROUND(E79*H79,2)</f>
        <v>0</v>
      </c>
      <c r="J79" s="169">
        <v>1240</v>
      </c>
      <c r="K79" s="170">
        <f>ROUND(E79*J79,2)</f>
        <v>1240</v>
      </c>
      <c r="L79" s="170">
        <v>21</v>
      </c>
      <c r="M79" s="170">
        <f>G79*(1+L79/100)</f>
        <v>1500.3999999999999</v>
      </c>
      <c r="N79" s="170">
        <v>0</v>
      </c>
      <c r="O79" s="170">
        <f>ROUND(E79*N79,2)</f>
        <v>0</v>
      </c>
      <c r="P79" s="170">
        <v>0</v>
      </c>
      <c r="Q79" s="170">
        <f>ROUND(E79*P79,2)</f>
        <v>0</v>
      </c>
      <c r="R79" s="170"/>
      <c r="S79" s="170" t="s">
        <v>321</v>
      </c>
      <c r="T79" s="171" t="s">
        <v>322</v>
      </c>
      <c r="U79" s="157">
        <v>0</v>
      </c>
      <c r="V79" s="157">
        <f>ROUND(E79*U79,2)</f>
        <v>0</v>
      </c>
      <c r="W79" s="157"/>
      <c r="X79" s="157" t="s">
        <v>388</v>
      </c>
      <c r="Y79" s="148"/>
      <c r="Z79" s="148"/>
      <c r="AA79" s="148"/>
      <c r="AB79" s="148"/>
      <c r="AC79" s="148"/>
      <c r="AD79" s="148"/>
      <c r="AE79" s="148"/>
      <c r="AF79" s="148"/>
      <c r="AG79" s="148" t="s">
        <v>389</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270" t="s">
        <v>3006</v>
      </c>
      <c r="D80" s="271"/>
      <c r="E80" s="271"/>
      <c r="F80" s="271"/>
      <c r="G80" s="271"/>
      <c r="H80" s="157"/>
      <c r="I80" s="157"/>
      <c r="J80" s="157"/>
      <c r="K80" s="157"/>
      <c r="L80" s="157"/>
      <c r="M80" s="157"/>
      <c r="N80" s="157"/>
      <c r="O80" s="157"/>
      <c r="P80" s="157"/>
      <c r="Q80" s="157"/>
      <c r="R80" s="157"/>
      <c r="S80" s="157"/>
      <c r="T80" s="157"/>
      <c r="U80" s="157"/>
      <c r="V80" s="157"/>
      <c r="W80" s="157"/>
      <c r="X80" s="157"/>
      <c r="Y80" s="148"/>
      <c r="Z80" s="148"/>
      <c r="AA80" s="148"/>
      <c r="AB80" s="148"/>
      <c r="AC80" s="148"/>
      <c r="AD80" s="148"/>
      <c r="AE80" s="148"/>
      <c r="AF80" s="148"/>
      <c r="AG80" s="148" t="s">
        <v>326</v>
      </c>
      <c r="AH80" s="148"/>
      <c r="AI80" s="148"/>
      <c r="AJ80" s="148"/>
      <c r="AK80" s="148"/>
      <c r="AL80" s="148"/>
      <c r="AM80" s="148"/>
      <c r="AN80" s="148"/>
      <c r="AO80" s="148"/>
      <c r="AP80" s="148"/>
      <c r="AQ80" s="148"/>
      <c r="AR80" s="148"/>
      <c r="AS80" s="148"/>
      <c r="AT80" s="148"/>
      <c r="AU80" s="148"/>
      <c r="AV80" s="148"/>
      <c r="AW80" s="148"/>
      <c r="AX80" s="148"/>
      <c r="AY80" s="148"/>
      <c r="AZ80" s="148"/>
      <c r="BA80" s="172" t="str">
        <f>C80</f>
        <v>Plovákový vodorovný s jazýčkovým relé pro spínač hladiny včetně kabelu do 2m, konzola nerez, IP67 - pro signalizaci zaplavení AK</v>
      </c>
      <c r="BB80" s="148"/>
      <c r="BC80" s="148"/>
      <c r="BD80" s="148"/>
      <c r="BE80" s="148"/>
      <c r="BF80" s="148"/>
      <c r="BG80" s="148"/>
      <c r="BH80" s="148"/>
    </row>
    <row r="81" spans="1:60" outlineLevel="1" x14ac:dyDescent="0.2">
      <c r="A81" s="187">
        <v>42</v>
      </c>
      <c r="B81" s="188" t="s">
        <v>3007</v>
      </c>
      <c r="C81" s="199" t="s">
        <v>3008</v>
      </c>
      <c r="D81" s="189" t="s">
        <v>2486</v>
      </c>
      <c r="E81" s="190">
        <v>1</v>
      </c>
      <c r="F81" s="191">
        <v>608</v>
      </c>
      <c r="G81" s="192">
        <f>ROUND(E81*F81,2)</f>
        <v>608</v>
      </c>
      <c r="H81" s="191">
        <v>0</v>
      </c>
      <c r="I81" s="192">
        <f>ROUND(E81*H81,2)</f>
        <v>0</v>
      </c>
      <c r="J81" s="191">
        <v>608</v>
      </c>
      <c r="K81" s="192">
        <f>ROUND(E81*J81,2)</f>
        <v>608</v>
      </c>
      <c r="L81" s="192">
        <v>21</v>
      </c>
      <c r="M81" s="192">
        <f>G81*(1+L81/100)</f>
        <v>735.68</v>
      </c>
      <c r="N81" s="192">
        <v>0</v>
      </c>
      <c r="O81" s="192">
        <f>ROUND(E81*N81,2)</f>
        <v>0</v>
      </c>
      <c r="P81" s="192">
        <v>0</v>
      </c>
      <c r="Q81" s="192">
        <f>ROUND(E81*P81,2)</f>
        <v>0</v>
      </c>
      <c r="R81" s="192"/>
      <c r="S81" s="192" t="s">
        <v>321</v>
      </c>
      <c r="T81" s="193" t="s">
        <v>322</v>
      </c>
      <c r="U81" s="157">
        <v>0</v>
      </c>
      <c r="V81" s="157">
        <f>ROUND(E81*U81,2)</f>
        <v>0</v>
      </c>
      <c r="W81" s="157"/>
      <c r="X81" s="157" t="s">
        <v>388</v>
      </c>
      <c r="Y81" s="148"/>
      <c r="Z81" s="148"/>
      <c r="AA81" s="148"/>
      <c r="AB81" s="148"/>
      <c r="AC81" s="148"/>
      <c r="AD81" s="148"/>
      <c r="AE81" s="148"/>
      <c r="AF81" s="148"/>
      <c r="AG81" s="148" t="s">
        <v>389</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87">
        <v>43</v>
      </c>
      <c r="B82" s="188" t="s">
        <v>3009</v>
      </c>
      <c r="C82" s="199" t="s">
        <v>3010</v>
      </c>
      <c r="D82" s="189" t="s">
        <v>2486</v>
      </c>
      <c r="E82" s="190">
        <v>4</v>
      </c>
      <c r="F82" s="191">
        <v>608</v>
      </c>
      <c r="G82" s="192">
        <f>ROUND(E82*F82,2)</f>
        <v>2432</v>
      </c>
      <c r="H82" s="191">
        <v>0</v>
      </c>
      <c r="I82" s="192">
        <f>ROUND(E82*H82,2)</f>
        <v>0</v>
      </c>
      <c r="J82" s="191">
        <v>608</v>
      </c>
      <c r="K82" s="192">
        <f>ROUND(E82*J82,2)</f>
        <v>2432</v>
      </c>
      <c r="L82" s="192">
        <v>21</v>
      </c>
      <c r="M82" s="192">
        <f>G82*(1+L82/100)</f>
        <v>2942.72</v>
      </c>
      <c r="N82" s="192">
        <v>0</v>
      </c>
      <c r="O82" s="192">
        <f>ROUND(E82*N82,2)</f>
        <v>0</v>
      </c>
      <c r="P82" s="192">
        <v>0</v>
      </c>
      <c r="Q82" s="192">
        <f>ROUND(E82*P82,2)</f>
        <v>0</v>
      </c>
      <c r="R82" s="192"/>
      <c r="S82" s="192" t="s">
        <v>321</v>
      </c>
      <c r="T82" s="193" t="s">
        <v>322</v>
      </c>
      <c r="U82" s="157">
        <v>0</v>
      </c>
      <c r="V82" s="157">
        <f>ROUND(E82*U82,2)</f>
        <v>0</v>
      </c>
      <c r="W82" s="157"/>
      <c r="X82" s="157" t="s">
        <v>388</v>
      </c>
      <c r="Y82" s="148"/>
      <c r="Z82" s="148"/>
      <c r="AA82" s="148"/>
      <c r="AB82" s="148"/>
      <c r="AC82" s="148"/>
      <c r="AD82" s="148"/>
      <c r="AE82" s="148"/>
      <c r="AF82" s="148"/>
      <c r="AG82" s="148" t="s">
        <v>389</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x14ac:dyDescent="0.2">
      <c r="A83" s="159" t="s">
        <v>316</v>
      </c>
      <c r="B83" s="160" t="s">
        <v>275</v>
      </c>
      <c r="C83" s="174" t="s">
        <v>276</v>
      </c>
      <c r="D83" s="161"/>
      <c r="E83" s="162"/>
      <c r="F83" s="163"/>
      <c r="G83" s="163">
        <f>SUMIF(AG84:AG91,"&lt;&gt;NOR",G84:G91)</f>
        <v>9264</v>
      </c>
      <c r="H83" s="163"/>
      <c r="I83" s="163">
        <f>SUM(I84:I91)</f>
        <v>0</v>
      </c>
      <c r="J83" s="163"/>
      <c r="K83" s="163">
        <f>SUM(K84:K91)</f>
        <v>9264</v>
      </c>
      <c r="L83" s="163"/>
      <c r="M83" s="163">
        <f>SUM(M84:M91)</f>
        <v>11209.439999999999</v>
      </c>
      <c r="N83" s="163"/>
      <c r="O83" s="163">
        <f>SUM(O84:O91)</f>
        <v>0</v>
      </c>
      <c r="P83" s="163"/>
      <c r="Q83" s="163">
        <f>SUM(Q84:Q91)</f>
        <v>0</v>
      </c>
      <c r="R83" s="163"/>
      <c r="S83" s="163"/>
      <c r="T83" s="164"/>
      <c r="U83" s="158"/>
      <c r="V83" s="158">
        <f>SUM(V84:V91)</f>
        <v>0</v>
      </c>
      <c r="W83" s="158"/>
      <c r="X83" s="158"/>
      <c r="AG83" t="s">
        <v>317</v>
      </c>
    </row>
    <row r="84" spans="1:60" outlineLevel="1" x14ac:dyDescent="0.2">
      <c r="A84" s="187">
        <v>44</v>
      </c>
      <c r="B84" s="188" t="s">
        <v>3011</v>
      </c>
      <c r="C84" s="199" t="s">
        <v>3012</v>
      </c>
      <c r="D84" s="189" t="s">
        <v>420</v>
      </c>
      <c r="E84" s="190">
        <v>25</v>
      </c>
      <c r="F84" s="191">
        <v>34.4</v>
      </c>
      <c r="G84" s="192">
        <f t="shared" ref="G84:G91" si="14">ROUND(E84*F84,2)</f>
        <v>860</v>
      </c>
      <c r="H84" s="191">
        <v>0</v>
      </c>
      <c r="I84" s="192">
        <f t="shared" ref="I84:I91" si="15">ROUND(E84*H84,2)</f>
        <v>0</v>
      </c>
      <c r="J84" s="191">
        <v>34.4</v>
      </c>
      <c r="K84" s="192">
        <f t="shared" ref="K84:K91" si="16">ROUND(E84*J84,2)</f>
        <v>860</v>
      </c>
      <c r="L84" s="192">
        <v>21</v>
      </c>
      <c r="M84" s="192">
        <f t="shared" ref="M84:M91" si="17">G84*(1+L84/100)</f>
        <v>1040.5999999999999</v>
      </c>
      <c r="N84" s="192">
        <v>0</v>
      </c>
      <c r="O84" s="192">
        <f t="shared" ref="O84:O91" si="18">ROUND(E84*N84,2)</f>
        <v>0</v>
      </c>
      <c r="P84" s="192">
        <v>0</v>
      </c>
      <c r="Q84" s="192">
        <f t="shared" ref="Q84:Q91" si="19">ROUND(E84*P84,2)</f>
        <v>0</v>
      </c>
      <c r="R84" s="192"/>
      <c r="S84" s="192" t="s">
        <v>321</v>
      </c>
      <c r="T84" s="193" t="s">
        <v>322</v>
      </c>
      <c r="U84" s="157">
        <v>0</v>
      </c>
      <c r="V84" s="157">
        <f t="shared" ref="V84:V91" si="20">ROUND(E84*U84,2)</f>
        <v>0</v>
      </c>
      <c r="W84" s="157"/>
      <c r="X84" s="157" t="s">
        <v>388</v>
      </c>
      <c r="Y84" s="148"/>
      <c r="Z84" s="148"/>
      <c r="AA84" s="148"/>
      <c r="AB84" s="148"/>
      <c r="AC84" s="148"/>
      <c r="AD84" s="148"/>
      <c r="AE84" s="148"/>
      <c r="AF84" s="148"/>
      <c r="AG84" s="148" t="s">
        <v>389</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87">
        <v>45</v>
      </c>
      <c r="B85" s="188" t="s">
        <v>3013</v>
      </c>
      <c r="C85" s="199" t="s">
        <v>3014</v>
      </c>
      <c r="D85" s="189" t="s">
        <v>420</v>
      </c>
      <c r="E85" s="190">
        <v>5</v>
      </c>
      <c r="F85" s="191">
        <v>34.4</v>
      </c>
      <c r="G85" s="192">
        <f t="shared" si="14"/>
        <v>172</v>
      </c>
      <c r="H85" s="191">
        <v>0</v>
      </c>
      <c r="I85" s="192">
        <f t="shared" si="15"/>
        <v>0</v>
      </c>
      <c r="J85" s="191">
        <v>34.4</v>
      </c>
      <c r="K85" s="192">
        <f t="shared" si="16"/>
        <v>172</v>
      </c>
      <c r="L85" s="192">
        <v>21</v>
      </c>
      <c r="M85" s="192">
        <f t="shared" si="17"/>
        <v>208.12</v>
      </c>
      <c r="N85" s="192">
        <v>0</v>
      </c>
      <c r="O85" s="192">
        <f t="shared" si="18"/>
        <v>0</v>
      </c>
      <c r="P85" s="192">
        <v>0</v>
      </c>
      <c r="Q85" s="192">
        <f t="shared" si="19"/>
        <v>0</v>
      </c>
      <c r="R85" s="192"/>
      <c r="S85" s="192" t="s">
        <v>321</v>
      </c>
      <c r="T85" s="193" t="s">
        <v>322</v>
      </c>
      <c r="U85" s="157">
        <v>0</v>
      </c>
      <c r="V85" s="157">
        <f t="shared" si="20"/>
        <v>0</v>
      </c>
      <c r="W85" s="157"/>
      <c r="X85" s="157" t="s">
        <v>388</v>
      </c>
      <c r="Y85" s="148"/>
      <c r="Z85" s="148"/>
      <c r="AA85" s="148"/>
      <c r="AB85" s="148"/>
      <c r="AC85" s="148"/>
      <c r="AD85" s="148"/>
      <c r="AE85" s="148"/>
      <c r="AF85" s="148"/>
      <c r="AG85" s="148" t="s">
        <v>389</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87">
        <v>46</v>
      </c>
      <c r="B86" s="188" t="s">
        <v>3015</v>
      </c>
      <c r="C86" s="199" t="s">
        <v>3016</v>
      </c>
      <c r="D86" s="189" t="s">
        <v>320</v>
      </c>
      <c r="E86" s="190">
        <v>1</v>
      </c>
      <c r="F86" s="191">
        <v>2800</v>
      </c>
      <c r="G86" s="192">
        <f t="shared" si="14"/>
        <v>2800</v>
      </c>
      <c r="H86" s="191">
        <v>0</v>
      </c>
      <c r="I86" s="192">
        <f t="shared" si="15"/>
        <v>0</v>
      </c>
      <c r="J86" s="191">
        <v>2800</v>
      </c>
      <c r="K86" s="192">
        <f t="shared" si="16"/>
        <v>2800</v>
      </c>
      <c r="L86" s="192">
        <v>21</v>
      </c>
      <c r="M86" s="192">
        <f t="shared" si="17"/>
        <v>3388</v>
      </c>
      <c r="N86" s="192">
        <v>0</v>
      </c>
      <c r="O86" s="192">
        <f t="shared" si="18"/>
        <v>0</v>
      </c>
      <c r="P86" s="192">
        <v>0</v>
      </c>
      <c r="Q86" s="192">
        <f t="shared" si="19"/>
        <v>0</v>
      </c>
      <c r="R86" s="192"/>
      <c r="S86" s="192" t="s">
        <v>321</v>
      </c>
      <c r="T86" s="193" t="s">
        <v>322</v>
      </c>
      <c r="U86" s="157">
        <v>0</v>
      </c>
      <c r="V86" s="157">
        <f t="shared" si="20"/>
        <v>0</v>
      </c>
      <c r="W86" s="157"/>
      <c r="X86" s="157" t="s">
        <v>388</v>
      </c>
      <c r="Y86" s="148"/>
      <c r="Z86" s="148"/>
      <c r="AA86" s="148"/>
      <c r="AB86" s="148"/>
      <c r="AC86" s="148"/>
      <c r="AD86" s="148"/>
      <c r="AE86" s="148"/>
      <c r="AF86" s="148"/>
      <c r="AG86" s="148" t="s">
        <v>389</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87">
        <v>47</v>
      </c>
      <c r="B87" s="188" t="s">
        <v>3017</v>
      </c>
      <c r="C87" s="199" t="s">
        <v>3018</v>
      </c>
      <c r="D87" s="189" t="s">
        <v>2486</v>
      </c>
      <c r="E87" s="190">
        <v>1</v>
      </c>
      <c r="F87" s="191">
        <v>536</v>
      </c>
      <c r="G87" s="192">
        <f t="shared" si="14"/>
        <v>536</v>
      </c>
      <c r="H87" s="191">
        <v>0</v>
      </c>
      <c r="I87" s="192">
        <f t="shared" si="15"/>
        <v>0</v>
      </c>
      <c r="J87" s="191">
        <v>536</v>
      </c>
      <c r="K87" s="192">
        <f t="shared" si="16"/>
        <v>536</v>
      </c>
      <c r="L87" s="192">
        <v>21</v>
      </c>
      <c r="M87" s="192">
        <f t="shared" si="17"/>
        <v>648.55999999999995</v>
      </c>
      <c r="N87" s="192">
        <v>0</v>
      </c>
      <c r="O87" s="192">
        <f t="shared" si="18"/>
        <v>0</v>
      </c>
      <c r="P87" s="192">
        <v>0</v>
      </c>
      <c r="Q87" s="192">
        <f t="shared" si="19"/>
        <v>0</v>
      </c>
      <c r="R87" s="192"/>
      <c r="S87" s="192" t="s">
        <v>321</v>
      </c>
      <c r="T87" s="193" t="s">
        <v>322</v>
      </c>
      <c r="U87" s="157">
        <v>0</v>
      </c>
      <c r="V87" s="157">
        <f t="shared" si="20"/>
        <v>0</v>
      </c>
      <c r="W87" s="157"/>
      <c r="X87" s="157" t="s">
        <v>388</v>
      </c>
      <c r="Y87" s="148"/>
      <c r="Z87" s="148"/>
      <c r="AA87" s="148"/>
      <c r="AB87" s="148"/>
      <c r="AC87" s="148"/>
      <c r="AD87" s="148"/>
      <c r="AE87" s="148"/>
      <c r="AF87" s="148"/>
      <c r="AG87" s="148" t="s">
        <v>389</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87">
        <v>48</v>
      </c>
      <c r="B88" s="188" t="s">
        <v>3019</v>
      </c>
      <c r="C88" s="199" t="s">
        <v>3020</v>
      </c>
      <c r="D88" s="189" t="s">
        <v>420</v>
      </c>
      <c r="E88" s="190">
        <v>20</v>
      </c>
      <c r="F88" s="191">
        <v>92.8</v>
      </c>
      <c r="G88" s="192">
        <f t="shared" si="14"/>
        <v>1856</v>
      </c>
      <c r="H88" s="191">
        <v>0</v>
      </c>
      <c r="I88" s="192">
        <f t="shared" si="15"/>
        <v>0</v>
      </c>
      <c r="J88" s="191">
        <v>92.8</v>
      </c>
      <c r="K88" s="192">
        <f t="shared" si="16"/>
        <v>1856</v>
      </c>
      <c r="L88" s="192">
        <v>21</v>
      </c>
      <c r="M88" s="192">
        <f t="shared" si="17"/>
        <v>2245.7599999999998</v>
      </c>
      <c r="N88" s="192">
        <v>0</v>
      </c>
      <c r="O88" s="192">
        <f t="shared" si="18"/>
        <v>0</v>
      </c>
      <c r="P88" s="192">
        <v>0</v>
      </c>
      <c r="Q88" s="192">
        <f t="shared" si="19"/>
        <v>0</v>
      </c>
      <c r="R88" s="192"/>
      <c r="S88" s="192" t="s">
        <v>321</v>
      </c>
      <c r="T88" s="193" t="s">
        <v>322</v>
      </c>
      <c r="U88" s="157">
        <v>0</v>
      </c>
      <c r="V88" s="157">
        <f t="shared" si="20"/>
        <v>0</v>
      </c>
      <c r="W88" s="157"/>
      <c r="X88" s="157" t="s">
        <v>388</v>
      </c>
      <c r="Y88" s="148"/>
      <c r="Z88" s="148"/>
      <c r="AA88" s="148"/>
      <c r="AB88" s="148"/>
      <c r="AC88" s="148"/>
      <c r="AD88" s="148"/>
      <c r="AE88" s="148"/>
      <c r="AF88" s="148"/>
      <c r="AG88" s="148" t="s">
        <v>389</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87">
        <v>49</v>
      </c>
      <c r="B89" s="188" t="s">
        <v>3021</v>
      </c>
      <c r="C89" s="199" t="s">
        <v>3022</v>
      </c>
      <c r="D89" s="189" t="s">
        <v>420</v>
      </c>
      <c r="E89" s="190">
        <v>10</v>
      </c>
      <c r="F89" s="191">
        <v>144</v>
      </c>
      <c r="G89" s="192">
        <f t="shared" si="14"/>
        <v>1440</v>
      </c>
      <c r="H89" s="191">
        <v>0</v>
      </c>
      <c r="I89" s="192">
        <f t="shared" si="15"/>
        <v>0</v>
      </c>
      <c r="J89" s="191">
        <v>144</v>
      </c>
      <c r="K89" s="192">
        <f t="shared" si="16"/>
        <v>1440</v>
      </c>
      <c r="L89" s="192">
        <v>21</v>
      </c>
      <c r="M89" s="192">
        <f t="shared" si="17"/>
        <v>1742.3999999999999</v>
      </c>
      <c r="N89" s="192">
        <v>0</v>
      </c>
      <c r="O89" s="192">
        <f t="shared" si="18"/>
        <v>0</v>
      </c>
      <c r="P89" s="192">
        <v>0</v>
      </c>
      <c r="Q89" s="192">
        <f t="shared" si="19"/>
        <v>0</v>
      </c>
      <c r="R89" s="192"/>
      <c r="S89" s="192" t="s">
        <v>321</v>
      </c>
      <c r="T89" s="193" t="s">
        <v>322</v>
      </c>
      <c r="U89" s="157">
        <v>0</v>
      </c>
      <c r="V89" s="157">
        <f t="shared" si="20"/>
        <v>0</v>
      </c>
      <c r="W89" s="157"/>
      <c r="X89" s="157" t="s">
        <v>388</v>
      </c>
      <c r="Y89" s="148"/>
      <c r="Z89" s="148"/>
      <c r="AA89" s="148"/>
      <c r="AB89" s="148"/>
      <c r="AC89" s="148"/>
      <c r="AD89" s="148"/>
      <c r="AE89" s="148"/>
      <c r="AF89" s="148"/>
      <c r="AG89" s="148" t="s">
        <v>389</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87">
        <v>50</v>
      </c>
      <c r="B90" s="188" t="s">
        <v>3023</v>
      </c>
      <c r="C90" s="199" t="s">
        <v>3024</v>
      </c>
      <c r="D90" s="189" t="s">
        <v>320</v>
      </c>
      <c r="E90" s="190">
        <v>1</v>
      </c>
      <c r="F90" s="191">
        <v>1200</v>
      </c>
      <c r="G90" s="192">
        <f t="shared" si="14"/>
        <v>1200</v>
      </c>
      <c r="H90" s="191">
        <v>0</v>
      </c>
      <c r="I90" s="192">
        <f t="shared" si="15"/>
        <v>0</v>
      </c>
      <c r="J90" s="191">
        <v>1200</v>
      </c>
      <c r="K90" s="192">
        <f t="shared" si="16"/>
        <v>1200</v>
      </c>
      <c r="L90" s="192">
        <v>21</v>
      </c>
      <c r="M90" s="192">
        <f t="shared" si="17"/>
        <v>1452</v>
      </c>
      <c r="N90" s="192">
        <v>0</v>
      </c>
      <c r="O90" s="192">
        <f t="shared" si="18"/>
        <v>0</v>
      </c>
      <c r="P90" s="192">
        <v>0</v>
      </c>
      <c r="Q90" s="192">
        <f t="shared" si="19"/>
        <v>0</v>
      </c>
      <c r="R90" s="192"/>
      <c r="S90" s="192" t="s">
        <v>321</v>
      </c>
      <c r="T90" s="193" t="s">
        <v>322</v>
      </c>
      <c r="U90" s="157">
        <v>0</v>
      </c>
      <c r="V90" s="157">
        <f t="shared" si="20"/>
        <v>0</v>
      </c>
      <c r="W90" s="157"/>
      <c r="X90" s="157" t="s">
        <v>388</v>
      </c>
      <c r="Y90" s="148"/>
      <c r="Z90" s="148"/>
      <c r="AA90" s="148"/>
      <c r="AB90" s="148"/>
      <c r="AC90" s="148"/>
      <c r="AD90" s="148"/>
      <c r="AE90" s="148"/>
      <c r="AF90" s="148"/>
      <c r="AG90" s="148" t="s">
        <v>389</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87">
        <v>51</v>
      </c>
      <c r="B91" s="188" t="s">
        <v>3025</v>
      </c>
      <c r="C91" s="199" t="s">
        <v>2500</v>
      </c>
      <c r="D91" s="189" t="s">
        <v>320</v>
      </c>
      <c r="E91" s="190">
        <v>1</v>
      </c>
      <c r="F91" s="191">
        <v>400</v>
      </c>
      <c r="G91" s="192">
        <f t="shared" si="14"/>
        <v>400</v>
      </c>
      <c r="H91" s="191">
        <v>0</v>
      </c>
      <c r="I91" s="192">
        <f t="shared" si="15"/>
        <v>0</v>
      </c>
      <c r="J91" s="191">
        <v>400</v>
      </c>
      <c r="K91" s="192">
        <f t="shared" si="16"/>
        <v>400</v>
      </c>
      <c r="L91" s="192">
        <v>21</v>
      </c>
      <c r="M91" s="192">
        <f t="shared" si="17"/>
        <v>484</v>
      </c>
      <c r="N91" s="192">
        <v>0</v>
      </c>
      <c r="O91" s="192">
        <f t="shared" si="18"/>
        <v>0</v>
      </c>
      <c r="P91" s="192">
        <v>0</v>
      </c>
      <c r="Q91" s="192">
        <f t="shared" si="19"/>
        <v>0</v>
      </c>
      <c r="R91" s="192"/>
      <c r="S91" s="192" t="s">
        <v>321</v>
      </c>
      <c r="T91" s="193" t="s">
        <v>322</v>
      </c>
      <c r="U91" s="157">
        <v>0</v>
      </c>
      <c r="V91" s="157">
        <f t="shared" si="20"/>
        <v>0</v>
      </c>
      <c r="W91" s="157"/>
      <c r="X91" s="157" t="s">
        <v>388</v>
      </c>
      <c r="Y91" s="148"/>
      <c r="Z91" s="148"/>
      <c r="AA91" s="148"/>
      <c r="AB91" s="148"/>
      <c r="AC91" s="148"/>
      <c r="AD91" s="148"/>
      <c r="AE91" s="148"/>
      <c r="AF91" s="148"/>
      <c r="AG91" s="148" t="s">
        <v>389</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x14ac:dyDescent="0.2">
      <c r="A92" s="159" t="s">
        <v>316</v>
      </c>
      <c r="B92" s="160" t="s">
        <v>272</v>
      </c>
      <c r="C92" s="174" t="s">
        <v>273</v>
      </c>
      <c r="D92" s="161"/>
      <c r="E92" s="162"/>
      <c r="F92" s="163"/>
      <c r="G92" s="163">
        <f>SUMIF(AG93:AG93,"&lt;&gt;NOR",G93:G93)</f>
        <v>11999.99</v>
      </c>
      <c r="H92" s="163"/>
      <c r="I92" s="163">
        <f>SUM(I93:I93)</f>
        <v>0</v>
      </c>
      <c r="J92" s="163"/>
      <c r="K92" s="163">
        <f>SUM(K93:K93)</f>
        <v>11999.99</v>
      </c>
      <c r="L92" s="163"/>
      <c r="M92" s="163">
        <f>SUM(M93:M93)</f>
        <v>14519.9879</v>
      </c>
      <c r="N92" s="163"/>
      <c r="O92" s="163">
        <f>SUM(O93:O93)</f>
        <v>0</v>
      </c>
      <c r="P92" s="163"/>
      <c r="Q92" s="163">
        <f>SUM(Q93:Q93)</f>
        <v>0</v>
      </c>
      <c r="R92" s="163"/>
      <c r="S92" s="163"/>
      <c r="T92" s="164"/>
      <c r="U92" s="158"/>
      <c r="V92" s="158">
        <f>SUM(V93:V93)</f>
        <v>0</v>
      </c>
      <c r="W92" s="158"/>
      <c r="X92" s="158"/>
      <c r="AG92" t="s">
        <v>317</v>
      </c>
    </row>
    <row r="93" spans="1:60" ht="22.5" outlineLevel="1" x14ac:dyDescent="0.2">
      <c r="A93" s="187">
        <v>52</v>
      </c>
      <c r="B93" s="188" t="s">
        <v>2507</v>
      </c>
      <c r="C93" s="199" t="s">
        <v>3026</v>
      </c>
      <c r="D93" s="189" t="s">
        <v>2498</v>
      </c>
      <c r="E93" s="190">
        <v>1</v>
      </c>
      <c r="F93" s="191">
        <v>11999.99</v>
      </c>
      <c r="G93" s="192">
        <f>ROUND(E93*F93,2)</f>
        <v>11999.99</v>
      </c>
      <c r="H93" s="191">
        <v>0</v>
      </c>
      <c r="I93" s="192">
        <f>ROUND(E93*H93,2)</f>
        <v>0</v>
      </c>
      <c r="J93" s="191">
        <v>11999.99</v>
      </c>
      <c r="K93" s="192">
        <f>ROUND(E93*J93,2)</f>
        <v>11999.99</v>
      </c>
      <c r="L93" s="192">
        <v>21</v>
      </c>
      <c r="M93" s="192">
        <f>G93*(1+L93/100)</f>
        <v>14519.9879</v>
      </c>
      <c r="N93" s="192">
        <v>0</v>
      </c>
      <c r="O93" s="192">
        <f>ROUND(E93*N93,2)</f>
        <v>0</v>
      </c>
      <c r="P93" s="192">
        <v>0</v>
      </c>
      <c r="Q93" s="192">
        <f>ROUND(E93*P93,2)</f>
        <v>0</v>
      </c>
      <c r="R93" s="192"/>
      <c r="S93" s="192" t="s">
        <v>321</v>
      </c>
      <c r="T93" s="193" t="s">
        <v>322</v>
      </c>
      <c r="U93" s="157">
        <v>0</v>
      </c>
      <c r="V93" s="157">
        <f>ROUND(E93*U93,2)</f>
        <v>0</v>
      </c>
      <c r="W93" s="157"/>
      <c r="X93" s="157" t="s">
        <v>2509</v>
      </c>
      <c r="Y93" s="148"/>
      <c r="Z93" s="148"/>
      <c r="AA93" s="148"/>
      <c r="AB93" s="148"/>
      <c r="AC93" s="148"/>
      <c r="AD93" s="148"/>
      <c r="AE93" s="148"/>
      <c r="AF93" s="148"/>
      <c r="AG93" s="148" t="s">
        <v>2510</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x14ac:dyDescent="0.2">
      <c r="A94" s="159" t="s">
        <v>316</v>
      </c>
      <c r="B94" s="160" t="s">
        <v>274</v>
      </c>
      <c r="C94" s="174" t="s">
        <v>205</v>
      </c>
      <c r="D94" s="161"/>
      <c r="E94" s="162"/>
      <c r="F94" s="163"/>
      <c r="G94" s="163">
        <f>SUMIF(AG95:AG96,"&lt;&gt;NOR",G95:G96)</f>
        <v>3000</v>
      </c>
      <c r="H94" s="163"/>
      <c r="I94" s="163">
        <f>SUM(I95:I96)</f>
        <v>0</v>
      </c>
      <c r="J94" s="163"/>
      <c r="K94" s="163">
        <f>SUM(K95:K96)</f>
        <v>3000</v>
      </c>
      <c r="L94" s="163"/>
      <c r="M94" s="163">
        <f>SUM(M95:M96)</f>
        <v>3630</v>
      </c>
      <c r="N94" s="163"/>
      <c r="O94" s="163">
        <f>SUM(O95:O96)</f>
        <v>0</v>
      </c>
      <c r="P94" s="163"/>
      <c r="Q94" s="163">
        <f>SUM(Q95:Q96)</f>
        <v>0</v>
      </c>
      <c r="R94" s="163"/>
      <c r="S94" s="163"/>
      <c r="T94" s="164"/>
      <c r="U94" s="158"/>
      <c r="V94" s="158">
        <f>SUM(V95:V96)</f>
        <v>0</v>
      </c>
      <c r="W94" s="158"/>
      <c r="X94" s="158"/>
      <c r="AG94" t="s">
        <v>317</v>
      </c>
    </row>
    <row r="95" spans="1:60" outlineLevel="1" x14ac:dyDescent="0.2">
      <c r="A95" s="165">
        <v>53</v>
      </c>
      <c r="B95" s="166" t="s">
        <v>2511</v>
      </c>
      <c r="C95" s="175" t="s">
        <v>3027</v>
      </c>
      <c r="D95" s="167" t="s">
        <v>420</v>
      </c>
      <c r="E95" s="168">
        <v>15</v>
      </c>
      <c r="F95" s="169">
        <v>200</v>
      </c>
      <c r="G95" s="170">
        <f>ROUND(E95*F95,2)</f>
        <v>3000</v>
      </c>
      <c r="H95" s="169">
        <v>0</v>
      </c>
      <c r="I95" s="170">
        <f>ROUND(E95*H95,2)</f>
        <v>0</v>
      </c>
      <c r="J95" s="169">
        <v>200</v>
      </c>
      <c r="K95" s="170">
        <f>ROUND(E95*J95,2)</f>
        <v>3000</v>
      </c>
      <c r="L95" s="170">
        <v>21</v>
      </c>
      <c r="M95" s="170">
        <f>G95*(1+L95/100)</f>
        <v>3630</v>
      </c>
      <c r="N95" s="170">
        <v>0</v>
      </c>
      <c r="O95" s="170">
        <f>ROUND(E95*N95,2)</f>
        <v>0</v>
      </c>
      <c r="P95" s="170">
        <v>0</v>
      </c>
      <c r="Q95" s="170">
        <f>ROUND(E95*P95,2)</f>
        <v>0</v>
      </c>
      <c r="R95" s="170"/>
      <c r="S95" s="170" t="s">
        <v>321</v>
      </c>
      <c r="T95" s="171" t="s">
        <v>322</v>
      </c>
      <c r="U95" s="157">
        <v>0</v>
      </c>
      <c r="V95" s="157">
        <f>ROUND(E95*U95,2)</f>
        <v>0</v>
      </c>
      <c r="W95" s="157"/>
      <c r="X95" s="157" t="s">
        <v>388</v>
      </c>
      <c r="Y95" s="148"/>
      <c r="Z95" s="148"/>
      <c r="AA95" s="148"/>
      <c r="AB95" s="148"/>
      <c r="AC95" s="148"/>
      <c r="AD95" s="148"/>
      <c r="AE95" s="148"/>
      <c r="AF95" s="148"/>
      <c r="AG95" s="148" t="s">
        <v>389</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270" t="s">
        <v>3028</v>
      </c>
      <c r="D96" s="271"/>
      <c r="E96" s="271"/>
      <c r="F96" s="271"/>
      <c r="G96" s="271"/>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326</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33" x14ac:dyDescent="0.2">
      <c r="A97" s="3"/>
      <c r="B97" s="4"/>
      <c r="C97" s="176"/>
      <c r="D97" s="6"/>
      <c r="E97" s="3"/>
      <c r="F97" s="3"/>
      <c r="G97" s="3"/>
      <c r="H97" s="3"/>
      <c r="I97" s="3"/>
      <c r="J97" s="3"/>
      <c r="K97" s="3"/>
      <c r="L97" s="3"/>
      <c r="M97" s="3"/>
      <c r="N97" s="3"/>
      <c r="O97" s="3"/>
      <c r="P97" s="3"/>
      <c r="Q97" s="3"/>
      <c r="R97" s="3"/>
      <c r="S97" s="3"/>
      <c r="T97" s="3"/>
      <c r="U97" s="3"/>
      <c r="V97" s="3"/>
      <c r="W97" s="3"/>
      <c r="X97" s="3"/>
      <c r="AE97">
        <v>15</v>
      </c>
      <c r="AF97">
        <v>21</v>
      </c>
      <c r="AG97" t="s">
        <v>303</v>
      </c>
    </row>
    <row r="98" spans="1:33" x14ac:dyDescent="0.2">
      <c r="A98" s="151"/>
      <c r="B98" s="152" t="s">
        <v>29</v>
      </c>
      <c r="C98" s="177"/>
      <c r="D98" s="153"/>
      <c r="E98" s="154"/>
      <c r="F98" s="154"/>
      <c r="G98" s="173">
        <f>G8+G57+G60+G74+G83+G92+G94</f>
        <v>243950.99999999997</v>
      </c>
      <c r="H98" s="3"/>
      <c r="I98" s="3"/>
      <c r="J98" s="3"/>
      <c r="K98" s="3"/>
      <c r="L98" s="3"/>
      <c r="M98" s="3"/>
      <c r="N98" s="3"/>
      <c r="O98" s="3"/>
      <c r="P98" s="3"/>
      <c r="Q98" s="3"/>
      <c r="R98" s="3"/>
      <c r="S98" s="3"/>
      <c r="T98" s="3"/>
      <c r="U98" s="3"/>
      <c r="V98" s="3"/>
      <c r="W98" s="3"/>
      <c r="X98" s="3"/>
      <c r="AE98">
        <f>SUMIF(L7:L96,AE97,G7:G96)</f>
        <v>0</v>
      </c>
      <c r="AF98">
        <f>SUMIF(L7:L96,AF97,G7:G96)</f>
        <v>243950.99999999997</v>
      </c>
      <c r="AG98" t="s">
        <v>378</v>
      </c>
    </row>
    <row r="99" spans="1:33" x14ac:dyDescent="0.2">
      <c r="A99" s="272" t="s">
        <v>957</v>
      </c>
      <c r="B99" s="272"/>
      <c r="C99" s="176"/>
      <c r="D99" s="6"/>
      <c r="E99" s="3"/>
      <c r="F99" s="3"/>
      <c r="G99" s="3"/>
      <c r="H99" s="3"/>
      <c r="I99" s="3"/>
      <c r="J99" s="3"/>
      <c r="K99" s="3"/>
      <c r="L99" s="3"/>
      <c r="M99" s="3"/>
      <c r="N99" s="3"/>
      <c r="O99" s="3"/>
      <c r="P99" s="3"/>
      <c r="Q99" s="3"/>
      <c r="R99" s="3"/>
      <c r="S99" s="3"/>
      <c r="T99" s="3"/>
      <c r="U99" s="3"/>
      <c r="V99" s="3"/>
      <c r="W99" s="3"/>
      <c r="X99" s="3"/>
    </row>
    <row r="100" spans="1:33" x14ac:dyDescent="0.2">
      <c r="A100" s="3"/>
      <c r="B100" s="4" t="s">
        <v>2072</v>
      </c>
      <c r="C100" s="176" t="s">
        <v>2073</v>
      </c>
      <c r="D100" s="6"/>
      <c r="E100" s="3"/>
      <c r="F100" s="3"/>
      <c r="G100" s="3"/>
      <c r="H100" s="3"/>
      <c r="I100" s="3"/>
      <c r="J100" s="3"/>
      <c r="K100" s="3"/>
      <c r="L100" s="3"/>
      <c r="M100" s="3"/>
      <c r="N100" s="3"/>
      <c r="O100" s="3"/>
      <c r="P100" s="3"/>
      <c r="Q100" s="3"/>
      <c r="R100" s="3"/>
      <c r="S100" s="3"/>
      <c r="T100" s="3"/>
      <c r="U100" s="3"/>
      <c r="V100" s="3"/>
      <c r="W100" s="3"/>
      <c r="X100" s="3"/>
      <c r="AG100" t="s">
        <v>960</v>
      </c>
    </row>
    <row r="101" spans="1:33" x14ac:dyDescent="0.2">
      <c r="A101" s="3"/>
      <c r="B101" s="4" t="s">
        <v>961</v>
      </c>
      <c r="C101" s="176" t="s">
        <v>2074</v>
      </c>
      <c r="D101" s="6"/>
      <c r="E101" s="3"/>
      <c r="F101" s="3"/>
      <c r="G101" s="3"/>
      <c r="H101" s="3"/>
      <c r="I101" s="3"/>
      <c r="J101" s="3"/>
      <c r="K101" s="3"/>
      <c r="L101" s="3"/>
      <c r="M101" s="3"/>
      <c r="N101" s="3"/>
      <c r="O101" s="3"/>
      <c r="P101" s="3"/>
      <c r="Q101" s="3"/>
      <c r="R101" s="3"/>
      <c r="S101" s="3"/>
      <c r="T101" s="3"/>
      <c r="U101" s="3"/>
      <c r="V101" s="3"/>
      <c r="W101" s="3"/>
      <c r="X101" s="3"/>
      <c r="AG101" t="s">
        <v>963</v>
      </c>
    </row>
    <row r="102" spans="1:33" x14ac:dyDescent="0.2">
      <c r="A102" s="3"/>
      <c r="B102" s="4"/>
      <c r="C102" s="176" t="s">
        <v>405</v>
      </c>
      <c r="D102" s="6"/>
      <c r="E102" s="3"/>
      <c r="F102" s="3"/>
      <c r="G102" s="3"/>
      <c r="H102" s="3"/>
      <c r="I102" s="3"/>
      <c r="J102" s="3"/>
      <c r="K102" s="3"/>
      <c r="L102" s="3"/>
      <c r="M102" s="3"/>
      <c r="N102" s="3"/>
      <c r="O102" s="3"/>
      <c r="P102" s="3"/>
      <c r="Q102" s="3"/>
      <c r="R102" s="3"/>
      <c r="S102" s="3"/>
      <c r="T102" s="3"/>
      <c r="U102" s="3"/>
      <c r="V102" s="3"/>
      <c r="W102" s="3"/>
      <c r="X102" s="3"/>
      <c r="AG102" t="s">
        <v>964</v>
      </c>
    </row>
    <row r="103" spans="1:33" x14ac:dyDescent="0.2">
      <c r="A103" s="3"/>
      <c r="B103" s="4"/>
      <c r="C103" s="176"/>
      <c r="D103" s="6"/>
      <c r="E103" s="3"/>
      <c r="F103" s="3"/>
      <c r="G103" s="3"/>
      <c r="H103" s="3"/>
      <c r="I103" s="3"/>
      <c r="J103" s="3"/>
      <c r="K103" s="3"/>
      <c r="L103" s="3"/>
      <c r="M103" s="3"/>
      <c r="N103" s="3"/>
      <c r="O103" s="3"/>
      <c r="P103" s="3"/>
      <c r="Q103" s="3"/>
      <c r="R103" s="3"/>
      <c r="S103" s="3"/>
      <c r="T103" s="3"/>
      <c r="U103" s="3"/>
      <c r="V103" s="3"/>
      <c r="W103" s="3"/>
      <c r="X103" s="3"/>
    </row>
    <row r="104" spans="1:33" x14ac:dyDescent="0.2">
      <c r="C104" s="178"/>
      <c r="D104" s="10"/>
      <c r="AG104" t="s">
        <v>379</v>
      </c>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9n6cKxAN5+24ZLoamGlecbmLyfdqmU4IlF1AQdMAPPQXPVgel+QO20HV6NBBF05uB+s0Nc0Ccb19qFBdTzN6A==" saltValue="3zveOBRjOgrYMktSVhVdZA==" spinCount="100000" sheet="1"/>
  <mergeCells count="34">
    <mergeCell ref="C41:G41"/>
    <mergeCell ref="C96:G96"/>
    <mergeCell ref="C43:G43"/>
    <mergeCell ref="C44:G44"/>
    <mergeCell ref="C45:G45"/>
    <mergeCell ref="C46:G46"/>
    <mergeCell ref="C47:G47"/>
    <mergeCell ref="C48:G48"/>
    <mergeCell ref="C59:G59"/>
    <mergeCell ref="C72:G72"/>
    <mergeCell ref="C76:G76"/>
    <mergeCell ref="C78:G78"/>
    <mergeCell ref="C80:G80"/>
    <mergeCell ref="C31:G31"/>
    <mergeCell ref="C33:G33"/>
    <mergeCell ref="C38:G38"/>
    <mergeCell ref="C39:G39"/>
    <mergeCell ref="C40:G40"/>
    <mergeCell ref="A1:G1"/>
    <mergeCell ref="C2:G2"/>
    <mergeCell ref="C3:G3"/>
    <mergeCell ref="C4:G4"/>
    <mergeCell ref="A99:B99"/>
    <mergeCell ref="C10:G10"/>
    <mergeCell ref="C13:G13"/>
    <mergeCell ref="C15:G15"/>
    <mergeCell ref="C17:G17"/>
    <mergeCell ref="C19:G19"/>
    <mergeCell ref="C42:G42"/>
    <mergeCell ref="C21:G21"/>
    <mergeCell ref="C23:G23"/>
    <mergeCell ref="C25:G25"/>
    <mergeCell ref="C27:G27"/>
    <mergeCell ref="C29:G2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115</v>
      </c>
      <c r="C3" s="264" t="s">
        <v>116</v>
      </c>
      <c r="D3" s="265"/>
      <c r="E3" s="265"/>
      <c r="F3" s="265"/>
      <c r="G3" s="266"/>
      <c r="AC3" s="122" t="s">
        <v>2770</v>
      </c>
      <c r="AG3" t="s">
        <v>293</v>
      </c>
    </row>
    <row r="4" spans="1:60" ht="24.95" customHeight="1" x14ac:dyDescent="0.2">
      <c r="A4" s="141" t="s">
        <v>9</v>
      </c>
      <c r="B4" s="142" t="s">
        <v>118</v>
      </c>
      <c r="C4" s="267" t="s">
        <v>119</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254</v>
      </c>
      <c r="C8" s="174" t="s">
        <v>256</v>
      </c>
      <c r="D8" s="161"/>
      <c r="E8" s="162"/>
      <c r="F8" s="163"/>
      <c r="G8" s="163">
        <f>SUMIF(AG9:AG58,"&lt;&gt;NOR",G9:G58)</f>
        <v>185051.83</v>
      </c>
      <c r="H8" s="163"/>
      <c r="I8" s="163">
        <f>SUM(I9:I58)</f>
        <v>0</v>
      </c>
      <c r="J8" s="163"/>
      <c r="K8" s="163">
        <f>SUM(K9:K58)</f>
        <v>185051.83</v>
      </c>
      <c r="L8" s="163"/>
      <c r="M8" s="163">
        <f>SUM(M9:M58)</f>
        <v>223912.71429999999</v>
      </c>
      <c r="N8" s="163"/>
      <c r="O8" s="163">
        <f>SUM(O9:O58)</f>
        <v>0</v>
      </c>
      <c r="P8" s="163"/>
      <c r="Q8" s="163">
        <f>SUM(Q9:Q58)</f>
        <v>0</v>
      </c>
      <c r="R8" s="163"/>
      <c r="S8" s="163"/>
      <c r="T8" s="164"/>
      <c r="U8" s="158"/>
      <c r="V8" s="158">
        <f>SUM(V9:V58)</f>
        <v>0</v>
      </c>
      <c r="W8" s="158"/>
      <c r="X8" s="158"/>
      <c r="AG8" t="s">
        <v>317</v>
      </c>
    </row>
    <row r="9" spans="1:60" outlineLevel="1" x14ac:dyDescent="0.2">
      <c r="A9" s="165">
        <v>1</v>
      </c>
      <c r="B9" s="166" t="s">
        <v>2529</v>
      </c>
      <c r="C9" s="175" t="s">
        <v>3032</v>
      </c>
      <c r="D9" s="167" t="s">
        <v>2498</v>
      </c>
      <c r="E9" s="168">
        <v>1</v>
      </c>
      <c r="F9" s="169">
        <v>17999.990000000002</v>
      </c>
      <c r="G9" s="170">
        <f>ROUND(E9*F9,2)</f>
        <v>17999.990000000002</v>
      </c>
      <c r="H9" s="169">
        <v>0</v>
      </c>
      <c r="I9" s="170">
        <f>ROUND(E9*H9,2)</f>
        <v>0</v>
      </c>
      <c r="J9" s="169">
        <v>17999.990000000002</v>
      </c>
      <c r="K9" s="170">
        <f>ROUND(E9*J9,2)</f>
        <v>17999.990000000002</v>
      </c>
      <c r="L9" s="170">
        <v>21</v>
      </c>
      <c r="M9" s="170">
        <f>G9*(1+L9/100)</f>
        <v>21779.9879</v>
      </c>
      <c r="N9" s="170">
        <v>0</v>
      </c>
      <c r="O9" s="170">
        <f>ROUND(E9*N9,2)</f>
        <v>0</v>
      </c>
      <c r="P9" s="170">
        <v>0</v>
      </c>
      <c r="Q9" s="170">
        <f>ROUND(E9*P9,2)</f>
        <v>0</v>
      </c>
      <c r="R9" s="170"/>
      <c r="S9" s="170" t="s">
        <v>321</v>
      </c>
      <c r="T9" s="171" t="s">
        <v>322</v>
      </c>
      <c r="U9" s="157">
        <v>0</v>
      </c>
      <c r="V9" s="157">
        <f>ROUND(E9*U9,2)</f>
        <v>0</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1" x14ac:dyDescent="0.2">
      <c r="A10" s="155"/>
      <c r="B10" s="156"/>
      <c r="C10" s="270" t="s">
        <v>2914</v>
      </c>
      <c r="D10" s="271"/>
      <c r="E10" s="271"/>
      <c r="F10" s="271"/>
      <c r="G10" s="271"/>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326</v>
      </c>
      <c r="AH10" s="148"/>
      <c r="AI10" s="148"/>
      <c r="AJ10" s="148"/>
      <c r="AK10" s="148"/>
      <c r="AL10" s="148"/>
      <c r="AM10" s="148"/>
      <c r="AN10" s="148"/>
      <c r="AO10" s="148"/>
      <c r="AP10" s="148"/>
      <c r="AQ10" s="148"/>
      <c r="AR10" s="148"/>
      <c r="AS10" s="148"/>
      <c r="AT10" s="148"/>
      <c r="AU10" s="148"/>
      <c r="AV10" s="148"/>
      <c r="AW10" s="148"/>
      <c r="AX10" s="148"/>
      <c r="AY10" s="148"/>
      <c r="AZ10" s="148"/>
      <c r="BA10" s="172" t="str">
        <f>C10</f>
        <v>Plastový rozvaděč o celkových rozměrech v.1000 x š. 1000 x h. 320 mm, s montážním plechem  a  DIN lištami, a příslušenstvím (zámek FAB,..). Krytí IP65/IP20, přívody a vývody zespodu. Bude osazen do niky zděného pilíře s krycími dveřmi, který je dodávkou stavební části ČS.</v>
      </c>
      <c r="BB10" s="148"/>
      <c r="BC10" s="148"/>
      <c r="BD10" s="148"/>
      <c r="BE10" s="148"/>
      <c r="BF10" s="148"/>
      <c r="BG10" s="148"/>
      <c r="BH10" s="148"/>
    </row>
    <row r="11" spans="1:60" outlineLevel="1" x14ac:dyDescent="0.2">
      <c r="A11" s="187">
        <v>2</v>
      </c>
      <c r="B11" s="188" t="s">
        <v>3033</v>
      </c>
      <c r="C11" s="199" t="s">
        <v>2916</v>
      </c>
      <c r="D11" s="189" t="s">
        <v>2498</v>
      </c>
      <c r="E11" s="190">
        <v>1</v>
      </c>
      <c r="F11" s="191">
        <v>880</v>
      </c>
      <c r="G11" s="192">
        <f>ROUND(E11*F11,2)</f>
        <v>880</v>
      </c>
      <c r="H11" s="191">
        <v>0</v>
      </c>
      <c r="I11" s="192">
        <f>ROUND(E11*H11,2)</f>
        <v>0</v>
      </c>
      <c r="J11" s="191">
        <v>880</v>
      </c>
      <c r="K11" s="192">
        <f>ROUND(E11*J11,2)</f>
        <v>880</v>
      </c>
      <c r="L11" s="192">
        <v>21</v>
      </c>
      <c r="M11" s="192">
        <f>G11*(1+L11/100)</f>
        <v>1064.8</v>
      </c>
      <c r="N11" s="192">
        <v>0</v>
      </c>
      <c r="O11" s="192">
        <f>ROUND(E11*N11,2)</f>
        <v>0</v>
      </c>
      <c r="P11" s="192">
        <v>0</v>
      </c>
      <c r="Q11" s="192">
        <f>ROUND(E11*P11,2)</f>
        <v>0</v>
      </c>
      <c r="R11" s="192"/>
      <c r="S11" s="192" t="s">
        <v>321</v>
      </c>
      <c r="T11" s="193" t="s">
        <v>322</v>
      </c>
      <c r="U11" s="157">
        <v>0</v>
      </c>
      <c r="V11" s="157">
        <f>ROUND(E11*U11,2)</f>
        <v>0</v>
      </c>
      <c r="W11" s="157"/>
      <c r="X11" s="157" t="s">
        <v>388</v>
      </c>
      <c r="Y11" s="148"/>
      <c r="Z11" s="148"/>
      <c r="AA11" s="148"/>
      <c r="AB11" s="148"/>
      <c r="AC11" s="148"/>
      <c r="AD11" s="148"/>
      <c r="AE11" s="148"/>
      <c r="AF11" s="148"/>
      <c r="AG11" s="148" t="s">
        <v>389</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65">
        <v>3</v>
      </c>
      <c r="B12" s="166" t="s">
        <v>3034</v>
      </c>
      <c r="C12" s="175" t="s">
        <v>2918</v>
      </c>
      <c r="D12" s="167" t="s">
        <v>2498</v>
      </c>
      <c r="E12" s="168">
        <v>1</v>
      </c>
      <c r="F12" s="169">
        <v>6888.79</v>
      </c>
      <c r="G12" s="170">
        <f>ROUND(E12*F12,2)</f>
        <v>6888.79</v>
      </c>
      <c r="H12" s="169">
        <v>0</v>
      </c>
      <c r="I12" s="170">
        <f>ROUND(E12*H12,2)</f>
        <v>0</v>
      </c>
      <c r="J12" s="169">
        <v>6888.79</v>
      </c>
      <c r="K12" s="170">
        <f>ROUND(E12*J12,2)</f>
        <v>6888.79</v>
      </c>
      <c r="L12" s="170">
        <v>21</v>
      </c>
      <c r="M12" s="170">
        <f>G12*(1+L12/100)</f>
        <v>8335.4359000000004</v>
      </c>
      <c r="N12" s="170">
        <v>0</v>
      </c>
      <c r="O12" s="170">
        <f>ROUND(E12*N12,2)</f>
        <v>0</v>
      </c>
      <c r="P12" s="170">
        <v>0</v>
      </c>
      <c r="Q12" s="170">
        <f>ROUND(E12*P12,2)</f>
        <v>0</v>
      </c>
      <c r="R12" s="170"/>
      <c r="S12" s="170" t="s">
        <v>321</v>
      </c>
      <c r="T12" s="171" t="s">
        <v>322</v>
      </c>
      <c r="U12" s="157">
        <v>0</v>
      </c>
      <c r="V12" s="157">
        <f>ROUND(E12*U12,2)</f>
        <v>0</v>
      </c>
      <c r="W12" s="157"/>
      <c r="X12" s="157" t="s">
        <v>388</v>
      </c>
      <c r="Y12" s="148"/>
      <c r="Z12" s="148"/>
      <c r="AA12" s="148"/>
      <c r="AB12" s="148"/>
      <c r="AC12" s="148"/>
      <c r="AD12" s="148"/>
      <c r="AE12" s="148"/>
      <c r="AF12" s="148"/>
      <c r="AG12" s="148" t="s">
        <v>389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55"/>
      <c r="B13" s="156"/>
      <c r="C13" s="270" t="s">
        <v>2919</v>
      </c>
      <c r="D13" s="271"/>
      <c r="E13" s="271"/>
      <c r="F13" s="271"/>
      <c r="G13" s="271"/>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326</v>
      </c>
      <c r="AH13" s="148"/>
      <c r="AI13" s="148"/>
      <c r="AJ13" s="148"/>
      <c r="AK13" s="148"/>
      <c r="AL13" s="148"/>
      <c r="AM13" s="148"/>
      <c r="AN13" s="148"/>
      <c r="AO13" s="148"/>
      <c r="AP13" s="148"/>
      <c r="AQ13" s="148"/>
      <c r="AR13" s="148"/>
      <c r="AS13" s="148"/>
      <c r="AT13" s="148"/>
      <c r="AU13" s="148"/>
      <c r="AV13" s="148"/>
      <c r="AW13" s="148"/>
      <c r="AX13" s="148"/>
      <c r="AY13" s="148"/>
      <c r="AZ13" s="148"/>
      <c r="BA13" s="172" t="str">
        <f>C13</f>
        <v>Trojpólová přepěťová ochrana SPD typ 1+2, TN-C, s dálkovou signalizací a výměnnými moduly a odjištěním pojistkovým odpínačem. Všechny přepěťové ochrany budou dodány od jednoho výrobce!!!</v>
      </c>
      <c r="BB13" s="148"/>
      <c r="BC13" s="148"/>
      <c r="BD13" s="148"/>
      <c r="BE13" s="148"/>
      <c r="BF13" s="148"/>
      <c r="BG13" s="148"/>
      <c r="BH13" s="148"/>
    </row>
    <row r="14" spans="1:60" outlineLevel="1" x14ac:dyDescent="0.2">
      <c r="A14" s="165">
        <v>4</v>
      </c>
      <c r="B14" s="166" t="s">
        <v>3035</v>
      </c>
      <c r="C14" s="175" t="s">
        <v>2921</v>
      </c>
      <c r="D14" s="167" t="s">
        <v>2498</v>
      </c>
      <c r="E14" s="168">
        <v>1</v>
      </c>
      <c r="F14" s="169">
        <v>2280</v>
      </c>
      <c r="G14" s="170">
        <f>ROUND(E14*F14,2)</f>
        <v>2280</v>
      </c>
      <c r="H14" s="169">
        <v>0</v>
      </c>
      <c r="I14" s="170">
        <f>ROUND(E14*H14,2)</f>
        <v>0</v>
      </c>
      <c r="J14" s="169">
        <v>2280</v>
      </c>
      <c r="K14" s="170">
        <f>ROUND(E14*J14,2)</f>
        <v>2280</v>
      </c>
      <c r="L14" s="170">
        <v>21</v>
      </c>
      <c r="M14" s="170">
        <f>G14*(1+L14/100)</f>
        <v>2758.7999999999997</v>
      </c>
      <c r="N14" s="170">
        <v>0</v>
      </c>
      <c r="O14" s="170">
        <f>ROUND(E14*N14,2)</f>
        <v>0</v>
      </c>
      <c r="P14" s="170">
        <v>0</v>
      </c>
      <c r="Q14" s="170">
        <f>ROUND(E14*P14,2)</f>
        <v>0</v>
      </c>
      <c r="R14" s="170"/>
      <c r="S14" s="170" t="s">
        <v>321</v>
      </c>
      <c r="T14" s="171" t="s">
        <v>322</v>
      </c>
      <c r="U14" s="157">
        <v>0</v>
      </c>
      <c r="V14" s="157">
        <f>ROUND(E14*U14,2)</f>
        <v>0</v>
      </c>
      <c r="W14" s="157"/>
      <c r="X14" s="157" t="s">
        <v>388</v>
      </c>
      <c r="Y14" s="148"/>
      <c r="Z14" s="148"/>
      <c r="AA14" s="148"/>
      <c r="AB14" s="148"/>
      <c r="AC14" s="148"/>
      <c r="AD14" s="148"/>
      <c r="AE14" s="148"/>
      <c r="AF14" s="148"/>
      <c r="AG14" s="148" t="s">
        <v>389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55"/>
      <c r="B15" s="156"/>
      <c r="C15" s="270" t="s">
        <v>2922</v>
      </c>
      <c r="D15" s="271"/>
      <c r="E15" s="271"/>
      <c r="F15" s="271"/>
      <c r="G15" s="271"/>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326</v>
      </c>
      <c r="AH15" s="148"/>
      <c r="AI15" s="148"/>
      <c r="AJ15" s="148"/>
      <c r="AK15" s="148"/>
      <c r="AL15" s="148"/>
      <c r="AM15" s="148"/>
      <c r="AN15" s="148"/>
      <c r="AO15" s="148"/>
      <c r="AP15" s="148"/>
      <c r="AQ15" s="148"/>
      <c r="AR15" s="148"/>
      <c r="AS15" s="148"/>
      <c r="AT15" s="148"/>
      <c r="AU15" s="148"/>
      <c r="AV15" s="148"/>
      <c r="AW15" s="148"/>
      <c r="AX15" s="148"/>
      <c r="AY15" s="148"/>
      <c r="AZ15" s="148"/>
      <c r="BA15" s="172" t="str">
        <f>C15</f>
        <v>Trojpólový přepínač "SÍŤ-0-NZ" pro volbu napájení a nouzové vypnutí, 32A/400V, pro montáž do dveří, signalizace napájení na dveře rozvaděče, jištění ovládacího obvodu, pomocné kontakty, signály o způsobu napájení do ŘS</v>
      </c>
      <c r="BB15" s="148"/>
      <c r="BC15" s="148"/>
      <c r="BD15" s="148"/>
      <c r="BE15" s="148"/>
      <c r="BF15" s="148"/>
      <c r="BG15" s="148"/>
      <c r="BH15" s="148"/>
    </row>
    <row r="16" spans="1:60" outlineLevel="1" x14ac:dyDescent="0.2">
      <c r="A16" s="165">
        <v>5</v>
      </c>
      <c r="B16" s="166" t="s">
        <v>3036</v>
      </c>
      <c r="C16" s="175" t="s">
        <v>2924</v>
      </c>
      <c r="D16" s="167" t="s">
        <v>2498</v>
      </c>
      <c r="E16" s="168">
        <v>1</v>
      </c>
      <c r="F16" s="169">
        <v>2608</v>
      </c>
      <c r="G16" s="170">
        <f>ROUND(E16*F16,2)</f>
        <v>2608</v>
      </c>
      <c r="H16" s="169">
        <v>0</v>
      </c>
      <c r="I16" s="170">
        <f>ROUND(E16*H16,2)</f>
        <v>0</v>
      </c>
      <c r="J16" s="169">
        <v>2608</v>
      </c>
      <c r="K16" s="170">
        <f>ROUND(E16*J16,2)</f>
        <v>2608</v>
      </c>
      <c r="L16" s="170">
        <v>21</v>
      </c>
      <c r="M16" s="170">
        <f>G16*(1+L16/100)</f>
        <v>3155.68</v>
      </c>
      <c r="N16" s="170">
        <v>0</v>
      </c>
      <c r="O16" s="170">
        <f>ROUND(E16*N16,2)</f>
        <v>0</v>
      </c>
      <c r="P16" s="170">
        <v>0</v>
      </c>
      <c r="Q16" s="170">
        <f>ROUND(E16*P16,2)</f>
        <v>0</v>
      </c>
      <c r="R16" s="170"/>
      <c r="S16" s="170" t="s">
        <v>321</v>
      </c>
      <c r="T16" s="171" t="s">
        <v>322</v>
      </c>
      <c r="U16" s="157">
        <v>0</v>
      </c>
      <c r="V16" s="157">
        <f>ROUND(E16*U16,2)</f>
        <v>0</v>
      </c>
      <c r="W16" s="157"/>
      <c r="X16" s="157" t="s">
        <v>388</v>
      </c>
      <c r="Y16" s="148"/>
      <c r="Z16" s="148"/>
      <c r="AA16" s="148"/>
      <c r="AB16" s="148"/>
      <c r="AC16" s="148"/>
      <c r="AD16" s="148"/>
      <c r="AE16" s="148"/>
      <c r="AF16" s="148"/>
      <c r="AG16" s="148" t="s">
        <v>389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270" t="s">
        <v>2925</v>
      </c>
      <c r="D17" s="271"/>
      <c r="E17" s="271"/>
      <c r="F17" s="271"/>
      <c r="G17" s="271"/>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326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5">
        <v>6</v>
      </c>
      <c r="B18" s="166" t="s">
        <v>3037</v>
      </c>
      <c r="C18" s="175" t="s">
        <v>2927</v>
      </c>
      <c r="D18" s="167" t="s">
        <v>2498</v>
      </c>
      <c r="E18" s="168">
        <v>1</v>
      </c>
      <c r="F18" s="169">
        <v>3520</v>
      </c>
      <c r="G18" s="170">
        <f>ROUND(E18*F18,2)</f>
        <v>3520</v>
      </c>
      <c r="H18" s="169">
        <v>0</v>
      </c>
      <c r="I18" s="170">
        <f>ROUND(E18*H18,2)</f>
        <v>0</v>
      </c>
      <c r="J18" s="169">
        <v>3520</v>
      </c>
      <c r="K18" s="170">
        <f>ROUND(E18*J18,2)</f>
        <v>3520</v>
      </c>
      <c r="L18" s="170">
        <v>21</v>
      </c>
      <c r="M18" s="170">
        <f>G18*(1+L18/100)</f>
        <v>4259.2</v>
      </c>
      <c r="N18" s="170">
        <v>0</v>
      </c>
      <c r="O18" s="170">
        <f>ROUND(E18*N18,2)</f>
        <v>0</v>
      </c>
      <c r="P18" s="170">
        <v>0</v>
      </c>
      <c r="Q18" s="170">
        <f>ROUND(E18*P18,2)</f>
        <v>0</v>
      </c>
      <c r="R18" s="170"/>
      <c r="S18" s="170" t="s">
        <v>321</v>
      </c>
      <c r="T18" s="171" t="s">
        <v>322</v>
      </c>
      <c r="U18" s="157">
        <v>0</v>
      </c>
      <c r="V18" s="157">
        <f>ROUND(E18*U18,2)</f>
        <v>0</v>
      </c>
      <c r="W18" s="157"/>
      <c r="X18" s="157" t="s">
        <v>388</v>
      </c>
      <c r="Y18" s="148"/>
      <c r="Z18" s="148"/>
      <c r="AA18" s="148"/>
      <c r="AB18" s="148"/>
      <c r="AC18" s="148"/>
      <c r="AD18" s="148"/>
      <c r="AE18" s="148"/>
      <c r="AF18" s="148"/>
      <c r="AG18" s="148" t="s">
        <v>389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270" t="s">
        <v>2928</v>
      </c>
      <c r="D19" s="271"/>
      <c r="E19" s="271"/>
      <c r="F19" s="271"/>
      <c r="G19" s="271"/>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326</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5">
        <v>7</v>
      </c>
      <c r="B20" s="166" t="s">
        <v>3038</v>
      </c>
      <c r="C20" s="175" t="s">
        <v>2930</v>
      </c>
      <c r="D20" s="167" t="s">
        <v>2498</v>
      </c>
      <c r="E20" s="168">
        <v>1</v>
      </c>
      <c r="F20" s="169">
        <v>2360</v>
      </c>
      <c r="G20" s="170">
        <f>ROUND(E20*F20,2)</f>
        <v>2360</v>
      </c>
      <c r="H20" s="169">
        <v>0</v>
      </c>
      <c r="I20" s="170">
        <f>ROUND(E20*H20,2)</f>
        <v>0</v>
      </c>
      <c r="J20" s="169">
        <v>2360</v>
      </c>
      <c r="K20" s="170">
        <f>ROUND(E20*J20,2)</f>
        <v>2360</v>
      </c>
      <c r="L20" s="170">
        <v>21</v>
      </c>
      <c r="M20" s="170">
        <f>G20*(1+L20/100)</f>
        <v>2855.6</v>
      </c>
      <c r="N20" s="170">
        <v>0</v>
      </c>
      <c r="O20" s="170">
        <f>ROUND(E20*N20,2)</f>
        <v>0</v>
      </c>
      <c r="P20" s="170">
        <v>0</v>
      </c>
      <c r="Q20" s="170">
        <f>ROUND(E20*P20,2)</f>
        <v>0</v>
      </c>
      <c r="R20" s="170"/>
      <c r="S20" s="170" t="s">
        <v>321</v>
      </c>
      <c r="T20" s="171" t="s">
        <v>322</v>
      </c>
      <c r="U20" s="157">
        <v>0</v>
      </c>
      <c r="V20" s="157">
        <f>ROUND(E20*U20,2)</f>
        <v>0</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270" t="s">
        <v>2931</v>
      </c>
      <c r="D21" s="271"/>
      <c r="E21" s="271"/>
      <c r="F21" s="271"/>
      <c r="G21" s="271"/>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326</v>
      </c>
      <c r="AH21" s="148"/>
      <c r="AI21" s="148"/>
      <c r="AJ21" s="148"/>
      <c r="AK21" s="148"/>
      <c r="AL21" s="148"/>
      <c r="AM21" s="148"/>
      <c r="AN21" s="148"/>
      <c r="AO21" s="148"/>
      <c r="AP21" s="148"/>
      <c r="AQ21" s="148"/>
      <c r="AR21" s="148"/>
      <c r="AS21" s="148"/>
      <c r="AT21" s="148"/>
      <c r="AU21" s="148"/>
      <c r="AV21" s="148"/>
      <c r="AW21" s="148"/>
      <c r="AX21" s="148"/>
      <c r="AY21" s="148"/>
      <c r="AZ21" s="148"/>
      <c r="BA21" s="172" t="str">
        <f>C21</f>
        <v>Zásuvka nástěnná 230V, 16A - 1ks, zásuvka nástěnná 400V, 32A - ks, TN-S, odjištění zásuvek, proudový chránič 30mA</v>
      </c>
      <c r="BB21" s="148"/>
      <c r="BC21" s="148"/>
      <c r="BD21" s="148"/>
      <c r="BE21" s="148"/>
      <c r="BF21" s="148"/>
      <c r="BG21" s="148"/>
      <c r="BH21" s="148"/>
    </row>
    <row r="22" spans="1:60" outlineLevel="1" x14ac:dyDescent="0.2">
      <c r="A22" s="165">
        <v>8</v>
      </c>
      <c r="B22" s="166" t="s">
        <v>3039</v>
      </c>
      <c r="C22" s="175" t="s">
        <v>3040</v>
      </c>
      <c r="D22" s="167" t="s">
        <v>2498</v>
      </c>
      <c r="E22" s="168">
        <v>2</v>
      </c>
      <c r="F22" s="169">
        <v>13399.99</v>
      </c>
      <c r="G22" s="170">
        <f>ROUND(E22*F22,2)</f>
        <v>26799.98</v>
      </c>
      <c r="H22" s="169">
        <v>0</v>
      </c>
      <c r="I22" s="170">
        <f>ROUND(E22*H22,2)</f>
        <v>0</v>
      </c>
      <c r="J22" s="169">
        <v>13399.99</v>
      </c>
      <c r="K22" s="170">
        <f>ROUND(E22*J22,2)</f>
        <v>26799.98</v>
      </c>
      <c r="L22" s="170">
        <v>21</v>
      </c>
      <c r="M22" s="170">
        <f>G22*(1+L22/100)</f>
        <v>32427.9758</v>
      </c>
      <c r="N22" s="170">
        <v>0</v>
      </c>
      <c r="O22" s="170">
        <f>ROUND(E22*N22,2)</f>
        <v>0</v>
      </c>
      <c r="P22" s="170">
        <v>0</v>
      </c>
      <c r="Q22" s="170">
        <f>ROUND(E22*P22,2)</f>
        <v>0</v>
      </c>
      <c r="R22" s="170"/>
      <c r="S22" s="170" t="s">
        <v>321</v>
      </c>
      <c r="T22" s="171" t="s">
        <v>322</v>
      </c>
      <c r="U22" s="157">
        <v>0</v>
      </c>
      <c r="V22" s="157">
        <f>ROUND(E22*U22,2)</f>
        <v>0</v>
      </c>
      <c r="W22" s="157"/>
      <c r="X22" s="157" t="s">
        <v>388</v>
      </c>
      <c r="Y22" s="148"/>
      <c r="Z22" s="148"/>
      <c r="AA22" s="148"/>
      <c r="AB22" s="148"/>
      <c r="AC22" s="148"/>
      <c r="AD22" s="148"/>
      <c r="AE22" s="148"/>
      <c r="AF22" s="148"/>
      <c r="AG22" s="148" t="s">
        <v>389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33.75" outlineLevel="1" x14ac:dyDescent="0.2">
      <c r="A23" s="155"/>
      <c r="B23" s="156"/>
      <c r="C23" s="270" t="s">
        <v>3041</v>
      </c>
      <c r="D23" s="271"/>
      <c r="E23" s="271"/>
      <c r="F23" s="271"/>
      <c r="G23" s="271"/>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326</v>
      </c>
      <c r="AH23" s="148"/>
      <c r="AI23" s="148"/>
      <c r="AJ23" s="148"/>
      <c r="AK23" s="148"/>
      <c r="AL23" s="148"/>
      <c r="AM23" s="148"/>
      <c r="AN23" s="148"/>
      <c r="AO23" s="148"/>
      <c r="AP23" s="148"/>
      <c r="AQ23" s="148"/>
      <c r="AR23" s="148"/>
      <c r="AS23" s="148"/>
      <c r="AT23" s="148"/>
      <c r="AU23" s="148"/>
      <c r="AV23" s="148"/>
      <c r="AW23" s="148"/>
      <c r="AX23" s="148"/>
      <c r="AY23" s="148"/>
      <c r="AZ23" s="148"/>
      <c r="BA23" s="172" t="str">
        <f>C23</f>
        <v>Odjištěný vývod pro ponorné kalové čerpadlo do výkonu 2,5kW, 400V, přímý rozběh, ptovoz 1+1, motorový spouštěč, proudový chránič 30mA, stykač, pomocné kontakty. Jištění ovládacího obvodu, vyhodnocovací relé teploty a vlhkosti, trojpolohový přepínač R-0-A, pomocná a povelová relé, signalizace CHOD, PORUCHA, tlačítko pro reset relé vlhkosti. Ovládací napětí 230V AC. Řadové svorky.</v>
      </c>
      <c r="BB23" s="148"/>
      <c r="BC23" s="148"/>
      <c r="BD23" s="148"/>
      <c r="BE23" s="148"/>
      <c r="BF23" s="148"/>
      <c r="BG23" s="148"/>
      <c r="BH23" s="148"/>
    </row>
    <row r="24" spans="1:60" outlineLevel="1" x14ac:dyDescent="0.2">
      <c r="A24" s="165">
        <v>9</v>
      </c>
      <c r="B24" s="166" t="s">
        <v>3042</v>
      </c>
      <c r="C24" s="175" t="s">
        <v>3043</v>
      </c>
      <c r="D24" s="167" t="s">
        <v>2498</v>
      </c>
      <c r="E24" s="168">
        <v>1</v>
      </c>
      <c r="F24" s="169">
        <v>3160</v>
      </c>
      <c r="G24" s="170">
        <f>ROUND(E24*F24,2)</f>
        <v>3160</v>
      </c>
      <c r="H24" s="169">
        <v>0</v>
      </c>
      <c r="I24" s="170">
        <f>ROUND(E24*H24,2)</f>
        <v>0</v>
      </c>
      <c r="J24" s="169">
        <v>3160</v>
      </c>
      <c r="K24" s="170">
        <f>ROUND(E24*J24,2)</f>
        <v>3160</v>
      </c>
      <c r="L24" s="170">
        <v>21</v>
      </c>
      <c r="M24" s="170">
        <f>G24*(1+L24/100)</f>
        <v>3823.6</v>
      </c>
      <c r="N24" s="170">
        <v>0</v>
      </c>
      <c r="O24" s="170">
        <f>ROUND(E24*N24,2)</f>
        <v>0</v>
      </c>
      <c r="P24" s="170">
        <v>0</v>
      </c>
      <c r="Q24" s="170">
        <f>ROUND(E24*P24,2)</f>
        <v>0</v>
      </c>
      <c r="R24" s="170"/>
      <c r="S24" s="170" t="s">
        <v>321</v>
      </c>
      <c r="T24" s="171" t="s">
        <v>322</v>
      </c>
      <c r="U24" s="157">
        <v>0</v>
      </c>
      <c r="V24" s="157">
        <f>ROUND(E24*U24,2)</f>
        <v>0</v>
      </c>
      <c r="W24" s="157"/>
      <c r="X24" s="157" t="s">
        <v>388</v>
      </c>
      <c r="Y24" s="148"/>
      <c r="Z24" s="148"/>
      <c r="AA24" s="148"/>
      <c r="AB24" s="148"/>
      <c r="AC24" s="148"/>
      <c r="AD24" s="148"/>
      <c r="AE24" s="148"/>
      <c r="AF24" s="148"/>
      <c r="AG24" s="148" t="s">
        <v>389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1" x14ac:dyDescent="0.2">
      <c r="A25" s="155"/>
      <c r="B25" s="156"/>
      <c r="C25" s="270" t="s">
        <v>3044</v>
      </c>
      <c r="D25" s="271"/>
      <c r="E25" s="271"/>
      <c r="F25" s="271"/>
      <c r="G25" s="271"/>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326</v>
      </c>
      <c r="AH25" s="148"/>
      <c r="AI25" s="148"/>
      <c r="AJ25" s="148"/>
      <c r="AK25" s="148"/>
      <c r="AL25" s="148"/>
      <c r="AM25" s="148"/>
      <c r="AN25" s="148"/>
      <c r="AO25" s="148"/>
      <c r="AP25" s="148"/>
      <c r="AQ25" s="148"/>
      <c r="AR25" s="148"/>
      <c r="AS25" s="148"/>
      <c r="AT25" s="148"/>
      <c r="AU25" s="148"/>
      <c r="AV25" s="148"/>
      <c r="AW25" s="148"/>
      <c r="AX25" s="148"/>
      <c r="AY25" s="148"/>
      <c r="AZ25" s="148"/>
      <c r="BA25" s="172" t="str">
        <f>C25</f>
        <v>Kompenzace pro ponorné kalové čerpadlo do výkonu 2,5kW, 400V, jistič, stykač pro spínání kondenzátoru do 7,5kVAr, trojpólový kondenzátor 400V, do 1,5kVAr. Jištění ovládacího obvodu. Ovládací napětí 230V AC.</v>
      </c>
      <c r="BB25" s="148"/>
      <c r="BC25" s="148"/>
      <c r="BD25" s="148"/>
      <c r="BE25" s="148"/>
      <c r="BF25" s="148"/>
      <c r="BG25" s="148"/>
      <c r="BH25" s="148"/>
    </row>
    <row r="26" spans="1:60" outlineLevel="1" x14ac:dyDescent="0.2">
      <c r="A26" s="165">
        <v>10</v>
      </c>
      <c r="B26" s="166" t="s">
        <v>3045</v>
      </c>
      <c r="C26" s="175" t="s">
        <v>2936</v>
      </c>
      <c r="D26" s="167" t="s">
        <v>2498</v>
      </c>
      <c r="E26" s="168">
        <v>1</v>
      </c>
      <c r="F26" s="169">
        <v>3680</v>
      </c>
      <c r="G26" s="170">
        <f>ROUND(E26*F26,2)</f>
        <v>3680</v>
      </c>
      <c r="H26" s="169">
        <v>0</v>
      </c>
      <c r="I26" s="170">
        <f>ROUND(E26*H26,2)</f>
        <v>0</v>
      </c>
      <c r="J26" s="169">
        <v>3680</v>
      </c>
      <c r="K26" s="170">
        <f>ROUND(E26*J26,2)</f>
        <v>3680</v>
      </c>
      <c r="L26" s="170">
        <v>21</v>
      </c>
      <c r="M26" s="170">
        <f>G26*(1+L26/100)</f>
        <v>4452.8</v>
      </c>
      <c r="N26" s="170">
        <v>0</v>
      </c>
      <c r="O26" s="170">
        <f>ROUND(E26*N26,2)</f>
        <v>0</v>
      </c>
      <c r="P26" s="170">
        <v>0</v>
      </c>
      <c r="Q26" s="170">
        <f>ROUND(E26*P26,2)</f>
        <v>0</v>
      </c>
      <c r="R26" s="170"/>
      <c r="S26" s="170" t="s">
        <v>321</v>
      </c>
      <c r="T26" s="171" t="s">
        <v>322</v>
      </c>
      <c r="U26" s="157">
        <v>0</v>
      </c>
      <c r="V26" s="157">
        <f>ROUND(E26*U26,2)</f>
        <v>0</v>
      </c>
      <c r="W26" s="157"/>
      <c r="X26" s="157" t="s">
        <v>388</v>
      </c>
      <c r="Y26" s="148"/>
      <c r="Z26" s="148"/>
      <c r="AA26" s="148"/>
      <c r="AB26" s="148"/>
      <c r="AC26" s="148"/>
      <c r="AD26" s="148"/>
      <c r="AE26" s="148"/>
      <c r="AF26" s="148"/>
      <c r="AG26" s="148" t="s">
        <v>389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ht="22.5" outlineLevel="1" x14ac:dyDescent="0.2">
      <c r="A27" s="155"/>
      <c r="B27" s="156"/>
      <c r="C27" s="270" t="s">
        <v>2937</v>
      </c>
      <c r="D27" s="271"/>
      <c r="E27" s="271"/>
      <c r="F27" s="271"/>
      <c r="G27" s="271"/>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326</v>
      </c>
      <c r="AH27" s="148"/>
      <c r="AI27" s="148"/>
      <c r="AJ27" s="148"/>
      <c r="AK27" s="148"/>
      <c r="AL27" s="148"/>
      <c r="AM27" s="148"/>
      <c r="AN27" s="148"/>
      <c r="AO27" s="148"/>
      <c r="AP27" s="148"/>
      <c r="AQ27" s="148"/>
      <c r="AR27" s="148"/>
      <c r="AS27" s="148"/>
      <c r="AT27" s="148"/>
      <c r="AU27" s="148"/>
      <c r="AV27" s="148"/>
      <c r="AW27" s="148"/>
      <c r="AX27" s="148"/>
      <c r="AY27" s="148"/>
      <c r="AZ27" s="148"/>
      <c r="BA27" s="172" t="str">
        <f>C27</f>
        <v>Dvojpólová přepěťová ochrana SPD typ 3, 230V, TN-S, s vysokofrekvenčním filtrem, dálkovou signalizací - 1ks, rázová tlumivka 16A - 2ks, včetně odjištění. Všechny přepěťové ochrany budou dodány od jednoho výrobce!!!</v>
      </c>
      <c r="BB27" s="148"/>
      <c r="BC27" s="148"/>
      <c r="BD27" s="148"/>
      <c r="BE27" s="148"/>
      <c r="BF27" s="148"/>
      <c r="BG27" s="148"/>
      <c r="BH27" s="148"/>
    </row>
    <row r="28" spans="1:60" outlineLevel="1" x14ac:dyDescent="0.2">
      <c r="A28" s="165">
        <v>11</v>
      </c>
      <c r="B28" s="166" t="s">
        <v>3046</v>
      </c>
      <c r="C28" s="175" t="s">
        <v>2939</v>
      </c>
      <c r="D28" s="167" t="s">
        <v>2498</v>
      </c>
      <c r="E28" s="168">
        <v>1</v>
      </c>
      <c r="F28" s="169">
        <v>10879.99</v>
      </c>
      <c r="G28" s="170">
        <f>ROUND(E28*F28,2)</f>
        <v>10879.99</v>
      </c>
      <c r="H28" s="169">
        <v>0</v>
      </c>
      <c r="I28" s="170">
        <f>ROUND(E28*H28,2)</f>
        <v>0</v>
      </c>
      <c r="J28" s="169">
        <v>10879.99</v>
      </c>
      <c r="K28" s="170">
        <f>ROUND(E28*J28,2)</f>
        <v>10879.99</v>
      </c>
      <c r="L28" s="170">
        <v>21</v>
      </c>
      <c r="M28" s="170">
        <f>G28*(1+L28/100)</f>
        <v>13164.787899999999</v>
      </c>
      <c r="N28" s="170">
        <v>0</v>
      </c>
      <c r="O28" s="170">
        <f>ROUND(E28*N28,2)</f>
        <v>0</v>
      </c>
      <c r="P28" s="170">
        <v>0</v>
      </c>
      <c r="Q28" s="170">
        <f>ROUND(E28*P28,2)</f>
        <v>0</v>
      </c>
      <c r="R28" s="170"/>
      <c r="S28" s="170" t="s">
        <v>321</v>
      </c>
      <c r="T28" s="171" t="s">
        <v>322</v>
      </c>
      <c r="U28" s="157">
        <v>0</v>
      </c>
      <c r="V28" s="157">
        <f>ROUND(E28*U28,2)</f>
        <v>0</v>
      </c>
      <c r="W28" s="157"/>
      <c r="X28" s="157" t="s">
        <v>388</v>
      </c>
      <c r="Y28" s="148"/>
      <c r="Z28" s="148"/>
      <c r="AA28" s="148"/>
      <c r="AB28" s="148"/>
      <c r="AC28" s="148"/>
      <c r="AD28" s="148"/>
      <c r="AE28" s="148"/>
      <c r="AF28" s="148"/>
      <c r="AG28" s="148" t="s">
        <v>389</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270" t="s">
        <v>2940</v>
      </c>
      <c r="D29" s="271"/>
      <c r="E29" s="271"/>
      <c r="F29" s="271"/>
      <c r="G29" s="271"/>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326</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65">
        <v>12</v>
      </c>
      <c r="B30" s="166" t="s">
        <v>3047</v>
      </c>
      <c r="C30" s="175" t="s">
        <v>2942</v>
      </c>
      <c r="D30" s="167" t="s">
        <v>2498</v>
      </c>
      <c r="E30" s="168">
        <v>4</v>
      </c>
      <c r="F30" s="169">
        <v>960</v>
      </c>
      <c r="G30" s="170">
        <f>ROUND(E30*F30,2)</f>
        <v>3840</v>
      </c>
      <c r="H30" s="169">
        <v>0</v>
      </c>
      <c r="I30" s="170">
        <f>ROUND(E30*H30,2)</f>
        <v>0</v>
      </c>
      <c r="J30" s="169">
        <v>960</v>
      </c>
      <c r="K30" s="170">
        <f>ROUND(E30*J30,2)</f>
        <v>3840</v>
      </c>
      <c r="L30" s="170">
        <v>21</v>
      </c>
      <c r="M30" s="170">
        <f>G30*(1+L30/100)</f>
        <v>4646.3999999999996</v>
      </c>
      <c r="N30" s="170">
        <v>0</v>
      </c>
      <c r="O30" s="170">
        <f>ROUND(E30*N30,2)</f>
        <v>0</v>
      </c>
      <c r="P30" s="170">
        <v>0</v>
      </c>
      <c r="Q30" s="170">
        <f>ROUND(E30*P30,2)</f>
        <v>0</v>
      </c>
      <c r="R30" s="170"/>
      <c r="S30" s="170" t="s">
        <v>321</v>
      </c>
      <c r="T30" s="171" t="s">
        <v>322</v>
      </c>
      <c r="U30" s="157">
        <v>0</v>
      </c>
      <c r="V30" s="157">
        <f>ROUND(E30*U30,2)</f>
        <v>0</v>
      </c>
      <c r="W30" s="157"/>
      <c r="X30" s="157" t="s">
        <v>388</v>
      </c>
      <c r="Y30" s="148"/>
      <c r="Z30" s="148"/>
      <c r="AA30" s="148"/>
      <c r="AB30" s="148"/>
      <c r="AC30" s="148"/>
      <c r="AD30" s="148"/>
      <c r="AE30" s="148"/>
      <c r="AF30" s="148"/>
      <c r="AG30" s="148" t="s">
        <v>389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270" t="s">
        <v>2943</v>
      </c>
      <c r="D31" s="271"/>
      <c r="E31" s="271"/>
      <c r="F31" s="271"/>
      <c r="G31" s="271"/>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326</v>
      </c>
      <c r="AH31" s="148"/>
      <c r="AI31" s="148"/>
      <c r="AJ31" s="148"/>
      <c r="AK31" s="148"/>
      <c r="AL31" s="148"/>
      <c r="AM31" s="148"/>
      <c r="AN31" s="148"/>
      <c r="AO31" s="148"/>
      <c r="AP31" s="148"/>
      <c r="AQ31" s="148"/>
      <c r="AR31" s="148"/>
      <c r="AS31" s="148"/>
      <c r="AT31" s="148"/>
      <c r="AU31" s="148"/>
      <c r="AV31" s="148"/>
      <c r="AW31" s="148"/>
      <c r="AX31" s="148"/>
      <c r="AY31" s="148"/>
      <c r="AZ31" s="148"/>
      <c r="BA31" s="172" t="str">
        <f>C31</f>
        <v>Odjištěný vývod trubičkovou pojistkou do 1A v pojistkové řadové svorkovnici, pomocné relé 24V DC, řadové svorky</v>
      </c>
      <c r="BB31" s="148"/>
      <c r="BC31" s="148"/>
      <c r="BD31" s="148"/>
      <c r="BE31" s="148"/>
      <c r="BF31" s="148"/>
      <c r="BG31" s="148"/>
      <c r="BH31" s="148"/>
    </row>
    <row r="32" spans="1:60" outlineLevel="1" x14ac:dyDescent="0.2">
      <c r="A32" s="165">
        <v>13</v>
      </c>
      <c r="B32" s="166" t="s">
        <v>3048</v>
      </c>
      <c r="C32" s="175" t="s">
        <v>2945</v>
      </c>
      <c r="D32" s="167" t="s">
        <v>2498</v>
      </c>
      <c r="E32" s="168">
        <v>1</v>
      </c>
      <c r="F32" s="169">
        <v>3240</v>
      </c>
      <c r="G32" s="170">
        <f>ROUND(E32*F32,2)</f>
        <v>3240</v>
      </c>
      <c r="H32" s="169">
        <v>0</v>
      </c>
      <c r="I32" s="170">
        <f>ROUND(E32*H32,2)</f>
        <v>0</v>
      </c>
      <c r="J32" s="169">
        <v>3240</v>
      </c>
      <c r="K32" s="170">
        <f>ROUND(E32*J32,2)</f>
        <v>3240</v>
      </c>
      <c r="L32" s="170">
        <v>21</v>
      </c>
      <c r="M32" s="170">
        <f>G32*(1+L32/100)</f>
        <v>3920.4</v>
      </c>
      <c r="N32" s="170">
        <v>0</v>
      </c>
      <c r="O32" s="170">
        <f>ROUND(E32*N32,2)</f>
        <v>0</v>
      </c>
      <c r="P32" s="170">
        <v>0</v>
      </c>
      <c r="Q32" s="170">
        <f>ROUND(E32*P32,2)</f>
        <v>0</v>
      </c>
      <c r="R32" s="170"/>
      <c r="S32" s="170" t="s">
        <v>321</v>
      </c>
      <c r="T32" s="171" t="s">
        <v>322</v>
      </c>
      <c r="U32" s="157">
        <v>0</v>
      </c>
      <c r="V32" s="157">
        <f>ROUND(E32*U32,2)</f>
        <v>0</v>
      </c>
      <c r="W32" s="157"/>
      <c r="X32" s="157" t="s">
        <v>388</v>
      </c>
      <c r="Y32" s="148"/>
      <c r="Z32" s="148"/>
      <c r="AA32" s="148"/>
      <c r="AB32" s="148"/>
      <c r="AC32" s="148"/>
      <c r="AD32" s="148"/>
      <c r="AE32" s="148"/>
      <c r="AF32" s="148"/>
      <c r="AG32" s="148" t="s">
        <v>389</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22.5" outlineLevel="1" x14ac:dyDescent="0.2">
      <c r="A33" s="155"/>
      <c r="B33" s="156"/>
      <c r="C33" s="270" t="s">
        <v>2946</v>
      </c>
      <c r="D33" s="271"/>
      <c r="E33" s="271"/>
      <c r="F33" s="271"/>
      <c r="G33" s="271"/>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326</v>
      </c>
      <c r="AH33" s="148"/>
      <c r="AI33" s="148"/>
      <c r="AJ33" s="148"/>
      <c r="AK33" s="148"/>
      <c r="AL33" s="148"/>
      <c r="AM33" s="148"/>
      <c r="AN33" s="148"/>
      <c r="AO33" s="148"/>
      <c r="AP33" s="148"/>
      <c r="AQ33" s="148"/>
      <c r="AR33" s="148"/>
      <c r="AS33" s="148"/>
      <c r="AT33" s="148"/>
      <c r="AU33" s="148"/>
      <c r="AV33" s="148"/>
      <c r="AW33" s="148"/>
      <c r="AX33" s="148"/>
      <c r="AY33" s="148"/>
      <c r="AZ33" s="148"/>
      <c r="BA33" s="172" t="str">
        <f>C33</f>
        <v>Odjištěný vývod trubičkovou pojistkou do 1A v pojistkové řadové svorkovnici, přepěťová ochrana pro jednu linku SPD typ 2+3, 24V DC, do 1A, řadové svorky. Všechny přepěťové ochrany budou dodány od jednoho výrobce!!!</v>
      </c>
      <c r="BB33" s="148"/>
      <c r="BC33" s="148"/>
      <c r="BD33" s="148"/>
      <c r="BE33" s="148"/>
      <c r="BF33" s="148"/>
      <c r="BG33" s="148"/>
      <c r="BH33" s="148"/>
    </row>
    <row r="34" spans="1:60" outlineLevel="1" x14ac:dyDescent="0.2">
      <c r="A34" s="165">
        <v>14</v>
      </c>
      <c r="B34" s="166" t="s">
        <v>3049</v>
      </c>
      <c r="C34" s="175" t="s">
        <v>2948</v>
      </c>
      <c r="D34" s="167" t="s">
        <v>2498</v>
      </c>
      <c r="E34" s="168">
        <v>1</v>
      </c>
      <c r="F34" s="169">
        <v>960</v>
      </c>
      <c r="G34" s="170">
        <f>ROUND(E34*F34,2)</f>
        <v>960</v>
      </c>
      <c r="H34" s="169">
        <v>0</v>
      </c>
      <c r="I34" s="170">
        <f>ROUND(E34*H34,2)</f>
        <v>0</v>
      </c>
      <c r="J34" s="169">
        <v>960</v>
      </c>
      <c r="K34" s="170">
        <f>ROUND(E34*J34,2)</f>
        <v>960</v>
      </c>
      <c r="L34" s="170">
        <v>21</v>
      </c>
      <c r="M34" s="170">
        <f>G34*(1+L34/100)</f>
        <v>1161.5999999999999</v>
      </c>
      <c r="N34" s="170">
        <v>0</v>
      </c>
      <c r="O34" s="170">
        <f>ROUND(E34*N34,2)</f>
        <v>0</v>
      </c>
      <c r="P34" s="170">
        <v>0</v>
      </c>
      <c r="Q34" s="170">
        <f>ROUND(E34*P34,2)</f>
        <v>0</v>
      </c>
      <c r="R34" s="170"/>
      <c r="S34" s="170" t="s">
        <v>321</v>
      </c>
      <c r="T34" s="171" t="s">
        <v>322</v>
      </c>
      <c r="U34" s="157">
        <v>0</v>
      </c>
      <c r="V34" s="157">
        <f>ROUND(E34*U34,2)</f>
        <v>0</v>
      </c>
      <c r="W34" s="157"/>
      <c r="X34" s="157" t="s">
        <v>388</v>
      </c>
      <c r="Y34" s="148"/>
      <c r="Z34" s="148"/>
      <c r="AA34" s="148"/>
      <c r="AB34" s="148"/>
      <c r="AC34" s="148"/>
      <c r="AD34" s="148"/>
      <c r="AE34" s="148"/>
      <c r="AF34" s="148"/>
      <c r="AG34" s="148" t="s">
        <v>389</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270" t="s">
        <v>2949</v>
      </c>
      <c r="D35" s="271"/>
      <c r="E35" s="271"/>
      <c r="F35" s="271"/>
      <c r="G35" s="271"/>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326</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87">
        <v>15</v>
      </c>
      <c r="B36" s="188" t="s">
        <v>3050</v>
      </c>
      <c r="C36" s="199" t="s">
        <v>2951</v>
      </c>
      <c r="D36" s="189" t="s">
        <v>2486</v>
      </c>
      <c r="E36" s="190">
        <v>1</v>
      </c>
      <c r="F36" s="191">
        <v>360</v>
      </c>
      <c r="G36" s="192">
        <f>ROUND(E36*F36,2)</f>
        <v>360</v>
      </c>
      <c r="H36" s="191">
        <v>0</v>
      </c>
      <c r="I36" s="192">
        <f>ROUND(E36*H36,2)</f>
        <v>0</v>
      </c>
      <c r="J36" s="191">
        <v>360</v>
      </c>
      <c r="K36" s="192">
        <f>ROUND(E36*J36,2)</f>
        <v>360</v>
      </c>
      <c r="L36" s="192">
        <v>21</v>
      </c>
      <c r="M36" s="192">
        <f>G36*(1+L36/100)</f>
        <v>435.59999999999997</v>
      </c>
      <c r="N36" s="192">
        <v>0</v>
      </c>
      <c r="O36" s="192">
        <f>ROUND(E36*N36,2)</f>
        <v>0</v>
      </c>
      <c r="P36" s="192">
        <v>0</v>
      </c>
      <c r="Q36" s="192">
        <f>ROUND(E36*P36,2)</f>
        <v>0</v>
      </c>
      <c r="R36" s="192"/>
      <c r="S36" s="192" t="s">
        <v>321</v>
      </c>
      <c r="T36" s="193" t="s">
        <v>322</v>
      </c>
      <c r="U36" s="157">
        <v>0</v>
      </c>
      <c r="V36" s="157">
        <f>ROUND(E36*U36,2)</f>
        <v>0</v>
      </c>
      <c r="W36" s="157"/>
      <c r="X36" s="157" t="s">
        <v>388</v>
      </c>
      <c r="Y36" s="148"/>
      <c r="Z36" s="148"/>
      <c r="AA36" s="148"/>
      <c r="AB36" s="148"/>
      <c r="AC36" s="148"/>
      <c r="AD36" s="148"/>
      <c r="AE36" s="148"/>
      <c r="AF36" s="148"/>
      <c r="AG36" s="148" t="s">
        <v>389</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87">
        <v>16</v>
      </c>
      <c r="B37" s="188" t="s">
        <v>3051</v>
      </c>
      <c r="C37" s="199" t="s">
        <v>2953</v>
      </c>
      <c r="D37" s="189" t="s">
        <v>2486</v>
      </c>
      <c r="E37" s="190">
        <v>3</v>
      </c>
      <c r="F37" s="191">
        <v>339.2</v>
      </c>
      <c r="G37" s="192">
        <f>ROUND(E37*F37,2)</f>
        <v>1017.6</v>
      </c>
      <c r="H37" s="191">
        <v>0</v>
      </c>
      <c r="I37" s="192">
        <f>ROUND(E37*H37,2)</f>
        <v>0</v>
      </c>
      <c r="J37" s="191">
        <v>339.2</v>
      </c>
      <c r="K37" s="192">
        <f>ROUND(E37*J37,2)</f>
        <v>1017.6</v>
      </c>
      <c r="L37" s="192">
        <v>21</v>
      </c>
      <c r="M37" s="192">
        <f>G37*(1+L37/100)</f>
        <v>1231.296</v>
      </c>
      <c r="N37" s="192">
        <v>0</v>
      </c>
      <c r="O37" s="192">
        <f>ROUND(E37*N37,2)</f>
        <v>0</v>
      </c>
      <c r="P37" s="192">
        <v>0</v>
      </c>
      <c r="Q37" s="192">
        <f>ROUND(E37*P37,2)</f>
        <v>0</v>
      </c>
      <c r="R37" s="192"/>
      <c r="S37" s="192" t="s">
        <v>321</v>
      </c>
      <c r="T37" s="193" t="s">
        <v>322</v>
      </c>
      <c r="U37" s="157">
        <v>0</v>
      </c>
      <c r="V37" s="157">
        <f>ROUND(E37*U37,2)</f>
        <v>0</v>
      </c>
      <c r="W37" s="157"/>
      <c r="X37" s="157" t="s">
        <v>388</v>
      </c>
      <c r="Y37" s="148"/>
      <c r="Z37" s="148"/>
      <c r="AA37" s="148"/>
      <c r="AB37" s="148"/>
      <c r="AC37" s="148"/>
      <c r="AD37" s="148"/>
      <c r="AE37" s="148"/>
      <c r="AF37" s="148"/>
      <c r="AG37" s="148" t="s">
        <v>389</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87">
        <v>17</v>
      </c>
      <c r="B38" s="188" t="s">
        <v>3052</v>
      </c>
      <c r="C38" s="199" t="s">
        <v>2955</v>
      </c>
      <c r="D38" s="189" t="s">
        <v>2486</v>
      </c>
      <c r="E38" s="190">
        <v>3</v>
      </c>
      <c r="F38" s="191">
        <v>339.2</v>
      </c>
      <c r="G38" s="192">
        <f>ROUND(E38*F38,2)</f>
        <v>1017.6</v>
      </c>
      <c r="H38" s="191">
        <v>0</v>
      </c>
      <c r="I38" s="192">
        <f>ROUND(E38*H38,2)</f>
        <v>0</v>
      </c>
      <c r="J38" s="191">
        <v>339.2</v>
      </c>
      <c r="K38" s="192">
        <f>ROUND(E38*J38,2)</f>
        <v>1017.6</v>
      </c>
      <c r="L38" s="192">
        <v>21</v>
      </c>
      <c r="M38" s="192">
        <f>G38*(1+L38/100)</f>
        <v>1231.296</v>
      </c>
      <c r="N38" s="192">
        <v>0</v>
      </c>
      <c r="O38" s="192">
        <f>ROUND(E38*N38,2)</f>
        <v>0</v>
      </c>
      <c r="P38" s="192">
        <v>0</v>
      </c>
      <c r="Q38" s="192">
        <f>ROUND(E38*P38,2)</f>
        <v>0</v>
      </c>
      <c r="R38" s="192"/>
      <c r="S38" s="192" t="s">
        <v>321</v>
      </c>
      <c r="T38" s="193" t="s">
        <v>322</v>
      </c>
      <c r="U38" s="157">
        <v>0</v>
      </c>
      <c r="V38" s="157">
        <f>ROUND(E38*U38,2)</f>
        <v>0</v>
      </c>
      <c r="W38" s="157"/>
      <c r="X38" s="157" t="s">
        <v>388</v>
      </c>
      <c r="Y38" s="148"/>
      <c r="Z38" s="148"/>
      <c r="AA38" s="148"/>
      <c r="AB38" s="148"/>
      <c r="AC38" s="148"/>
      <c r="AD38" s="148"/>
      <c r="AE38" s="148"/>
      <c r="AF38" s="148"/>
      <c r="AG38" s="148" t="s">
        <v>389</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65">
        <v>18</v>
      </c>
      <c r="B39" s="166" t="s">
        <v>3053</v>
      </c>
      <c r="C39" s="175" t="s">
        <v>2957</v>
      </c>
      <c r="D39" s="167" t="s">
        <v>2486</v>
      </c>
      <c r="E39" s="168">
        <v>1</v>
      </c>
      <c r="F39" s="169">
        <v>51999.92</v>
      </c>
      <c r="G39" s="170">
        <f>ROUND(E39*F39,2)</f>
        <v>51999.92</v>
      </c>
      <c r="H39" s="169">
        <v>0</v>
      </c>
      <c r="I39" s="170">
        <f>ROUND(E39*H39,2)</f>
        <v>0</v>
      </c>
      <c r="J39" s="169">
        <v>51999.92</v>
      </c>
      <c r="K39" s="170">
        <f>ROUND(E39*J39,2)</f>
        <v>51999.92</v>
      </c>
      <c r="L39" s="170">
        <v>21</v>
      </c>
      <c r="M39" s="170">
        <f>G39*(1+L39/100)</f>
        <v>62919.903199999993</v>
      </c>
      <c r="N39" s="170">
        <v>0</v>
      </c>
      <c r="O39" s="170">
        <f>ROUND(E39*N39,2)</f>
        <v>0</v>
      </c>
      <c r="P39" s="170">
        <v>0</v>
      </c>
      <c r="Q39" s="170">
        <f>ROUND(E39*P39,2)</f>
        <v>0</v>
      </c>
      <c r="R39" s="170"/>
      <c r="S39" s="170" t="s">
        <v>321</v>
      </c>
      <c r="T39" s="171" t="s">
        <v>322</v>
      </c>
      <c r="U39" s="157">
        <v>0</v>
      </c>
      <c r="V39" s="157">
        <f>ROUND(E39*U39,2)</f>
        <v>0</v>
      </c>
      <c r="W39" s="157"/>
      <c r="X39" s="157" t="s">
        <v>388</v>
      </c>
      <c r="Y39" s="148"/>
      <c r="Z39" s="148"/>
      <c r="AA39" s="148"/>
      <c r="AB39" s="148"/>
      <c r="AC39" s="148"/>
      <c r="AD39" s="148"/>
      <c r="AE39" s="148"/>
      <c r="AF39" s="148"/>
      <c r="AG39" s="148" t="s">
        <v>389</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270" t="s">
        <v>2958</v>
      </c>
      <c r="D40" s="271"/>
      <c r="E40" s="271"/>
      <c r="F40" s="271"/>
      <c r="G40" s="271"/>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326</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261" t="s">
        <v>2959</v>
      </c>
      <c r="D41" s="262"/>
      <c r="E41" s="262"/>
      <c r="F41" s="262"/>
      <c r="G41" s="262"/>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326</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261" t="s">
        <v>3029</v>
      </c>
      <c r="D42" s="262"/>
      <c r="E42" s="262"/>
      <c r="F42" s="262"/>
      <c r="G42" s="262"/>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326</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261" t="s">
        <v>2960</v>
      </c>
      <c r="D43" s="262"/>
      <c r="E43" s="262"/>
      <c r="F43" s="262"/>
      <c r="G43" s="262"/>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326</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261" t="s">
        <v>2961</v>
      </c>
      <c r="D44" s="262"/>
      <c r="E44" s="262"/>
      <c r="F44" s="262"/>
      <c r="G44" s="262"/>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326</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261" t="s">
        <v>2962</v>
      </c>
      <c r="D45" s="262"/>
      <c r="E45" s="262"/>
      <c r="F45" s="262"/>
      <c r="G45" s="262"/>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326</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33.75" outlineLevel="1" x14ac:dyDescent="0.2">
      <c r="A46" s="155"/>
      <c r="B46" s="156"/>
      <c r="C46" s="261" t="s">
        <v>3030</v>
      </c>
      <c r="D46" s="262"/>
      <c r="E46" s="262"/>
      <c r="F46" s="262"/>
      <c r="G46" s="262"/>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326</v>
      </c>
      <c r="AH46" s="148"/>
      <c r="AI46" s="148"/>
      <c r="AJ46" s="148"/>
      <c r="AK46" s="148"/>
      <c r="AL46" s="148"/>
      <c r="AM46" s="148"/>
      <c r="AN46" s="148"/>
      <c r="AO46" s="148"/>
      <c r="AP46" s="148"/>
      <c r="AQ46" s="148"/>
      <c r="AR46" s="148"/>
      <c r="AS46" s="148"/>
      <c r="AT46" s="148"/>
      <c r="AU46" s="148"/>
      <c r="AV46" s="148"/>
      <c r="AW46" s="148"/>
      <c r="AX46" s="148"/>
      <c r="AY46" s="148"/>
      <c r="AZ46" s="148"/>
      <c r="BA46" s="172" t="str">
        <f>C46</f>
        <v>1x rozšiřující modul digitálních vstupů 4xDI, 24V DC, 1x rozšiřující modul analogových vstupů 4xAI, 24V DC, galvanicky oddělené, pro montáž na DIN, kabelové propojení PLC - rozšiřující modul, programové vybavení pro PLC, SW do stanice pro řízení ČS, osazení zařízení do skříně RMDx včetně prodrátování, oživení, odladění a zaškolení obsluhy.</v>
      </c>
      <c r="BB46" s="148"/>
      <c r="BC46" s="148"/>
      <c r="BD46" s="148"/>
      <c r="BE46" s="148"/>
      <c r="BF46" s="148"/>
      <c r="BG46" s="148"/>
      <c r="BH46" s="148"/>
    </row>
    <row r="47" spans="1:60" outlineLevel="1" x14ac:dyDescent="0.2">
      <c r="A47" s="155"/>
      <c r="B47" s="156"/>
      <c r="C47" s="261" t="s">
        <v>2963</v>
      </c>
      <c r="D47" s="262"/>
      <c r="E47" s="262"/>
      <c r="F47" s="262"/>
      <c r="G47" s="262"/>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326</v>
      </c>
      <c r="AH47" s="148"/>
      <c r="AI47" s="148"/>
      <c r="AJ47" s="148"/>
      <c r="AK47" s="148"/>
      <c r="AL47" s="148"/>
      <c r="AM47" s="148"/>
      <c r="AN47" s="148"/>
      <c r="AO47" s="148"/>
      <c r="AP47" s="148"/>
      <c r="AQ47" s="148"/>
      <c r="AR47" s="148"/>
      <c r="AS47" s="148"/>
      <c r="AT47" s="148"/>
      <c r="AU47" s="148"/>
      <c r="AV47" s="148"/>
      <c r="AW47" s="148"/>
      <c r="AX47" s="148"/>
      <c r="AY47" s="148"/>
      <c r="AZ47" s="148"/>
      <c r="BA47" s="172" t="str">
        <f>C47</f>
        <v>1x HMI ovládací grafický barevný panel, 24V DC, RJ45 Ethernet, včetně SW, pro montáž do dveří rozvaděče,</v>
      </c>
      <c r="BB47" s="148"/>
      <c r="BC47" s="148"/>
      <c r="BD47" s="148"/>
      <c r="BE47" s="148"/>
      <c r="BF47" s="148"/>
      <c r="BG47" s="148"/>
      <c r="BH47" s="148"/>
    </row>
    <row r="48" spans="1:60" outlineLevel="1" x14ac:dyDescent="0.2">
      <c r="A48" s="155"/>
      <c r="B48" s="156"/>
      <c r="C48" s="261" t="s">
        <v>3031</v>
      </c>
      <c r="D48" s="262"/>
      <c r="E48" s="262"/>
      <c r="F48" s="262"/>
      <c r="G48" s="262"/>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326</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261" t="s">
        <v>2964</v>
      </c>
      <c r="D49" s="262"/>
      <c r="E49" s="262"/>
      <c r="F49" s="262"/>
      <c r="G49" s="262"/>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326</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261" t="s">
        <v>2965</v>
      </c>
      <c r="D50" s="262"/>
      <c r="E50" s="262"/>
      <c r="F50" s="262"/>
      <c r="G50" s="262"/>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326</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87">
        <v>19</v>
      </c>
      <c r="B51" s="188" t="s">
        <v>3054</v>
      </c>
      <c r="C51" s="199" t="s">
        <v>2967</v>
      </c>
      <c r="D51" s="189" t="s">
        <v>320</v>
      </c>
      <c r="E51" s="190">
        <v>1</v>
      </c>
      <c r="F51" s="191">
        <v>520</v>
      </c>
      <c r="G51" s="192">
        <f t="shared" ref="G51:G58" si="0">ROUND(E51*F51,2)</f>
        <v>520</v>
      </c>
      <c r="H51" s="191">
        <v>0</v>
      </c>
      <c r="I51" s="192">
        <f t="shared" ref="I51:I58" si="1">ROUND(E51*H51,2)</f>
        <v>0</v>
      </c>
      <c r="J51" s="191">
        <v>520</v>
      </c>
      <c r="K51" s="192">
        <f t="shared" ref="K51:K58" si="2">ROUND(E51*J51,2)</f>
        <v>520</v>
      </c>
      <c r="L51" s="192">
        <v>21</v>
      </c>
      <c r="M51" s="192">
        <f t="shared" ref="M51:M58" si="3">G51*(1+L51/100)</f>
        <v>629.19999999999993</v>
      </c>
      <c r="N51" s="192">
        <v>0</v>
      </c>
      <c r="O51" s="192">
        <f t="shared" ref="O51:O58" si="4">ROUND(E51*N51,2)</f>
        <v>0</v>
      </c>
      <c r="P51" s="192">
        <v>0</v>
      </c>
      <c r="Q51" s="192">
        <f t="shared" ref="Q51:Q58" si="5">ROUND(E51*P51,2)</f>
        <v>0</v>
      </c>
      <c r="R51" s="192"/>
      <c r="S51" s="192" t="s">
        <v>321</v>
      </c>
      <c r="T51" s="193" t="s">
        <v>322</v>
      </c>
      <c r="U51" s="157">
        <v>0</v>
      </c>
      <c r="V51" s="157">
        <f t="shared" ref="V51:V58" si="6">ROUND(E51*U51,2)</f>
        <v>0</v>
      </c>
      <c r="W51" s="157"/>
      <c r="X51" s="157" t="s">
        <v>388</v>
      </c>
      <c r="Y51" s="148"/>
      <c r="Z51" s="148"/>
      <c r="AA51" s="148"/>
      <c r="AB51" s="148"/>
      <c r="AC51" s="148"/>
      <c r="AD51" s="148"/>
      <c r="AE51" s="148"/>
      <c r="AF51" s="148"/>
      <c r="AG51" s="148" t="s">
        <v>389</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87">
        <v>20</v>
      </c>
      <c r="B52" s="188" t="s">
        <v>3055</v>
      </c>
      <c r="C52" s="199" t="s">
        <v>2969</v>
      </c>
      <c r="D52" s="189" t="s">
        <v>320</v>
      </c>
      <c r="E52" s="190">
        <v>1</v>
      </c>
      <c r="F52" s="191">
        <v>920</v>
      </c>
      <c r="G52" s="192">
        <f t="shared" si="0"/>
        <v>920</v>
      </c>
      <c r="H52" s="191">
        <v>0</v>
      </c>
      <c r="I52" s="192">
        <f t="shared" si="1"/>
        <v>0</v>
      </c>
      <c r="J52" s="191">
        <v>920</v>
      </c>
      <c r="K52" s="192">
        <f t="shared" si="2"/>
        <v>920</v>
      </c>
      <c r="L52" s="192">
        <v>21</v>
      </c>
      <c r="M52" s="192">
        <f t="shared" si="3"/>
        <v>1113.2</v>
      </c>
      <c r="N52" s="192">
        <v>0</v>
      </c>
      <c r="O52" s="192">
        <f t="shared" si="4"/>
        <v>0</v>
      </c>
      <c r="P52" s="192">
        <v>0</v>
      </c>
      <c r="Q52" s="192">
        <f t="shared" si="5"/>
        <v>0</v>
      </c>
      <c r="R52" s="192"/>
      <c r="S52" s="192" t="s">
        <v>321</v>
      </c>
      <c r="T52" s="193" t="s">
        <v>322</v>
      </c>
      <c r="U52" s="157">
        <v>0</v>
      </c>
      <c r="V52" s="157">
        <f t="shared" si="6"/>
        <v>0</v>
      </c>
      <c r="W52" s="157"/>
      <c r="X52" s="157" t="s">
        <v>388</v>
      </c>
      <c r="Y52" s="148"/>
      <c r="Z52" s="148"/>
      <c r="AA52" s="148"/>
      <c r="AB52" s="148"/>
      <c r="AC52" s="148"/>
      <c r="AD52" s="148"/>
      <c r="AE52" s="148"/>
      <c r="AF52" s="148"/>
      <c r="AG52" s="148" t="s">
        <v>389</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87">
        <v>21</v>
      </c>
      <c r="B53" s="188" t="s">
        <v>3056</v>
      </c>
      <c r="C53" s="199" t="s">
        <v>2971</v>
      </c>
      <c r="D53" s="189" t="s">
        <v>320</v>
      </c>
      <c r="E53" s="190">
        <v>1</v>
      </c>
      <c r="F53" s="191">
        <v>880</v>
      </c>
      <c r="G53" s="192">
        <f t="shared" si="0"/>
        <v>880</v>
      </c>
      <c r="H53" s="191">
        <v>0</v>
      </c>
      <c r="I53" s="192">
        <f t="shared" si="1"/>
        <v>0</v>
      </c>
      <c r="J53" s="191">
        <v>880</v>
      </c>
      <c r="K53" s="192">
        <f t="shared" si="2"/>
        <v>880</v>
      </c>
      <c r="L53" s="192">
        <v>21</v>
      </c>
      <c r="M53" s="192">
        <f t="shared" si="3"/>
        <v>1064.8</v>
      </c>
      <c r="N53" s="192">
        <v>0</v>
      </c>
      <c r="O53" s="192">
        <f t="shared" si="4"/>
        <v>0</v>
      </c>
      <c r="P53" s="192">
        <v>0</v>
      </c>
      <c r="Q53" s="192">
        <f t="shared" si="5"/>
        <v>0</v>
      </c>
      <c r="R53" s="192"/>
      <c r="S53" s="192" t="s">
        <v>321</v>
      </c>
      <c r="T53" s="193" t="s">
        <v>322</v>
      </c>
      <c r="U53" s="157">
        <v>0</v>
      </c>
      <c r="V53" s="157">
        <f t="shared" si="6"/>
        <v>0</v>
      </c>
      <c r="W53" s="157"/>
      <c r="X53" s="157" t="s">
        <v>388</v>
      </c>
      <c r="Y53" s="148"/>
      <c r="Z53" s="148"/>
      <c r="AA53" s="148"/>
      <c r="AB53" s="148"/>
      <c r="AC53" s="148"/>
      <c r="AD53" s="148"/>
      <c r="AE53" s="148"/>
      <c r="AF53" s="148"/>
      <c r="AG53" s="148" t="s">
        <v>389</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87">
        <v>22</v>
      </c>
      <c r="B54" s="188" t="s">
        <v>3057</v>
      </c>
      <c r="C54" s="199" t="s">
        <v>2973</v>
      </c>
      <c r="D54" s="189" t="s">
        <v>320</v>
      </c>
      <c r="E54" s="190">
        <v>1</v>
      </c>
      <c r="F54" s="191">
        <v>880</v>
      </c>
      <c r="G54" s="192">
        <f t="shared" si="0"/>
        <v>880</v>
      </c>
      <c r="H54" s="191">
        <v>0</v>
      </c>
      <c r="I54" s="192">
        <f t="shared" si="1"/>
        <v>0</v>
      </c>
      <c r="J54" s="191">
        <v>880</v>
      </c>
      <c r="K54" s="192">
        <f t="shared" si="2"/>
        <v>880</v>
      </c>
      <c r="L54" s="192">
        <v>21</v>
      </c>
      <c r="M54" s="192">
        <f t="shared" si="3"/>
        <v>1064.8</v>
      </c>
      <c r="N54" s="192">
        <v>0</v>
      </c>
      <c r="O54" s="192">
        <f t="shared" si="4"/>
        <v>0</v>
      </c>
      <c r="P54" s="192">
        <v>0</v>
      </c>
      <c r="Q54" s="192">
        <f t="shared" si="5"/>
        <v>0</v>
      </c>
      <c r="R54" s="192"/>
      <c r="S54" s="192" t="s">
        <v>321</v>
      </c>
      <c r="T54" s="193" t="s">
        <v>322</v>
      </c>
      <c r="U54" s="157">
        <v>0</v>
      </c>
      <c r="V54" s="157">
        <f t="shared" si="6"/>
        <v>0</v>
      </c>
      <c r="W54" s="157"/>
      <c r="X54" s="157" t="s">
        <v>388</v>
      </c>
      <c r="Y54" s="148"/>
      <c r="Z54" s="148"/>
      <c r="AA54" s="148"/>
      <c r="AB54" s="148"/>
      <c r="AC54" s="148"/>
      <c r="AD54" s="148"/>
      <c r="AE54" s="148"/>
      <c r="AF54" s="148"/>
      <c r="AG54" s="148" t="s">
        <v>389</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87">
        <v>23</v>
      </c>
      <c r="B55" s="188" t="s">
        <v>3058</v>
      </c>
      <c r="C55" s="199" t="s">
        <v>2975</v>
      </c>
      <c r="D55" s="189" t="s">
        <v>320</v>
      </c>
      <c r="E55" s="190">
        <v>1</v>
      </c>
      <c r="F55" s="191">
        <v>1600</v>
      </c>
      <c r="G55" s="192">
        <f t="shared" si="0"/>
        <v>1600</v>
      </c>
      <c r="H55" s="191">
        <v>0</v>
      </c>
      <c r="I55" s="192">
        <f t="shared" si="1"/>
        <v>0</v>
      </c>
      <c r="J55" s="191">
        <v>1600</v>
      </c>
      <c r="K55" s="192">
        <f t="shared" si="2"/>
        <v>1600</v>
      </c>
      <c r="L55" s="192">
        <v>21</v>
      </c>
      <c r="M55" s="192">
        <f t="shared" si="3"/>
        <v>1936</v>
      </c>
      <c r="N55" s="192">
        <v>0</v>
      </c>
      <c r="O55" s="192">
        <f t="shared" si="4"/>
        <v>0</v>
      </c>
      <c r="P55" s="192">
        <v>0</v>
      </c>
      <c r="Q55" s="192">
        <f t="shared" si="5"/>
        <v>0</v>
      </c>
      <c r="R55" s="192"/>
      <c r="S55" s="192" t="s">
        <v>321</v>
      </c>
      <c r="T55" s="193" t="s">
        <v>322</v>
      </c>
      <c r="U55" s="157">
        <v>0</v>
      </c>
      <c r="V55" s="157">
        <f t="shared" si="6"/>
        <v>0</v>
      </c>
      <c r="W55" s="157"/>
      <c r="X55" s="157" t="s">
        <v>388</v>
      </c>
      <c r="Y55" s="148"/>
      <c r="Z55" s="148"/>
      <c r="AA55" s="148"/>
      <c r="AB55" s="148"/>
      <c r="AC55" s="148"/>
      <c r="AD55" s="148"/>
      <c r="AE55" s="148"/>
      <c r="AF55" s="148"/>
      <c r="AG55" s="148" t="s">
        <v>389</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87">
        <v>24</v>
      </c>
      <c r="B56" s="188" t="s">
        <v>3059</v>
      </c>
      <c r="C56" s="199" t="s">
        <v>2977</v>
      </c>
      <c r="D56" s="189" t="s">
        <v>320</v>
      </c>
      <c r="E56" s="190">
        <v>1</v>
      </c>
      <c r="F56" s="191">
        <v>1280</v>
      </c>
      <c r="G56" s="192">
        <f t="shared" si="0"/>
        <v>1280</v>
      </c>
      <c r="H56" s="191">
        <v>0</v>
      </c>
      <c r="I56" s="192">
        <f t="shared" si="1"/>
        <v>0</v>
      </c>
      <c r="J56" s="191">
        <v>1280</v>
      </c>
      <c r="K56" s="192">
        <f t="shared" si="2"/>
        <v>1280</v>
      </c>
      <c r="L56" s="192">
        <v>21</v>
      </c>
      <c r="M56" s="192">
        <f t="shared" si="3"/>
        <v>1548.8</v>
      </c>
      <c r="N56" s="192">
        <v>0</v>
      </c>
      <c r="O56" s="192">
        <f t="shared" si="4"/>
        <v>0</v>
      </c>
      <c r="P56" s="192">
        <v>0</v>
      </c>
      <c r="Q56" s="192">
        <f t="shared" si="5"/>
        <v>0</v>
      </c>
      <c r="R56" s="192"/>
      <c r="S56" s="192" t="s">
        <v>321</v>
      </c>
      <c r="T56" s="193" t="s">
        <v>322</v>
      </c>
      <c r="U56" s="157">
        <v>0</v>
      </c>
      <c r="V56" s="157">
        <f t="shared" si="6"/>
        <v>0</v>
      </c>
      <c r="W56" s="157"/>
      <c r="X56" s="157" t="s">
        <v>388</v>
      </c>
      <c r="Y56" s="148"/>
      <c r="Z56" s="148"/>
      <c r="AA56" s="148"/>
      <c r="AB56" s="148"/>
      <c r="AC56" s="148"/>
      <c r="AD56" s="148"/>
      <c r="AE56" s="148"/>
      <c r="AF56" s="148"/>
      <c r="AG56" s="148" t="s">
        <v>389</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87">
        <v>25</v>
      </c>
      <c r="B57" s="188" t="s">
        <v>3060</v>
      </c>
      <c r="C57" s="199" t="s">
        <v>2979</v>
      </c>
      <c r="D57" s="189" t="s">
        <v>320</v>
      </c>
      <c r="E57" s="190">
        <v>1</v>
      </c>
      <c r="F57" s="191">
        <v>25479.97</v>
      </c>
      <c r="G57" s="192">
        <f t="shared" si="0"/>
        <v>25479.97</v>
      </c>
      <c r="H57" s="191">
        <v>0</v>
      </c>
      <c r="I57" s="192">
        <f t="shared" si="1"/>
        <v>0</v>
      </c>
      <c r="J57" s="191">
        <v>25479.97</v>
      </c>
      <c r="K57" s="192">
        <f t="shared" si="2"/>
        <v>25479.97</v>
      </c>
      <c r="L57" s="192">
        <v>21</v>
      </c>
      <c r="M57" s="192">
        <f t="shared" si="3"/>
        <v>30830.7637</v>
      </c>
      <c r="N57" s="192">
        <v>0</v>
      </c>
      <c r="O57" s="192">
        <f t="shared" si="4"/>
        <v>0</v>
      </c>
      <c r="P57" s="192">
        <v>0</v>
      </c>
      <c r="Q57" s="192">
        <f t="shared" si="5"/>
        <v>0</v>
      </c>
      <c r="R57" s="192"/>
      <c r="S57" s="192" t="s">
        <v>321</v>
      </c>
      <c r="T57" s="193" t="s">
        <v>322</v>
      </c>
      <c r="U57" s="157">
        <v>0</v>
      </c>
      <c r="V57" s="157">
        <f t="shared" si="6"/>
        <v>0</v>
      </c>
      <c r="W57" s="157"/>
      <c r="X57" s="157" t="s">
        <v>388</v>
      </c>
      <c r="Y57" s="148"/>
      <c r="Z57" s="148"/>
      <c r="AA57" s="148"/>
      <c r="AB57" s="148"/>
      <c r="AC57" s="148"/>
      <c r="AD57" s="148"/>
      <c r="AE57" s="148"/>
      <c r="AF57" s="148"/>
      <c r="AG57" s="148" t="s">
        <v>389</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87">
        <v>26</v>
      </c>
      <c r="B58" s="188" t="s">
        <v>3061</v>
      </c>
      <c r="C58" s="199" t="s">
        <v>2981</v>
      </c>
      <c r="D58" s="189" t="s">
        <v>320</v>
      </c>
      <c r="E58" s="190">
        <v>1</v>
      </c>
      <c r="F58" s="191">
        <v>9999.99</v>
      </c>
      <c r="G58" s="192">
        <f t="shared" si="0"/>
        <v>9999.99</v>
      </c>
      <c r="H58" s="191">
        <v>0</v>
      </c>
      <c r="I58" s="192">
        <f t="shared" si="1"/>
        <v>0</v>
      </c>
      <c r="J58" s="191">
        <v>9999.99</v>
      </c>
      <c r="K58" s="192">
        <f t="shared" si="2"/>
        <v>9999.99</v>
      </c>
      <c r="L58" s="192">
        <v>21</v>
      </c>
      <c r="M58" s="192">
        <f t="shared" si="3"/>
        <v>12099.9879</v>
      </c>
      <c r="N58" s="192">
        <v>0</v>
      </c>
      <c r="O58" s="192">
        <f t="shared" si="4"/>
        <v>0</v>
      </c>
      <c r="P58" s="192">
        <v>0</v>
      </c>
      <c r="Q58" s="192">
        <f t="shared" si="5"/>
        <v>0</v>
      </c>
      <c r="R58" s="192"/>
      <c r="S58" s="192" t="s">
        <v>321</v>
      </c>
      <c r="T58" s="193" t="s">
        <v>322</v>
      </c>
      <c r="U58" s="157">
        <v>0</v>
      </c>
      <c r="V58" s="157">
        <f t="shared" si="6"/>
        <v>0</v>
      </c>
      <c r="W58" s="157"/>
      <c r="X58" s="157" t="s">
        <v>388</v>
      </c>
      <c r="Y58" s="148"/>
      <c r="Z58" s="148"/>
      <c r="AA58" s="148"/>
      <c r="AB58" s="148"/>
      <c r="AC58" s="148"/>
      <c r="AD58" s="148"/>
      <c r="AE58" s="148"/>
      <c r="AF58" s="148"/>
      <c r="AG58" s="148" t="s">
        <v>389</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x14ac:dyDescent="0.2">
      <c r="A59" s="159" t="s">
        <v>316</v>
      </c>
      <c r="B59" s="160" t="s">
        <v>257</v>
      </c>
      <c r="C59" s="174" t="s">
        <v>252</v>
      </c>
      <c r="D59" s="161"/>
      <c r="E59" s="162"/>
      <c r="F59" s="163"/>
      <c r="G59" s="163">
        <f>SUMIF(AG60:AG61,"&lt;&gt;NOR",G60:G61)</f>
        <v>6399.99</v>
      </c>
      <c r="H59" s="163"/>
      <c r="I59" s="163">
        <f>SUM(I60:I61)</f>
        <v>0</v>
      </c>
      <c r="J59" s="163"/>
      <c r="K59" s="163">
        <f>SUM(K60:K61)</f>
        <v>6399.99</v>
      </c>
      <c r="L59" s="163"/>
      <c r="M59" s="163">
        <f>SUM(M60:M61)</f>
        <v>7743.9878999999992</v>
      </c>
      <c r="N59" s="163"/>
      <c r="O59" s="163">
        <f>SUM(O60:O61)</f>
        <v>0</v>
      </c>
      <c r="P59" s="163"/>
      <c r="Q59" s="163">
        <f>SUM(Q60:Q61)</f>
        <v>0</v>
      </c>
      <c r="R59" s="163"/>
      <c r="S59" s="163"/>
      <c r="T59" s="164"/>
      <c r="U59" s="158"/>
      <c r="V59" s="158">
        <f>SUM(V60:V61)</f>
        <v>0</v>
      </c>
      <c r="W59" s="158"/>
      <c r="X59" s="158"/>
      <c r="AG59" t="s">
        <v>317</v>
      </c>
    </row>
    <row r="60" spans="1:60" outlineLevel="1" x14ac:dyDescent="0.2">
      <c r="A60" s="165">
        <v>27</v>
      </c>
      <c r="B60" s="166" t="s">
        <v>2531</v>
      </c>
      <c r="C60" s="175" t="s">
        <v>2982</v>
      </c>
      <c r="D60" s="167" t="s">
        <v>2486</v>
      </c>
      <c r="E60" s="168">
        <v>1</v>
      </c>
      <c r="F60" s="169">
        <v>6399.99</v>
      </c>
      <c r="G60" s="170">
        <f>ROUND(E60*F60,2)</f>
        <v>6399.99</v>
      </c>
      <c r="H60" s="169">
        <v>0</v>
      </c>
      <c r="I60" s="170">
        <f>ROUND(E60*H60,2)</f>
        <v>0</v>
      </c>
      <c r="J60" s="169">
        <v>6399.99</v>
      </c>
      <c r="K60" s="170">
        <f>ROUND(E60*J60,2)</f>
        <v>6399.99</v>
      </c>
      <c r="L60" s="170">
        <v>21</v>
      </c>
      <c r="M60" s="170">
        <f>G60*(1+L60/100)</f>
        <v>7743.9878999999992</v>
      </c>
      <c r="N60" s="170">
        <v>0</v>
      </c>
      <c r="O60" s="170">
        <f>ROUND(E60*N60,2)</f>
        <v>0</v>
      </c>
      <c r="P60" s="170">
        <v>0</v>
      </c>
      <c r="Q60" s="170">
        <f>ROUND(E60*P60,2)</f>
        <v>0</v>
      </c>
      <c r="R60" s="170"/>
      <c r="S60" s="170" t="s">
        <v>321</v>
      </c>
      <c r="T60" s="171" t="s">
        <v>322</v>
      </c>
      <c r="U60" s="157">
        <v>0</v>
      </c>
      <c r="V60" s="157">
        <f>ROUND(E60*U60,2)</f>
        <v>0</v>
      </c>
      <c r="W60" s="157"/>
      <c r="X60" s="157" t="s">
        <v>388</v>
      </c>
      <c r="Y60" s="148"/>
      <c r="Z60" s="148"/>
      <c r="AA60" s="148"/>
      <c r="AB60" s="148"/>
      <c r="AC60" s="148"/>
      <c r="AD60" s="148"/>
      <c r="AE60" s="148"/>
      <c r="AF60" s="148"/>
      <c r="AG60" s="148" t="s">
        <v>389</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ht="33.75" outlineLevel="1" x14ac:dyDescent="0.2">
      <c r="A61" s="155"/>
      <c r="B61" s="156"/>
      <c r="C61" s="270" t="s">
        <v>2983</v>
      </c>
      <c r="D61" s="271"/>
      <c r="E61" s="271"/>
      <c r="F61" s="271"/>
      <c r="G61" s="271"/>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326</v>
      </c>
      <c r="AH61" s="148"/>
      <c r="AI61" s="148"/>
      <c r="AJ61" s="148"/>
      <c r="AK61" s="148"/>
      <c r="AL61" s="148"/>
      <c r="AM61" s="148"/>
      <c r="AN61" s="148"/>
      <c r="AO61" s="148"/>
      <c r="AP61" s="148"/>
      <c r="AQ61" s="148"/>
      <c r="AR61" s="148"/>
      <c r="AS61" s="148"/>
      <c r="AT61" s="148"/>
      <c r="AU61" s="148"/>
      <c r="AV61" s="148"/>
      <c r="AW61" s="148"/>
      <c r="AX61" s="148"/>
      <c r="AY61" s="148"/>
      <c r="AZ61" s="148"/>
      <c r="BA61" s="172" t="str">
        <f>C61</f>
        <v>Typová plastová prázdná skříň, montáž do výklenku, o rozměrech v. 600 x š.400 x h.240 mm, krytí IP44/IP00, s montážním plechem a přívodkou 32A, 400V, TN-S pro připojení mobilního náhradního zdroje provozovatele, s přívodem zespodu, přívod CYKY-J 5x6mm2. Bude osazena do niky v boční stěně zděného pilíře, který je dodávkou stavební části ČS.</v>
      </c>
      <c r="BB61" s="148"/>
      <c r="BC61" s="148"/>
      <c r="BD61" s="148"/>
      <c r="BE61" s="148"/>
      <c r="BF61" s="148"/>
      <c r="BG61" s="148"/>
      <c r="BH61" s="148"/>
    </row>
    <row r="62" spans="1:60" x14ac:dyDescent="0.2">
      <c r="A62" s="159" t="s">
        <v>316</v>
      </c>
      <c r="B62" s="160" t="s">
        <v>270</v>
      </c>
      <c r="C62" s="174" t="s">
        <v>271</v>
      </c>
      <c r="D62" s="161"/>
      <c r="E62" s="162"/>
      <c r="F62" s="163"/>
      <c r="G62" s="163">
        <f>SUMIF(AG63:AG75,"&lt;&gt;NOR",G63:G75)</f>
        <v>13271.2</v>
      </c>
      <c r="H62" s="163"/>
      <c r="I62" s="163">
        <f>SUM(I63:I75)</f>
        <v>0</v>
      </c>
      <c r="J62" s="163"/>
      <c r="K62" s="163">
        <f>SUM(K63:K75)</f>
        <v>13271.2</v>
      </c>
      <c r="L62" s="163"/>
      <c r="M62" s="163">
        <f>SUM(M63:M75)</f>
        <v>16058.152</v>
      </c>
      <c r="N62" s="163"/>
      <c r="O62" s="163">
        <f>SUM(O63:O75)</f>
        <v>0</v>
      </c>
      <c r="P62" s="163"/>
      <c r="Q62" s="163">
        <f>SUM(Q63:Q75)</f>
        <v>0</v>
      </c>
      <c r="R62" s="163"/>
      <c r="S62" s="163"/>
      <c r="T62" s="164"/>
      <c r="U62" s="158"/>
      <c r="V62" s="158">
        <f>SUM(V63:V75)</f>
        <v>0</v>
      </c>
      <c r="W62" s="158"/>
      <c r="X62" s="158"/>
      <c r="AG62" t="s">
        <v>317</v>
      </c>
    </row>
    <row r="63" spans="1:60" outlineLevel="1" x14ac:dyDescent="0.2">
      <c r="A63" s="187">
        <v>28</v>
      </c>
      <c r="B63" s="188" t="s">
        <v>2488</v>
      </c>
      <c r="C63" s="199" t="s">
        <v>2984</v>
      </c>
      <c r="D63" s="189" t="s">
        <v>420</v>
      </c>
      <c r="E63" s="190">
        <v>4</v>
      </c>
      <c r="F63" s="191">
        <v>92.8</v>
      </c>
      <c r="G63" s="192">
        <f t="shared" ref="G63:G73" si="7">ROUND(E63*F63,2)</f>
        <v>371.2</v>
      </c>
      <c r="H63" s="191">
        <v>0</v>
      </c>
      <c r="I63" s="192">
        <f t="shared" ref="I63:I73" si="8">ROUND(E63*H63,2)</f>
        <v>0</v>
      </c>
      <c r="J63" s="191">
        <v>92.8</v>
      </c>
      <c r="K63" s="192">
        <f t="shared" ref="K63:K73" si="9">ROUND(E63*J63,2)</f>
        <v>371.2</v>
      </c>
      <c r="L63" s="192">
        <v>21</v>
      </c>
      <c r="M63" s="192">
        <f t="shared" ref="M63:M73" si="10">G63*(1+L63/100)</f>
        <v>449.15199999999999</v>
      </c>
      <c r="N63" s="192">
        <v>0</v>
      </c>
      <c r="O63" s="192">
        <f t="shared" ref="O63:O73" si="11">ROUND(E63*N63,2)</f>
        <v>0</v>
      </c>
      <c r="P63" s="192">
        <v>0</v>
      </c>
      <c r="Q63" s="192">
        <f t="shared" ref="Q63:Q73" si="12">ROUND(E63*P63,2)</f>
        <v>0</v>
      </c>
      <c r="R63" s="192"/>
      <c r="S63" s="192" t="s">
        <v>321</v>
      </c>
      <c r="T63" s="193" t="s">
        <v>322</v>
      </c>
      <c r="U63" s="157">
        <v>0</v>
      </c>
      <c r="V63" s="157">
        <f t="shared" ref="V63:V73" si="13">ROUND(E63*U63,2)</f>
        <v>0</v>
      </c>
      <c r="W63" s="157"/>
      <c r="X63" s="157" t="s">
        <v>388</v>
      </c>
      <c r="Y63" s="148"/>
      <c r="Z63" s="148"/>
      <c r="AA63" s="148"/>
      <c r="AB63" s="148"/>
      <c r="AC63" s="148"/>
      <c r="AD63" s="148"/>
      <c r="AE63" s="148"/>
      <c r="AF63" s="148"/>
      <c r="AG63" s="148" t="s">
        <v>389</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87">
        <v>29</v>
      </c>
      <c r="B64" s="188" t="s">
        <v>2490</v>
      </c>
      <c r="C64" s="199" t="s">
        <v>2985</v>
      </c>
      <c r="D64" s="189" t="s">
        <v>420</v>
      </c>
      <c r="E64" s="190">
        <v>40</v>
      </c>
      <c r="F64" s="191">
        <v>43.2</v>
      </c>
      <c r="G64" s="192">
        <f t="shared" si="7"/>
        <v>1728</v>
      </c>
      <c r="H64" s="191">
        <v>0</v>
      </c>
      <c r="I64" s="192">
        <f t="shared" si="8"/>
        <v>0</v>
      </c>
      <c r="J64" s="191">
        <v>43.2</v>
      </c>
      <c r="K64" s="192">
        <f t="shared" si="9"/>
        <v>1728</v>
      </c>
      <c r="L64" s="192">
        <v>21</v>
      </c>
      <c r="M64" s="192">
        <f t="shared" si="10"/>
        <v>2090.88</v>
      </c>
      <c r="N64" s="192">
        <v>0</v>
      </c>
      <c r="O64" s="192">
        <f t="shared" si="11"/>
        <v>0</v>
      </c>
      <c r="P64" s="192">
        <v>0</v>
      </c>
      <c r="Q64" s="192">
        <f t="shared" si="12"/>
        <v>0</v>
      </c>
      <c r="R64" s="192"/>
      <c r="S64" s="192" t="s">
        <v>321</v>
      </c>
      <c r="T64" s="193" t="s">
        <v>322</v>
      </c>
      <c r="U64" s="157">
        <v>0</v>
      </c>
      <c r="V64" s="157">
        <f t="shared" si="13"/>
        <v>0</v>
      </c>
      <c r="W64" s="157"/>
      <c r="X64" s="157" t="s">
        <v>388</v>
      </c>
      <c r="Y64" s="148"/>
      <c r="Z64" s="148"/>
      <c r="AA64" s="148"/>
      <c r="AB64" s="148"/>
      <c r="AC64" s="148"/>
      <c r="AD64" s="148"/>
      <c r="AE64" s="148"/>
      <c r="AF64" s="148"/>
      <c r="AG64" s="148" t="s">
        <v>389</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87">
        <v>30</v>
      </c>
      <c r="B65" s="188" t="s">
        <v>2492</v>
      </c>
      <c r="C65" s="199" t="s">
        <v>2986</v>
      </c>
      <c r="D65" s="189" t="s">
        <v>420</v>
      </c>
      <c r="E65" s="190">
        <v>12</v>
      </c>
      <c r="F65" s="191">
        <v>28</v>
      </c>
      <c r="G65" s="192">
        <f t="shared" si="7"/>
        <v>336</v>
      </c>
      <c r="H65" s="191">
        <v>0</v>
      </c>
      <c r="I65" s="192">
        <f t="shared" si="8"/>
        <v>0</v>
      </c>
      <c r="J65" s="191">
        <v>28</v>
      </c>
      <c r="K65" s="192">
        <f t="shared" si="9"/>
        <v>336</v>
      </c>
      <c r="L65" s="192">
        <v>21</v>
      </c>
      <c r="M65" s="192">
        <f t="shared" si="10"/>
        <v>406.56</v>
      </c>
      <c r="N65" s="192">
        <v>0</v>
      </c>
      <c r="O65" s="192">
        <f t="shared" si="11"/>
        <v>0</v>
      </c>
      <c r="P65" s="192">
        <v>0</v>
      </c>
      <c r="Q65" s="192">
        <f t="shared" si="12"/>
        <v>0</v>
      </c>
      <c r="R65" s="192"/>
      <c r="S65" s="192" t="s">
        <v>321</v>
      </c>
      <c r="T65" s="193" t="s">
        <v>322</v>
      </c>
      <c r="U65" s="157">
        <v>0</v>
      </c>
      <c r="V65" s="157">
        <f t="shared" si="13"/>
        <v>0</v>
      </c>
      <c r="W65" s="157"/>
      <c r="X65" s="157" t="s">
        <v>388</v>
      </c>
      <c r="Y65" s="148"/>
      <c r="Z65" s="148"/>
      <c r="AA65" s="148"/>
      <c r="AB65" s="148"/>
      <c r="AC65" s="148"/>
      <c r="AD65" s="148"/>
      <c r="AE65" s="148"/>
      <c r="AF65" s="148"/>
      <c r="AG65" s="148" t="s">
        <v>389</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87">
        <v>31</v>
      </c>
      <c r="B66" s="188" t="s">
        <v>2494</v>
      </c>
      <c r="C66" s="199" t="s">
        <v>2987</v>
      </c>
      <c r="D66" s="189" t="s">
        <v>2486</v>
      </c>
      <c r="E66" s="190">
        <v>1</v>
      </c>
      <c r="F66" s="191">
        <v>240</v>
      </c>
      <c r="G66" s="192">
        <f t="shared" si="7"/>
        <v>240</v>
      </c>
      <c r="H66" s="191">
        <v>0</v>
      </c>
      <c r="I66" s="192">
        <f t="shared" si="8"/>
        <v>0</v>
      </c>
      <c r="J66" s="191">
        <v>240</v>
      </c>
      <c r="K66" s="192">
        <f t="shared" si="9"/>
        <v>240</v>
      </c>
      <c r="L66" s="192">
        <v>21</v>
      </c>
      <c r="M66" s="192">
        <f t="shared" si="10"/>
        <v>290.39999999999998</v>
      </c>
      <c r="N66" s="192">
        <v>0</v>
      </c>
      <c r="O66" s="192">
        <f t="shared" si="11"/>
        <v>0</v>
      </c>
      <c r="P66" s="192">
        <v>0</v>
      </c>
      <c r="Q66" s="192">
        <f t="shared" si="12"/>
        <v>0</v>
      </c>
      <c r="R66" s="192"/>
      <c r="S66" s="192" t="s">
        <v>321</v>
      </c>
      <c r="T66" s="193" t="s">
        <v>322</v>
      </c>
      <c r="U66" s="157">
        <v>0</v>
      </c>
      <c r="V66" s="157">
        <f t="shared" si="13"/>
        <v>0</v>
      </c>
      <c r="W66" s="157"/>
      <c r="X66" s="157" t="s">
        <v>388</v>
      </c>
      <c r="Y66" s="148"/>
      <c r="Z66" s="148"/>
      <c r="AA66" s="148"/>
      <c r="AB66" s="148"/>
      <c r="AC66" s="148"/>
      <c r="AD66" s="148"/>
      <c r="AE66" s="148"/>
      <c r="AF66" s="148"/>
      <c r="AG66" s="148" t="s">
        <v>389</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87">
        <v>32</v>
      </c>
      <c r="B67" s="188" t="s">
        <v>2496</v>
      </c>
      <c r="C67" s="199" t="s">
        <v>2988</v>
      </c>
      <c r="D67" s="189" t="s">
        <v>2486</v>
      </c>
      <c r="E67" s="190">
        <v>2</v>
      </c>
      <c r="F67" s="191">
        <v>32</v>
      </c>
      <c r="G67" s="192">
        <f t="shared" si="7"/>
        <v>64</v>
      </c>
      <c r="H67" s="191">
        <v>0</v>
      </c>
      <c r="I67" s="192">
        <f t="shared" si="8"/>
        <v>0</v>
      </c>
      <c r="J67" s="191">
        <v>32</v>
      </c>
      <c r="K67" s="192">
        <f t="shared" si="9"/>
        <v>64</v>
      </c>
      <c r="L67" s="192">
        <v>21</v>
      </c>
      <c r="M67" s="192">
        <f t="shared" si="10"/>
        <v>77.44</v>
      </c>
      <c r="N67" s="192">
        <v>0</v>
      </c>
      <c r="O67" s="192">
        <f t="shared" si="11"/>
        <v>0</v>
      </c>
      <c r="P67" s="192">
        <v>0</v>
      </c>
      <c r="Q67" s="192">
        <f t="shared" si="12"/>
        <v>0</v>
      </c>
      <c r="R67" s="192"/>
      <c r="S67" s="192" t="s">
        <v>321</v>
      </c>
      <c r="T67" s="193" t="s">
        <v>322</v>
      </c>
      <c r="U67" s="157">
        <v>0</v>
      </c>
      <c r="V67" s="157">
        <f t="shared" si="13"/>
        <v>0</v>
      </c>
      <c r="W67" s="157"/>
      <c r="X67" s="157" t="s">
        <v>388</v>
      </c>
      <c r="Y67" s="148"/>
      <c r="Z67" s="148"/>
      <c r="AA67" s="148"/>
      <c r="AB67" s="148"/>
      <c r="AC67" s="148"/>
      <c r="AD67" s="148"/>
      <c r="AE67" s="148"/>
      <c r="AF67" s="148"/>
      <c r="AG67" s="148" t="s">
        <v>389</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87">
        <v>33</v>
      </c>
      <c r="B68" s="188" t="s">
        <v>2499</v>
      </c>
      <c r="C68" s="199" t="s">
        <v>2989</v>
      </c>
      <c r="D68" s="189" t="s">
        <v>2486</v>
      </c>
      <c r="E68" s="190">
        <v>2</v>
      </c>
      <c r="F68" s="191">
        <v>60</v>
      </c>
      <c r="G68" s="192">
        <f t="shared" si="7"/>
        <v>120</v>
      </c>
      <c r="H68" s="191">
        <v>0</v>
      </c>
      <c r="I68" s="192">
        <f t="shared" si="8"/>
        <v>0</v>
      </c>
      <c r="J68" s="191">
        <v>60</v>
      </c>
      <c r="K68" s="192">
        <f t="shared" si="9"/>
        <v>120</v>
      </c>
      <c r="L68" s="192">
        <v>21</v>
      </c>
      <c r="M68" s="192">
        <f t="shared" si="10"/>
        <v>145.19999999999999</v>
      </c>
      <c r="N68" s="192">
        <v>0</v>
      </c>
      <c r="O68" s="192">
        <f t="shared" si="11"/>
        <v>0</v>
      </c>
      <c r="P68" s="192">
        <v>0</v>
      </c>
      <c r="Q68" s="192">
        <f t="shared" si="12"/>
        <v>0</v>
      </c>
      <c r="R68" s="192"/>
      <c r="S68" s="192" t="s">
        <v>321</v>
      </c>
      <c r="T68" s="193" t="s">
        <v>322</v>
      </c>
      <c r="U68" s="157">
        <v>0</v>
      </c>
      <c r="V68" s="157">
        <f t="shared" si="13"/>
        <v>0</v>
      </c>
      <c r="W68" s="157"/>
      <c r="X68" s="157" t="s">
        <v>388</v>
      </c>
      <c r="Y68" s="148"/>
      <c r="Z68" s="148"/>
      <c r="AA68" s="148"/>
      <c r="AB68" s="148"/>
      <c r="AC68" s="148"/>
      <c r="AD68" s="148"/>
      <c r="AE68" s="148"/>
      <c r="AF68" s="148"/>
      <c r="AG68" s="148" t="s">
        <v>389</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87">
        <v>34</v>
      </c>
      <c r="B69" s="188" t="s">
        <v>2501</v>
      </c>
      <c r="C69" s="199" t="s">
        <v>2990</v>
      </c>
      <c r="D69" s="189" t="s">
        <v>2486</v>
      </c>
      <c r="E69" s="190">
        <v>8</v>
      </c>
      <c r="F69" s="191">
        <v>44</v>
      </c>
      <c r="G69" s="192">
        <f t="shared" si="7"/>
        <v>352</v>
      </c>
      <c r="H69" s="191">
        <v>0</v>
      </c>
      <c r="I69" s="192">
        <f t="shared" si="8"/>
        <v>0</v>
      </c>
      <c r="J69" s="191">
        <v>44</v>
      </c>
      <c r="K69" s="192">
        <f t="shared" si="9"/>
        <v>352</v>
      </c>
      <c r="L69" s="192">
        <v>21</v>
      </c>
      <c r="M69" s="192">
        <f t="shared" si="10"/>
        <v>425.91999999999996</v>
      </c>
      <c r="N69" s="192">
        <v>0</v>
      </c>
      <c r="O69" s="192">
        <f t="shared" si="11"/>
        <v>0</v>
      </c>
      <c r="P69" s="192">
        <v>0</v>
      </c>
      <c r="Q69" s="192">
        <f t="shared" si="12"/>
        <v>0</v>
      </c>
      <c r="R69" s="192"/>
      <c r="S69" s="192" t="s">
        <v>321</v>
      </c>
      <c r="T69" s="193" t="s">
        <v>322</v>
      </c>
      <c r="U69" s="157">
        <v>0</v>
      </c>
      <c r="V69" s="157">
        <f t="shared" si="13"/>
        <v>0</v>
      </c>
      <c r="W69" s="157"/>
      <c r="X69" s="157" t="s">
        <v>388</v>
      </c>
      <c r="Y69" s="148"/>
      <c r="Z69" s="148"/>
      <c r="AA69" s="148"/>
      <c r="AB69" s="148"/>
      <c r="AC69" s="148"/>
      <c r="AD69" s="148"/>
      <c r="AE69" s="148"/>
      <c r="AF69" s="148"/>
      <c r="AG69" s="148" t="s">
        <v>389</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87">
        <v>35</v>
      </c>
      <c r="B70" s="188" t="s">
        <v>2503</v>
      </c>
      <c r="C70" s="199" t="s">
        <v>2991</v>
      </c>
      <c r="D70" s="189" t="s">
        <v>2486</v>
      </c>
      <c r="E70" s="190">
        <v>1</v>
      </c>
      <c r="F70" s="191">
        <v>60</v>
      </c>
      <c r="G70" s="192">
        <f t="shared" si="7"/>
        <v>60</v>
      </c>
      <c r="H70" s="191">
        <v>0</v>
      </c>
      <c r="I70" s="192">
        <f t="shared" si="8"/>
        <v>0</v>
      </c>
      <c r="J70" s="191">
        <v>60</v>
      </c>
      <c r="K70" s="192">
        <f t="shared" si="9"/>
        <v>60</v>
      </c>
      <c r="L70" s="192">
        <v>21</v>
      </c>
      <c r="M70" s="192">
        <f t="shared" si="10"/>
        <v>72.599999999999994</v>
      </c>
      <c r="N70" s="192">
        <v>0</v>
      </c>
      <c r="O70" s="192">
        <f t="shared" si="11"/>
        <v>0</v>
      </c>
      <c r="P70" s="192">
        <v>0</v>
      </c>
      <c r="Q70" s="192">
        <f t="shared" si="12"/>
        <v>0</v>
      </c>
      <c r="R70" s="192"/>
      <c r="S70" s="192" t="s">
        <v>321</v>
      </c>
      <c r="T70" s="193" t="s">
        <v>322</v>
      </c>
      <c r="U70" s="157">
        <v>0</v>
      </c>
      <c r="V70" s="157">
        <f t="shared" si="13"/>
        <v>0</v>
      </c>
      <c r="W70" s="157"/>
      <c r="X70" s="157" t="s">
        <v>388</v>
      </c>
      <c r="Y70" s="148"/>
      <c r="Z70" s="148"/>
      <c r="AA70" s="148"/>
      <c r="AB70" s="148"/>
      <c r="AC70" s="148"/>
      <c r="AD70" s="148"/>
      <c r="AE70" s="148"/>
      <c r="AF70" s="148"/>
      <c r="AG70" s="148" t="s">
        <v>389</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87">
        <v>36</v>
      </c>
      <c r="B71" s="188" t="s">
        <v>2505</v>
      </c>
      <c r="C71" s="199" t="s">
        <v>2992</v>
      </c>
      <c r="D71" s="189" t="s">
        <v>2486</v>
      </c>
      <c r="E71" s="190">
        <v>2</v>
      </c>
      <c r="F71" s="191">
        <v>200</v>
      </c>
      <c r="G71" s="192">
        <f t="shared" si="7"/>
        <v>400</v>
      </c>
      <c r="H71" s="191">
        <v>0</v>
      </c>
      <c r="I71" s="192">
        <f t="shared" si="8"/>
        <v>0</v>
      </c>
      <c r="J71" s="191">
        <v>200</v>
      </c>
      <c r="K71" s="192">
        <f t="shared" si="9"/>
        <v>400</v>
      </c>
      <c r="L71" s="192">
        <v>21</v>
      </c>
      <c r="M71" s="192">
        <f t="shared" si="10"/>
        <v>484</v>
      </c>
      <c r="N71" s="192">
        <v>0</v>
      </c>
      <c r="O71" s="192">
        <f t="shared" si="11"/>
        <v>0</v>
      </c>
      <c r="P71" s="192">
        <v>0</v>
      </c>
      <c r="Q71" s="192">
        <f t="shared" si="12"/>
        <v>0</v>
      </c>
      <c r="R71" s="192"/>
      <c r="S71" s="192" t="s">
        <v>321</v>
      </c>
      <c r="T71" s="193" t="s">
        <v>322</v>
      </c>
      <c r="U71" s="157">
        <v>0</v>
      </c>
      <c r="V71" s="157">
        <f t="shared" si="13"/>
        <v>0</v>
      </c>
      <c r="W71" s="157"/>
      <c r="X71" s="157" t="s">
        <v>388</v>
      </c>
      <c r="Y71" s="148"/>
      <c r="Z71" s="148"/>
      <c r="AA71" s="148"/>
      <c r="AB71" s="148"/>
      <c r="AC71" s="148"/>
      <c r="AD71" s="148"/>
      <c r="AE71" s="148"/>
      <c r="AF71" s="148"/>
      <c r="AG71" s="148" t="s">
        <v>389</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87">
        <v>37</v>
      </c>
      <c r="B72" s="188" t="s">
        <v>2546</v>
      </c>
      <c r="C72" s="199" t="s">
        <v>2993</v>
      </c>
      <c r="D72" s="189" t="s">
        <v>2498</v>
      </c>
      <c r="E72" s="190">
        <v>1</v>
      </c>
      <c r="F72" s="191">
        <v>400</v>
      </c>
      <c r="G72" s="192">
        <f t="shared" si="7"/>
        <v>400</v>
      </c>
      <c r="H72" s="191">
        <v>0</v>
      </c>
      <c r="I72" s="192">
        <f t="shared" si="8"/>
        <v>0</v>
      </c>
      <c r="J72" s="191">
        <v>400</v>
      </c>
      <c r="K72" s="192">
        <f t="shared" si="9"/>
        <v>400</v>
      </c>
      <c r="L72" s="192">
        <v>21</v>
      </c>
      <c r="M72" s="192">
        <f t="shared" si="10"/>
        <v>484</v>
      </c>
      <c r="N72" s="192">
        <v>0</v>
      </c>
      <c r="O72" s="192">
        <f t="shared" si="11"/>
        <v>0</v>
      </c>
      <c r="P72" s="192">
        <v>0</v>
      </c>
      <c r="Q72" s="192">
        <f t="shared" si="12"/>
        <v>0</v>
      </c>
      <c r="R72" s="192"/>
      <c r="S72" s="192" t="s">
        <v>321</v>
      </c>
      <c r="T72" s="193" t="s">
        <v>322</v>
      </c>
      <c r="U72" s="157">
        <v>0</v>
      </c>
      <c r="V72" s="157">
        <f t="shared" si="13"/>
        <v>0</v>
      </c>
      <c r="W72" s="157"/>
      <c r="X72" s="157" t="s">
        <v>388</v>
      </c>
      <c r="Y72" s="148"/>
      <c r="Z72" s="148"/>
      <c r="AA72" s="148"/>
      <c r="AB72" s="148"/>
      <c r="AC72" s="148"/>
      <c r="AD72" s="148"/>
      <c r="AE72" s="148"/>
      <c r="AF72" s="148"/>
      <c r="AG72" s="148" t="s">
        <v>389</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65">
        <v>38</v>
      </c>
      <c r="B73" s="166" t="s">
        <v>2994</v>
      </c>
      <c r="C73" s="175" t="s">
        <v>2995</v>
      </c>
      <c r="D73" s="167" t="s">
        <v>2498</v>
      </c>
      <c r="E73" s="168">
        <v>1</v>
      </c>
      <c r="F73" s="169">
        <v>4800</v>
      </c>
      <c r="G73" s="170">
        <f t="shared" si="7"/>
        <v>4800</v>
      </c>
      <c r="H73" s="169">
        <v>0</v>
      </c>
      <c r="I73" s="170">
        <f t="shared" si="8"/>
        <v>0</v>
      </c>
      <c r="J73" s="169">
        <v>4800</v>
      </c>
      <c r="K73" s="170">
        <f t="shared" si="9"/>
        <v>4800</v>
      </c>
      <c r="L73" s="170">
        <v>21</v>
      </c>
      <c r="M73" s="170">
        <f t="shared" si="10"/>
        <v>5808</v>
      </c>
      <c r="N73" s="170">
        <v>0</v>
      </c>
      <c r="O73" s="170">
        <f t="shared" si="11"/>
        <v>0</v>
      </c>
      <c r="P73" s="170">
        <v>0</v>
      </c>
      <c r="Q73" s="170">
        <f t="shared" si="12"/>
        <v>0</v>
      </c>
      <c r="R73" s="170"/>
      <c r="S73" s="170" t="s">
        <v>321</v>
      </c>
      <c r="T73" s="171" t="s">
        <v>322</v>
      </c>
      <c r="U73" s="157">
        <v>0</v>
      </c>
      <c r="V73" s="157">
        <f t="shared" si="13"/>
        <v>0</v>
      </c>
      <c r="W73" s="157"/>
      <c r="X73" s="157" t="s">
        <v>388</v>
      </c>
      <c r="Y73" s="148"/>
      <c r="Z73" s="148"/>
      <c r="AA73" s="148"/>
      <c r="AB73" s="148"/>
      <c r="AC73" s="148"/>
      <c r="AD73" s="148"/>
      <c r="AE73" s="148"/>
      <c r="AF73" s="148"/>
      <c r="AG73" s="148" t="s">
        <v>389</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270" t="s">
        <v>2996</v>
      </c>
      <c r="D74" s="271"/>
      <c r="E74" s="271"/>
      <c r="F74" s="271"/>
      <c r="G74" s="271"/>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326</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87">
        <v>39</v>
      </c>
      <c r="B75" s="188" t="s">
        <v>2997</v>
      </c>
      <c r="C75" s="199" t="s">
        <v>2975</v>
      </c>
      <c r="D75" s="189" t="s">
        <v>2498</v>
      </c>
      <c r="E75" s="190">
        <v>1</v>
      </c>
      <c r="F75" s="191">
        <v>4400</v>
      </c>
      <c r="G75" s="192">
        <f>ROUND(E75*F75,2)</f>
        <v>4400</v>
      </c>
      <c r="H75" s="191">
        <v>0</v>
      </c>
      <c r="I75" s="192">
        <f>ROUND(E75*H75,2)</f>
        <v>0</v>
      </c>
      <c r="J75" s="191">
        <v>4400</v>
      </c>
      <c r="K75" s="192">
        <f>ROUND(E75*J75,2)</f>
        <v>4400</v>
      </c>
      <c r="L75" s="192">
        <v>21</v>
      </c>
      <c r="M75" s="192">
        <f>G75*(1+L75/100)</f>
        <v>5324</v>
      </c>
      <c r="N75" s="192">
        <v>0</v>
      </c>
      <c r="O75" s="192">
        <f>ROUND(E75*N75,2)</f>
        <v>0</v>
      </c>
      <c r="P75" s="192">
        <v>0</v>
      </c>
      <c r="Q75" s="192">
        <f>ROUND(E75*P75,2)</f>
        <v>0</v>
      </c>
      <c r="R75" s="192"/>
      <c r="S75" s="192" t="s">
        <v>321</v>
      </c>
      <c r="T75" s="193" t="s">
        <v>322</v>
      </c>
      <c r="U75" s="157">
        <v>0</v>
      </c>
      <c r="V75" s="157">
        <f>ROUND(E75*U75,2)</f>
        <v>0</v>
      </c>
      <c r="W75" s="157"/>
      <c r="X75" s="157" t="s">
        <v>388</v>
      </c>
      <c r="Y75" s="148"/>
      <c r="Z75" s="148"/>
      <c r="AA75" s="148"/>
      <c r="AB75" s="148"/>
      <c r="AC75" s="148"/>
      <c r="AD75" s="148"/>
      <c r="AE75" s="148"/>
      <c r="AF75" s="148"/>
      <c r="AG75" s="148" t="s">
        <v>389</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x14ac:dyDescent="0.2">
      <c r="A76" s="159" t="s">
        <v>316</v>
      </c>
      <c r="B76" s="160" t="s">
        <v>279</v>
      </c>
      <c r="C76" s="174" t="s">
        <v>280</v>
      </c>
      <c r="D76" s="161"/>
      <c r="E76" s="162"/>
      <c r="F76" s="163"/>
      <c r="G76" s="163">
        <f>SUMIF(AG77:AG84,"&lt;&gt;NOR",G77:G84)</f>
        <v>18039.989999999998</v>
      </c>
      <c r="H76" s="163"/>
      <c r="I76" s="163">
        <f>SUM(I77:I84)</f>
        <v>0</v>
      </c>
      <c r="J76" s="163"/>
      <c r="K76" s="163">
        <f>SUM(K77:K84)</f>
        <v>18039.989999999998</v>
      </c>
      <c r="L76" s="163"/>
      <c r="M76" s="163">
        <f>SUM(M77:M84)</f>
        <v>21828.387900000002</v>
      </c>
      <c r="N76" s="163"/>
      <c r="O76" s="163">
        <f>SUM(O77:O84)</f>
        <v>0</v>
      </c>
      <c r="P76" s="163"/>
      <c r="Q76" s="163">
        <f>SUM(Q77:Q84)</f>
        <v>0</v>
      </c>
      <c r="R76" s="163"/>
      <c r="S76" s="163"/>
      <c r="T76" s="164"/>
      <c r="U76" s="158"/>
      <c r="V76" s="158">
        <f>SUM(V77:V84)</f>
        <v>0</v>
      </c>
      <c r="W76" s="158"/>
      <c r="X76" s="158"/>
      <c r="AG76" t="s">
        <v>317</v>
      </c>
    </row>
    <row r="77" spans="1:60" outlineLevel="1" x14ac:dyDescent="0.2">
      <c r="A77" s="165">
        <v>40</v>
      </c>
      <c r="B77" s="166" t="s">
        <v>2998</v>
      </c>
      <c r="C77" s="175" t="s">
        <v>2999</v>
      </c>
      <c r="D77" s="167" t="s">
        <v>2486</v>
      </c>
      <c r="E77" s="168">
        <v>1</v>
      </c>
      <c r="F77" s="169">
        <v>10799.99</v>
      </c>
      <c r="G77" s="170">
        <f>ROUND(E77*F77,2)</f>
        <v>10799.99</v>
      </c>
      <c r="H77" s="169">
        <v>0</v>
      </c>
      <c r="I77" s="170">
        <f>ROUND(E77*H77,2)</f>
        <v>0</v>
      </c>
      <c r="J77" s="169">
        <v>10799.99</v>
      </c>
      <c r="K77" s="170">
        <f>ROUND(E77*J77,2)</f>
        <v>10799.99</v>
      </c>
      <c r="L77" s="170">
        <v>21</v>
      </c>
      <c r="M77" s="170">
        <f>G77*(1+L77/100)</f>
        <v>13067.9879</v>
      </c>
      <c r="N77" s="170">
        <v>0</v>
      </c>
      <c r="O77" s="170">
        <f>ROUND(E77*N77,2)</f>
        <v>0</v>
      </c>
      <c r="P77" s="170">
        <v>0</v>
      </c>
      <c r="Q77" s="170">
        <f>ROUND(E77*P77,2)</f>
        <v>0</v>
      </c>
      <c r="R77" s="170"/>
      <c r="S77" s="170" t="s">
        <v>321</v>
      </c>
      <c r="T77" s="171" t="s">
        <v>322</v>
      </c>
      <c r="U77" s="157">
        <v>0</v>
      </c>
      <c r="V77" s="157">
        <f>ROUND(E77*U77,2)</f>
        <v>0</v>
      </c>
      <c r="W77" s="157"/>
      <c r="X77" s="157" t="s">
        <v>388</v>
      </c>
      <c r="Y77" s="148"/>
      <c r="Z77" s="148"/>
      <c r="AA77" s="148"/>
      <c r="AB77" s="148"/>
      <c r="AC77" s="148"/>
      <c r="AD77" s="148"/>
      <c r="AE77" s="148"/>
      <c r="AF77" s="148"/>
      <c r="AG77" s="148" t="s">
        <v>389</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ht="33.75" outlineLevel="1" x14ac:dyDescent="0.2">
      <c r="A78" s="155"/>
      <c r="B78" s="156"/>
      <c r="C78" s="270" t="s">
        <v>3000</v>
      </c>
      <c r="D78" s="271"/>
      <c r="E78" s="271"/>
      <c r="F78" s="271"/>
      <c r="G78" s="271"/>
      <c r="H78" s="157"/>
      <c r="I78" s="157"/>
      <c r="J78" s="157"/>
      <c r="K78" s="157"/>
      <c r="L78" s="157"/>
      <c r="M78" s="157"/>
      <c r="N78" s="157"/>
      <c r="O78" s="157"/>
      <c r="P78" s="157"/>
      <c r="Q78" s="157"/>
      <c r="R78" s="157"/>
      <c r="S78" s="157"/>
      <c r="T78" s="157"/>
      <c r="U78" s="157"/>
      <c r="V78" s="157"/>
      <c r="W78" s="157"/>
      <c r="X78" s="157"/>
      <c r="Y78" s="148"/>
      <c r="Z78" s="148"/>
      <c r="AA78" s="148"/>
      <c r="AB78" s="148"/>
      <c r="AC78" s="148"/>
      <c r="AD78" s="148"/>
      <c r="AE78" s="148"/>
      <c r="AF78" s="148"/>
      <c r="AG78" s="148" t="s">
        <v>326</v>
      </c>
      <c r="AH78" s="148"/>
      <c r="AI78" s="148"/>
      <c r="AJ78" s="148"/>
      <c r="AK78" s="148"/>
      <c r="AL78" s="148"/>
      <c r="AM78" s="148"/>
      <c r="AN78" s="148"/>
      <c r="AO78" s="148"/>
      <c r="AP78" s="148"/>
      <c r="AQ78" s="148"/>
      <c r="AR78" s="148"/>
      <c r="AS78" s="148"/>
      <c r="AT78" s="148"/>
      <c r="AU78" s="148"/>
      <c r="AV78" s="148"/>
      <c r="AW78" s="148"/>
      <c r="AX78" s="148"/>
      <c r="AY78" s="148"/>
      <c r="AZ78" s="148"/>
      <c r="BA78" s="172" t="str">
        <f>C78</f>
        <v>Hydrostatický snímač (ponorná tenzometrická sonda) hladiny splaškových vod nebo kalů s integrovanou přepěťovou ochranou typu 3, rozsah 0-6m v.s., výstup 4-20mA, napájení 12-36V DC, kabel 15m, IP68, svírací nerezový závěs, ochranná PVC trubka včetně nerez kotvení do stěny</v>
      </c>
      <c r="BB78" s="148"/>
      <c r="BC78" s="148"/>
      <c r="BD78" s="148"/>
      <c r="BE78" s="148"/>
      <c r="BF78" s="148"/>
      <c r="BG78" s="148"/>
      <c r="BH78" s="148"/>
    </row>
    <row r="79" spans="1:60" outlineLevel="1" x14ac:dyDescent="0.2">
      <c r="A79" s="165">
        <v>41</v>
      </c>
      <c r="B79" s="166" t="s">
        <v>3001</v>
      </c>
      <c r="C79" s="175" t="s">
        <v>3002</v>
      </c>
      <c r="D79" s="167" t="s">
        <v>2498</v>
      </c>
      <c r="E79" s="168">
        <v>2</v>
      </c>
      <c r="F79" s="169">
        <v>1480</v>
      </c>
      <c r="G79" s="170">
        <f>ROUND(E79*F79,2)</f>
        <v>2960</v>
      </c>
      <c r="H79" s="169">
        <v>0</v>
      </c>
      <c r="I79" s="170">
        <f>ROUND(E79*H79,2)</f>
        <v>0</v>
      </c>
      <c r="J79" s="169">
        <v>1480</v>
      </c>
      <c r="K79" s="170">
        <f>ROUND(E79*J79,2)</f>
        <v>2960</v>
      </c>
      <c r="L79" s="170">
        <v>21</v>
      </c>
      <c r="M79" s="170">
        <f>G79*(1+L79/100)</f>
        <v>3581.6</v>
      </c>
      <c r="N79" s="170">
        <v>0</v>
      </c>
      <c r="O79" s="170">
        <f>ROUND(E79*N79,2)</f>
        <v>0</v>
      </c>
      <c r="P79" s="170">
        <v>0</v>
      </c>
      <c r="Q79" s="170">
        <f>ROUND(E79*P79,2)</f>
        <v>0</v>
      </c>
      <c r="R79" s="170"/>
      <c r="S79" s="170" t="s">
        <v>321</v>
      </c>
      <c r="T79" s="171" t="s">
        <v>322</v>
      </c>
      <c r="U79" s="157">
        <v>0</v>
      </c>
      <c r="V79" s="157">
        <f>ROUND(E79*U79,2)</f>
        <v>0</v>
      </c>
      <c r="W79" s="157"/>
      <c r="X79" s="157" t="s">
        <v>388</v>
      </c>
      <c r="Y79" s="148"/>
      <c r="Z79" s="148"/>
      <c r="AA79" s="148"/>
      <c r="AB79" s="148"/>
      <c r="AC79" s="148"/>
      <c r="AD79" s="148"/>
      <c r="AE79" s="148"/>
      <c r="AF79" s="148"/>
      <c r="AG79" s="148" t="s">
        <v>389</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270" t="s">
        <v>3003</v>
      </c>
      <c r="D80" s="271"/>
      <c r="E80" s="271"/>
      <c r="F80" s="271"/>
      <c r="G80" s="271"/>
      <c r="H80" s="157"/>
      <c r="I80" s="157"/>
      <c r="J80" s="157"/>
      <c r="K80" s="157"/>
      <c r="L80" s="157"/>
      <c r="M80" s="157"/>
      <c r="N80" s="157"/>
      <c r="O80" s="157"/>
      <c r="P80" s="157"/>
      <c r="Q80" s="157"/>
      <c r="R80" s="157"/>
      <c r="S80" s="157"/>
      <c r="T80" s="157"/>
      <c r="U80" s="157"/>
      <c r="V80" s="157"/>
      <c r="W80" s="157"/>
      <c r="X80" s="157"/>
      <c r="Y80" s="148"/>
      <c r="Z80" s="148"/>
      <c r="AA80" s="148"/>
      <c r="AB80" s="148"/>
      <c r="AC80" s="148"/>
      <c r="AD80" s="148"/>
      <c r="AE80" s="148"/>
      <c r="AF80" s="148"/>
      <c r="AG80" s="148" t="s">
        <v>326</v>
      </c>
      <c r="AH80" s="148"/>
      <c r="AI80" s="148"/>
      <c r="AJ80" s="148"/>
      <c r="AK80" s="148"/>
      <c r="AL80" s="148"/>
      <c r="AM80" s="148"/>
      <c r="AN80" s="148"/>
      <c r="AO80" s="148"/>
      <c r="AP80" s="148"/>
      <c r="AQ80" s="148"/>
      <c r="AR80" s="148"/>
      <c r="AS80" s="148"/>
      <c r="AT80" s="148"/>
      <c r="AU80" s="148"/>
      <c r="AV80" s="148"/>
      <c r="AW80" s="148"/>
      <c r="AX80" s="148"/>
      <c r="AY80" s="148"/>
      <c r="AZ80" s="148"/>
      <c r="BA80" s="172" t="str">
        <f>C80</f>
        <v>Plovákový spínač hladiny sbeznapěťovým přepínacím kontaktem včetně kabelu do 15m a závaží, konzola nerez, IP67</v>
      </c>
      <c r="BB80" s="148"/>
      <c r="BC80" s="148"/>
      <c r="BD80" s="148"/>
      <c r="BE80" s="148"/>
      <c r="BF80" s="148"/>
      <c r="BG80" s="148"/>
      <c r="BH80" s="148"/>
    </row>
    <row r="81" spans="1:60" outlineLevel="1" x14ac:dyDescent="0.2">
      <c r="A81" s="165">
        <v>42</v>
      </c>
      <c r="B81" s="166" t="s">
        <v>3004</v>
      </c>
      <c r="C81" s="175" t="s">
        <v>3005</v>
      </c>
      <c r="D81" s="167" t="s">
        <v>2498</v>
      </c>
      <c r="E81" s="168">
        <v>1</v>
      </c>
      <c r="F81" s="169">
        <v>1240</v>
      </c>
      <c r="G81" s="170">
        <f>ROUND(E81*F81,2)</f>
        <v>1240</v>
      </c>
      <c r="H81" s="169">
        <v>0</v>
      </c>
      <c r="I81" s="170">
        <f>ROUND(E81*H81,2)</f>
        <v>0</v>
      </c>
      <c r="J81" s="169">
        <v>1240</v>
      </c>
      <c r="K81" s="170">
        <f>ROUND(E81*J81,2)</f>
        <v>1240</v>
      </c>
      <c r="L81" s="170">
        <v>21</v>
      </c>
      <c r="M81" s="170">
        <f>G81*(1+L81/100)</f>
        <v>1500.3999999999999</v>
      </c>
      <c r="N81" s="170">
        <v>0</v>
      </c>
      <c r="O81" s="170">
        <f>ROUND(E81*N81,2)</f>
        <v>0</v>
      </c>
      <c r="P81" s="170">
        <v>0</v>
      </c>
      <c r="Q81" s="170">
        <f>ROUND(E81*P81,2)</f>
        <v>0</v>
      </c>
      <c r="R81" s="170"/>
      <c r="S81" s="170" t="s">
        <v>321</v>
      </c>
      <c r="T81" s="171" t="s">
        <v>322</v>
      </c>
      <c r="U81" s="157">
        <v>0</v>
      </c>
      <c r="V81" s="157">
        <f>ROUND(E81*U81,2)</f>
        <v>0</v>
      </c>
      <c r="W81" s="157"/>
      <c r="X81" s="157" t="s">
        <v>388</v>
      </c>
      <c r="Y81" s="148"/>
      <c r="Z81" s="148"/>
      <c r="AA81" s="148"/>
      <c r="AB81" s="148"/>
      <c r="AC81" s="148"/>
      <c r="AD81" s="148"/>
      <c r="AE81" s="148"/>
      <c r="AF81" s="148"/>
      <c r="AG81" s="148" t="s">
        <v>389</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270" t="s">
        <v>3006</v>
      </c>
      <c r="D82" s="271"/>
      <c r="E82" s="271"/>
      <c r="F82" s="271"/>
      <c r="G82" s="271"/>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326</v>
      </c>
      <c r="AH82" s="148"/>
      <c r="AI82" s="148"/>
      <c r="AJ82" s="148"/>
      <c r="AK82" s="148"/>
      <c r="AL82" s="148"/>
      <c r="AM82" s="148"/>
      <c r="AN82" s="148"/>
      <c r="AO82" s="148"/>
      <c r="AP82" s="148"/>
      <c r="AQ82" s="148"/>
      <c r="AR82" s="148"/>
      <c r="AS82" s="148"/>
      <c r="AT82" s="148"/>
      <c r="AU82" s="148"/>
      <c r="AV82" s="148"/>
      <c r="AW82" s="148"/>
      <c r="AX82" s="148"/>
      <c r="AY82" s="148"/>
      <c r="AZ82" s="148"/>
      <c r="BA82" s="172" t="str">
        <f>C82</f>
        <v>Plovákový vodorovný s jazýčkovým relé pro spínač hladiny včetně kabelu do 2m, konzola nerez, IP67 - pro signalizaci zaplavení AK</v>
      </c>
      <c r="BB82" s="148"/>
      <c r="BC82" s="148"/>
      <c r="BD82" s="148"/>
      <c r="BE82" s="148"/>
      <c r="BF82" s="148"/>
      <c r="BG82" s="148"/>
      <c r="BH82" s="148"/>
    </row>
    <row r="83" spans="1:60" outlineLevel="1" x14ac:dyDescent="0.2">
      <c r="A83" s="187">
        <v>43</v>
      </c>
      <c r="B83" s="188" t="s">
        <v>3007</v>
      </c>
      <c r="C83" s="199" t="s">
        <v>3008</v>
      </c>
      <c r="D83" s="189" t="s">
        <v>2486</v>
      </c>
      <c r="E83" s="190">
        <v>1</v>
      </c>
      <c r="F83" s="191">
        <v>608</v>
      </c>
      <c r="G83" s="192">
        <f>ROUND(E83*F83,2)</f>
        <v>608</v>
      </c>
      <c r="H83" s="191">
        <v>0</v>
      </c>
      <c r="I83" s="192">
        <f>ROUND(E83*H83,2)</f>
        <v>0</v>
      </c>
      <c r="J83" s="191">
        <v>608</v>
      </c>
      <c r="K83" s="192">
        <f>ROUND(E83*J83,2)</f>
        <v>608</v>
      </c>
      <c r="L83" s="192">
        <v>21</v>
      </c>
      <c r="M83" s="192">
        <f>G83*(1+L83/100)</f>
        <v>735.68</v>
      </c>
      <c r="N83" s="192">
        <v>0</v>
      </c>
      <c r="O83" s="192">
        <f>ROUND(E83*N83,2)</f>
        <v>0</v>
      </c>
      <c r="P83" s="192">
        <v>0</v>
      </c>
      <c r="Q83" s="192">
        <f>ROUND(E83*P83,2)</f>
        <v>0</v>
      </c>
      <c r="R83" s="192"/>
      <c r="S83" s="192" t="s">
        <v>321</v>
      </c>
      <c r="T83" s="193" t="s">
        <v>322</v>
      </c>
      <c r="U83" s="157">
        <v>0</v>
      </c>
      <c r="V83" s="157">
        <f>ROUND(E83*U83,2)</f>
        <v>0</v>
      </c>
      <c r="W83" s="157"/>
      <c r="X83" s="157" t="s">
        <v>388</v>
      </c>
      <c r="Y83" s="148"/>
      <c r="Z83" s="148"/>
      <c r="AA83" s="148"/>
      <c r="AB83" s="148"/>
      <c r="AC83" s="148"/>
      <c r="AD83" s="148"/>
      <c r="AE83" s="148"/>
      <c r="AF83" s="148"/>
      <c r="AG83" s="148" t="s">
        <v>389</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87">
        <v>44</v>
      </c>
      <c r="B84" s="188" t="s">
        <v>3009</v>
      </c>
      <c r="C84" s="199" t="s">
        <v>3010</v>
      </c>
      <c r="D84" s="189" t="s">
        <v>2486</v>
      </c>
      <c r="E84" s="190">
        <v>4</v>
      </c>
      <c r="F84" s="191">
        <v>608</v>
      </c>
      <c r="G84" s="192">
        <f>ROUND(E84*F84,2)</f>
        <v>2432</v>
      </c>
      <c r="H84" s="191">
        <v>0</v>
      </c>
      <c r="I84" s="192">
        <f>ROUND(E84*H84,2)</f>
        <v>0</v>
      </c>
      <c r="J84" s="191">
        <v>608</v>
      </c>
      <c r="K84" s="192">
        <f>ROUND(E84*J84,2)</f>
        <v>2432</v>
      </c>
      <c r="L84" s="192">
        <v>21</v>
      </c>
      <c r="M84" s="192">
        <f>G84*(1+L84/100)</f>
        <v>2942.72</v>
      </c>
      <c r="N84" s="192">
        <v>0</v>
      </c>
      <c r="O84" s="192">
        <f>ROUND(E84*N84,2)</f>
        <v>0</v>
      </c>
      <c r="P84" s="192">
        <v>0</v>
      </c>
      <c r="Q84" s="192">
        <f>ROUND(E84*P84,2)</f>
        <v>0</v>
      </c>
      <c r="R84" s="192"/>
      <c r="S84" s="192" t="s">
        <v>321</v>
      </c>
      <c r="T84" s="193" t="s">
        <v>322</v>
      </c>
      <c r="U84" s="157">
        <v>0</v>
      </c>
      <c r="V84" s="157">
        <f>ROUND(E84*U84,2)</f>
        <v>0</v>
      </c>
      <c r="W84" s="157"/>
      <c r="X84" s="157" t="s">
        <v>388</v>
      </c>
      <c r="Y84" s="148"/>
      <c r="Z84" s="148"/>
      <c r="AA84" s="148"/>
      <c r="AB84" s="148"/>
      <c r="AC84" s="148"/>
      <c r="AD84" s="148"/>
      <c r="AE84" s="148"/>
      <c r="AF84" s="148"/>
      <c r="AG84" s="148" t="s">
        <v>389</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x14ac:dyDescent="0.2">
      <c r="A85" s="159" t="s">
        <v>316</v>
      </c>
      <c r="B85" s="160" t="s">
        <v>275</v>
      </c>
      <c r="C85" s="174" t="s">
        <v>276</v>
      </c>
      <c r="D85" s="161"/>
      <c r="E85" s="162"/>
      <c r="F85" s="163"/>
      <c r="G85" s="163">
        <f>SUMIF(AG86:AG93,"&lt;&gt;NOR",G86:G93)</f>
        <v>9264</v>
      </c>
      <c r="H85" s="163"/>
      <c r="I85" s="163">
        <f>SUM(I86:I93)</f>
        <v>0</v>
      </c>
      <c r="J85" s="163"/>
      <c r="K85" s="163">
        <f>SUM(K86:K93)</f>
        <v>9264</v>
      </c>
      <c r="L85" s="163"/>
      <c r="M85" s="163">
        <f>SUM(M86:M93)</f>
        <v>11209.439999999999</v>
      </c>
      <c r="N85" s="163"/>
      <c r="O85" s="163">
        <f>SUM(O86:O93)</f>
        <v>0</v>
      </c>
      <c r="P85" s="163"/>
      <c r="Q85" s="163">
        <f>SUM(Q86:Q93)</f>
        <v>0</v>
      </c>
      <c r="R85" s="163"/>
      <c r="S85" s="163"/>
      <c r="T85" s="164"/>
      <c r="U85" s="158"/>
      <c r="V85" s="158">
        <f>SUM(V86:V93)</f>
        <v>0</v>
      </c>
      <c r="W85" s="158"/>
      <c r="X85" s="158"/>
      <c r="AG85" t="s">
        <v>317</v>
      </c>
    </row>
    <row r="86" spans="1:60" outlineLevel="1" x14ac:dyDescent="0.2">
      <c r="A86" s="187">
        <v>45</v>
      </c>
      <c r="B86" s="188" t="s">
        <v>3011</v>
      </c>
      <c r="C86" s="199" t="s">
        <v>3012</v>
      </c>
      <c r="D86" s="189" t="s">
        <v>420</v>
      </c>
      <c r="E86" s="190">
        <v>25</v>
      </c>
      <c r="F86" s="191">
        <v>34.4</v>
      </c>
      <c r="G86" s="192">
        <f t="shared" ref="G86:G93" si="14">ROUND(E86*F86,2)</f>
        <v>860</v>
      </c>
      <c r="H86" s="191">
        <v>0</v>
      </c>
      <c r="I86" s="192">
        <f t="shared" ref="I86:I93" si="15">ROUND(E86*H86,2)</f>
        <v>0</v>
      </c>
      <c r="J86" s="191">
        <v>34.4</v>
      </c>
      <c r="K86" s="192">
        <f t="shared" ref="K86:K93" si="16">ROUND(E86*J86,2)</f>
        <v>860</v>
      </c>
      <c r="L86" s="192">
        <v>21</v>
      </c>
      <c r="M86" s="192">
        <f t="shared" ref="M86:M93" si="17">G86*(1+L86/100)</f>
        <v>1040.5999999999999</v>
      </c>
      <c r="N86" s="192">
        <v>0</v>
      </c>
      <c r="O86" s="192">
        <f t="shared" ref="O86:O93" si="18">ROUND(E86*N86,2)</f>
        <v>0</v>
      </c>
      <c r="P86" s="192">
        <v>0</v>
      </c>
      <c r="Q86" s="192">
        <f t="shared" ref="Q86:Q93" si="19">ROUND(E86*P86,2)</f>
        <v>0</v>
      </c>
      <c r="R86" s="192"/>
      <c r="S86" s="192" t="s">
        <v>321</v>
      </c>
      <c r="T86" s="193" t="s">
        <v>322</v>
      </c>
      <c r="U86" s="157">
        <v>0</v>
      </c>
      <c r="V86" s="157">
        <f t="shared" ref="V86:V93" si="20">ROUND(E86*U86,2)</f>
        <v>0</v>
      </c>
      <c r="W86" s="157"/>
      <c r="X86" s="157" t="s">
        <v>388</v>
      </c>
      <c r="Y86" s="148"/>
      <c r="Z86" s="148"/>
      <c r="AA86" s="148"/>
      <c r="AB86" s="148"/>
      <c r="AC86" s="148"/>
      <c r="AD86" s="148"/>
      <c r="AE86" s="148"/>
      <c r="AF86" s="148"/>
      <c r="AG86" s="148" t="s">
        <v>389</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87">
        <v>46</v>
      </c>
      <c r="B87" s="188" t="s">
        <v>3013</v>
      </c>
      <c r="C87" s="199" t="s">
        <v>3014</v>
      </c>
      <c r="D87" s="189" t="s">
        <v>420</v>
      </c>
      <c r="E87" s="190">
        <v>5</v>
      </c>
      <c r="F87" s="191">
        <v>34.4</v>
      </c>
      <c r="G87" s="192">
        <f t="shared" si="14"/>
        <v>172</v>
      </c>
      <c r="H87" s="191">
        <v>0</v>
      </c>
      <c r="I87" s="192">
        <f t="shared" si="15"/>
        <v>0</v>
      </c>
      <c r="J87" s="191">
        <v>34.4</v>
      </c>
      <c r="K87" s="192">
        <f t="shared" si="16"/>
        <v>172</v>
      </c>
      <c r="L87" s="192">
        <v>21</v>
      </c>
      <c r="M87" s="192">
        <f t="shared" si="17"/>
        <v>208.12</v>
      </c>
      <c r="N87" s="192">
        <v>0</v>
      </c>
      <c r="O87" s="192">
        <f t="shared" si="18"/>
        <v>0</v>
      </c>
      <c r="P87" s="192">
        <v>0</v>
      </c>
      <c r="Q87" s="192">
        <f t="shared" si="19"/>
        <v>0</v>
      </c>
      <c r="R87" s="192"/>
      <c r="S87" s="192" t="s">
        <v>321</v>
      </c>
      <c r="T87" s="193" t="s">
        <v>322</v>
      </c>
      <c r="U87" s="157">
        <v>0</v>
      </c>
      <c r="V87" s="157">
        <f t="shared" si="20"/>
        <v>0</v>
      </c>
      <c r="W87" s="157"/>
      <c r="X87" s="157" t="s">
        <v>388</v>
      </c>
      <c r="Y87" s="148"/>
      <c r="Z87" s="148"/>
      <c r="AA87" s="148"/>
      <c r="AB87" s="148"/>
      <c r="AC87" s="148"/>
      <c r="AD87" s="148"/>
      <c r="AE87" s="148"/>
      <c r="AF87" s="148"/>
      <c r="AG87" s="148" t="s">
        <v>389</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87">
        <v>47</v>
      </c>
      <c r="B88" s="188" t="s">
        <v>3015</v>
      </c>
      <c r="C88" s="199" t="s">
        <v>3016</v>
      </c>
      <c r="D88" s="189" t="s">
        <v>320</v>
      </c>
      <c r="E88" s="190">
        <v>1</v>
      </c>
      <c r="F88" s="191">
        <v>2800</v>
      </c>
      <c r="G88" s="192">
        <f t="shared" si="14"/>
        <v>2800</v>
      </c>
      <c r="H88" s="191">
        <v>0</v>
      </c>
      <c r="I88" s="192">
        <f t="shared" si="15"/>
        <v>0</v>
      </c>
      <c r="J88" s="191">
        <v>2800</v>
      </c>
      <c r="K88" s="192">
        <f t="shared" si="16"/>
        <v>2800</v>
      </c>
      <c r="L88" s="192">
        <v>21</v>
      </c>
      <c r="M88" s="192">
        <f t="shared" si="17"/>
        <v>3388</v>
      </c>
      <c r="N88" s="192">
        <v>0</v>
      </c>
      <c r="O88" s="192">
        <f t="shared" si="18"/>
        <v>0</v>
      </c>
      <c r="P88" s="192">
        <v>0</v>
      </c>
      <c r="Q88" s="192">
        <f t="shared" si="19"/>
        <v>0</v>
      </c>
      <c r="R88" s="192"/>
      <c r="S88" s="192" t="s">
        <v>321</v>
      </c>
      <c r="T88" s="193" t="s">
        <v>322</v>
      </c>
      <c r="U88" s="157">
        <v>0</v>
      </c>
      <c r="V88" s="157">
        <f t="shared" si="20"/>
        <v>0</v>
      </c>
      <c r="W88" s="157"/>
      <c r="X88" s="157" t="s">
        <v>388</v>
      </c>
      <c r="Y88" s="148"/>
      <c r="Z88" s="148"/>
      <c r="AA88" s="148"/>
      <c r="AB88" s="148"/>
      <c r="AC88" s="148"/>
      <c r="AD88" s="148"/>
      <c r="AE88" s="148"/>
      <c r="AF88" s="148"/>
      <c r="AG88" s="148" t="s">
        <v>389</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87">
        <v>48</v>
      </c>
      <c r="B89" s="188" t="s">
        <v>3017</v>
      </c>
      <c r="C89" s="199" t="s">
        <v>3018</v>
      </c>
      <c r="D89" s="189" t="s">
        <v>2486</v>
      </c>
      <c r="E89" s="190">
        <v>1</v>
      </c>
      <c r="F89" s="191">
        <v>536</v>
      </c>
      <c r="G89" s="192">
        <f t="shared" si="14"/>
        <v>536</v>
      </c>
      <c r="H89" s="191">
        <v>0</v>
      </c>
      <c r="I89" s="192">
        <f t="shared" si="15"/>
        <v>0</v>
      </c>
      <c r="J89" s="191">
        <v>536</v>
      </c>
      <c r="K89" s="192">
        <f t="shared" si="16"/>
        <v>536</v>
      </c>
      <c r="L89" s="192">
        <v>21</v>
      </c>
      <c r="M89" s="192">
        <f t="shared" si="17"/>
        <v>648.55999999999995</v>
      </c>
      <c r="N89" s="192">
        <v>0</v>
      </c>
      <c r="O89" s="192">
        <f t="shared" si="18"/>
        <v>0</v>
      </c>
      <c r="P89" s="192">
        <v>0</v>
      </c>
      <c r="Q89" s="192">
        <f t="shared" si="19"/>
        <v>0</v>
      </c>
      <c r="R89" s="192"/>
      <c r="S89" s="192" t="s">
        <v>321</v>
      </c>
      <c r="T89" s="193" t="s">
        <v>322</v>
      </c>
      <c r="U89" s="157">
        <v>0</v>
      </c>
      <c r="V89" s="157">
        <f t="shared" si="20"/>
        <v>0</v>
      </c>
      <c r="W89" s="157"/>
      <c r="X89" s="157" t="s">
        <v>388</v>
      </c>
      <c r="Y89" s="148"/>
      <c r="Z89" s="148"/>
      <c r="AA89" s="148"/>
      <c r="AB89" s="148"/>
      <c r="AC89" s="148"/>
      <c r="AD89" s="148"/>
      <c r="AE89" s="148"/>
      <c r="AF89" s="148"/>
      <c r="AG89" s="148" t="s">
        <v>389</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87">
        <v>49</v>
      </c>
      <c r="B90" s="188" t="s">
        <v>3019</v>
      </c>
      <c r="C90" s="199" t="s">
        <v>3020</v>
      </c>
      <c r="D90" s="189" t="s">
        <v>420</v>
      </c>
      <c r="E90" s="190">
        <v>20</v>
      </c>
      <c r="F90" s="191">
        <v>92.8</v>
      </c>
      <c r="G90" s="192">
        <f t="shared" si="14"/>
        <v>1856</v>
      </c>
      <c r="H90" s="191">
        <v>0</v>
      </c>
      <c r="I90" s="192">
        <f t="shared" si="15"/>
        <v>0</v>
      </c>
      <c r="J90" s="191">
        <v>92.8</v>
      </c>
      <c r="K90" s="192">
        <f t="shared" si="16"/>
        <v>1856</v>
      </c>
      <c r="L90" s="192">
        <v>21</v>
      </c>
      <c r="M90" s="192">
        <f t="shared" si="17"/>
        <v>2245.7599999999998</v>
      </c>
      <c r="N90" s="192">
        <v>0</v>
      </c>
      <c r="O90" s="192">
        <f t="shared" si="18"/>
        <v>0</v>
      </c>
      <c r="P90" s="192">
        <v>0</v>
      </c>
      <c r="Q90" s="192">
        <f t="shared" si="19"/>
        <v>0</v>
      </c>
      <c r="R90" s="192"/>
      <c r="S90" s="192" t="s">
        <v>321</v>
      </c>
      <c r="T90" s="193" t="s">
        <v>322</v>
      </c>
      <c r="U90" s="157">
        <v>0</v>
      </c>
      <c r="V90" s="157">
        <f t="shared" si="20"/>
        <v>0</v>
      </c>
      <c r="W90" s="157"/>
      <c r="X90" s="157" t="s">
        <v>388</v>
      </c>
      <c r="Y90" s="148"/>
      <c r="Z90" s="148"/>
      <c r="AA90" s="148"/>
      <c r="AB90" s="148"/>
      <c r="AC90" s="148"/>
      <c r="AD90" s="148"/>
      <c r="AE90" s="148"/>
      <c r="AF90" s="148"/>
      <c r="AG90" s="148" t="s">
        <v>389</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87">
        <v>50</v>
      </c>
      <c r="B91" s="188" t="s">
        <v>3021</v>
      </c>
      <c r="C91" s="199" t="s">
        <v>3022</v>
      </c>
      <c r="D91" s="189" t="s">
        <v>420</v>
      </c>
      <c r="E91" s="190">
        <v>10</v>
      </c>
      <c r="F91" s="191">
        <v>144</v>
      </c>
      <c r="G91" s="192">
        <f t="shared" si="14"/>
        <v>1440</v>
      </c>
      <c r="H91" s="191">
        <v>0</v>
      </c>
      <c r="I91" s="192">
        <f t="shared" si="15"/>
        <v>0</v>
      </c>
      <c r="J91" s="191">
        <v>144</v>
      </c>
      <c r="K91" s="192">
        <f t="shared" si="16"/>
        <v>1440</v>
      </c>
      <c r="L91" s="192">
        <v>21</v>
      </c>
      <c r="M91" s="192">
        <f t="shared" si="17"/>
        <v>1742.3999999999999</v>
      </c>
      <c r="N91" s="192">
        <v>0</v>
      </c>
      <c r="O91" s="192">
        <f t="shared" si="18"/>
        <v>0</v>
      </c>
      <c r="P91" s="192">
        <v>0</v>
      </c>
      <c r="Q91" s="192">
        <f t="shared" si="19"/>
        <v>0</v>
      </c>
      <c r="R91" s="192"/>
      <c r="S91" s="192" t="s">
        <v>321</v>
      </c>
      <c r="T91" s="193" t="s">
        <v>322</v>
      </c>
      <c r="U91" s="157">
        <v>0</v>
      </c>
      <c r="V91" s="157">
        <f t="shared" si="20"/>
        <v>0</v>
      </c>
      <c r="W91" s="157"/>
      <c r="X91" s="157" t="s">
        <v>388</v>
      </c>
      <c r="Y91" s="148"/>
      <c r="Z91" s="148"/>
      <c r="AA91" s="148"/>
      <c r="AB91" s="148"/>
      <c r="AC91" s="148"/>
      <c r="AD91" s="148"/>
      <c r="AE91" s="148"/>
      <c r="AF91" s="148"/>
      <c r="AG91" s="148" t="s">
        <v>389</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87">
        <v>51</v>
      </c>
      <c r="B92" s="188" t="s">
        <v>3023</v>
      </c>
      <c r="C92" s="199" t="s">
        <v>3024</v>
      </c>
      <c r="D92" s="189" t="s">
        <v>320</v>
      </c>
      <c r="E92" s="190">
        <v>1</v>
      </c>
      <c r="F92" s="191">
        <v>1200</v>
      </c>
      <c r="G92" s="192">
        <f t="shared" si="14"/>
        <v>1200</v>
      </c>
      <c r="H92" s="191">
        <v>0</v>
      </c>
      <c r="I92" s="192">
        <f t="shared" si="15"/>
        <v>0</v>
      </c>
      <c r="J92" s="191">
        <v>1200</v>
      </c>
      <c r="K92" s="192">
        <f t="shared" si="16"/>
        <v>1200</v>
      </c>
      <c r="L92" s="192">
        <v>21</v>
      </c>
      <c r="M92" s="192">
        <f t="shared" si="17"/>
        <v>1452</v>
      </c>
      <c r="N92" s="192">
        <v>0</v>
      </c>
      <c r="O92" s="192">
        <f t="shared" si="18"/>
        <v>0</v>
      </c>
      <c r="P92" s="192">
        <v>0</v>
      </c>
      <c r="Q92" s="192">
        <f t="shared" si="19"/>
        <v>0</v>
      </c>
      <c r="R92" s="192"/>
      <c r="S92" s="192" t="s">
        <v>321</v>
      </c>
      <c r="T92" s="193" t="s">
        <v>322</v>
      </c>
      <c r="U92" s="157">
        <v>0</v>
      </c>
      <c r="V92" s="157">
        <f t="shared" si="20"/>
        <v>0</v>
      </c>
      <c r="W92" s="157"/>
      <c r="X92" s="157" t="s">
        <v>388</v>
      </c>
      <c r="Y92" s="148"/>
      <c r="Z92" s="148"/>
      <c r="AA92" s="148"/>
      <c r="AB92" s="148"/>
      <c r="AC92" s="148"/>
      <c r="AD92" s="148"/>
      <c r="AE92" s="148"/>
      <c r="AF92" s="148"/>
      <c r="AG92" s="148" t="s">
        <v>389</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87">
        <v>52</v>
      </c>
      <c r="B93" s="188" t="s">
        <v>3025</v>
      </c>
      <c r="C93" s="199" t="s">
        <v>2500</v>
      </c>
      <c r="D93" s="189" t="s">
        <v>320</v>
      </c>
      <c r="E93" s="190">
        <v>1</v>
      </c>
      <c r="F93" s="191">
        <v>400</v>
      </c>
      <c r="G93" s="192">
        <f t="shared" si="14"/>
        <v>400</v>
      </c>
      <c r="H93" s="191">
        <v>0</v>
      </c>
      <c r="I93" s="192">
        <f t="shared" si="15"/>
        <v>0</v>
      </c>
      <c r="J93" s="191">
        <v>400</v>
      </c>
      <c r="K93" s="192">
        <f t="shared" si="16"/>
        <v>400</v>
      </c>
      <c r="L93" s="192">
        <v>21</v>
      </c>
      <c r="M93" s="192">
        <f t="shared" si="17"/>
        <v>484</v>
      </c>
      <c r="N93" s="192">
        <v>0</v>
      </c>
      <c r="O93" s="192">
        <f t="shared" si="18"/>
        <v>0</v>
      </c>
      <c r="P93" s="192">
        <v>0</v>
      </c>
      <c r="Q93" s="192">
        <f t="shared" si="19"/>
        <v>0</v>
      </c>
      <c r="R93" s="192"/>
      <c r="S93" s="192" t="s">
        <v>321</v>
      </c>
      <c r="T93" s="193" t="s">
        <v>322</v>
      </c>
      <c r="U93" s="157">
        <v>0</v>
      </c>
      <c r="V93" s="157">
        <f t="shared" si="20"/>
        <v>0</v>
      </c>
      <c r="W93" s="157"/>
      <c r="X93" s="157" t="s">
        <v>388</v>
      </c>
      <c r="Y93" s="148"/>
      <c r="Z93" s="148"/>
      <c r="AA93" s="148"/>
      <c r="AB93" s="148"/>
      <c r="AC93" s="148"/>
      <c r="AD93" s="148"/>
      <c r="AE93" s="148"/>
      <c r="AF93" s="148"/>
      <c r="AG93" s="148" t="s">
        <v>389</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x14ac:dyDescent="0.2">
      <c r="A94" s="159" t="s">
        <v>316</v>
      </c>
      <c r="B94" s="160" t="s">
        <v>272</v>
      </c>
      <c r="C94" s="174" t="s">
        <v>273</v>
      </c>
      <c r="D94" s="161"/>
      <c r="E94" s="162"/>
      <c r="F94" s="163"/>
      <c r="G94" s="163">
        <f>SUMIF(AG95:AG95,"&lt;&gt;NOR",G95:G95)</f>
        <v>11999.99</v>
      </c>
      <c r="H94" s="163"/>
      <c r="I94" s="163">
        <f>SUM(I95:I95)</f>
        <v>0</v>
      </c>
      <c r="J94" s="163"/>
      <c r="K94" s="163">
        <f>SUM(K95:K95)</f>
        <v>11999.99</v>
      </c>
      <c r="L94" s="163"/>
      <c r="M94" s="163">
        <f>SUM(M95:M95)</f>
        <v>14519.9879</v>
      </c>
      <c r="N94" s="163"/>
      <c r="O94" s="163">
        <f>SUM(O95:O95)</f>
        <v>0</v>
      </c>
      <c r="P94" s="163"/>
      <c r="Q94" s="163">
        <f>SUM(Q95:Q95)</f>
        <v>0</v>
      </c>
      <c r="R94" s="163"/>
      <c r="S94" s="163"/>
      <c r="T94" s="164"/>
      <c r="U94" s="158"/>
      <c r="V94" s="158">
        <f>SUM(V95:V95)</f>
        <v>0</v>
      </c>
      <c r="W94" s="158"/>
      <c r="X94" s="158"/>
      <c r="AG94" t="s">
        <v>317</v>
      </c>
    </row>
    <row r="95" spans="1:60" ht="22.5" outlineLevel="1" x14ac:dyDescent="0.2">
      <c r="A95" s="187">
        <v>53</v>
      </c>
      <c r="B95" s="188" t="s">
        <v>2507</v>
      </c>
      <c r="C95" s="199" t="s">
        <v>3026</v>
      </c>
      <c r="D95" s="189" t="s">
        <v>2498</v>
      </c>
      <c r="E95" s="190">
        <v>1</v>
      </c>
      <c r="F95" s="191">
        <v>11999.99</v>
      </c>
      <c r="G95" s="192">
        <f>ROUND(E95*F95,2)</f>
        <v>11999.99</v>
      </c>
      <c r="H95" s="191">
        <v>0</v>
      </c>
      <c r="I95" s="192">
        <f>ROUND(E95*H95,2)</f>
        <v>0</v>
      </c>
      <c r="J95" s="191">
        <v>11999.99</v>
      </c>
      <c r="K95" s="192">
        <f>ROUND(E95*J95,2)</f>
        <v>11999.99</v>
      </c>
      <c r="L95" s="192">
        <v>21</v>
      </c>
      <c r="M95" s="192">
        <f>G95*(1+L95/100)</f>
        <v>14519.9879</v>
      </c>
      <c r="N95" s="192">
        <v>0</v>
      </c>
      <c r="O95" s="192">
        <f>ROUND(E95*N95,2)</f>
        <v>0</v>
      </c>
      <c r="P95" s="192">
        <v>0</v>
      </c>
      <c r="Q95" s="192">
        <f>ROUND(E95*P95,2)</f>
        <v>0</v>
      </c>
      <c r="R95" s="192"/>
      <c r="S95" s="192" t="s">
        <v>321</v>
      </c>
      <c r="T95" s="193" t="s">
        <v>322</v>
      </c>
      <c r="U95" s="157">
        <v>0</v>
      </c>
      <c r="V95" s="157">
        <f>ROUND(E95*U95,2)</f>
        <v>0</v>
      </c>
      <c r="W95" s="157"/>
      <c r="X95" s="157" t="s">
        <v>2509</v>
      </c>
      <c r="Y95" s="148"/>
      <c r="Z95" s="148"/>
      <c r="AA95" s="148"/>
      <c r="AB95" s="148"/>
      <c r="AC95" s="148"/>
      <c r="AD95" s="148"/>
      <c r="AE95" s="148"/>
      <c r="AF95" s="148"/>
      <c r="AG95" s="148" t="s">
        <v>2510</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x14ac:dyDescent="0.2">
      <c r="A96" s="159" t="s">
        <v>316</v>
      </c>
      <c r="B96" s="160" t="s">
        <v>274</v>
      </c>
      <c r="C96" s="174" t="s">
        <v>205</v>
      </c>
      <c r="D96" s="161"/>
      <c r="E96" s="162"/>
      <c r="F96" s="163"/>
      <c r="G96" s="163">
        <f>SUMIF(AG97:AG98,"&lt;&gt;NOR",G97:G98)</f>
        <v>3000</v>
      </c>
      <c r="H96" s="163"/>
      <c r="I96" s="163">
        <f>SUM(I97:I98)</f>
        <v>0</v>
      </c>
      <c r="J96" s="163"/>
      <c r="K96" s="163">
        <f>SUM(K97:K98)</f>
        <v>3000</v>
      </c>
      <c r="L96" s="163"/>
      <c r="M96" s="163">
        <f>SUM(M97:M98)</f>
        <v>3630</v>
      </c>
      <c r="N96" s="163"/>
      <c r="O96" s="163">
        <f>SUM(O97:O98)</f>
        <v>0</v>
      </c>
      <c r="P96" s="163"/>
      <c r="Q96" s="163">
        <f>SUM(Q97:Q98)</f>
        <v>0</v>
      </c>
      <c r="R96" s="163"/>
      <c r="S96" s="163"/>
      <c r="T96" s="164"/>
      <c r="U96" s="158"/>
      <c r="V96" s="158">
        <f>SUM(V97:V98)</f>
        <v>0</v>
      </c>
      <c r="W96" s="158"/>
      <c r="X96" s="158"/>
      <c r="AG96" t="s">
        <v>317</v>
      </c>
    </row>
    <row r="97" spans="1:60" outlineLevel="1" x14ac:dyDescent="0.2">
      <c r="A97" s="165">
        <v>54</v>
      </c>
      <c r="B97" s="166" t="s">
        <v>2511</v>
      </c>
      <c r="C97" s="175" t="s">
        <v>3027</v>
      </c>
      <c r="D97" s="167" t="s">
        <v>420</v>
      </c>
      <c r="E97" s="168">
        <v>15</v>
      </c>
      <c r="F97" s="169">
        <v>200</v>
      </c>
      <c r="G97" s="170">
        <f>ROUND(E97*F97,2)</f>
        <v>3000</v>
      </c>
      <c r="H97" s="169">
        <v>0</v>
      </c>
      <c r="I97" s="170">
        <f>ROUND(E97*H97,2)</f>
        <v>0</v>
      </c>
      <c r="J97" s="169">
        <v>200</v>
      </c>
      <c r="K97" s="170">
        <f>ROUND(E97*J97,2)</f>
        <v>3000</v>
      </c>
      <c r="L97" s="170">
        <v>21</v>
      </c>
      <c r="M97" s="170">
        <f>G97*(1+L97/100)</f>
        <v>3630</v>
      </c>
      <c r="N97" s="170">
        <v>0</v>
      </c>
      <c r="O97" s="170">
        <f>ROUND(E97*N97,2)</f>
        <v>0</v>
      </c>
      <c r="P97" s="170">
        <v>0</v>
      </c>
      <c r="Q97" s="170">
        <f>ROUND(E97*P97,2)</f>
        <v>0</v>
      </c>
      <c r="R97" s="170"/>
      <c r="S97" s="170" t="s">
        <v>321</v>
      </c>
      <c r="T97" s="171" t="s">
        <v>322</v>
      </c>
      <c r="U97" s="157">
        <v>0</v>
      </c>
      <c r="V97" s="157">
        <f>ROUND(E97*U97,2)</f>
        <v>0</v>
      </c>
      <c r="W97" s="157"/>
      <c r="X97" s="157" t="s">
        <v>388</v>
      </c>
      <c r="Y97" s="148"/>
      <c r="Z97" s="148"/>
      <c r="AA97" s="148"/>
      <c r="AB97" s="148"/>
      <c r="AC97" s="148"/>
      <c r="AD97" s="148"/>
      <c r="AE97" s="148"/>
      <c r="AF97" s="148"/>
      <c r="AG97" s="148" t="s">
        <v>389</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270" t="s">
        <v>3028</v>
      </c>
      <c r="D98" s="271"/>
      <c r="E98" s="271"/>
      <c r="F98" s="271"/>
      <c r="G98" s="271"/>
      <c r="H98" s="157"/>
      <c r="I98" s="157"/>
      <c r="J98" s="157"/>
      <c r="K98" s="157"/>
      <c r="L98" s="157"/>
      <c r="M98" s="157"/>
      <c r="N98" s="157"/>
      <c r="O98" s="157"/>
      <c r="P98" s="157"/>
      <c r="Q98" s="157"/>
      <c r="R98" s="157"/>
      <c r="S98" s="157"/>
      <c r="T98" s="157"/>
      <c r="U98" s="157"/>
      <c r="V98" s="157"/>
      <c r="W98" s="157"/>
      <c r="X98" s="157"/>
      <c r="Y98" s="148"/>
      <c r="Z98" s="148"/>
      <c r="AA98" s="148"/>
      <c r="AB98" s="148"/>
      <c r="AC98" s="148"/>
      <c r="AD98" s="148"/>
      <c r="AE98" s="148"/>
      <c r="AF98" s="148"/>
      <c r="AG98" s="148" t="s">
        <v>326</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x14ac:dyDescent="0.2">
      <c r="A99" s="3"/>
      <c r="B99" s="4"/>
      <c r="C99" s="176"/>
      <c r="D99" s="6"/>
      <c r="E99" s="3"/>
      <c r="F99" s="3"/>
      <c r="G99" s="3"/>
      <c r="H99" s="3"/>
      <c r="I99" s="3"/>
      <c r="J99" s="3"/>
      <c r="K99" s="3"/>
      <c r="L99" s="3"/>
      <c r="M99" s="3"/>
      <c r="N99" s="3"/>
      <c r="O99" s="3"/>
      <c r="P99" s="3"/>
      <c r="Q99" s="3"/>
      <c r="R99" s="3"/>
      <c r="S99" s="3"/>
      <c r="T99" s="3"/>
      <c r="U99" s="3"/>
      <c r="V99" s="3"/>
      <c r="W99" s="3"/>
      <c r="X99" s="3"/>
      <c r="AE99">
        <v>15</v>
      </c>
      <c r="AF99">
        <v>21</v>
      </c>
      <c r="AG99" t="s">
        <v>303</v>
      </c>
    </row>
    <row r="100" spans="1:60" x14ac:dyDescent="0.2">
      <c r="A100" s="151"/>
      <c r="B100" s="152" t="s">
        <v>29</v>
      </c>
      <c r="C100" s="177"/>
      <c r="D100" s="153"/>
      <c r="E100" s="154"/>
      <c r="F100" s="154"/>
      <c r="G100" s="173">
        <f>G8+G59+G62+G76+G85+G94+G96</f>
        <v>247026.99999999997</v>
      </c>
      <c r="H100" s="3"/>
      <c r="I100" s="3"/>
      <c r="J100" s="3"/>
      <c r="K100" s="3"/>
      <c r="L100" s="3"/>
      <c r="M100" s="3"/>
      <c r="N100" s="3"/>
      <c r="O100" s="3"/>
      <c r="P100" s="3"/>
      <c r="Q100" s="3"/>
      <c r="R100" s="3"/>
      <c r="S100" s="3"/>
      <c r="T100" s="3"/>
      <c r="U100" s="3"/>
      <c r="V100" s="3"/>
      <c r="W100" s="3"/>
      <c r="X100" s="3"/>
      <c r="AE100">
        <f>SUMIF(L7:L98,AE99,G7:G98)</f>
        <v>0</v>
      </c>
      <c r="AF100">
        <f>SUMIF(L7:L98,AF99,G7:G98)</f>
        <v>247026.99999999997</v>
      </c>
      <c r="AG100" t="s">
        <v>378</v>
      </c>
    </row>
    <row r="101" spans="1:60" x14ac:dyDescent="0.2">
      <c r="A101" s="272" t="s">
        <v>957</v>
      </c>
      <c r="B101" s="272"/>
      <c r="C101" s="176"/>
      <c r="D101" s="6"/>
      <c r="E101" s="3"/>
      <c r="F101" s="3"/>
      <c r="G101" s="3"/>
      <c r="H101" s="3"/>
      <c r="I101" s="3"/>
      <c r="J101" s="3"/>
      <c r="K101" s="3"/>
      <c r="L101" s="3"/>
      <c r="M101" s="3"/>
      <c r="N101" s="3"/>
      <c r="O101" s="3"/>
      <c r="P101" s="3"/>
      <c r="Q101" s="3"/>
      <c r="R101" s="3"/>
      <c r="S101" s="3"/>
      <c r="T101" s="3"/>
      <c r="U101" s="3"/>
      <c r="V101" s="3"/>
      <c r="W101" s="3"/>
      <c r="X101" s="3"/>
    </row>
    <row r="102" spans="1:60" x14ac:dyDescent="0.2">
      <c r="A102" s="3"/>
      <c r="B102" s="4" t="s">
        <v>2072</v>
      </c>
      <c r="C102" s="176" t="s">
        <v>2073</v>
      </c>
      <c r="D102" s="6"/>
      <c r="E102" s="3"/>
      <c r="F102" s="3"/>
      <c r="G102" s="3"/>
      <c r="H102" s="3"/>
      <c r="I102" s="3"/>
      <c r="J102" s="3"/>
      <c r="K102" s="3"/>
      <c r="L102" s="3"/>
      <c r="M102" s="3"/>
      <c r="N102" s="3"/>
      <c r="O102" s="3"/>
      <c r="P102" s="3"/>
      <c r="Q102" s="3"/>
      <c r="R102" s="3"/>
      <c r="S102" s="3"/>
      <c r="T102" s="3"/>
      <c r="U102" s="3"/>
      <c r="V102" s="3"/>
      <c r="W102" s="3"/>
      <c r="X102" s="3"/>
      <c r="AG102" t="s">
        <v>960</v>
      </c>
    </row>
    <row r="103" spans="1:60" x14ac:dyDescent="0.2">
      <c r="A103" s="3"/>
      <c r="B103" s="4" t="s">
        <v>961</v>
      </c>
      <c r="C103" s="176" t="s">
        <v>2074</v>
      </c>
      <c r="D103" s="6"/>
      <c r="E103" s="3"/>
      <c r="F103" s="3"/>
      <c r="G103" s="3"/>
      <c r="H103" s="3"/>
      <c r="I103" s="3"/>
      <c r="J103" s="3"/>
      <c r="K103" s="3"/>
      <c r="L103" s="3"/>
      <c r="M103" s="3"/>
      <c r="N103" s="3"/>
      <c r="O103" s="3"/>
      <c r="P103" s="3"/>
      <c r="Q103" s="3"/>
      <c r="R103" s="3"/>
      <c r="S103" s="3"/>
      <c r="T103" s="3"/>
      <c r="U103" s="3"/>
      <c r="V103" s="3"/>
      <c r="W103" s="3"/>
      <c r="X103" s="3"/>
      <c r="AG103" t="s">
        <v>963</v>
      </c>
    </row>
    <row r="104" spans="1:60" x14ac:dyDescent="0.2">
      <c r="A104" s="3"/>
      <c r="B104" s="4"/>
      <c r="C104" s="176" t="s">
        <v>405</v>
      </c>
      <c r="D104" s="6"/>
      <c r="E104" s="3"/>
      <c r="F104" s="3"/>
      <c r="G104" s="3"/>
      <c r="H104" s="3"/>
      <c r="I104" s="3"/>
      <c r="J104" s="3"/>
      <c r="K104" s="3"/>
      <c r="L104" s="3"/>
      <c r="M104" s="3"/>
      <c r="N104" s="3"/>
      <c r="O104" s="3"/>
      <c r="P104" s="3"/>
      <c r="Q104" s="3"/>
      <c r="R104" s="3"/>
      <c r="S104" s="3"/>
      <c r="T104" s="3"/>
      <c r="U104" s="3"/>
      <c r="V104" s="3"/>
      <c r="W104" s="3"/>
      <c r="X104" s="3"/>
      <c r="AG104" t="s">
        <v>964</v>
      </c>
    </row>
    <row r="105" spans="1:60" x14ac:dyDescent="0.2">
      <c r="A105" s="3"/>
      <c r="B105" s="4"/>
      <c r="C105" s="176"/>
      <c r="D105" s="6"/>
      <c r="E105" s="3"/>
      <c r="F105" s="3"/>
      <c r="G105" s="3"/>
      <c r="H105" s="3"/>
      <c r="I105" s="3"/>
      <c r="J105" s="3"/>
      <c r="K105" s="3"/>
      <c r="L105" s="3"/>
      <c r="M105" s="3"/>
      <c r="N105" s="3"/>
      <c r="O105" s="3"/>
      <c r="P105" s="3"/>
      <c r="Q105" s="3"/>
      <c r="R105" s="3"/>
      <c r="S105" s="3"/>
      <c r="T105" s="3"/>
      <c r="U105" s="3"/>
      <c r="V105" s="3"/>
      <c r="W105" s="3"/>
      <c r="X105" s="3"/>
    </row>
    <row r="106" spans="1:60" x14ac:dyDescent="0.2">
      <c r="C106" s="178"/>
      <c r="D106" s="10"/>
      <c r="AG106" t="s">
        <v>379</v>
      </c>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PcJzAx2IO9G8EkwyXz5r3/N8ID4iC3PyQwSFCxt0lBbS0BjiO2bI45cvZryBzSXm/ngEL9v4uOE681EbgGYSg==" saltValue="O+SnmiIsolEkySc1/mCOew==" spinCount="100000" sheet="1"/>
  <mergeCells count="35">
    <mergeCell ref="C47:G47"/>
    <mergeCell ref="C48:G48"/>
    <mergeCell ref="C98:G98"/>
    <mergeCell ref="C50:G50"/>
    <mergeCell ref="C61:G61"/>
    <mergeCell ref="C74:G74"/>
    <mergeCell ref="C78:G78"/>
    <mergeCell ref="C80:G80"/>
    <mergeCell ref="C82:G82"/>
    <mergeCell ref="C42:G42"/>
    <mergeCell ref="C43:G43"/>
    <mergeCell ref="C44:G44"/>
    <mergeCell ref="C45:G45"/>
    <mergeCell ref="C46:G46"/>
    <mergeCell ref="A1:G1"/>
    <mergeCell ref="C2:G2"/>
    <mergeCell ref="C3:G3"/>
    <mergeCell ref="C4:G4"/>
    <mergeCell ref="C21:G21"/>
    <mergeCell ref="A101:B101"/>
    <mergeCell ref="C10:G10"/>
    <mergeCell ref="C13:G13"/>
    <mergeCell ref="C15:G15"/>
    <mergeCell ref="C17:G17"/>
    <mergeCell ref="C19:G19"/>
    <mergeCell ref="C31:G31"/>
    <mergeCell ref="C23:G23"/>
    <mergeCell ref="C25:G25"/>
    <mergeCell ref="C27:G27"/>
    <mergeCell ref="C29:G29"/>
    <mergeCell ref="C49:G49"/>
    <mergeCell ref="C33:G33"/>
    <mergeCell ref="C35:G35"/>
    <mergeCell ref="C40:G40"/>
    <mergeCell ref="C41:G4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115</v>
      </c>
      <c r="C3" s="264" t="s">
        <v>116</v>
      </c>
      <c r="D3" s="265"/>
      <c r="E3" s="265"/>
      <c r="F3" s="265"/>
      <c r="G3" s="266"/>
      <c r="AC3" s="122" t="s">
        <v>2770</v>
      </c>
      <c r="AG3" t="s">
        <v>293</v>
      </c>
    </row>
    <row r="4" spans="1:60" ht="24.95" customHeight="1" x14ac:dyDescent="0.2">
      <c r="A4" s="141" t="s">
        <v>9</v>
      </c>
      <c r="B4" s="142" t="s">
        <v>120</v>
      </c>
      <c r="C4" s="267" t="s">
        <v>121</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259</v>
      </c>
      <c r="C8" s="174" t="s">
        <v>261</v>
      </c>
      <c r="D8" s="161"/>
      <c r="E8" s="162"/>
      <c r="F8" s="163"/>
      <c r="G8" s="163">
        <f>SUMIF(AG9:AG58,"&lt;&gt;NOR",G9:G58)</f>
        <v>185051.83</v>
      </c>
      <c r="H8" s="163"/>
      <c r="I8" s="163">
        <f>SUM(I9:I58)</f>
        <v>0</v>
      </c>
      <c r="J8" s="163"/>
      <c r="K8" s="163">
        <f>SUM(K9:K58)</f>
        <v>185051.83</v>
      </c>
      <c r="L8" s="163"/>
      <c r="M8" s="163">
        <f>SUM(M9:M58)</f>
        <v>223912.71429999999</v>
      </c>
      <c r="N8" s="163"/>
      <c r="O8" s="163">
        <f>SUM(O9:O58)</f>
        <v>0</v>
      </c>
      <c r="P8" s="163"/>
      <c r="Q8" s="163">
        <f>SUM(Q9:Q58)</f>
        <v>0</v>
      </c>
      <c r="R8" s="163"/>
      <c r="S8" s="163"/>
      <c r="T8" s="164"/>
      <c r="U8" s="158"/>
      <c r="V8" s="158">
        <f>SUM(V9:V58)</f>
        <v>0</v>
      </c>
      <c r="W8" s="158"/>
      <c r="X8" s="158"/>
      <c r="AG8" t="s">
        <v>317</v>
      </c>
    </row>
    <row r="9" spans="1:60" outlineLevel="1" x14ac:dyDescent="0.2">
      <c r="A9" s="165">
        <v>1</v>
      </c>
      <c r="B9" s="166" t="s">
        <v>2534</v>
      </c>
      <c r="C9" s="175" t="s">
        <v>3062</v>
      </c>
      <c r="D9" s="167" t="s">
        <v>2498</v>
      </c>
      <c r="E9" s="168">
        <v>1</v>
      </c>
      <c r="F9" s="169">
        <v>17999.990000000002</v>
      </c>
      <c r="G9" s="170">
        <f>ROUND(E9*F9,2)</f>
        <v>17999.990000000002</v>
      </c>
      <c r="H9" s="169">
        <v>0</v>
      </c>
      <c r="I9" s="170">
        <f>ROUND(E9*H9,2)</f>
        <v>0</v>
      </c>
      <c r="J9" s="169">
        <v>17999.990000000002</v>
      </c>
      <c r="K9" s="170">
        <f>ROUND(E9*J9,2)</f>
        <v>17999.990000000002</v>
      </c>
      <c r="L9" s="170">
        <v>21</v>
      </c>
      <c r="M9" s="170">
        <f>G9*(1+L9/100)</f>
        <v>21779.9879</v>
      </c>
      <c r="N9" s="170">
        <v>0</v>
      </c>
      <c r="O9" s="170">
        <f>ROUND(E9*N9,2)</f>
        <v>0</v>
      </c>
      <c r="P9" s="170">
        <v>0</v>
      </c>
      <c r="Q9" s="170">
        <f>ROUND(E9*P9,2)</f>
        <v>0</v>
      </c>
      <c r="R9" s="170"/>
      <c r="S9" s="170" t="s">
        <v>321</v>
      </c>
      <c r="T9" s="171" t="s">
        <v>322</v>
      </c>
      <c r="U9" s="157">
        <v>0</v>
      </c>
      <c r="V9" s="157">
        <f>ROUND(E9*U9,2)</f>
        <v>0</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1" x14ac:dyDescent="0.2">
      <c r="A10" s="155"/>
      <c r="B10" s="156"/>
      <c r="C10" s="270" t="s">
        <v>2914</v>
      </c>
      <c r="D10" s="271"/>
      <c r="E10" s="271"/>
      <c r="F10" s="271"/>
      <c r="G10" s="271"/>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326</v>
      </c>
      <c r="AH10" s="148"/>
      <c r="AI10" s="148"/>
      <c r="AJ10" s="148"/>
      <c r="AK10" s="148"/>
      <c r="AL10" s="148"/>
      <c r="AM10" s="148"/>
      <c r="AN10" s="148"/>
      <c r="AO10" s="148"/>
      <c r="AP10" s="148"/>
      <c r="AQ10" s="148"/>
      <c r="AR10" s="148"/>
      <c r="AS10" s="148"/>
      <c r="AT10" s="148"/>
      <c r="AU10" s="148"/>
      <c r="AV10" s="148"/>
      <c r="AW10" s="148"/>
      <c r="AX10" s="148"/>
      <c r="AY10" s="148"/>
      <c r="AZ10" s="148"/>
      <c r="BA10" s="172" t="str">
        <f>C10</f>
        <v>Plastový rozvaděč o celkových rozměrech v.1000 x š. 1000 x h. 320 mm, s montážním plechem  a  DIN lištami, a příslušenstvím (zámek FAB,..). Krytí IP65/IP20, přívody a vývody zespodu. Bude osazen do niky zděného pilíře s krycími dveřmi, který je dodávkou stavební části ČS.</v>
      </c>
      <c r="BB10" s="148"/>
      <c r="BC10" s="148"/>
      <c r="BD10" s="148"/>
      <c r="BE10" s="148"/>
      <c r="BF10" s="148"/>
      <c r="BG10" s="148"/>
      <c r="BH10" s="148"/>
    </row>
    <row r="11" spans="1:60" outlineLevel="1" x14ac:dyDescent="0.2">
      <c r="A11" s="187">
        <v>2</v>
      </c>
      <c r="B11" s="188" t="s">
        <v>3063</v>
      </c>
      <c r="C11" s="199" t="s">
        <v>2916</v>
      </c>
      <c r="D11" s="189" t="s">
        <v>2498</v>
      </c>
      <c r="E11" s="190">
        <v>1</v>
      </c>
      <c r="F11" s="191">
        <v>880</v>
      </c>
      <c r="G11" s="192">
        <f>ROUND(E11*F11,2)</f>
        <v>880</v>
      </c>
      <c r="H11" s="191">
        <v>0</v>
      </c>
      <c r="I11" s="192">
        <f>ROUND(E11*H11,2)</f>
        <v>0</v>
      </c>
      <c r="J11" s="191">
        <v>880</v>
      </c>
      <c r="K11" s="192">
        <f>ROUND(E11*J11,2)</f>
        <v>880</v>
      </c>
      <c r="L11" s="192">
        <v>21</v>
      </c>
      <c r="M11" s="192">
        <f>G11*(1+L11/100)</f>
        <v>1064.8</v>
      </c>
      <c r="N11" s="192">
        <v>0</v>
      </c>
      <c r="O11" s="192">
        <f>ROUND(E11*N11,2)</f>
        <v>0</v>
      </c>
      <c r="P11" s="192">
        <v>0</v>
      </c>
      <c r="Q11" s="192">
        <f>ROUND(E11*P11,2)</f>
        <v>0</v>
      </c>
      <c r="R11" s="192"/>
      <c r="S11" s="192" t="s">
        <v>321</v>
      </c>
      <c r="T11" s="193" t="s">
        <v>322</v>
      </c>
      <c r="U11" s="157">
        <v>0</v>
      </c>
      <c r="V11" s="157">
        <f>ROUND(E11*U11,2)</f>
        <v>0</v>
      </c>
      <c r="W11" s="157"/>
      <c r="X11" s="157" t="s">
        <v>388</v>
      </c>
      <c r="Y11" s="148"/>
      <c r="Z11" s="148"/>
      <c r="AA11" s="148"/>
      <c r="AB11" s="148"/>
      <c r="AC11" s="148"/>
      <c r="AD11" s="148"/>
      <c r="AE11" s="148"/>
      <c r="AF11" s="148"/>
      <c r="AG11" s="148" t="s">
        <v>389</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65">
        <v>3</v>
      </c>
      <c r="B12" s="166" t="s">
        <v>3064</v>
      </c>
      <c r="C12" s="175" t="s">
        <v>2918</v>
      </c>
      <c r="D12" s="167" t="s">
        <v>2498</v>
      </c>
      <c r="E12" s="168">
        <v>1</v>
      </c>
      <c r="F12" s="169">
        <v>6888.79</v>
      </c>
      <c r="G12" s="170">
        <f>ROUND(E12*F12,2)</f>
        <v>6888.79</v>
      </c>
      <c r="H12" s="169">
        <v>0</v>
      </c>
      <c r="I12" s="170">
        <f>ROUND(E12*H12,2)</f>
        <v>0</v>
      </c>
      <c r="J12" s="169">
        <v>6888.79</v>
      </c>
      <c r="K12" s="170">
        <f>ROUND(E12*J12,2)</f>
        <v>6888.79</v>
      </c>
      <c r="L12" s="170">
        <v>21</v>
      </c>
      <c r="M12" s="170">
        <f>G12*(1+L12/100)</f>
        <v>8335.4359000000004</v>
      </c>
      <c r="N12" s="170">
        <v>0</v>
      </c>
      <c r="O12" s="170">
        <f>ROUND(E12*N12,2)</f>
        <v>0</v>
      </c>
      <c r="P12" s="170">
        <v>0</v>
      </c>
      <c r="Q12" s="170">
        <f>ROUND(E12*P12,2)</f>
        <v>0</v>
      </c>
      <c r="R12" s="170"/>
      <c r="S12" s="170" t="s">
        <v>321</v>
      </c>
      <c r="T12" s="171" t="s">
        <v>322</v>
      </c>
      <c r="U12" s="157">
        <v>0</v>
      </c>
      <c r="V12" s="157">
        <f>ROUND(E12*U12,2)</f>
        <v>0</v>
      </c>
      <c r="W12" s="157"/>
      <c r="X12" s="157" t="s">
        <v>388</v>
      </c>
      <c r="Y12" s="148"/>
      <c r="Z12" s="148"/>
      <c r="AA12" s="148"/>
      <c r="AB12" s="148"/>
      <c r="AC12" s="148"/>
      <c r="AD12" s="148"/>
      <c r="AE12" s="148"/>
      <c r="AF12" s="148"/>
      <c r="AG12" s="148" t="s">
        <v>389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55"/>
      <c r="B13" s="156"/>
      <c r="C13" s="270" t="s">
        <v>2919</v>
      </c>
      <c r="D13" s="271"/>
      <c r="E13" s="271"/>
      <c r="F13" s="271"/>
      <c r="G13" s="271"/>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326</v>
      </c>
      <c r="AH13" s="148"/>
      <c r="AI13" s="148"/>
      <c r="AJ13" s="148"/>
      <c r="AK13" s="148"/>
      <c r="AL13" s="148"/>
      <c r="AM13" s="148"/>
      <c r="AN13" s="148"/>
      <c r="AO13" s="148"/>
      <c r="AP13" s="148"/>
      <c r="AQ13" s="148"/>
      <c r="AR13" s="148"/>
      <c r="AS13" s="148"/>
      <c r="AT13" s="148"/>
      <c r="AU13" s="148"/>
      <c r="AV13" s="148"/>
      <c r="AW13" s="148"/>
      <c r="AX13" s="148"/>
      <c r="AY13" s="148"/>
      <c r="AZ13" s="148"/>
      <c r="BA13" s="172" t="str">
        <f>C13</f>
        <v>Trojpólová přepěťová ochrana SPD typ 1+2, TN-C, s dálkovou signalizací a výměnnými moduly a odjištěním pojistkovým odpínačem. Všechny přepěťové ochrany budou dodány od jednoho výrobce!!!</v>
      </c>
      <c r="BB13" s="148"/>
      <c r="BC13" s="148"/>
      <c r="BD13" s="148"/>
      <c r="BE13" s="148"/>
      <c r="BF13" s="148"/>
      <c r="BG13" s="148"/>
      <c r="BH13" s="148"/>
    </row>
    <row r="14" spans="1:60" outlineLevel="1" x14ac:dyDescent="0.2">
      <c r="A14" s="165">
        <v>4</v>
      </c>
      <c r="B14" s="166" t="s">
        <v>3065</v>
      </c>
      <c r="C14" s="175" t="s">
        <v>2921</v>
      </c>
      <c r="D14" s="167" t="s">
        <v>2498</v>
      </c>
      <c r="E14" s="168">
        <v>1</v>
      </c>
      <c r="F14" s="169">
        <v>2280</v>
      </c>
      <c r="G14" s="170">
        <f>ROUND(E14*F14,2)</f>
        <v>2280</v>
      </c>
      <c r="H14" s="169">
        <v>0</v>
      </c>
      <c r="I14" s="170">
        <f>ROUND(E14*H14,2)</f>
        <v>0</v>
      </c>
      <c r="J14" s="169">
        <v>2280</v>
      </c>
      <c r="K14" s="170">
        <f>ROUND(E14*J14,2)</f>
        <v>2280</v>
      </c>
      <c r="L14" s="170">
        <v>21</v>
      </c>
      <c r="M14" s="170">
        <f>G14*(1+L14/100)</f>
        <v>2758.7999999999997</v>
      </c>
      <c r="N14" s="170">
        <v>0</v>
      </c>
      <c r="O14" s="170">
        <f>ROUND(E14*N14,2)</f>
        <v>0</v>
      </c>
      <c r="P14" s="170">
        <v>0</v>
      </c>
      <c r="Q14" s="170">
        <f>ROUND(E14*P14,2)</f>
        <v>0</v>
      </c>
      <c r="R14" s="170"/>
      <c r="S14" s="170" t="s">
        <v>321</v>
      </c>
      <c r="T14" s="171" t="s">
        <v>322</v>
      </c>
      <c r="U14" s="157">
        <v>0</v>
      </c>
      <c r="V14" s="157">
        <f>ROUND(E14*U14,2)</f>
        <v>0</v>
      </c>
      <c r="W14" s="157"/>
      <c r="X14" s="157" t="s">
        <v>388</v>
      </c>
      <c r="Y14" s="148"/>
      <c r="Z14" s="148"/>
      <c r="AA14" s="148"/>
      <c r="AB14" s="148"/>
      <c r="AC14" s="148"/>
      <c r="AD14" s="148"/>
      <c r="AE14" s="148"/>
      <c r="AF14" s="148"/>
      <c r="AG14" s="148" t="s">
        <v>389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55"/>
      <c r="B15" s="156"/>
      <c r="C15" s="270" t="s">
        <v>2922</v>
      </c>
      <c r="D15" s="271"/>
      <c r="E15" s="271"/>
      <c r="F15" s="271"/>
      <c r="G15" s="271"/>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326</v>
      </c>
      <c r="AH15" s="148"/>
      <c r="AI15" s="148"/>
      <c r="AJ15" s="148"/>
      <c r="AK15" s="148"/>
      <c r="AL15" s="148"/>
      <c r="AM15" s="148"/>
      <c r="AN15" s="148"/>
      <c r="AO15" s="148"/>
      <c r="AP15" s="148"/>
      <c r="AQ15" s="148"/>
      <c r="AR15" s="148"/>
      <c r="AS15" s="148"/>
      <c r="AT15" s="148"/>
      <c r="AU15" s="148"/>
      <c r="AV15" s="148"/>
      <c r="AW15" s="148"/>
      <c r="AX15" s="148"/>
      <c r="AY15" s="148"/>
      <c r="AZ15" s="148"/>
      <c r="BA15" s="172" t="str">
        <f>C15</f>
        <v>Trojpólový přepínač "SÍŤ-0-NZ" pro volbu napájení a nouzové vypnutí, 32A/400V, pro montáž do dveří, signalizace napájení na dveře rozvaděče, jištění ovládacího obvodu, pomocné kontakty, signály o způsobu napájení do ŘS</v>
      </c>
      <c r="BB15" s="148"/>
      <c r="BC15" s="148"/>
      <c r="BD15" s="148"/>
      <c r="BE15" s="148"/>
      <c r="BF15" s="148"/>
      <c r="BG15" s="148"/>
      <c r="BH15" s="148"/>
    </row>
    <row r="16" spans="1:60" outlineLevel="1" x14ac:dyDescent="0.2">
      <c r="A16" s="165">
        <v>5</v>
      </c>
      <c r="B16" s="166" t="s">
        <v>3066</v>
      </c>
      <c r="C16" s="175" t="s">
        <v>2924</v>
      </c>
      <c r="D16" s="167" t="s">
        <v>2498</v>
      </c>
      <c r="E16" s="168">
        <v>1</v>
      </c>
      <c r="F16" s="169">
        <v>2608</v>
      </c>
      <c r="G16" s="170">
        <f>ROUND(E16*F16,2)</f>
        <v>2608</v>
      </c>
      <c r="H16" s="169">
        <v>0</v>
      </c>
      <c r="I16" s="170">
        <f>ROUND(E16*H16,2)</f>
        <v>0</v>
      </c>
      <c r="J16" s="169">
        <v>2608</v>
      </c>
      <c r="K16" s="170">
        <f>ROUND(E16*J16,2)</f>
        <v>2608</v>
      </c>
      <c r="L16" s="170">
        <v>21</v>
      </c>
      <c r="M16" s="170">
        <f>G16*(1+L16/100)</f>
        <v>3155.68</v>
      </c>
      <c r="N16" s="170">
        <v>0</v>
      </c>
      <c r="O16" s="170">
        <f>ROUND(E16*N16,2)</f>
        <v>0</v>
      </c>
      <c r="P16" s="170">
        <v>0</v>
      </c>
      <c r="Q16" s="170">
        <f>ROUND(E16*P16,2)</f>
        <v>0</v>
      </c>
      <c r="R16" s="170"/>
      <c r="S16" s="170" t="s">
        <v>321</v>
      </c>
      <c r="T16" s="171" t="s">
        <v>322</v>
      </c>
      <c r="U16" s="157">
        <v>0</v>
      </c>
      <c r="V16" s="157">
        <f>ROUND(E16*U16,2)</f>
        <v>0</v>
      </c>
      <c r="W16" s="157"/>
      <c r="X16" s="157" t="s">
        <v>388</v>
      </c>
      <c r="Y16" s="148"/>
      <c r="Z16" s="148"/>
      <c r="AA16" s="148"/>
      <c r="AB16" s="148"/>
      <c r="AC16" s="148"/>
      <c r="AD16" s="148"/>
      <c r="AE16" s="148"/>
      <c r="AF16" s="148"/>
      <c r="AG16" s="148" t="s">
        <v>389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270" t="s">
        <v>2925</v>
      </c>
      <c r="D17" s="271"/>
      <c r="E17" s="271"/>
      <c r="F17" s="271"/>
      <c r="G17" s="271"/>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326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5">
        <v>6</v>
      </c>
      <c r="B18" s="166" t="s">
        <v>3067</v>
      </c>
      <c r="C18" s="175" t="s">
        <v>2927</v>
      </c>
      <c r="D18" s="167" t="s">
        <v>2498</v>
      </c>
      <c r="E18" s="168">
        <v>1</v>
      </c>
      <c r="F18" s="169">
        <v>3520</v>
      </c>
      <c r="G18" s="170">
        <f>ROUND(E18*F18,2)</f>
        <v>3520</v>
      </c>
      <c r="H18" s="169">
        <v>0</v>
      </c>
      <c r="I18" s="170">
        <f>ROUND(E18*H18,2)</f>
        <v>0</v>
      </c>
      <c r="J18" s="169">
        <v>3520</v>
      </c>
      <c r="K18" s="170">
        <f>ROUND(E18*J18,2)</f>
        <v>3520</v>
      </c>
      <c r="L18" s="170">
        <v>21</v>
      </c>
      <c r="M18" s="170">
        <f>G18*(1+L18/100)</f>
        <v>4259.2</v>
      </c>
      <c r="N18" s="170">
        <v>0</v>
      </c>
      <c r="O18" s="170">
        <f>ROUND(E18*N18,2)</f>
        <v>0</v>
      </c>
      <c r="P18" s="170">
        <v>0</v>
      </c>
      <c r="Q18" s="170">
        <f>ROUND(E18*P18,2)</f>
        <v>0</v>
      </c>
      <c r="R18" s="170"/>
      <c r="S18" s="170" t="s">
        <v>321</v>
      </c>
      <c r="T18" s="171" t="s">
        <v>322</v>
      </c>
      <c r="U18" s="157">
        <v>0</v>
      </c>
      <c r="V18" s="157">
        <f>ROUND(E18*U18,2)</f>
        <v>0</v>
      </c>
      <c r="W18" s="157"/>
      <c r="X18" s="157" t="s">
        <v>388</v>
      </c>
      <c r="Y18" s="148"/>
      <c r="Z18" s="148"/>
      <c r="AA18" s="148"/>
      <c r="AB18" s="148"/>
      <c r="AC18" s="148"/>
      <c r="AD18" s="148"/>
      <c r="AE18" s="148"/>
      <c r="AF18" s="148"/>
      <c r="AG18" s="148" t="s">
        <v>389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270" t="s">
        <v>2928</v>
      </c>
      <c r="D19" s="271"/>
      <c r="E19" s="271"/>
      <c r="F19" s="271"/>
      <c r="G19" s="271"/>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326</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5">
        <v>7</v>
      </c>
      <c r="B20" s="166" t="s">
        <v>3068</v>
      </c>
      <c r="C20" s="175" t="s">
        <v>2930</v>
      </c>
      <c r="D20" s="167" t="s">
        <v>2498</v>
      </c>
      <c r="E20" s="168">
        <v>1</v>
      </c>
      <c r="F20" s="169">
        <v>2360</v>
      </c>
      <c r="G20" s="170">
        <f>ROUND(E20*F20,2)</f>
        <v>2360</v>
      </c>
      <c r="H20" s="169">
        <v>0</v>
      </c>
      <c r="I20" s="170">
        <f>ROUND(E20*H20,2)</f>
        <v>0</v>
      </c>
      <c r="J20" s="169">
        <v>2360</v>
      </c>
      <c r="K20" s="170">
        <f>ROUND(E20*J20,2)</f>
        <v>2360</v>
      </c>
      <c r="L20" s="170">
        <v>21</v>
      </c>
      <c r="M20" s="170">
        <f>G20*(1+L20/100)</f>
        <v>2855.6</v>
      </c>
      <c r="N20" s="170">
        <v>0</v>
      </c>
      <c r="O20" s="170">
        <f>ROUND(E20*N20,2)</f>
        <v>0</v>
      </c>
      <c r="P20" s="170">
        <v>0</v>
      </c>
      <c r="Q20" s="170">
        <f>ROUND(E20*P20,2)</f>
        <v>0</v>
      </c>
      <c r="R20" s="170"/>
      <c r="S20" s="170" t="s">
        <v>321</v>
      </c>
      <c r="T20" s="171" t="s">
        <v>322</v>
      </c>
      <c r="U20" s="157">
        <v>0</v>
      </c>
      <c r="V20" s="157">
        <f>ROUND(E20*U20,2)</f>
        <v>0</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270" t="s">
        <v>2931</v>
      </c>
      <c r="D21" s="271"/>
      <c r="E21" s="271"/>
      <c r="F21" s="271"/>
      <c r="G21" s="271"/>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326</v>
      </c>
      <c r="AH21" s="148"/>
      <c r="AI21" s="148"/>
      <c r="AJ21" s="148"/>
      <c r="AK21" s="148"/>
      <c r="AL21" s="148"/>
      <c r="AM21" s="148"/>
      <c r="AN21" s="148"/>
      <c r="AO21" s="148"/>
      <c r="AP21" s="148"/>
      <c r="AQ21" s="148"/>
      <c r="AR21" s="148"/>
      <c r="AS21" s="148"/>
      <c r="AT21" s="148"/>
      <c r="AU21" s="148"/>
      <c r="AV21" s="148"/>
      <c r="AW21" s="148"/>
      <c r="AX21" s="148"/>
      <c r="AY21" s="148"/>
      <c r="AZ21" s="148"/>
      <c r="BA21" s="172" t="str">
        <f>C21</f>
        <v>Zásuvka nástěnná 230V, 16A - 1ks, zásuvka nástěnná 400V, 32A - ks, TN-S, odjištění zásuvek, proudový chránič 30mA</v>
      </c>
      <c r="BB21" s="148"/>
      <c r="BC21" s="148"/>
      <c r="BD21" s="148"/>
      <c r="BE21" s="148"/>
      <c r="BF21" s="148"/>
      <c r="BG21" s="148"/>
      <c r="BH21" s="148"/>
    </row>
    <row r="22" spans="1:60" outlineLevel="1" x14ac:dyDescent="0.2">
      <c r="A22" s="165">
        <v>8</v>
      </c>
      <c r="B22" s="166" t="s">
        <v>3069</v>
      </c>
      <c r="C22" s="175" t="s">
        <v>3040</v>
      </c>
      <c r="D22" s="167" t="s">
        <v>2498</v>
      </c>
      <c r="E22" s="168">
        <v>2</v>
      </c>
      <c r="F22" s="169">
        <v>13399.99</v>
      </c>
      <c r="G22" s="170">
        <f>ROUND(E22*F22,2)</f>
        <v>26799.98</v>
      </c>
      <c r="H22" s="169">
        <v>0</v>
      </c>
      <c r="I22" s="170">
        <f>ROUND(E22*H22,2)</f>
        <v>0</v>
      </c>
      <c r="J22" s="169">
        <v>13399.99</v>
      </c>
      <c r="K22" s="170">
        <f>ROUND(E22*J22,2)</f>
        <v>26799.98</v>
      </c>
      <c r="L22" s="170">
        <v>21</v>
      </c>
      <c r="M22" s="170">
        <f>G22*(1+L22/100)</f>
        <v>32427.9758</v>
      </c>
      <c r="N22" s="170">
        <v>0</v>
      </c>
      <c r="O22" s="170">
        <f>ROUND(E22*N22,2)</f>
        <v>0</v>
      </c>
      <c r="P22" s="170">
        <v>0</v>
      </c>
      <c r="Q22" s="170">
        <f>ROUND(E22*P22,2)</f>
        <v>0</v>
      </c>
      <c r="R22" s="170"/>
      <c r="S22" s="170" t="s">
        <v>321</v>
      </c>
      <c r="T22" s="171" t="s">
        <v>322</v>
      </c>
      <c r="U22" s="157">
        <v>0</v>
      </c>
      <c r="V22" s="157">
        <f>ROUND(E22*U22,2)</f>
        <v>0</v>
      </c>
      <c r="W22" s="157"/>
      <c r="X22" s="157" t="s">
        <v>388</v>
      </c>
      <c r="Y22" s="148"/>
      <c r="Z22" s="148"/>
      <c r="AA22" s="148"/>
      <c r="AB22" s="148"/>
      <c r="AC22" s="148"/>
      <c r="AD22" s="148"/>
      <c r="AE22" s="148"/>
      <c r="AF22" s="148"/>
      <c r="AG22" s="148" t="s">
        <v>389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33.75" outlineLevel="1" x14ac:dyDescent="0.2">
      <c r="A23" s="155"/>
      <c r="B23" s="156"/>
      <c r="C23" s="270" t="s">
        <v>3041</v>
      </c>
      <c r="D23" s="271"/>
      <c r="E23" s="271"/>
      <c r="F23" s="271"/>
      <c r="G23" s="271"/>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326</v>
      </c>
      <c r="AH23" s="148"/>
      <c r="AI23" s="148"/>
      <c r="AJ23" s="148"/>
      <c r="AK23" s="148"/>
      <c r="AL23" s="148"/>
      <c r="AM23" s="148"/>
      <c r="AN23" s="148"/>
      <c r="AO23" s="148"/>
      <c r="AP23" s="148"/>
      <c r="AQ23" s="148"/>
      <c r="AR23" s="148"/>
      <c r="AS23" s="148"/>
      <c r="AT23" s="148"/>
      <c r="AU23" s="148"/>
      <c r="AV23" s="148"/>
      <c r="AW23" s="148"/>
      <c r="AX23" s="148"/>
      <c r="AY23" s="148"/>
      <c r="AZ23" s="148"/>
      <c r="BA23" s="172" t="str">
        <f>C23</f>
        <v>Odjištěný vývod pro ponorné kalové čerpadlo do výkonu 2,5kW, 400V, přímý rozběh, ptovoz 1+1, motorový spouštěč, proudový chránič 30mA, stykač, pomocné kontakty. Jištění ovládacího obvodu, vyhodnocovací relé teploty a vlhkosti, trojpolohový přepínač R-0-A, pomocná a povelová relé, signalizace CHOD, PORUCHA, tlačítko pro reset relé vlhkosti. Ovládací napětí 230V AC. Řadové svorky.</v>
      </c>
      <c r="BB23" s="148"/>
      <c r="BC23" s="148"/>
      <c r="BD23" s="148"/>
      <c r="BE23" s="148"/>
      <c r="BF23" s="148"/>
      <c r="BG23" s="148"/>
      <c r="BH23" s="148"/>
    </row>
    <row r="24" spans="1:60" outlineLevel="1" x14ac:dyDescent="0.2">
      <c r="A24" s="165">
        <v>9</v>
      </c>
      <c r="B24" s="166" t="s">
        <v>3070</v>
      </c>
      <c r="C24" s="175" t="s">
        <v>3043</v>
      </c>
      <c r="D24" s="167" t="s">
        <v>2498</v>
      </c>
      <c r="E24" s="168">
        <v>1</v>
      </c>
      <c r="F24" s="169">
        <v>3160</v>
      </c>
      <c r="G24" s="170">
        <f>ROUND(E24*F24,2)</f>
        <v>3160</v>
      </c>
      <c r="H24" s="169">
        <v>0</v>
      </c>
      <c r="I24" s="170">
        <f>ROUND(E24*H24,2)</f>
        <v>0</v>
      </c>
      <c r="J24" s="169">
        <v>3160</v>
      </c>
      <c r="K24" s="170">
        <f>ROUND(E24*J24,2)</f>
        <v>3160</v>
      </c>
      <c r="L24" s="170">
        <v>21</v>
      </c>
      <c r="M24" s="170">
        <f>G24*(1+L24/100)</f>
        <v>3823.6</v>
      </c>
      <c r="N24" s="170">
        <v>0</v>
      </c>
      <c r="O24" s="170">
        <f>ROUND(E24*N24,2)</f>
        <v>0</v>
      </c>
      <c r="P24" s="170">
        <v>0</v>
      </c>
      <c r="Q24" s="170">
        <f>ROUND(E24*P24,2)</f>
        <v>0</v>
      </c>
      <c r="R24" s="170"/>
      <c r="S24" s="170" t="s">
        <v>321</v>
      </c>
      <c r="T24" s="171" t="s">
        <v>322</v>
      </c>
      <c r="U24" s="157">
        <v>0</v>
      </c>
      <c r="V24" s="157">
        <f>ROUND(E24*U24,2)</f>
        <v>0</v>
      </c>
      <c r="W24" s="157"/>
      <c r="X24" s="157" t="s">
        <v>388</v>
      </c>
      <c r="Y24" s="148"/>
      <c r="Z24" s="148"/>
      <c r="AA24" s="148"/>
      <c r="AB24" s="148"/>
      <c r="AC24" s="148"/>
      <c r="AD24" s="148"/>
      <c r="AE24" s="148"/>
      <c r="AF24" s="148"/>
      <c r="AG24" s="148" t="s">
        <v>389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1" x14ac:dyDescent="0.2">
      <c r="A25" s="155"/>
      <c r="B25" s="156"/>
      <c r="C25" s="270" t="s">
        <v>3044</v>
      </c>
      <c r="D25" s="271"/>
      <c r="E25" s="271"/>
      <c r="F25" s="271"/>
      <c r="G25" s="271"/>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326</v>
      </c>
      <c r="AH25" s="148"/>
      <c r="AI25" s="148"/>
      <c r="AJ25" s="148"/>
      <c r="AK25" s="148"/>
      <c r="AL25" s="148"/>
      <c r="AM25" s="148"/>
      <c r="AN25" s="148"/>
      <c r="AO25" s="148"/>
      <c r="AP25" s="148"/>
      <c r="AQ25" s="148"/>
      <c r="AR25" s="148"/>
      <c r="AS25" s="148"/>
      <c r="AT25" s="148"/>
      <c r="AU25" s="148"/>
      <c r="AV25" s="148"/>
      <c r="AW25" s="148"/>
      <c r="AX25" s="148"/>
      <c r="AY25" s="148"/>
      <c r="AZ25" s="148"/>
      <c r="BA25" s="172" t="str">
        <f>C25</f>
        <v>Kompenzace pro ponorné kalové čerpadlo do výkonu 2,5kW, 400V, jistič, stykač pro spínání kondenzátoru do 7,5kVAr, trojpólový kondenzátor 400V, do 1,5kVAr. Jištění ovládacího obvodu. Ovládací napětí 230V AC.</v>
      </c>
      <c r="BB25" s="148"/>
      <c r="BC25" s="148"/>
      <c r="BD25" s="148"/>
      <c r="BE25" s="148"/>
      <c r="BF25" s="148"/>
      <c r="BG25" s="148"/>
      <c r="BH25" s="148"/>
    </row>
    <row r="26" spans="1:60" outlineLevel="1" x14ac:dyDescent="0.2">
      <c r="A26" s="165">
        <v>10</v>
      </c>
      <c r="B26" s="166" t="s">
        <v>3071</v>
      </c>
      <c r="C26" s="175" t="s">
        <v>2936</v>
      </c>
      <c r="D26" s="167" t="s">
        <v>2498</v>
      </c>
      <c r="E26" s="168">
        <v>1</v>
      </c>
      <c r="F26" s="169">
        <v>3680</v>
      </c>
      <c r="G26" s="170">
        <f>ROUND(E26*F26,2)</f>
        <v>3680</v>
      </c>
      <c r="H26" s="169">
        <v>0</v>
      </c>
      <c r="I26" s="170">
        <f>ROUND(E26*H26,2)</f>
        <v>0</v>
      </c>
      <c r="J26" s="169">
        <v>3680</v>
      </c>
      <c r="K26" s="170">
        <f>ROUND(E26*J26,2)</f>
        <v>3680</v>
      </c>
      <c r="L26" s="170">
        <v>21</v>
      </c>
      <c r="M26" s="170">
        <f>G26*(1+L26/100)</f>
        <v>4452.8</v>
      </c>
      <c r="N26" s="170">
        <v>0</v>
      </c>
      <c r="O26" s="170">
        <f>ROUND(E26*N26,2)</f>
        <v>0</v>
      </c>
      <c r="P26" s="170">
        <v>0</v>
      </c>
      <c r="Q26" s="170">
        <f>ROUND(E26*P26,2)</f>
        <v>0</v>
      </c>
      <c r="R26" s="170"/>
      <c r="S26" s="170" t="s">
        <v>321</v>
      </c>
      <c r="T26" s="171" t="s">
        <v>322</v>
      </c>
      <c r="U26" s="157">
        <v>0</v>
      </c>
      <c r="V26" s="157">
        <f>ROUND(E26*U26,2)</f>
        <v>0</v>
      </c>
      <c r="W26" s="157"/>
      <c r="X26" s="157" t="s">
        <v>388</v>
      </c>
      <c r="Y26" s="148"/>
      <c r="Z26" s="148"/>
      <c r="AA26" s="148"/>
      <c r="AB26" s="148"/>
      <c r="AC26" s="148"/>
      <c r="AD26" s="148"/>
      <c r="AE26" s="148"/>
      <c r="AF26" s="148"/>
      <c r="AG26" s="148" t="s">
        <v>389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ht="22.5" outlineLevel="1" x14ac:dyDescent="0.2">
      <c r="A27" s="155"/>
      <c r="B27" s="156"/>
      <c r="C27" s="270" t="s">
        <v>2937</v>
      </c>
      <c r="D27" s="271"/>
      <c r="E27" s="271"/>
      <c r="F27" s="271"/>
      <c r="G27" s="271"/>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326</v>
      </c>
      <c r="AH27" s="148"/>
      <c r="AI27" s="148"/>
      <c r="AJ27" s="148"/>
      <c r="AK27" s="148"/>
      <c r="AL27" s="148"/>
      <c r="AM27" s="148"/>
      <c r="AN27" s="148"/>
      <c r="AO27" s="148"/>
      <c r="AP27" s="148"/>
      <c r="AQ27" s="148"/>
      <c r="AR27" s="148"/>
      <c r="AS27" s="148"/>
      <c r="AT27" s="148"/>
      <c r="AU27" s="148"/>
      <c r="AV27" s="148"/>
      <c r="AW27" s="148"/>
      <c r="AX27" s="148"/>
      <c r="AY27" s="148"/>
      <c r="AZ27" s="148"/>
      <c r="BA27" s="172" t="str">
        <f>C27</f>
        <v>Dvojpólová přepěťová ochrana SPD typ 3, 230V, TN-S, s vysokofrekvenčním filtrem, dálkovou signalizací - 1ks, rázová tlumivka 16A - 2ks, včetně odjištění. Všechny přepěťové ochrany budou dodány od jednoho výrobce!!!</v>
      </c>
      <c r="BB27" s="148"/>
      <c r="BC27" s="148"/>
      <c r="BD27" s="148"/>
      <c r="BE27" s="148"/>
      <c r="BF27" s="148"/>
      <c r="BG27" s="148"/>
      <c r="BH27" s="148"/>
    </row>
    <row r="28" spans="1:60" outlineLevel="1" x14ac:dyDescent="0.2">
      <c r="A28" s="165">
        <v>11</v>
      </c>
      <c r="B28" s="166" t="s">
        <v>3072</v>
      </c>
      <c r="C28" s="175" t="s">
        <v>2939</v>
      </c>
      <c r="D28" s="167" t="s">
        <v>2498</v>
      </c>
      <c r="E28" s="168">
        <v>1</v>
      </c>
      <c r="F28" s="169">
        <v>10879.99</v>
      </c>
      <c r="G28" s="170">
        <f>ROUND(E28*F28,2)</f>
        <v>10879.99</v>
      </c>
      <c r="H28" s="169">
        <v>0</v>
      </c>
      <c r="I28" s="170">
        <f>ROUND(E28*H28,2)</f>
        <v>0</v>
      </c>
      <c r="J28" s="169">
        <v>10879.99</v>
      </c>
      <c r="K28" s="170">
        <f>ROUND(E28*J28,2)</f>
        <v>10879.99</v>
      </c>
      <c r="L28" s="170">
        <v>21</v>
      </c>
      <c r="M28" s="170">
        <f>G28*(1+L28/100)</f>
        <v>13164.787899999999</v>
      </c>
      <c r="N28" s="170">
        <v>0</v>
      </c>
      <c r="O28" s="170">
        <f>ROUND(E28*N28,2)</f>
        <v>0</v>
      </c>
      <c r="P28" s="170">
        <v>0</v>
      </c>
      <c r="Q28" s="170">
        <f>ROUND(E28*P28,2)</f>
        <v>0</v>
      </c>
      <c r="R28" s="170"/>
      <c r="S28" s="170" t="s">
        <v>321</v>
      </c>
      <c r="T28" s="171" t="s">
        <v>322</v>
      </c>
      <c r="U28" s="157">
        <v>0</v>
      </c>
      <c r="V28" s="157">
        <f>ROUND(E28*U28,2)</f>
        <v>0</v>
      </c>
      <c r="W28" s="157"/>
      <c r="X28" s="157" t="s">
        <v>388</v>
      </c>
      <c r="Y28" s="148"/>
      <c r="Z28" s="148"/>
      <c r="AA28" s="148"/>
      <c r="AB28" s="148"/>
      <c r="AC28" s="148"/>
      <c r="AD28" s="148"/>
      <c r="AE28" s="148"/>
      <c r="AF28" s="148"/>
      <c r="AG28" s="148" t="s">
        <v>389</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270" t="s">
        <v>2940</v>
      </c>
      <c r="D29" s="271"/>
      <c r="E29" s="271"/>
      <c r="F29" s="271"/>
      <c r="G29" s="271"/>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326</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65">
        <v>12</v>
      </c>
      <c r="B30" s="166" t="s">
        <v>3073</v>
      </c>
      <c r="C30" s="175" t="s">
        <v>2942</v>
      </c>
      <c r="D30" s="167" t="s">
        <v>2498</v>
      </c>
      <c r="E30" s="168">
        <v>4</v>
      </c>
      <c r="F30" s="169">
        <v>960</v>
      </c>
      <c r="G30" s="170">
        <f>ROUND(E30*F30,2)</f>
        <v>3840</v>
      </c>
      <c r="H30" s="169">
        <v>0</v>
      </c>
      <c r="I30" s="170">
        <f>ROUND(E30*H30,2)</f>
        <v>0</v>
      </c>
      <c r="J30" s="169">
        <v>960</v>
      </c>
      <c r="K30" s="170">
        <f>ROUND(E30*J30,2)</f>
        <v>3840</v>
      </c>
      <c r="L30" s="170">
        <v>21</v>
      </c>
      <c r="M30" s="170">
        <f>G30*(1+L30/100)</f>
        <v>4646.3999999999996</v>
      </c>
      <c r="N30" s="170">
        <v>0</v>
      </c>
      <c r="O30" s="170">
        <f>ROUND(E30*N30,2)</f>
        <v>0</v>
      </c>
      <c r="P30" s="170">
        <v>0</v>
      </c>
      <c r="Q30" s="170">
        <f>ROUND(E30*P30,2)</f>
        <v>0</v>
      </c>
      <c r="R30" s="170"/>
      <c r="S30" s="170" t="s">
        <v>321</v>
      </c>
      <c r="T30" s="171" t="s">
        <v>322</v>
      </c>
      <c r="U30" s="157">
        <v>0</v>
      </c>
      <c r="V30" s="157">
        <f>ROUND(E30*U30,2)</f>
        <v>0</v>
      </c>
      <c r="W30" s="157"/>
      <c r="X30" s="157" t="s">
        <v>388</v>
      </c>
      <c r="Y30" s="148"/>
      <c r="Z30" s="148"/>
      <c r="AA30" s="148"/>
      <c r="AB30" s="148"/>
      <c r="AC30" s="148"/>
      <c r="AD30" s="148"/>
      <c r="AE30" s="148"/>
      <c r="AF30" s="148"/>
      <c r="AG30" s="148" t="s">
        <v>389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270" t="s">
        <v>2943</v>
      </c>
      <c r="D31" s="271"/>
      <c r="E31" s="271"/>
      <c r="F31" s="271"/>
      <c r="G31" s="271"/>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326</v>
      </c>
      <c r="AH31" s="148"/>
      <c r="AI31" s="148"/>
      <c r="AJ31" s="148"/>
      <c r="AK31" s="148"/>
      <c r="AL31" s="148"/>
      <c r="AM31" s="148"/>
      <c r="AN31" s="148"/>
      <c r="AO31" s="148"/>
      <c r="AP31" s="148"/>
      <c r="AQ31" s="148"/>
      <c r="AR31" s="148"/>
      <c r="AS31" s="148"/>
      <c r="AT31" s="148"/>
      <c r="AU31" s="148"/>
      <c r="AV31" s="148"/>
      <c r="AW31" s="148"/>
      <c r="AX31" s="148"/>
      <c r="AY31" s="148"/>
      <c r="AZ31" s="148"/>
      <c r="BA31" s="172" t="str">
        <f>C31</f>
        <v>Odjištěný vývod trubičkovou pojistkou do 1A v pojistkové řadové svorkovnici, pomocné relé 24V DC, řadové svorky</v>
      </c>
      <c r="BB31" s="148"/>
      <c r="BC31" s="148"/>
      <c r="BD31" s="148"/>
      <c r="BE31" s="148"/>
      <c r="BF31" s="148"/>
      <c r="BG31" s="148"/>
      <c r="BH31" s="148"/>
    </row>
    <row r="32" spans="1:60" outlineLevel="1" x14ac:dyDescent="0.2">
      <c r="A32" s="165">
        <v>13</v>
      </c>
      <c r="B32" s="166" t="s">
        <v>3074</v>
      </c>
      <c r="C32" s="175" t="s">
        <v>2945</v>
      </c>
      <c r="D32" s="167" t="s">
        <v>2498</v>
      </c>
      <c r="E32" s="168">
        <v>1</v>
      </c>
      <c r="F32" s="169">
        <v>3240</v>
      </c>
      <c r="G32" s="170">
        <f>ROUND(E32*F32,2)</f>
        <v>3240</v>
      </c>
      <c r="H32" s="169">
        <v>0</v>
      </c>
      <c r="I32" s="170">
        <f>ROUND(E32*H32,2)</f>
        <v>0</v>
      </c>
      <c r="J32" s="169">
        <v>3240</v>
      </c>
      <c r="K32" s="170">
        <f>ROUND(E32*J32,2)</f>
        <v>3240</v>
      </c>
      <c r="L32" s="170">
        <v>21</v>
      </c>
      <c r="M32" s="170">
        <f>G32*(1+L32/100)</f>
        <v>3920.4</v>
      </c>
      <c r="N32" s="170">
        <v>0</v>
      </c>
      <c r="O32" s="170">
        <f>ROUND(E32*N32,2)</f>
        <v>0</v>
      </c>
      <c r="P32" s="170">
        <v>0</v>
      </c>
      <c r="Q32" s="170">
        <f>ROUND(E32*P32,2)</f>
        <v>0</v>
      </c>
      <c r="R32" s="170"/>
      <c r="S32" s="170" t="s">
        <v>321</v>
      </c>
      <c r="T32" s="171" t="s">
        <v>322</v>
      </c>
      <c r="U32" s="157">
        <v>0</v>
      </c>
      <c r="V32" s="157">
        <f>ROUND(E32*U32,2)</f>
        <v>0</v>
      </c>
      <c r="W32" s="157"/>
      <c r="X32" s="157" t="s">
        <v>388</v>
      </c>
      <c r="Y32" s="148"/>
      <c r="Z32" s="148"/>
      <c r="AA32" s="148"/>
      <c r="AB32" s="148"/>
      <c r="AC32" s="148"/>
      <c r="AD32" s="148"/>
      <c r="AE32" s="148"/>
      <c r="AF32" s="148"/>
      <c r="AG32" s="148" t="s">
        <v>389</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22.5" outlineLevel="1" x14ac:dyDescent="0.2">
      <c r="A33" s="155"/>
      <c r="B33" s="156"/>
      <c r="C33" s="270" t="s">
        <v>2946</v>
      </c>
      <c r="D33" s="271"/>
      <c r="E33" s="271"/>
      <c r="F33" s="271"/>
      <c r="G33" s="271"/>
      <c r="H33" s="157"/>
      <c r="I33" s="157"/>
      <c r="J33" s="157"/>
      <c r="K33" s="157"/>
      <c r="L33" s="157"/>
      <c r="M33" s="157"/>
      <c r="N33" s="157"/>
      <c r="O33" s="157"/>
      <c r="P33" s="157"/>
      <c r="Q33" s="157"/>
      <c r="R33" s="157"/>
      <c r="S33" s="157"/>
      <c r="T33" s="157"/>
      <c r="U33" s="157"/>
      <c r="V33" s="157"/>
      <c r="W33" s="157"/>
      <c r="X33" s="157"/>
      <c r="Y33" s="148"/>
      <c r="Z33" s="148"/>
      <c r="AA33" s="148"/>
      <c r="AB33" s="148"/>
      <c r="AC33" s="148"/>
      <c r="AD33" s="148"/>
      <c r="AE33" s="148"/>
      <c r="AF33" s="148"/>
      <c r="AG33" s="148" t="s">
        <v>326</v>
      </c>
      <c r="AH33" s="148"/>
      <c r="AI33" s="148"/>
      <c r="AJ33" s="148"/>
      <c r="AK33" s="148"/>
      <c r="AL33" s="148"/>
      <c r="AM33" s="148"/>
      <c r="AN33" s="148"/>
      <c r="AO33" s="148"/>
      <c r="AP33" s="148"/>
      <c r="AQ33" s="148"/>
      <c r="AR33" s="148"/>
      <c r="AS33" s="148"/>
      <c r="AT33" s="148"/>
      <c r="AU33" s="148"/>
      <c r="AV33" s="148"/>
      <c r="AW33" s="148"/>
      <c r="AX33" s="148"/>
      <c r="AY33" s="148"/>
      <c r="AZ33" s="148"/>
      <c r="BA33" s="172" t="str">
        <f>C33</f>
        <v>Odjištěný vývod trubičkovou pojistkou do 1A v pojistkové řadové svorkovnici, přepěťová ochrana pro jednu linku SPD typ 2+3, 24V DC, do 1A, řadové svorky. Všechny přepěťové ochrany budou dodány od jednoho výrobce!!!</v>
      </c>
      <c r="BB33" s="148"/>
      <c r="BC33" s="148"/>
      <c r="BD33" s="148"/>
      <c r="BE33" s="148"/>
      <c r="BF33" s="148"/>
      <c r="BG33" s="148"/>
      <c r="BH33" s="148"/>
    </row>
    <row r="34" spans="1:60" outlineLevel="1" x14ac:dyDescent="0.2">
      <c r="A34" s="165">
        <v>14</v>
      </c>
      <c r="B34" s="166" t="s">
        <v>3075</v>
      </c>
      <c r="C34" s="175" t="s">
        <v>2948</v>
      </c>
      <c r="D34" s="167" t="s">
        <v>2498</v>
      </c>
      <c r="E34" s="168">
        <v>1</v>
      </c>
      <c r="F34" s="169">
        <v>960</v>
      </c>
      <c r="G34" s="170">
        <f>ROUND(E34*F34,2)</f>
        <v>960</v>
      </c>
      <c r="H34" s="169">
        <v>0</v>
      </c>
      <c r="I34" s="170">
        <f>ROUND(E34*H34,2)</f>
        <v>0</v>
      </c>
      <c r="J34" s="169">
        <v>960</v>
      </c>
      <c r="K34" s="170">
        <f>ROUND(E34*J34,2)</f>
        <v>960</v>
      </c>
      <c r="L34" s="170">
        <v>21</v>
      </c>
      <c r="M34" s="170">
        <f>G34*(1+L34/100)</f>
        <v>1161.5999999999999</v>
      </c>
      <c r="N34" s="170">
        <v>0</v>
      </c>
      <c r="O34" s="170">
        <f>ROUND(E34*N34,2)</f>
        <v>0</v>
      </c>
      <c r="P34" s="170">
        <v>0</v>
      </c>
      <c r="Q34" s="170">
        <f>ROUND(E34*P34,2)</f>
        <v>0</v>
      </c>
      <c r="R34" s="170"/>
      <c r="S34" s="170" t="s">
        <v>321</v>
      </c>
      <c r="T34" s="171" t="s">
        <v>322</v>
      </c>
      <c r="U34" s="157">
        <v>0</v>
      </c>
      <c r="V34" s="157">
        <f>ROUND(E34*U34,2)</f>
        <v>0</v>
      </c>
      <c r="W34" s="157"/>
      <c r="X34" s="157" t="s">
        <v>388</v>
      </c>
      <c r="Y34" s="148"/>
      <c r="Z34" s="148"/>
      <c r="AA34" s="148"/>
      <c r="AB34" s="148"/>
      <c r="AC34" s="148"/>
      <c r="AD34" s="148"/>
      <c r="AE34" s="148"/>
      <c r="AF34" s="148"/>
      <c r="AG34" s="148" t="s">
        <v>389</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270" t="s">
        <v>2949</v>
      </c>
      <c r="D35" s="271"/>
      <c r="E35" s="271"/>
      <c r="F35" s="271"/>
      <c r="G35" s="271"/>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326</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87">
        <v>15</v>
      </c>
      <c r="B36" s="188" t="s">
        <v>3076</v>
      </c>
      <c r="C36" s="199" t="s">
        <v>2951</v>
      </c>
      <c r="D36" s="189" t="s">
        <v>2486</v>
      </c>
      <c r="E36" s="190">
        <v>1</v>
      </c>
      <c r="F36" s="191">
        <v>360</v>
      </c>
      <c r="G36" s="192">
        <f>ROUND(E36*F36,2)</f>
        <v>360</v>
      </c>
      <c r="H36" s="191">
        <v>0</v>
      </c>
      <c r="I36" s="192">
        <f>ROUND(E36*H36,2)</f>
        <v>0</v>
      </c>
      <c r="J36" s="191">
        <v>360</v>
      </c>
      <c r="K36" s="192">
        <f>ROUND(E36*J36,2)</f>
        <v>360</v>
      </c>
      <c r="L36" s="192">
        <v>21</v>
      </c>
      <c r="M36" s="192">
        <f>G36*(1+L36/100)</f>
        <v>435.59999999999997</v>
      </c>
      <c r="N36" s="192">
        <v>0</v>
      </c>
      <c r="O36" s="192">
        <f>ROUND(E36*N36,2)</f>
        <v>0</v>
      </c>
      <c r="P36" s="192">
        <v>0</v>
      </c>
      <c r="Q36" s="192">
        <f>ROUND(E36*P36,2)</f>
        <v>0</v>
      </c>
      <c r="R36" s="192"/>
      <c r="S36" s="192" t="s">
        <v>321</v>
      </c>
      <c r="T36" s="193" t="s">
        <v>322</v>
      </c>
      <c r="U36" s="157">
        <v>0</v>
      </c>
      <c r="V36" s="157">
        <f>ROUND(E36*U36,2)</f>
        <v>0</v>
      </c>
      <c r="W36" s="157"/>
      <c r="X36" s="157" t="s">
        <v>388</v>
      </c>
      <c r="Y36" s="148"/>
      <c r="Z36" s="148"/>
      <c r="AA36" s="148"/>
      <c r="AB36" s="148"/>
      <c r="AC36" s="148"/>
      <c r="AD36" s="148"/>
      <c r="AE36" s="148"/>
      <c r="AF36" s="148"/>
      <c r="AG36" s="148" t="s">
        <v>389</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87">
        <v>16</v>
      </c>
      <c r="B37" s="188" t="s">
        <v>3077</v>
      </c>
      <c r="C37" s="199" t="s">
        <v>2953</v>
      </c>
      <c r="D37" s="189" t="s">
        <v>2486</v>
      </c>
      <c r="E37" s="190">
        <v>3</v>
      </c>
      <c r="F37" s="191">
        <v>339.2</v>
      </c>
      <c r="G37" s="192">
        <f>ROUND(E37*F37,2)</f>
        <v>1017.6</v>
      </c>
      <c r="H37" s="191">
        <v>0</v>
      </c>
      <c r="I37" s="192">
        <f>ROUND(E37*H37,2)</f>
        <v>0</v>
      </c>
      <c r="J37" s="191">
        <v>339.2</v>
      </c>
      <c r="K37" s="192">
        <f>ROUND(E37*J37,2)</f>
        <v>1017.6</v>
      </c>
      <c r="L37" s="192">
        <v>21</v>
      </c>
      <c r="M37" s="192">
        <f>G37*(1+L37/100)</f>
        <v>1231.296</v>
      </c>
      <c r="N37" s="192">
        <v>0</v>
      </c>
      <c r="O37" s="192">
        <f>ROUND(E37*N37,2)</f>
        <v>0</v>
      </c>
      <c r="P37" s="192">
        <v>0</v>
      </c>
      <c r="Q37" s="192">
        <f>ROUND(E37*P37,2)</f>
        <v>0</v>
      </c>
      <c r="R37" s="192"/>
      <c r="S37" s="192" t="s">
        <v>321</v>
      </c>
      <c r="T37" s="193" t="s">
        <v>322</v>
      </c>
      <c r="U37" s="157">
        <v>0</v>
      </c>
      <c r="V37" s="157">
        <f>ROUND(E37*U37,2)</f>
        <v>0</v>
      </c>
      <c r="W37" s="157"/>
      <c r="X37" s="157" t="s">
        <v>388</v>
      </c>
      <c r="Y37" s="148"/>
      <c r="Z37" s="148"/>
      <c r="AA37" s="148"/>
      <c r="AB37" s="148"/>
      <c r="AC37" s="148"/>
      <c r="AD37" s="148"/>
      <c r="AE37" s="148"/>
      <c r="AF37" s="148"/>
      <c r="AG37" s="148" t="s">
        <v>389</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87">
        <v>17</v>
      </c>
      <c r="B38" s="188" t="s">
        <v>3078</v>
      </c>
      <c r="C38" s="199" t="s">
        <v>2955</v>
      </c>
      <c r="D38" s="189" t="s">
        <v>2486</v>
      </c>
      <c r="E38" s="190">
        <v>3</v>
      </c>
      <c r="F38" s="191">
        <v>339.2</v>
      </c>
      <c r="G38" s="192">
        <f>ROUND(E38*F38,2)</f>
        <v>1017.6</v>
      </c>
      <c r="H38" s="191">
        <v>0</v>
      </c>
      <c r="I38" s="192">
        <f>ROUND(E38*H38,2)</f>
        <v>0</v>
      </c>
      <c r="J38" s="191">
        <v>339.2</v>
      </c>
      <c r="K38" s="192">
        <f>ROUND(E38*J38,2)</f>
        <v>1017.6</v>
      </c>
      <c r="L38" s="192">
        <v>21</v>
      </c>
      <c r="M38" s="192">
        <f>G38*(1+L38/100)</f>
        <v>1231.296</v>
      </c>
      <c r="N38" s="192">
        <v>0</v>
      </c>
      <c r="O38" s="192">
        <f>ROUND(E38*N38,2)</f>
        <v>0</v>
      </c>
      <c r="P38" s="192">
        <v>0</v>
      </c>
      <c r="Q38" s="192">
        <f>ROUND(E38*P38,2)</f>
        <v>0</v>
      </c>
      <c r="R38" s="192"/>
      <c r="S38" s="192" t="s">
        <v>321</v>
      </c>
      <c r="T38" s="193" t="s">
        <v>322</v>
      </c>
      <c r="U38" s="157">
        <v>0</v>
      </c>
      <c r="V38" s="157">
        <f>ROUND(E38*U38,2)</f>
        <v>0</v>
      </c>
      <c r="W38" s="157"/>
      <c r="X38" s="157" t="s">
        <v>388</v>
      </c>
      <c r="Y38" s="148"/>
      <c r="Z38" s="148"/>
      <c r="AA38" s="148"/>
      <c r="AB38" s="148"/>
      <c r="AC38" s="148"/>
      <c r="AD38" s="148"/>
      <c r="AE38" s="148"/>
      <c r="AF38" s="148"/>
      <c r="AG38" s="148" t="s">
        <v>389</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65">
        <v>18</v>
      </c>
      <c r="B39" s="166" t="s">
        <v>3079</v>
      </c>
      <c r="C39" s="175" t="s">
        <v>2957</v>
      </c>
      <c r="D39" s="167" t="s">
        <v>2486</v>
      </c>
      <c r="E39" s="168">
        <v>1</v>
      </c>
      <c r="F39" s="169">
        <v>51999.92</v>
      </c>
      <c r="G39" s="170">
        <f>ROUND(E39*F39,2)</f>
        <v>51999.92</v>
      </c>
      <c r="H39" s="169">
        <v>0</v>
      </c>
      <c r="I39" s="170">
        <f>ROUND(E39*H39,2)</f>
        <v>0</v>
      </c>
      <c r="J39" s="169">
        <v>51999.92</v>
      </c>
      <c r="K39" s="170">
        <f>ROUND(E39*J39,2)</f>
        <v>51999.92</v>
      </c>
      <c r="L39" s="170">
        <v>21</v>
      </c>
      <c r="M39" s="170">
        <f>G39*(1+L39/100)</f>
        <v>62919.903199999993</v>
      </c>
      <c r="N39" s="170">
        <v>0</v>
      </c>
      <c r="O39" s="170">
        <f>ROUND(E39*N39,2)</f>
        <v>0</v>
      </c>
      <c r="P39" s="170">
        <v>0</v>
      </c>
      <c r="Q39" s="170">
        <f>ROUND(E39*P39,2)</f>
        <v>0</v>
      </c>
      <c r="R39" s="170"/>
      <c r="S39" s="170" t="s">
        <v>321</v>
      </c>
      <c r="T39" s="171" t="s">
        <v>322</v>
      </c>
      <c r="U39" s="157">
        <v>0</v>
      </c>
      <c r="V39" s="157">
        <f>ROUND(E39*U39,2)</f>
        <v>0</v>
      </c>
      <c r="W39" s="157"/>
      <c r="X39" s="157" t="s">
        <v>388</v>
      </c>
      <c r="Y39" s="148"/>
      <c r="Z39" s="148"/>
      <c r="AA39" s="148"/>
      <c r="AB39" s="148"/>
      <c r="AC39" s="148"/>
      <c r="AD39" s="148"/>
      <c r="AE39" s="148"/>
      <c r="AF39" s="148"/>
      <c r="AG39" s="148" t="s">
        <v>389</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270" t="s">
        <v>2958</v>
      </c>
      <c r="D40" s="271"/>
      <c r="E40" s="271"/>
      <c r="F40" s="271"/>
      <c r="G40" s="271"/>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326</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261" t="s">
        <v>2959</v>
      </c>
      <c r="D41" s="262"/>
      <c r="E41" s="262"/>
      <c r="F41" s="262"/>
      <c r="G41" s="262"/>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326</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261" t="s">
        <v>3029</v>
      </c>
      <c r="D42" s="262"/>
      <c r="E42" s="262"/>
      <c r="F42" s="262"/>
      <c r="G42" s="262"/>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326</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261" t="s">
        <v>2960</v>
      </c>
      <c r="D43" s="262"/>
      <c r="E43" s="262"/>
      <c r="F43" s="262"/>
      <c r="G43" s="262"/>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326</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261" t="s">
        <v>2961</v>
      </c>
      <c r="D44" s="262"/>
      <c r="E44" s="262"/>
      <c r="F44" s="262"/>
      <c r="G44" s="262"/>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326</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261" t="s">
        <v>2962</v>
      </c>
      <c r="D45" s="262"/>
      <c r="E45" s="262"/>
      <c r="F45" s="262"/>
      <c r="G45" s="262"/>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326</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33.75" outlineLevel="1" x14ac:dyDescent="0.2">
      <c r="A46" s="155"/>
      <c r="B46" s="156"/>
      <c r="C46" s="261" t="s">
        <v>3030</v>
      </c>
      <c r="D46" s="262"/>
      <c r="E46" s="262"/>
      <c r="F46" s="262"/>
      <c r="G46" s="262"/>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326</v>
      </c>
      <c r="AH46" s="148"/>
      <c r="AI46" s="148"/>
      <c r="AJ46" s="148"/>
      <c r="AK46" s="148"/>
      <c r="AL46" s="148"/>
      <c r="AM46" s="148"/>
      <c r="AN46" s="148"/>
      <c r="AO46" s="148"/>
      <c r="AP46" s="148"/>
      <c r="AQ46" s="148"/>
      <c r="AR46" s="148"/>
      <c r="AS46" s="148"/>
      <c r="AT46" s="148"/>
      <c r="AU46" s="148"/>
      <c r="AV46" s="148"/>
      <c r="AW46" s="148"/>
      <c r="AX46" s="148"/>
      <c r="AY46" s="148"/>
      <c r="AZ46" s="148"/>
      <c r="BA46" s="172" t="str">
        <f>C46</f>
        <v>1x rozšiřující modul digitálních vstupů 4xDI, 24V DC, 1x rozšiřující modul analogových vstupů 4xAI, 24V DC, galvanicky oddělené, pro montáž na DIN, kabelové propojení PLC - rozšiřující modul, programové vybavení pro PLC, SW do stanice pro řízení ČS, osazení zařízení do skříně RMDx včetně prodrátování, oživení, odladění a zaškolení obsluhy.</v>
      </c>
      <c r="BB46" s="148"/>
      <c r="BC46" s="148"/>
      <c r="BD46" s="148"/>
      <c r="BE46" s="148"/>
      <c r="BF46" s="148"/>
      <c r="BG46" s="148"/>
      <c r="BH46" s="148"/>
    </row>
    <row r="47" spans="1:60" outlineLevel="1" x14ac:dyDescent="0.2">
      <c r="A47" s="155"/>
      <c r="B47" s="156"/>
      <c r="C47" s="261" t="s">
        <v>2963</v>
      </c>
      <c r="D47" s="262"/>
      <c r="E47" s="262"/>
      <c r="F47" s="262"/>
      <c r="G47" s="262"/>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326</v>
      </c>
      <c r="AH47" s="148"/>
      <c r="AI47" s="148"/>
      <c r="AJ47" s="148"/>
      <c r="AK47" s="148"/>
      <c r="AL47" s="148"/>
      <c r="AM47" s="148"/>
      <c r="AN47" s="148"/>
      <c r="AO47" s="148"/>
      <c r="AP47" s="148"/>
      <c r="AQ47" s="148"/>
      <c r="AR47" s="148"/>
      <c r="AS47" s="148"/>
      <c r="AT47" s="148"/>
      <c r="AU47" s="148"/>
      <c r="AV47" s="148"/>
      <c r="AW47" s="148"/>
      <c r="AX47" s="148"/>
      <c r="AY47" s="148"/>
      <c r="AZ47" s="148"/>
      <c r="BA47" s="172" t="str">
        <f>C47</f>
        <v>1x HMI ovládací grafický barevný panel, 24V DC, RJ45 Ethernet, včetně SW, pro montáž do dveří rozvaděče,</v>
      </c>
      <c r="BB47" s="148"/>
      <c r="BC47" s="148"/>
      <c r="BD47" s="148"/>
      <c r="BE47" s="148"/>
      <c r="BF47" s="148"/>
      <c r="BG47" s="148"/>
      <c r="BH47" s="148"/>
    </row>
    <row r="48" spans="1:60" outlineLevel="1" x14ac:dyDescent="0.2">
      <c r="A48" s="155"/>
      <c r="B48" s="156"/>
      <c r="C48" s="261" t="s">
        <v>3031</v>
      </c>
      <c r="D48" s="262"/>
      <c r="E48" s="262"/>
      <c r="F48" s="262"/>
      <c r="G48" s="262"/>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326</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261" t="s">
        <v>2964</v>
      </c>
      <c r="D49" s="262"/>
      <c r="E49" s="262"/>
      <c r="F49" s="262"/>
      <c r="G49" s="262"/>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326</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261" t="s">
        <v>2965</v>
      </c>
      <c r="D50" s="262"/>
      <c r="E50" s="262"/>
      <c r="F50" s="262"/>
      <c r="G50" s="262"/>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326</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87">
        <v>19</v>
      </c>
      <c r="B51" s="188" t="s">
        <v>3080</v>
      </c>
      <c r="C51" s="199" t="s">
        <v>2967</v>
      </c>
      <c r="D51" s="189" t="s">
        <v>320</v>
      </c>
      <c r="E51" s="190">
        <v>1</v>
      </c>
      <c r="F51" s="191">
        <v>520</v>
      </c>
      <c r="G51" s="192">
        <f t="shared" ref="G51:G58" si="0">ROUND(E51*F51,2)</f>
        <v>520</v>
      </c>
      <c r="H51" s="191">
        <v>0</v>
      </c>
      <c r="I51" s="192">
        <f t="shared" ref="I51:I58" si="1">ROUND(E51*H51,2)</f>
        <v>0</v>
      </c>
      <c r="J51" s="191">
        <v>520</v>
      </c>
      <c r="K51" s="192">
        <f t="shared" ref="K51:K58" si="2">ROUND(E51*J51,2)</f>
        <v>520</v>
      </c>
      <c r="L51" s="192">
        <v>21</v>
      </c>
      <c r="M51" s="192">
        <f t="shared" ref="M51:M58" si="3">G51*(1+L51/100)</f>
        <v>629.19999999999993</v>
      </c>
      <c r="N51" s="192">
        <v>0</v>
      </c>
      <c r="O51" s="192">
        <f t="shared" ref="O51:O58" si="4">ROUND(E51*N51,2)</f>
        <v>0</v>
      </c>
      <c r="P51" s="192">
        <v>0</v>
      </c>
      <c r="Q51" s="192">
        <f t="shared" ref="Q51:Q58" si="5">ROUND(E51*P51,2)</f>
        <v>0</v>
      </c>
      <c r="R51" s="192"/>
      <c r="S51" s="192" t="s">
        <v>321</v>
      </c>
      <c r="T51" s="193" t="s">
        <v>322</v>
      </c>
      <c r="U51" s="157">
        <v>0</v>
      </c>
      <c r="V51" s="157">
        <f t="shared" ref="V51:V58" si="6">ROUND(E51*U51,2)</f>
        <v>0</v>
      </c>
      <c r="W51" s="157"/>
      <c r="X51" s="157" t="s">
        <v>388</v>
      </c>
      <c r="Y51" s="148"/>
      <c r="Z51" s="148"/>
      <c r="AA51" s="148"/>
      <c r="AB51" s="148"/>
      <c r="AC51" s="148"/>
      <c r="AD51" s="148"/>
      <c r="AE51" s="148"/>
      <c r="AF51" s="148"/>
      <c r="AG51" s="148" t="s">
        <v>389</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87">
        <v>20</v>
      </c>
      <c r="B52" s="188" t="s">
        <v>3081</v>
      </c>
      <c r="C52" s="199" t="s">
        <v>2969</v>
      </c>
      <c r="D52" s="189" t="s">
        <v>320</v>
      </c>
      <c r="E52" s="190">
        <v>1</v>
      </c>
      <c r="F52" s="191">
        <v>920</v>
      </c>
      <c r="G52" s="192">
        <f t="shared" si="0"/>
        <v>920</v>
      </c>
      <c r="H52" s="191">
        <v>0</v>
      </c>
      <c r="I52" s="192">
        <f t="shared" si="1"/>
        <v>0</v>
      </c>
      <c r="J52" s="191">
        <v>920</v>
      </c>
      <c r="K52" s="192">
        <f t="shared" si="2"/>
        <v>920</v>
      </c>
      <c r="L52" s="192">
        <v>21</v>
      </c>
      <c r="M52" s="192">
        <f t="shared" si="3"/>
        <v>1113.2</v>
      </c>
      <c r="N52" s="192">
        <v>0</v>
      </c>
      <c r="O52" s="192">
        <f t="shared" si="4"/>
        <v>0</v>
      </c>
      <c r="P52" s="192">
        <v>0</v>
      </c>
      <c r="Q52" s="192">
        <f t="shared" si="5"/>
        <v>0</v>
      </c>
      <c r="R52" s="192"/>
      <c r="S52" s="192" t="s">
        <v>321</v>
      </c>
      <c r="T52" s="193" t="s">
        <v>322</v>
      </c>
      <c r="U52" s="157">
        <v>0</v>
      </c>
      <c r="V52" s="157">
        <f t="shared" si="6"/>
        <v>0</v>
      </c>
      <c r="W52" s="157"/>
      <c r="X52" s="157" t="s">
        <v>388</v>
      </c>
      <c r="Y52" s="148"/>
      <c r="Z52" s="148"/>
      <c r="AA52" s="148"/>
      <c r="AB52" s="148"/>
      <c r="AC52" s="148"/>
      <c r="AD52" s="148"/>
      <c r="AE52" s="148"/>
      <c r="AF52" s="148"/>
      <c r="AG52" s="148" t="s">
        <v>389</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87">
        <v>21</v>
      </c>
      <c r="B53" s="188" t="s">
        <v>3082</v>
      </c>
      <c r="C53" s="199" t="s">
        <v>2971</v>
      </c>
      <c r="D53" s="189" t="s">
        <v>320</v>
      </c>
      <c r="E53" s="190">
        <v>1</v>
      </c>
      <c r="F53" s="191">
        <v>880</v>
      </c>
      <c r="G53" s="192">
        <f t="shared" si="0"/>
        <v>880</v>
      </c>
      <c r="H53" s="191">
        <v>0</v>
      </c>
      <c r="I53" s="192">
        <f t="shared" si="1"/>
        <v>0</v>
      </c>
      <c r="J53" s="191">
        <v>880</v>
      </c>
      <c r="K53" s="192">
        <f t="shared" si="2"/>
        <v>880</v>
      </c>
      <c r="L53" s="192">
        <v>21</v>
      </c>
      <c r="M53" s="192">
        <f t="shared" si="3"/>
        <v>1064.8</v>
      </c>
      <c r="N53" s="192">
        <v>0</v>
      </c>
      <c r="O53" s="192">
        <f t="shared" si="4"/>
        <v>0</v>
      </c>
      <c r="P53" s="192">
        <v>0</v>
      </c>
      <c r="Q53" s="192">
        <f t="shared" si="5"/>
        <v>0</v>
      </c>
      <c r="R53" s="192"/>
      <c r="S53" s="192" t="s">
        <v>321</v>
      </c>
      <c r="T53" s="193" t="s">
        <v>322</v>
      </c>
      <c r="U53" s="157">
        <v>0</v>
      </c>
      <c r="V53" s="157">
        <f t="shared" si="6"/>
        <v>0</v>
      </c>
      <c r="W53" s="157"/>
      <c r="X53" s="157" t="s">
        <v>388</v>
      </c>
      <c r="Y53" s="148"/>
      <c r="Z53" s="148"/>
      <c r="AA53" s="148"/>
      <c r="AB53" s="148"/>
      <c r="AC53" s="148"/>
      <c r="AD53" s="148"/>
      <c r="AE53" s="148"/>
      <c r="AF53" s="148"/>
      <c r="AG53" s="148" t="s">
        <v>389</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87">
        <v>22</v>
      </c>
      <c r="B54" s="188" t="s">
        <v>3083</v>
      </c>
      <c r="C54" s="199" t="s">
        <v>2973</v>
      </c>
      <c r="D54" s="189" t="s">
        <v>320</v>
      </c>
      <c r="E54" s="190">
        <v>1</v>
      </c>
      <c r="F54" s="191">
        <v>880</v>
      </c>
      <c r="G54" s="192">
        <f t="shared" si="0"/>
        <v>880</v>
      </c>
      <c r="H54" s="191">
        <v>0</v>
      </c>
      <c r="I54" s="192">
        <f t="shared" si="1"/>
        <v>0</v>
      </c>
      <c r="J54" s="191">
        <v>880</v>
      </c>
      <c r="K54" s="192">
        <f t="shared" si="2"/>
        <v>880</v>
      </c>
      <c r="L54" s="192">
        <v>21</v>
      </c>
      <c r="M54" s="192">
        <f t="shared" si="3"/>
        <v>1064.8</v>
      </c>
      <c r="N54" s="192">
        <v>0</v>
      </c>
      <c r="O54" s="192">
        <f t="shared" si="4"/>
        <v>0</v>
      </c>
      <c r="P54" s="192">
        <v>0</v>
      </c>
      <c r="Q54" s="192">
        <f t="shared" si="5"/>
        <v>0</v>
      </c>
      <c r="R54" s="192"/>
      <c r="S54" s="192" t="s">
        <v>321</v>
      </c>
      <c r="T54" s="193" t="s">
        <v>322</v>
      </c>
      <c r="U54" s="157">
        <v>0</v>
      </c>
      <c r="V54" s="157">
        <f t="shared" si="6"/>
        <v>0</v>
      </c>
      <c r="W54" s="157"/>
      <c r="X54" s="157" t="s">
        <v>388</v>
      </c>
      <c r="Y54" s="148"/>
      <c r="Z54" s="148"/>
      <c r="AA54" s="148"/>
      <c r="AB54" s="148"/>
      <c r="AC54" s="148"/>
      <c r="AD54" s="148"/>
      <c r="AE54" s="148"/>
      <c r="AF54" s="148"/>
      <c r="AG54" s="148" t="s">
        <v>389</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87">
        <v>23</v>
      </c>
      <c r="B55" s="188" t="s">
        <v>3084</v>
      </c>
      <c r="C55" s="199" t="s">
        <v>2975</v>
      </c>
      <c r="D55" s="189" t="s">
        <v>320</v>
      </c>
      <c r="E55" s="190">
        <v>1</v>
      </c>
      <c r="F55" s="191">
        <v>1600</v>
      </c>
      <c r="G55" s="192">
        <f t="shared" si="0"/>
        <v>1600</v>
      </c>
      <c r="H55" s="191">
        <v>0</v>
      </c>
      <c r="I55" s="192">
        <f t="shared" si="1"/>
        <v>0</v>
      </c>
      <c r="J55" s="191">
        <v>1600</v>
      </c>
      <c r="K55" s="192">
        <f t="shared" si="2"/>
        <v>1600</v>
      </c>
      <c r="L55" s="192">
        <v>21</v>
      </c>
      <c r="M55" s="192">
        <f t="shared" si="3"/>
        <v>1936</v>
      </c>
      <c r="N55" s="192">
        <v>0</v>
      </c>
      <c r="O55" s="192">
        <f t="shared" si="4"/>
        <v>0</v>
      </c>
      <c r="P55" s="192">
        <v>0</v>
      </c>
      <c r="Q55" s="192">
        <f t="shared" si="5"/>
        <v>0</v>
      </c>
      <c r="R55" s="192"/>
      <c r="S55" s="192" t="s">
        <v>321</v>
      </c>
      <c r="T55" s="193" t="s">
        <v>322</v>
      </c>
      <c r="U55" s="157">
        <v>0</v>
      </c>
      <c r="V55" s="157">
        <f t="shared" si="6"/>
        <v>0</v>
      </c>
      <c r="W55" s="157"/>
      <c r="X55" s="157" t="s">
        <v>388</v>
      </c>
      <c r="Y55" s="148"/>
      <c r="Z55" s="148"/>
      <c r="AA55" s="148"/>
      <c r="AB55" s="148"/>
      <c r="AC55" s="148"/>
      <c r="AD55" s="148"/>
      <c r="AE55" s="148"/>
      <c r="AF55" s="148"/>
      <c r="AG55" s="148" t="s">
        <v>389</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87">
        <v>24</v>
      </c>
      <c r="B56" s="188" t="s">
        <v>3085</v>
      </c>
      <c r="C56" s="199" t="s">
        <v>2977</v>
      </c>
      <c r="D56" s="189" t="s">
        <v>320</v>
      </c>
      <c r="E56" s="190">
        <v>1</v>
      </c>
      <c r="F56" s="191">
        <v>1280</v>
      </c>
      <c r="G56" s="192">
        <f t="shared" si="0"/>
        <v>1280</v>
      </c>
      <c r="H56" s="191">
        <v>0</v>
      </c>
      <c r="I56" s="192">
        <f t="shared" si="1"/>
        <v>0</v>
      </c>
      <c r="J56" s="191">
        <v>1280</v>
      </c>
      <c r="K56" s="192">
        <f t="shared" si="2"/>
        <v>1280</v>
      </c>
      <c r="L56" s="192">
        <v>21</v>
      </c>
      <c r="M56" s="192">
        <f t="shared" si="3"/>
        <v>1548.8</v>
      </c>
      <c r="N56" s="192">
        <v>0</v>
      </c>
      <c r="O56" s="192">
        <f t="shared" si="4"/>
        <v>0</v>
      </c>
      <c r="P56" s="192">
        <v>0</v>
      </c>
      <c r="Q56" s="192">
        <f t="shared" si="5"/>
        <v>0</v>
      </c>
      <c r="R56" s="192"/>
      <c r="S56" s="192" t="s">
        <v>321</v>
      </c>
      <c r="T56" s="193" t="s">
        <v>322</v>
      </c>
      <c r="U56" s="157">
        <v>0</v>
      </c>
      <c r="V56" s="157">
        <f t="shared" si="6"/>
        <v>0</v>
      </c>
      <c r="W56" s="157"/>
      <c r="X56" s="157" t="s">
        <v>388</v>
      </c>
      <c r="Y56" s="148"/>
      <c r="Z56" s="148"/>
      <c r="AA56" s="148"/>
      <c r="AB56" s="148"/>
      <c r="AC56" s="148"/>
      <c r="AD56" s="148"/>
      <c r="AE56" s="148"/>
      <c r="AF56" s="148"/>
      <c r="AG56" s="148" t="s">
        <v>389</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87">
        <v>25</v>
      </c>
      <c r="B57" s="188" t="s">
        <v>3086</v>
      </c>
      <c r="C57" s="199" t="s">
        <v>2979</v>
      </c>
      <c r="D57" s="189" t="s">
        <v>320</v>
      </c>
      <c r="E57" s="190">
        <v>1</v>
      </c>
      <c r="F57" s="191">
        <v>25479.97</v>
      </c>
      <c r="G57" s="192">
        <f t="shared" si="0"/>
        <v>25479.97</v>
      </c>
      <c r="H57" s="191">
        <v>0</v>
      </c>
      <c r="I57" s="192">
        <f t="shared" si="1"/>
        <v>0</v>
      </c>
      <c r="J57" s="191">
        <v>25479.97</v>
      </c>
      <c r="K57" s="192">
        <f t="shared" si="2"/>
        <v>25479.97</v>
      </c>
      <c r="L57" s="192">
        <v>21</v>
      </c>
      <c r="M57" s="192">
        <f t="shared" si="3"/>
        <v>30830.7637</v>
      </c>
      <c r="N57" s="192">
        <v>0</v>
      </c>
      <c r="O57" s="192">
        <f t="shared" si="4"/>
        <v>0</v>
      </c>
      <c r="P57" s="192">
        <v>0</v>
      </c>
      <c r="Q57" s="192">
        <f t="shared" si="5"/>
        <v>0</v>
      </c>
      <c r="R57" s="192"/>
      <c r="S57" s="192" t="s">
        <v>321</v>
      </c>
      <c r="T57" s="193" t="s">
        <v>322</v>
      </c>
      <c r="U57" s="157">
        <v>0</v>
      </c>
      <c r="V57" s="157">
        <f t="shared" si="6"/>
        <v>0</v>
      </c>
      <c r="W57" s="157"/>
      <c r="X57" s="157" t="s">
        <v>388</v>
      </c>
      <c r="Y57" s="148"/>
      <c r="Z57" s="148"/>
      <c r="AA57" s="148"/>
      <c r="AB57" s="148"/>
      <c r="AC57" s="148"/>
      <c r="AD57" s="148"/>
      <c r="AE57" s="148"/>
      <c r="AF57" s="148"/>
      <c r="AG57" s="148" t="s">
        <v>389</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87">
        <v>26</v>
      </c>
      <c r="B58" s="188" t="s">
        <v>3087</v>
      </c>
      <c r="C58" s="199" t="s">
        <v>2981</v>
      </c>
      <c r="D58" s="189" t="s">
        <v>320</v>
      </c>
      <c r="E58" s="190">
        <v>1</v>
      </c>
      <c r="F58" s="191">
        <v>9999.99</v>
      </c>
      <c r="G58" s="192">
        <f t="shared" si="0"/>
        <v>9999.99</v>
      </c>
      <c r="H58" s="191">
        <v>0</v>
      </c>
      <c r="I58" s="192">
        <f t="shared" si="1"/>
        <v>0</v>
      </c>
      <c r="J58" s="191">
        <v>9999.99</v>
      </c>
      <c r="K58" s="192">
        <f t="shared" si="2"/>
        <v>9999.99</v>
      </c>
      <c r="L58" s="192">
        <v>21</v>
      </c>
      <c r="M58" s="192">
        <f t="shared" si="3"/>
        <v>12099.9879</v>
      </c>
      <c r="N58" s="192">
        <v>0</v>
      </c>
      <c r="O58" s="192">
        <f t="shared" si="4"/>
        <v>0</v>
      </c>
      <c r="P58" s="192">
        <v>0</v>
      </c>
      <c r="Q58" s="192">
        <f t="shared" si="5"/>
        <v>0</v>
      </c>
      <c r="R58" s="192"/>
      <c r="S58" s="192" t="s">
        <v>321</v>
      </c>
      <c r="T58" s="193" t="s">
        <v>322</v>
      </c>
      <c r="U58" s="157">
        <v>0</v>
      </c>
      <c r="V58" s="157">
        <f t="shared" si="6"/>
        <v>0</v>
      </c>
      <c r="W58" s="157"/>
      <c r="X58" s="157" t="s">
        <v>388</v>
      </c>
      <c r="Y58" s="148"/>
      <c r="Z58" s="148"/>
      <c r="AA58" s="148"/>
      <c r="AB58" s="148"/>
      <c r="AC58" s="148"/>
      <c r="AD58" s="148"/>
      <c r="AE58" s="148"/>
      <c r="AF58" s="148"/>
      <c r="AG58" s="148" t="s">
        <v>389</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x14ac:dyDescent="0.2">
      <c r="A59" s="159" t="s">
        <v>316</v>
      </c>
      <c r="B59" s="160" t="s">
        <v>262</v>
      </c>
      <c r="C59" s="174" t="s">
        <v>252</v>
      </c>
      <c r="D59" s="161"/>
      <c r="E59" s="162"/>
      <c r="F59" s="163"/>
      <c r="G59" s="163">
        <f>SUMIF(AG60:AG61,"&lt;&gt;NOR",G60:G61)</f>
        <v>6399.99</v>
      </c>
      <c r="H59" s="163"/>
      <c r="I59" s="163">
        <f>SUM(I60:I61)</f>
        <v>0</v>
      </c>
      <c r="J59" s="163"/>
      <c r="K59" s="163">
        <f>SUM(K60:K61)</f>
        <v>6399.99</v>
      </c>
      <c r="L59" s="163"/>
      <c r="M59" s="163">
        <f>SUM(M60:M61)</f>
        <v>7743.9878999999992</v>
      </c>
      <c r="N59" s="163"/>
      <c r="O59" s="163">
        <f>SUM(O60:O61)</f>
        <v>0</v>
      </c>
      <c r="P59" s="163"/>
      <c r="Q59" s="163">
        <f>SUM(Q60:Q61)</f>
        <v>0</v>
      </c>
      <c r="R59" s="163"/>
      <c r="S59" s="163"/>
      <c r="T59" s="164"/>
      <c r="U59" s="158"/>
      <c r="V59" s="158">
        <f>SUM(V60:V61)</f>
        <v>0</v>
      </c>
      <c r="W59" s="158"/>
      <c r="X59" s="158"/>
      <c r="AG59" t="s">
        <v>317</v>
      </c>
    </row>
    <row r="60" spans="1:60" outlineLevel="1" x14ac:dyDescent="0.2">
      <c r="A60" s="165">
        <v>27</v>
      </c>
      <c r="B60" s="166" t="s">
        <v>2539</v>
      </c>
      <c r="C60" s="175" t="s">
        <v>2982</v>
      </c>
      <c r="D60" s="167" t="s">
        <v>2486</v>
      </c>
      <c r="E60" s="168">
        <v>1</v>
      </c>
      <c r="F60" s="169">
        <v>6399.99</v>
      </c>
      <c r="G60" s="170">
        <f>ROUND(E60*F60,2)</f>
        <v>6399.99</v>
      </c>
      <c r="H60" s="169">
        <v>0</v>
      </c>
      <c r="I60" s="170">
        <f>ROUND(E60*H60,2)</f>
        <v>0</v>
      </c>
      <c r="J60" s="169">
        <v>6399.99</v>
      </c>
      <c r="K60" s="170">
        <f>ROUND(E60*J60,2)</f>
        <v>6399.99</v>
      </c>
      <c r="L60" s="170">
        <v>21</v>
      </c>
      <c r="M60" s="170">
        <f>G60*(1+L60/100)</f>
        <v>7743.9878999999992</v>
      </c>
      <c r="N60" s="170">
        <v>0</v>
      </c>
      <c r="O60" s="170">
        <f>ROUND(E60*N60,2)</f>
        <v>0</v>
      </c>
      <c r="P60" s="170">
        <v>0</v>
      </c>
      <c r="Q60" s="170">
        <f>ROUND(E60*P60,2)</f>
        <v>0</v>
      </c>
      <c r="R60" s="170"/>
      <c r="S60" s="170" t="s">
        <v>321</v>
      </c>
      <c r="T60" s="171" t="s">
        <v>322</v>
      </c>
      <c r="U60" s="157">
        <v>0</v>
      </c>
      <c r="V60" s="157">
        <f>ROUND(E60*U60,2)</f>
        <v>0</v>
      </c>
      <c r="W60" s="157"/>
      <c r="X60" s="157" t="s">
        <v>388</v>
      </c>
      <c r="Y60" s="148"/>
      <c r="Z60" s="148"/>
      <c r="AA60" s="148"/>
      <c r="AB60" s="148"/>
      <c r="AC60" s="148"/>
      <c r="AD60" s="148"/>
      <c r="AE60" s="148"/>
      <c r="AF60" s="148"/>
      <c r="AG60" s="148" t="s">
        <v>389</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ht="33.75" outlineLevel="1" x14ac:dyDescent="0.2">
      <c r="A61" s="155"/>
      <c r="B61" s="156"/>
      <c r="C61" s="270" t="s">
        <v>2983</v>
      </c>
      <c r="D61" s="271"/>
      <c r="E61" s="271"/>
      <c r="F61" s="271"/>
      <c r="G61" s="271"/>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326</v>
      </c>
      <c r="AH61" s="148"/>
      <c r="AI61" s="148"/>
      <c r="AJ61" s="148"/>
      <c r="AK61" s="148"/>
      <c r="AL61" s="148"/>
      <c r="AM61" s="148"/>
      <c r="AN61" s="148"/>
      <c r="AO61" s="148"/>
      <c r="AP61" s="148"/>
      <c r="AQ61" s="148"/>
      <c r="AR61" s="148"/>
      <c r="AS61" s="148"/>
      <c r="AT61" s="148"/>
      <c r="AU61" s="148"/>
      <c r="AV61" s="148"/>
      <c r="AW61" s="148"/>
      <c r="AX61" s="148"/>
      <c r="AY61" s="148"/>
      <c r="AZ61" s="148"/>
      <c r="BA61" s="172" t="str">
        <f>C61</f>
        <v>Typová plastová prázdná skříň, montáž do výklenku, o rozměrech v. 600 x š.400 x h.240 mm, krytí IP44/IP00, s montážním plechem a přívodkou 32A, 400V, TN-S pro připojení mobilního náhradního zdroje provozovatele, s přívodem zespodu, přívod CYKY-J 5x6mm2. Bude osazena do niky v boční stěně zděného pilíře, který je dodávkou stavební části ČS.</v>
      </c>
      <c r="BB61" s="148"/>
      <c r="BC61" s="148"/>
      <c r="BD61" s="148"/>
      <c r="BE61" s="148"/>
      <c r="BF61" s="148"/>
      <c r="BG61" s="148"/>
      <c r="BH61" s="148"/>
    </row>
    <row r="62" spans="1:60" x14ac:dyDescent="0.2">
      <c r="A62" s="159" t="s">
        <v>316</v>
      </c>
      <c r="B62" s="160" t="s">
        <v>270</v>
      </c>
      <c r="C62" s="174" t="s">
        <v>271</v>
      </c>
      <c r="D62" s="161"/>
      <c r="E62" s="162"/>
      <c r="F62" s="163"/>
      <c r="G62" s="163">
        <f>SUMIF(AG63:AG75,"&lt;&gt;NOR",G63:G75)</f>
        <v>13571.2</v>
      </c>
      <c r="H62" s="163"/>
      <c r="I62" s="163">
        <f>SUM(I63:I75)</f>
        <v>0</v>
      </c>
      <c r="J62" s="163"/>
      <c r="K62" s="163">
        <f>SUM(K63:K75)</f>
        <v>13571.2</v>
      </c>
      <c r="L62" s="163"/>
      <c r="M62" s="163">
        <f>SUM(M63:M75)</f>
        <v>16421.152000000002</v>
      </c>
      <c r="N62" s="163"/>
      <c r="O62" s="163">
        <f>SUM(O63:O75)</f>
        <v>0</v>
      </c>
      <c r="P62" s="163"/>
      <c r="Q62" s="163">
        <f>SUM(Q63:Q75)</f>
        <v>0</v>
      </c>
      <c r="R62" s="163"/>
      <c r="S62" s="163"/>
      <c r="T62" s="164"/>
      <c r="U62" s="158"/>
      <c r="V62" s="158">
        <f>SUM(V63:V75)</f>
        <v>0</v>
      </c>
      <c r="W62" s="158"/>
      <c r="X62" s="158"/>
      <c r="AG62" t="s">
        <v>317</v>
      </c>
    </row>
    <row r="63" spans="1:60" outlineLevel="1" x14ac:dyDescent="0.2">
      <c r="A63" s="187">
        <v>28</v>
      </c>
      <c r="B63" s="188" t="s">
        <v>2488</v>
      </c>
      <c r="C63" s="199" t="s">
        <v>2984</v>
      </c>
      <c r="D63" s="189" t="s">
        <v>420</v>
      </c>
      <c r="E63" s="190">
        <v>4</v>
      </c>
      <c r="F63" s="191">
        <v>92.8</v>
      </c>
      <c r="G63" s="192">
        <f t="shared" ref="G63:G73" si="7">ROUND(E63*F63,2)</f>
        <v>371.2</v>
      </c>
      <c r="H63" s="191">
        <v>0</v>
      </c>
      <c r="I63" s="192">
        <f t="shared" ref="I63:I73" si="8">ROUND(E63*H63,2)</f>
        <v>0</v>
      </c>
      <c r="J63" s="191">
        <v>92.8</v>
      </c>
      <c r="K63" s="192">
        <f t="shared" ref="K63:K73" si="9">ROUND(E63*J63,2)</f>
        <v>371.2</v>
      </c>
      <c r="L63" s="192">
        <v>21</v>
      </c>
      <c r="M63" s="192">
        <f t="shared" ref="M63:M73" si="10">G63*(1+L63/100)</f>
        <v>449.15199999999999</v>
      </c>
      <c r="N63" s="192">
        <v>0</v>
      </c>
      <c r="O63" s="192">
        <f t="shared" ref="O63:O73" si="11">ROUND(E63*N63,2)</f>
        <v>0</v>
      </c>
      <c r="P63" s="192">
        <v>0</v>
      </c>
      <c r="Q63" s="192">
        <f t="shared" ref="Q63:Q73" si="12">ROUND(E63*P63,2)</f>
        <v>0</v>
      </c>
      <c r="R63" s="192"/>
      <c r="S63" s="192" t="s">
        <v>321</v>
      </c>
      <c r="T63" s="193" t="s">
        <v>322</v>
      </c>
      <c r="U63" s="157">
        <v>0</v>
      </c>
      <c r="V63" s="157">
        <f t="shared" ref="V63:V73" si="13">ROUND(E63*U63,2)</f>
        <v>0</v>
      </c>
      <c r="W63" s="157"/>
      <c r="X63" s="157" t="s">
        <v>388</v>
      </c>
      <c r="Y63" s="148"/>
      <c r="Z63" s="148"/>
      <c r="AA63" s="148"/>
      <c r="AB63" s="148"/>
      <c r="AC63" s="148"/>
      <c r="AD63" s="148"/>
      <c r="AE63" s="148"/>
      <c r="AF63" s="148"/>
      <c r="AG63" s="148" t="s">
        <v>389</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87">
        <v>29</v>
      </c>
      <c r="B64" s="188" t="s">
        <v>2490</v>
      </c>
      <c r="C64" s="199" t="s">
        <v>2985</v>
      </c>
      <c r="D64" s="189" t="s">
        <v>420</v>
      </c>
      <c r="E64" s="190">
        <v>45</v>
      </c>
      <c r="F64" s="191">
        <v>43.2</v>
      </c>
      <c r="G64" s="192">
        <f t="shared" si="7"/>
        <v>1944</v>
      </c>
      <c r="H64" s="191">
        <v>0</v>
      </c>
      <c r="I64" s="192">
        <f t="shared" si="8"/>
        <v>0</v>
      </c>
      <c r="J64" s="191">
        <v>43.2</v>
      </c>
      <c r="K64" s="192">
        <f t="shared" si="9"/>
        <v>1944</v>
      </c>
      <c r="L64" s="192">
        <v>21</v>
      </c>
      <c r="M64" s="192">
        <f t="shared" si="10"/>
        <v>2352.2399999999998</v>
      </c>
      <c r="N64" s="192">
        <v>0</v>
      </c>
      <c r="O64" s="192">
        <f t="shared" si="11"/>
        <v>0</v>
      </c>
      <c r="P64" s="192">
        <v>0</v>
      </c>
      <c r="Q64" s="192">
        <f t="shared" si="12"/>
        <v>0</v>
      </c>
      <c r="R64" s="192"/>
      <c r="S64" s="192" t="s">
        <v>321</v>
      </c>
      <c r="T64" s="193" t="s">
        <v>322</v>
      </c>
      <c r="U64" s="157">
        <v>0</v>
      </c>
      <c r="V64" s="157">
        <f t="shared" si="13"/>
        <v>0</v>
      </c>
      <c r="W64" s="157"/>
      <c r="X64" s="157" t="s">
        <v>388</v>
      </c>
      <c r="Y64" s="148"/>
      <c r="Z64" s="148"/>
      <c r="AA64" s="148"/>
      <c r="AB64" s="148"/>
      <c r="AC64" s="148"/>
      <c r="AD64" s="148"/>
      <c r="AE64" s="148"/>
      <c r="AF64" s="148"/>
      <c r="AG64" s="148" t="s">
        <v>389</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87">
        <v>30</v>
      </c>
      <c r="B65" s="188" t="s">
        <v>2492</v>
      </c>
      <c r="C65" s="199" t="s">
        <v>2986</v>
      </c>
      <c r="D65" s="189" t="s">
        <v>420</v>
      </c>
      <c r="E65" s="190">
        <v>15</v>
      </c>
      <c r="F65" s="191">
        <v>28</v>
      </c>
      <c r="G65" s="192">
        <f t="shared" si="7"/>
        <v>420</v>
      </c>
      <c r="H65" s="191">
        <v>0</v>
      </c>
      <c r="I65" s="192">
        <f t="shared" si="8"/>
        <v>0</v>
      </c>
      <c r="J65" s="191">
        <v>28</v>
      </c>
      <c r="K65" s="192">
        <f t="shared" si="9"/>
        <v>420</v>
      </c>
      <c r="L65" s="192">
        <v>21</v>
      </c>
      <c r="M65" s="192">
        <f t="shared" si="10"/>
        <v>508.2</v>
      </c>
      <c r="N65" s="192">
        <v>0</v>
      </c>
      <c r="O65" s="192">
        <f t="shared" si="11"/>
        <v>0</v>
      </c>
      <c r="P65" s="192">
        <v>0</v>
      </c>
      <c r="Q65" s="192">
        <f t="shared" si="12"/>
        <v>0</v>
      </c>
      <c r="R65" s="192"/>
      <c r="S65" s="192" t="s">
        <v>321</v>
      </c>
      <c r="T65" s="193" t="s">
        <v>322</v>
      </c>
      <c r="U65" s="157">
        <v>0</v>
      </c>
      <c r="V65" s="157">
        <f t="shared" si="13"/>
        <v>0</v>
      </c>
      <c r="W65" s="157"/>
      <c r="X65" s="157" t="s">
        <v>388</v>
      </c>
      <c r="Y65" s="148"/>
      <c r="Z65" s="148"/>
      <c r="AA65" s="148"/>
      <c r="AB65" s="148"/>
      <c r="AC65" s="148"/>
      <c r="AD65" s="148"/>
      <c r="AE65" s="148"/>
      <c r="AF65" s="148"/>
      <c r="AG65" s="148" t="s">
        <v>389</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87">
        <v>31</v>
      </c>
      <c r="B66" s="188" t="s">
        <v>2494</v>
      </c>
      <c r="C66" s="199" t="s">
        <v>2987</v>
      </c>
      <c r="D66" s="189" t="s">
        <v>2486</v>
      </c>
      <c r="E66" s="190">
        <v>1</v>
      </c>
      <c r="F66" s="191">
        <v>240</v>
      </c>
      <c r="G66" s="192">
        <f t="shared" si="7"/>
        <v>240</v>
      </c>
      <c r="H66" s="191">
        <v>0</v>
      </c>
      <c r="I66" s="192">
        <f t="shared" si="8"/>
        <v>0</v>
      </c>
      <c r="J66" s="191">
        <v>240</v>
      </c>
      <c r="K66" s="192">
        <f t="shared" si="9"/>
        <v>240</v>
      </c>
      <c r="L66" s="192">
        <v>21</v>
      </c>
      <c r="M66" s="192">
        <f t="shared" si="10"/>
        <v>290.39999999999998</v>
      </c>
      <c r="N66" s="192">
        <v>0</v>
      </c>
      <c r="O66" s="192">
        <f t="shared" si="11"/>
        <v>0</v>
      </c>
      <c r="P66" s="192">
        <v>0</v>
      </c>
      <c r="Q66" s="192">
        <f t="shared" si="12"/>
        <v>0</v>
      </c>
      <c r="R66" s="192"/>
      <c r="S66" s="192" t="s">
        <v>321</v>
      </c>
      <c r="T66" s="193" t="s">
        <v>322</v>
      </c>
      <c r="U66" s="157">
        <v>0</v>
      </c>
      <c r="V66" s="157">
        <f t="shared" si="13"/>
        <v>0</v>
      </c>
      <c r="W66" s="157"/>
      <c r="X66" s="157" t="s">
        <v>388</v>
      </c>
      <c r="Y66" s="148"/>
      <c r="Z66" s="148"/>
      <c r="AA66" s="148"/>
      <c r="AB66" s="148"/>
      <c r="AC66" s="148"/>
      <c r="AD66" s="148"/>
      <c r="AE66" s="148"/>
      <c r="AF66" s="148"/>
      <c r="AG66" s="148" t="s">
        <v>389</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87">
        <v>32</v>
      </c>
      <c r="B67" s="188" t="s">
        <v>2496</v>
      </c>
      <c r="C67" s="199" t="s">
        <v>2988</v>
      </c>
      <c r="D67" s="189" t="s">
        <v>2486</v>
      </c>
      <c r="E67" s="190">
        <v>2</v>
      </c>
      <c r="F67" s="191">
        <v>32</v>
      </c>
      <c r="G67" s="192">
        <f t="shared" si="7"/>
        <v>64</v>
      </c>
      <c r="H67" s="191">
        <v>0</v>
      </c>
      <c r="I67" s="192">
        <f t="shared" si="8"/>
        <v>0</v>
      </c>
      <c r="J67" s="191">
        <v>32</v>
      </c>
      <c r="K67" s="192">
        <f t="shared" si="9"/>
        <v>64</v>
      </c>
      <c r="L67" s="192">
        <v>21</v>
      </c>
      <c r="M67" s="192">
        <f t="shared" si="10"/>
        <v>77.44</v>
      </c>
      <c r="N67" s="192">
        <v>0</v>
      </c>
      <c r="O67" s="192">
        <f t="shared" si="11"/>
        <v>0</v>
      </c>
      <c r="P67" s="192">
        <v>0</v>
      </c>
      <c r="Q67" s="192">
        <f t="shared" si="12"/>
        <v>0</v>
      </c>
      <c r="R67" s="192"/>
      <c r="S67" s="192" t="s">
        <v>321</v>
      </c>
      <c r="T67" s="193" t="s">
        <v>322</v>
      </c>
      <c r="U67" s="157">
        <v>0</v>
      </c>
      <c r="V67" s="157">
        <f t="shared" si="13"/>
        <v>0</v>
      </c>
      <c r="W67" s="157"/>
      <c r="X67" s="157" t="s">
        <v>388</v>
      </c>
      <c r="Y67" s="148"/>
      <c r="Z67" s="148"/>
      <c r="AA67" s="148"/>
      <c r="AB67" s="148"/>
      <c r="AC67" s="148"/>
      <c r="AD67" s="148"/>
      <c r="AE67" s="148"/>
      <c r="AF67" s="148"/>
      <c r="AG67" s="148" t="s">
        <v>389</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87">
        <v>33</v>
      </c>
      <c r="B68" s="188" t="s">
        <v>2499</v>
      </c>
      <c r="C68" s="199" t="s">
        <v>2989</v>
      </c>
      <c r="D68" s="189" t="s">
        <v>2486</v>
      </c>
      <c r="E68" s="190">
        <v>2</v>
      </c>
      <c r="F68" s="191">
        <v>60</v>
      </c>
      <c r="G68" s="192">
        <f t="shared" si="7"/>
        <v>120</v>
      </c>
      <c r="H68" s="191">
        <v>0</v>
      </c>
      <c r="I68" s="192">
        <f t="shared" si="8"/>
        <v>0</v>
      </c>
      <c r="J68" s="191">
        <v>60</v>
      </c>
      <c r="K68" s="192">
        <f t="shared" si="9"/>
        <v>120</v>
      </c>
      <c r="L68" s="192">
        <v>21</v>
      </c>
      <c r="M68" s="192">
        <f t="shared" si="10"/>
        <v>145.19999999999999</v>
      </c>
      <c r="N68" s="192">
        <v>0</v>
      </c>
      <c r="O68" s="192">
        <f t="shared" si="11"/>
        <v>0</v>
      </c>
      <c r="P68" s="192">
        <v>0</v>
      </c>
      <c r="Q68" s="192">
        <f t="shared" si="12"/>
        <v>0</v>
      </c>
      <c r="R68" s="192"/>
      <c r="S68" s="192" t="s">
        <v>321</v>
      </c>
      <c r="T68" s="193" t="s">
        <v>322</v>
      </c>
      <c r="U68" s="157">
        <v>0</v>
      </c>
      <c r="V68" s="157">
        <f t="shared" si="13"/>
        <v>0</v>
      </c>
      <c r="W68" s="157"/>
      <c r="X68" s="157" t="s">
        <v>388</v>
      </c>
      <c r="Y68" s="148"/>
      <c r="Z68" s="148"/>
      <c r="AA68" s="148"/>
      <c r="AB68" s="148"/>
      <c r="AC68" s="148"/>
      <c r="AD68" s="148"/>
      <c r="AE68" s="148"/>
      <c r="AF68" s="148"/>
      <c r="AG68" s="148" t="s">
        <v>389</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87">
        <v>34</v>
      </c>
      <c r="B69" s="188" t="s">
        <v>2501</v>
      </c>
      <c r="C69" s="199" t="s">
        <v>2990</v>
      </c>
      <c r="D69" s="189" t="s">
        <v>2486</v>
      </c>
      <c r="E69" s="190">
        <v>8</v>
      </c>
      <c r="F69" s="191">
        <v>44</v>
      </c>
      <c r="G69" s="192">
        <f t="shared" si="7"/>
        <v>352</v>
      </c>
      <c r="H69" s="191">
        <v>0</v>
      </c>
      <c r="I69" s="192">
        <f t="shared" si="8"/>
        <v>0</v>
      </c>
      <c r="J69" s="191">
        <v>44</v>
      </c>
      <c r="K69" s="192">
        <f t="shared" si="9"/>
        <v>352</v>
      </c>
      <c r="L69" s="192">
        <v>21</v>
      </c>
      <c r="M69" s="192">
        <f t="shared" si="10"/>
        <v>425.91999999999996</v>
      </c>
      <c r="N69" s="192">
        <v>0</v>
      </c>
      <c r="O69" s="192">
        <f t="shared" si="11"/>
        <v>0</v>
      </c>
      <c r="P69" s="192">
        <v>0</v>
      </c>
      <c r="Q69" s="192">
        <f t="shared" si="12"/>
        <v>0</v>
      </c>
      <c r="R69" s="192"/>
      <c r="S69" s="192" t="s">
        <v>321</v>
      </c>
      <c r="T69" s="193" t="s">
        <v>322</v>
      </c>
      <c r="U69" s="157">
        <v>0</v>
      </c>
      <c r="V69" s="157">
        <f t="shared" si="13"/>
        <v>0</v>
      </c>
      <c r="W69" s="157"/>
      <c r="X69" s="157" t="s">
        <v>388</v>
      </c>
      <c r="Y69" s="148"/>
      <c r="Z69" s="148"/>
      <c r="AA69" s="148"/>
      <c r="AB69" s="148"/>
      <c r="AC69" s="148"/>
      <c r="AD69" s="148"/>
      <c r="AE69" s="148"/>
      <c r="AF69" s="148"/>
      <c r="AG69" s="148" t="s">
        <v>389</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87">
        <v>35</v>
      </c>
      <c r="B70" s="188" t="s">
        <v>2503</v>
      </c>
      <c r="C70" s="199" t="s">
        <v>2991</v>
      </c>
      <c r="D70" s="189" t="s">
        <v>2486</v>
      </c>
      <c r="E70" s="190">
        <v>1</v>
      </c>
      <c r="F70" s="191">
        <v>60</v>
      </c>
      <c r="G70" s="192">
        <f t="shared" si="7"/>
        <v>60</v>
      </c>
      <c r="H70" s="191">
        <v>0</v>
      </c>
      <c r="I70" s="192">
        <f t="shared" si="8"/>
        <v>0</v>
      </c>
      <c r="J70" s="191">
        <v>60</v>
      </c>
      <c r="K70" s="192">
        <f t="shared" si="9"/>
        <v>60</v>
      </c>
      <c r="L70" s="192">
        <v>21</v>
      </c>
      <c r="M70" s="192">
        <f t="shared" si="10"/>
        <v>72.599999999999994</v>
      </c>
      <c r="N70" s="192">
        <v>0</v>
      </c>
      <c r="O70" s="192">
        <f t="shared" si="11"/>
        <v>0</v>
      </c>
      <c r="P70" s="192">
        <v>0</v>
      </c>
      <c r="Q70" s="192">
        <f t="shared" si="12"/>
        <v>0</v>
      </c>
      <c r="R70" s="192"/>
      <c r="S70" s="192" t="s">
        <v>321</v>
      </c>
      <c r="T70" s="193" t="s">
        <v>322</v>
      </c>
      <c r="U70" s="157">
        <v>0</v>
      </c>
      <c r="V70" s="157">
        <f t="shared" si="13"/>
        <v>0</v>
      </c>
      <c r="W70" s="157"/>
      <c r="X70" s="157" t="s">
        <v>388</v>
      </c>
      <c r="Y70" s="148"/>
      <c r="Z70" s="148"/>
      <c r="AA70" s="148"/>
      <c r="AB70" s="148"/>
      <c r="AC70" s="148"/>
      <c r="AD70" s="148"/>
      <c r="AE70" s="148"/>
      <c r="AF70" s="148"/>
      <c r="AG70" s="148" t="s">
        <v>389</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87">
        <v>36</v>
      </c>
      <c r="B71" s="188" t="s">
        <v>2505</v>
      </c>
      <c r="C71" s="199" t="s">
        <v>2992</v>
      </c>
      <c r="D71" s="189" t="s">
        <v>2486</v>
      </c>
      <c r="E71" s="190">
        <v>2</v>
      </c>
      <c r="F71" s="191">
        <v>200</v>
      </c>
      <c r="G71" s="192">
        <f t="shared" si="7"/>
        <v>400</v>
      </c>
      <c r="H71" s="191">
        <v>0</v>
      </c>
      <c r="I71" s="192">
        <f t="shared" si="8"/>
        <v>0</v>
      </c>
      <c r="J71" s="191">
        <v>200</v>
      </c>
      <c r="K71" s="192">
        <f t="shared" si="9"/>
        <v>400</v>
      </c>
      <c r="L71" s="192">
        <v>21</v>
      </c>
      <c r="M71" s="192">
        <f t="shared" si="10"/>
        <v>484</v>
      </c>
      <c r="N71" s="192">
        <v>0</v>
      </c>
      <c r="O71" s="192">
        <f t="shared" si="11"/>
        <v>0</v>
      </c>
      <c r="P71" s="192">
        <v>0</v>
      </c>
      <c r="Q71" s="192">
        <f t="shared" si="12"/>
        <v>0</v>
      </c>
      <c r="R71" s="192"/>
      <c r="S71" s="192" t="s">
        <v>321</v>
      </c>
      <c r="T71" s="193" t="s">
        <v>322</v>
      </c>
      <c r="U71" s="157">
        <v>0</v>
      </c>
      <c r="V71" s="157">
        <f t="shared" si="13"/>
        <v>0</v>
      </c>
      <c r="W71" s="157"/>
      <c r="X71" s="157" t="s">
        <v>388</v>
      </c>
      <c r="Y71" s="148"/>
      <c r="Z71" s="148"/>
      <c r="AA71" s="148"/>
      <c r="AB71" s="148"/>
      <c r="AC71" s="148"/>
      <c r="AD71" s="148"/>
      <c r="AE71" s="148"/>
      <c r="AF71" s="148"/>
      <c r="AG71" s="148" t="s">
        <v>389</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87">
        <v>37</v>
      </c>
      <c r="B72" s="188" t="s">
        <v>2546</v>
      </c>
      <c r="C72" s="199" t="s">
        <v>2993</v>
      </c>
      <c r="D72" s="189" t="s">
        <v>2498</v>
      </c>
      <c r="E72" s="190">
        <v>1</v>
      </c>
      <c r="F72" s="191">
        <v>400</v>
      </c>
      <c r="G72" s="192">
        <f t="shared" si="7"/>
        <v>400</v>
      </c>
      <c r="H72" s="191">
        <v>0</v>
      </c>
      <c r="I72" s="192">
        <f t="shared" si="8"/>
        <v>0</v>
      </c>
      <c r="J72" s="191">
        <v>400</v>
      </c>
      <c r="K72" s="192">
        <f t="shared" si="9"/>
        <v>400</v>
      </c>
      <c r="L72" s="192">
        <v>21</v>
      </c>
      <c r="M72" s="192">
        <f t="shared" si="10"/>
        <v>484</v>
      </c>
      <c r="N72" s="192">
        <v>0</v>
      </c>
      <c r="O72" s="192">
        <f t="shared" si="11"/>
        <v>0</v>
      </c>
      <c r="P72" s="192">
        <v>0</v>
      </c>
      <c r="Q72" s="192">
        <f t="shared" si="12"/>
        <v>0</v>
      </c>
      <c r="R72" s="192"/>
      <c r="S72" s="192" t="s">
        <v>321</v>
      </c>
      <c r="T72" s="193" t="s">
        <v>322</v>
      </c>
      <c r="U72" s="157">
        <v>0</v>
      </c>
      <c r="V72" s="157">
        <f t="shared" si="13"/>
        <v>0</v>
      </c>
      <c r="W72" s="157"/>
      <c r="X72" s="157" t="s">
        <v>388</v>
      </c>
      <c r="Y72" s="148"/>
      <c r="Z72" s="148"/>
      <c r="AA72" s="148"/>
      <c r="AB72" s="148"/>
      <c r="AC72" s="148"/>
      <c r="AD72" s="148"/>
      <c r="AE72" s="148"/>
      <c r="AF72" s="148"/>
      <c r="AG72" s="148" t="s">
        <v>389</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65">
        <v>38</v>
      </c>
      <c r="B73" s="166" t="s">
        <v>2994</v>
      </c>
      <c r="C73" s="175" t="s">
        <v>2995</v>
      </c>
      <c r="D73" s="167" t="s">
        <v>2498</v>
      </c>
      <c r="E73" s="168">
        <v>1</v>
      </c>
      <c r="F73" s="169">
        <v>4800</v>
      </c>
      <c r="G73" s="170">
        <f t="shared" si="7"/>
        <v>4800</v>
      </c>
      <c r="H73" s="169">
        <v>0</v>
      </c>
      <c r="I73" s="170">
        <f t="shared" si="8"/>
        <v>0</v>
      </c>
      <c r="J73" s="169">
        <v>4800</v>
      </c>
      <c r="K73" s="170">
        <f t="shared" si="9"/>
        <v>4800</v>
      </c>
      <c r="L73" s="170">
        <v>21</v>
      </c>
      <c r="M73" s="170">
        <f t="shared" si="10"/>
        <v>5808</v>
      </c>
      <c r="N73" s="170">
        <v>0</v>
      </c>
      <c r="O73" s="170">
        <f t="shared" si="11"/>
        <v>0</v>
      </c>
      <c r="P73" s="170">
        <v>0</v>
      </c>
      <c r="Q73" s="170">
        <f t="shared" si="12"/>
        <v>0</v>
      </c>
      <c r="R73" s="170"/>
      <c r="S73" s="170" t="s">
        <v>321</v>
      </c>
      <c r="T73" s="171" t="s">
        <v>322</v>
      </c>
      <c r="U73" s="157">
        <v>0</v>
      </c>
      <c r="V73" s="157">
        <f t="shared" si="13"/>
        <v>0</v>
      </c>
      <c r="W73" s="157"/>
      <c r="X73" s="157" t="s">
        <v>388</v>
      </c>
      <c r="Y73" s="148"/>
      <c r="Z73" s="148"/>
      <c r="AA73" s="148"/>
      <c r="AB73" s="148"/>
      <c r="AC73" s="148"/>
      <c r="AD73" s="148"/>
      <c r="AE73" s="148"/>
      <c r="AF73" s="148"/>
      <c r="AG73" s="148" t="s">
        <v>389</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270" t="s">
        <v>2996</v>
      </c>
      <c r="D74" s="271"/>
      <c r="E74" s="271"/>
      <c r="F74" s="271"/>
      <c r="G74" s="271"/>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326</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87">
        <v>39</v>
      </c>
      <c r="B75" s="188" t="s">
        <v>2997</v>
      </c>
      <c r="C75" s="199" t="s">
        <v>2975</v>
      </c>
      <c r="D75" s="189" t="s">
        <v>2498</v>
      </c>
      <c r="E75" s="190">
        <v>1</v>
      </c>
      <c r="F75" s="191">
        <v>4400</v>
      </c>
      <c r="G75" s="192">
        <f>ROUND(E75*F75,2)</f>
        <v>4400</v>
      </c>
      <c r="H75" s="191">
        <v>0</v>
      </c>
      <c r="I75" s="192">
        <f>ROUND(E75*H75,2)</f>
        <v>0</v>
      </c>
      <c r="J75" s="191">
        <v>4400</v>
      </c>
      <c r="K75" s="192">
        <f>ROUND(E75*J75,2)</f>
        <v>4400</v>
      </c>
      <c r="L75" s="192">
        <v>21</v>
      </c>
      <c r="M75" s="192">
        <f>G75*(1+L75/100)</f>
        <v>5324</v>
      </c>
      <c r="N75" s="192">
        <v>0</v>
      </c>
      <c r="O75" s="192">
        <f>ROUND(E75*N75,2)</f>
        <v>0</v>
      </c>
      <c r="P75" s="192">
        <v>0</v>
      </c>
      <c r="Q75" s="192">
        <f>ROUND(E75*P75,2)</f>
        <v>0</v>
      </c>
      <c r="R75" s="192"/>
      <c r="S75" s="192" t="s">
        <v>321</v>
      </c>
      <c r="T75" s="193" t="s">
        <v>322</v>
      </c>
      <c r="U75" s="157">
        <v>0</v>
      </c>
      <c r="V75" s="157">
        <f>ROUND(E75*U75,2)</f>
        <v>0</v>
      </c>
      <c r="W75" s="157"/>
      <c r="X75" s="157" t="s">
        <v>388</v>
      </c>
      <c r="Y75" s="148"/>
      <c r="Z75" s="148"/>
      <c r="AA75" s="148"/>
      <c r="AB75" s="148"/>
      <c r="AC75" s="148"/>
      <c r="AD75" s="148"/>
      <c r="AE75" s="148"/>
      <c r="AF75" s="148"/>
      <c r="AG75" s="148" t="s">
        <v>389</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x14ac:dyDescent="0.2">
      <c r="A76" s="159" t="s">
        <v>316</v>
      </c>
      <c r="B76" s="160" t="s">
        <v>279</v>
      </c>
      <c r="C76" s="174" t="s">
        <v>280</v>
      </c>
      <c r="D76" s="161"/>
      <c r="E76" s="162"/>
      <c r="F76" s="163"/>
      <c r="G76" s="163">
        <f>SUMIF(AG77:AG84,"&lt;&gt;NOR",G77:G84)</f>
        <v>18039.989999999998</v>
      </c>
      <c r="H76" s="163"/>
      <c r="I76" s="163">
        <f>SUM(I77:I84)</f>
        <v>0</v>
      </c>
      <c r="J76" s="163"/>
      <c r="K76" s="163">
        <f>SUM(K77:K84)</f>
        <v>18039.989999999998</v>
      </c>
      <c r="L76" s="163"/>
      <c r="M76" s="163">
        <f>SUM(M77:M84)</f>
        <v>21828.387900000002</v>
      </c>
      <c r="N76" s="163"/>
      <c r="O76" s="163">
        <f>SUM(O77:O84)</f>
        <v>0</v>
      </c>
      <c r="P76" s="163"/>
      <c r="Q76" s="163">
        <f>SUM(Q77:Q84)</f>
        <v>0</v>
      </c>
      <c r="R76" s="163"/>
      <c r="S76" s="163"/>
      <c r="T76" s="164"/>
      <c r="U76" s="158"/>
      <c r="V76" s="158">
        <f>SUM(V77:V84)</f>
        <v>0</v>
      </c>
      <c r="W76" s="158"/>
      <c r="X76" s="158"/>
      <c r="AG76" t="s">
        <v>317</v>
      </c>
    </row>
    <row r="77" spans="1:60" outlineLevel="1" x14ac:dyDescent="0.2">
      <c r="A77" s="165">
        <v>40</v>
      </c>
      <c r="B77" s="166" t="s">
        <v>2998</v>
      </c>
      <c r="C77" s="175" t="s">
        <v>2999</v>
      </c>
      <c r="D77" s="167" t="s">
        <v>2486</v>
      </c>
      <c r="E77" s="168">
        <v>1</v>
      </c>
      <c r="F77" s="169">
        <v>10799.99</v>
      </c>
      <c r="G77" s="170">
        <f>ROUND(E77*F77,2)</f>
        <v>10799.99</v>
      </c>
      <c r="H77" s="169">
        <v>0</v>
      </c>
      <c r="I77" s="170">
        <f>ROUND(E77*H77,2)</f>
        <v>0</v>
      </c>
      <c r="J77" s="169">
        <v>10799.99</v>
      </c>
      <c r="K77" s="170">
        <f>ROUND(E77*J77,2)</f>
        <v>10799.99</v>
      </c>
      <c r="L77" s="170">
        <v>21</v>
      </c>
      <c r="M77" s="170">
        <f>G77*(1+L77/100)</f>
        <v>13067.9879</v>
      </c>
      <c r="N77" s="170">
        <v>0</v>
      </c>
      <c r="O77" s="170">
        <f>ROUND(E77*N77,2)</f>
        <v>0</v>
      </c>
      <c r="P77" s="170">
        <v>0</v>
      </c>
      <c r="Q77" s="170">
        <f>ROUND(E77*P77,2)</f>
        <v>0</v>
      </c>
      <c r="R77" s="170"/>
      <c r="S77" s="170" t="s">
        <v>321</v>
      </c>
      <c r="T77" s="171" t="s">
        <v>322</v>
      </c>
      <c r="U77" s="157">
        <v>0</v>
      </c>
      <c r="V77" s="157">
        <f>ROUND(E77*U77,2)</f>
        <v>0</v>
      </c>
      <c r="W77" s="157"/>
      <c r="X77" s="157" t="s">
        <v>388</v>
      </c>
      <c r="Y77" s="148"/>
      <c r="Z77" s="148"/>
      <c r="AA77" s="148"/>
      <c r="AB77" s="148"/>
      <c r="AC77" s="148"/>
      <c r="AD77" s="148"/>
      <c r="AE77" s="148"/>
      <c r="AF77" s="148"/>
      <c r="AG77" s="148" t="s">
        <v>389</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ht="33.75" outlineLevel="1" x14ac:dyDescent="0.2">
      <c r="A78" s="155"/>
      <c r="B78" s="156"/>
      <c r="C78" s="270" t="s">
        <v>3000</v>
      </c>
      <c r="D78" s="271"/>
      <c r="E78" s="271"/>
      <c r="F78" s="271"/>
      <c r="G78" s="271"/>
      <c r="H78" s="157"/>
      <c r="I78" s="157"/>
      <c r="J78" s="157"/>
      <c r="K78" s="157"/>
      <c r="L78" s="157"/>
      <c r="M78" s="157"/>
      <c r="N78" s="157"/>
      <c r="O78" s="157"/>
      <c r="P78" s="157"/>
      <c r="Q78" s="157"/>
      <c r="R78" s="157"/>
      <c r="S78" s="157"/>
      <c r="T78" s="157"/>
      <c r="U78" s="157"/>
      <c r="V78" s="157"/>
      <c r="W78" s="157"/>
      <c r="X78" s="157"/>
      <c r="Y78" s="148"/>
      <c r="Z78" s="148"/>
      <c r="AA78" s="148"/>
      <c r="AB78" s="148"/>
      <c r="AC78" s="148"/>
      <c r="AD78" s="148"/>
      <c r="AE78" s="148"/>
      <c r="AF78" s="148"/>
      <c r="AG78" s="148" t="s">
        <v>326</v>
      </c>
      <c r="AH78" s="148"/>
      <c r="AI78" s="148"/>
      <c r="AJ78" s="148"/>
      <c r="AK78" s="148"/>
      <c r="AL78" s="148"/>
      <c r="AM78" s="148"/>
      <c r="AN78" s="148"/>
      <c r="AO78" s="148"/>
      <c r="AP78" s="148"/>
      <c r="AQ78" s="148"/>
      <c r="AR78" s="148"/>
      <c r="AS78" s="148"/>
      <c r="AT78" s="148"/>
      <c r="AU78" s="148"/>
      <c r="AV78" s="148"/>
      <c r="AW78" s="148"/>
      <c r="AX78" s="148"/>
      <c r="AY78" s="148"/>
      <c r="AZ78" s="148"/>
      <c r="BA78" s="172" t="str">
        <f>C78</f>
        <v>Hydrostatický snímač (ponorná tenzometrická sonda) hladiny splaškových vod nebo kalů s integrovanou přepěťovou ochranou typu 3, rozsah 0-6m v.s., výstup 4-20mA, napájení 12-36V DC, kabel 15m, IP68, svírací nerezový závěs, ochranná PVC trubka včetně nerez kotvení do stěny</v>
      </c>
      <c r="BB78" s="148"/>
      <c r="BC78" s="148"/>
      <c r="BD78" s="148"/>
      <c r="BE78" s="148"/>
      <c r="BF78" s="148"/>
      <c r="BG78" s="148"/>
      <c r="BH78" s="148"/>
    </row>
    <row r="79" spans="1:60" outlineLevel="1" x14ac:dyDescent="0.2">
      <c r="A79" s="165">
        <v>41</v>
      </c>
      <c r="B79" s="166" t="s">
        <v>3001</v>
      </c>
      <c r="C79" s="175" t="s">
        <v>3002</v>
      </c>
      <c r="D79" s="167" t="s">
        <v>2498</v>
      </c>
      <c r="E79" s="168">
        <v>2</v>
      </c>
      <c r="F79" s="169">
        <v>1480</v>
      </c>
      <c r="G79" s="170">
        <f>ROUND(E79*F79,2)</f>
        <v>2960</v>
      </c>
      <c r="H79" s="169">
        <v>0</v>
      </c>
      <c r="I79" s="170">
        <f>ROUND(E79*H79,2)</f>
        <v>0</v>
      </c>
      <c r="J79" s="169">
        <v>1480</v>
      </c>
      <c r="K79" s="170">
        <f>ROUND(E79*J79,2)</f>
        <v>2960</v>
      </c>
      <c r="L79" s="170">
        <v>21</v>
      </c>
      <c r="M79" s="170">
        <f>G79*(1+L79/100)</f>
        <v>3581.6</v>
      </c>
      <c r="N79" s="170">
        <v>0</v>
      </c>
      <c r="O79" s="170">
        <f>ROUND(E79*N79,2)</f>
        <v>0</v>
      </c>
      <c r="P79" s="170">
        <v>0</v>
      </c>
      <c r="Q79" s="170">
        <f>ROUND(E79*P79,2)</f>
        <v>0</v>
      </c>
      <c r="R79" s="170"/>
      <c r="S79" s="170" t="s">
        <v>321</v>
      </c>
      <c r="T79" s="171" t="s">
        <v>322</v>
      </c>
      <c r="U79" s="157">
        <v>0</v>
      </c>
      <c r="V79" s="157">
        <f>ROUND(E79*U79,2)</f>
        <v>0</v>
      </c>
      <c r="W79" s="157"/>
      <c r="X79" s="157" t="s">
        <v>388</v>
      </c>
      <c r="Y79" s="148"/>
      <c r="Z79" s="148"/>
      <c r="AA79" s="148"/>
      <c r="AB79" s="148"/>
      <c r="AC79" s="148"/>
      <c r="AD79" s="148"/>
      <c r="AE79" s="148"/>
      <c r="AF79" s="148"/>
      <c r="AG79" s="148" t="s">
        <v>389</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270" t="s">
        <v>3003</v>
      </c>
      <c r="D80" s="271"/>
      <c r="E80" s="271"/>
      <c r="F80" s="271"/>
      <c r="G80" s="271"/>
      <c r="H80" s="157"/>
      <c r="I80" s="157"/>
      <c r="J80" s="157"/>
      <c r="K80" s="157"/>
      <c r="L80" s="157"/>
      <c r="M80" s="157"/>
      <c r="N80" s="157"/>
      <c r="O80" s="157"/>
      <c r="P80" s="157"/>
      <c r="Q80" s="157"/>
      <c r="R80" s="157"/>
      <c r="S80" s="157"/>
      <c r="T80" s="157"/>
      <c r="U80" s="157"/>
      <c r="V80" s="157"/>
      <c r="W80" s="157"/>
      <c r="X80" s="157"/>
      <c r="Y80" s="148"/>
      <c r="Z80" s="148"/>
      <c r="AA80" s="148"/>
      <c r="AB80" s="148"/>
      <c r="AC80" s="148"/>
      <c r="AD80" s="148"/>
      <c r="AE80" s="148"/>
      <c r="AF80" s="148"/>
      <c r="AG80" s="148" t="s">
        <v>326</v>
      </c>
      <c r="AH80" s="148"/>
      <c r="AI80" s="148"/>
      <c r="AJ80" s="148"/>
      <c r="AK80" s="148"/>
      <c r="AL80" s="148"/>
      <c r="AM80" s="148"/>
      <c r="AN80" s="148"/>
      <c r="AO80" s="148"/>
      <c r="AP80" s="148"/>
      <c r="AQ80" s="148"/>
      <c r="AR80" s="148"/>
      <c r="AS80" s="148"/>
      <c r="AT80" s="148"/>
      <c r="AU80" s="148"/>
      <c r="AV80" s="148"/>
      <c r="AW80" s="148"/>
      <c r="AX80" s="148"/>
      <c r="AY80" s="148"/>
      <c r="AZ80" s="148"/>
      <c r="BA80" s="172" t="str">
        <f>C80</f>
        <v>Plovákový spínač hladiny sbeznapěťovým přepínacím kontaktem včetně kabelu do 15m a závaží, konzola nerez, IP67</v>
      </c>
      <c r="BB80" s="148"/>
      <c r="BC80" s="148"/>
      <c r="BD80" s="148"/>
      <c r="BE80" s="148"/>
      <c r="BF80" s="148"/>
      <c r="BG80" s="148"/>
      <c r="BH80" s="148"/>
    </row>
    <row r="81" spans="1:60" outlineLevel="1" x14ac:dyDescent="0.2">
      <c r="A81" s="165">
        <v>42</v>
      </c>
      <c r="B81" s="166" t="s">
        <v>3004</v>
      </c>
      <c r="C81" s="175" t="s">
        <v>3005</v>
      </c>
      <c r="D81" s="167" t="s">
        <v>2498</v>
      </c>
      <c r="E81" s="168">
        <v>1</v>
      </c>
      <c r="F81" s="169">
        <v>1240</v>
      </c>
      <c r="G81" s="170">
        <f>ROUND(E81*F81,2)</f>
        <v>1240</v>
      </c>
      <c r="H81" s="169">
        <v>0</v>
      </c>
      <c r="I81" s="170">
        <f>ROUND(E81*H81,2)</f>
        <v>0</v>
      </c>
      <c r="J81" s="169">
        <v>1240</v>
      </c>
      <c r="K81" s="170">
        <f>ROUND(E81*J81,2)</f>
        <v>1240</v>
      </c>
      <c r="L81" s="170">
        <v>21</v>
      </c>
      <c r="M81" s="170">
        <f>G81*(1+L81/100)</f>
        <v>1500.3999999999999</v>
      </c>
      <c r="N81" s="170">
        <v>0</v>
      </c>
      <c r="O81" s="170">
        <f>ROUND(E81*N81,2)</f>
        <v>0</v>
      </c>
      <c r="P81" s="170">
        <v>0</v>
      </c>
      <c r="Q81" s="170">
        <f>ROUND(E81*P81,2)</f>
        <v>0</v>
      </c>
      <c r="R81" s="170"/>
      <c r="S81" s="170" t="s">
        <v>321</v>
      </c>
      <c r="T81" s="171" t="s">
        <v>322</v>
      </c>
      <c r="U81" s="157">
        <v>0</v>
      </c>
      <c r="V81" s="157">
        <f>ROUND(E81*U81,2)</f>
        <v>0</v>
      </c>
      <c r="W81" s="157"/>
      <c r="X81" s="157" t="s">
        <v>388</v>
      </c>
      <c r="Y81" s="148"/>
      <c r="Z81" s="148"/>
      <c r="AA81" s="148"/>
      <c r="AB81" s="148"/>
      <c r="AC81" s="148"/>
      <c r="AD81" s="148"/>
      <c r="AE81" s="148"/>
      <c r="AF81" s="148"/>
      <c r="AG81" s="148" t="s">
        <v>389</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270" t="s">
        <v>3006</v>
      </c>
      <c r="D82" s="271"/>
      <c r="E82" s="271"/>
      <c r="F82" s="271"/>
      <c r="G82" s="271"/>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326</v>
      </c>
      <c r="AH82" s="148"/>
      <c r="AI82" s="148"/>
      <c r="AJ82" s="148"/>
      <c r="AK82" s="148"/>
      <c r="AL82" s="148"/>
      <c r="AM82" s="148"/>
      <c r="AN82" s="148"/>
      <c r="AO82" s="148"/>
      <c r="AP82" s="148"/>
      <c r="AQ82" s="148"/>
      <c r="AR82" s="148"/>
      <c r="AS82" s="148"/>
      <c r="AT82" s="148"/>
      <c r="AU82" s="148"/>
      <c r="AV82" s="148"/>
      <c r="AW82" s="148"/>
      <c r="AX82" s="148"/>
      <c r="AY82" s="148"/>
      <c r="AZ82" s="148"/>
      <c r="BA82" s="172" t="str">
        <f>C82</f>
        <v>Plovákový vodorovný s jazýčkovým relé pro spínač hladiny včetně kabelu do 2m, konzola nerez, IP67 - pro signalizaci zaplavení AK</v>
      </c>
      <c r="BB82" s="148"/>
      <c r="BC82" s="148"/>
      <c r="BD82" s="148"/>
      <c r="BE82" s="148"/>
      <c r="BF82" s="148"/>
      <c r="BG82" s="148"/>
      <c r="BH82" s="148"/>
    </row>
    <row r="83" spans="1:60" outlineLevel="1" x14ac:dyDescent="0.2">
      <c r="A83" s="187">
        <v>43</v>
      </c>
      <c r="B83" s="188" t="s">
        <v>3007</v>
      </c>
      <c r="C83" s="199" t="s">
        <v>3008</v>
      </c>
      <c r="D83" s="189" t="s">
        <v>2486</v>
      </c>
      <c r="E83" s="190">
        <v>1</v>
      </c>
      <c r="F83" s="191">
        <v>608</v>
      </c>
      <c r="G83" s="192">
        <f>ROUND(E83*F83,2)</f>
        <v>608</v>
      </c>
      <c r="H83" s="191">
        <v>0</v>
      </c>
      <c r="I83" s="192">
        <f>ROUND(E83*H83,2)</f>
        <v>0</v>
      </c>
      <c r="J83" s="191">
        <v>608</v>
      </c>
      <c r="K83" s="192">
        <f>ROUND(E83*J83,2)</f>
        <v>608</v>
      </c>
      <c r="L83" s="192">
        <v>21</v>
      </c>
      <c r="M83" s="192">
        <f>G83*(1+L83/100)</f>
        <v>735.68</v>
      </c>
      <c r="N83" s="192">
        <v>0</v>
      </c>
      <c r="O83" s="192">
        <f>ROUND(E83*N83,2)</f>
        <v>0</v>
      </c>
      <c r="P83" s="192">
        <v>0</v>
      </c>
      <c r="Q83" s="192">
        <f>ROUND(E83*P83,2)</f>
        <v>0</v>
      </c>
      <c r="R83" s="192"/>
      <c r="S83" s="192" t="s">
        <v>321</v>
      </c>
      <c r="T83" s="193" t="s">
        <v>322</v>
      </c>
      <c r="U83" s="157">
        <v>0</v>
      </c>
      <c r="V83" s="157">
        <f>ROUND(E83*U83,2)</f>
        <v>0</v>
      </c>
      <c r="W83" s="157"/>
      <c r="X83" s="157" t="s">
        <v>388</v>
      </c>
      <c r="Y83" s="148"/>
      <c r="Z83" s="148"/>
      <c r="AA83" s="148"/>
      <c r="AB83" s="148"/>
      <c r="AC83" s="148"/>
      <c r="AD83" s="148"/>
      <c r="AE83" s="148"/>
      <c r="AF83" s="148"/>
      <c r="AG83" s="148" t="s">
        <v>389</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87">
        <v>44</v>
      </c>
      <c r="B84" s="188" t="s">
        <v>3009</v>
      </c>
      <c r="C84" s="199" t="s">
        <v>3010</v>
      </c>
      <c r="D84" s="189" t="s">
        <v>2486</v>
      </c>
      <c r="E84" s="190">
        <v>4</v>
      </c>
      <c r="F84" s="191">
        <v>608</v>
      </c>
      <c r="G84" s="192">
        <f>ROUND(E84*F84,2)</f>
        <v>2432</v>
      </c>
      <c r="H84" s="191">
        <v>0</v>
      </c>
      <c r="I84" s="192">
        <f>ROUND(E84*H84,2)</f>
        <v>0</v>
      </c>
      <c r="J84" s="191">
        <v>608</v>
      </c>
      <c r="K84" s="192">
        <f>ROUND(E84*J84,2)</f>
        <v>2432</v>
      </c>
      <c r="L84" s="192">
        <v>21</v>
      </c>
      <c r="M84" s="192">
        <f>G84*(1+L84/100)</f>
        <v>2942.72</v>
      </c>
      <c r="N84" s="192">
        <v>0</v>
      </c>
      <c r="O84" s="192">
        <f>ROUND(E84*N84,2)</f>
        <v>0</v>
      </c>
      <c r="P84" s="192">
        <v>0</v>
      </c>
      <c r="Q84" s="192">
        <f>ROUND(E84*P84,2)</f>
        <v>0</v>
      </c>
      <c r="R84" s="192"/>
      <c r="S84" s="192" t="s">
        <v>321</v>
      </c>
      <c r="T84" s="193" t="s">
        <v>322</v>
      </c>
      <c r="U84" s="157">
        <v>0</v>
      </c>
      <c r="V84" s="157">
        <f>ROUND(E84*U84,2)</f>
        <v>0</v>
      </c>
      <c r="W84" s="157"/>
      <c r="X84" s="157" t="s">
        <v>388</v>
      </c>
      <c r="Y84" s="148"/>
      <c r="Z84" s="148"/>
      <c r="AA84" s="148"/>
      <c r="AB84" s="148"/>
      <c r="AC84" s="148"/>
      <c r="AD84" s="148"/>
      <c r="AE84" s="148"/>
      <c r="AF84" s="148"/>
      <c r="AG84" s="148" t="s">
        <v>389</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x14ac:dyDescent="0.2">
      <c r="A85" s="159" t="s">
        <v>316</v>
      </c>
      <c r="B85" s="160" t="s">
        <v>275</v>
      </c>
      <c r="C85" s="174" t="s">
        <v>276</v>
      </c>
      <c r="D85" s="161"/>
      <c r="E85" s="162"/>
      <c r="F85" s="163"/>
      <c r="G85" s="163">
        <f>SUMIF(AG86:AG93,"&lt;&gt;NOR",G86:G93)</f>
        <v>9264</v>
      </c>
      <c r="H85" s="163"/>
      <c r="I85" s="163">
        <f>SUM(I86:I93)</f>
        <v>0</v>
      </c>
      <c r="J85" s="163"/>
      <c r="K85" s="163">
        <f>SUM(K86:K93)</f>
        <v>9264</v>
      </c>
      <c r="L85" s="163"/>
      <c r="M85" s="163">
        <f>SUM(M86:M93)</f>
        <v>11209.439999999999</v>
      </c>
      <c r="N85" s="163"/>
      <c r="O85" s="163">
        <f>SUM(O86:O93)</f>
        <v>0</v>
      </c>
      <c r="P85" s="163"/>
      <c r="Q85" s="163">
        <f>SUM(Q86:Q93)</f>
        <v>0</v>
      </c>
      <c r="R85" s="163"/>
      <c r="S85" s="163"/>
      <c r="T85" s="164"/>
      <c r="U85" s="158"/>
      <c r="V85" s="158">
        <f>SUM(V86:V93)</f>
        <v>0</v>
      </c>
      <c r="W85" s="158"/>
      <c r="X85" s="158"/>
      <c r="AG85" t="s">
        <v>317</v>
      </c>
    </row>
    <row r="86" spans="1:60" outlineLevel="1" x14ac:dyDescent="0.2">
      <c r="A86" s="187">
        <v>45</v>
      </c>
      <c r="B86" s="188" t="s">
        <v>3011</v>
      </c>
      <c r="C86" s="199" t="s">
        <v>3012</v>
      </c>
      <c r="D86" s="189" t="s">
        <v>420</v>
      </c>
      <c r="E86" s="190">
        <v>25</v>
      </c>
      <c r="F86" s="191">
        <v>34.4</v>
      </c>
      <c r="G86" s="192">
        <f t="shared" ref="G86:G93" si="14">ROUND(E86*F86,2)</f>
        <v>860</v>
      </c>
      <c r="H86" s="191">
        <v>0</v>
      </c>
      <c r="I86" s="192">
        <f t="shared" ref="I86:I93" si="15">ROUND(E86*H86,2)</f>
        <v>0</v>
      </c>
      <c r="J86" s="191">
        <v>34.4</v>
      </c>
      <c r="K86" s="192">
        <f t="shared" ref="K86:K93" si="16">ROUND(E86*J86,2)</f>
        <v>860</v>
      </c>
      <c r="L86" s="192">
        <v>21</v>
      </c>
      <c r="M86" s="192">
        <f t="shared" ref="M86:M93" si="17">G86*(1+L86/100)</f>
        <v>1040.5999999999999</v>
      </c>
      <c r="N86" s="192">
        <v>0</v>
      </c>
      <c r="O86" s="192">
        <f t="shared" ref="O86:O93" si="18">ROUND(E86*N86,2)</f>
        <v>0</v>
      </c>
      <c r="P86" s="192">
        <v>0</v>
      </c>
      <c r="Q86" s="192">
        <f t="shared" ref="Q86:Q93" si="19">ROUND(E86*P86,2)</f>
        <v>0</v>
      </c>
      <c r="R86" s="192"/>
      <c r="S86" s="192" t="s">
        <v>321</v>
      </c>
      <c r="T86" s="193" t="s">
        <v>322</v>
      </c>
      <c r="U86" s="157">
        <v>0</v>
      </c>
      <c r="V86" s="157">
        <f t="shared" ref="V86:V93" si="20">ROUND(E86*U86,2)</f>
        <v>0</v>
      </c>
      <c r="W86" s="157"/>
      <c r="X86" s="157" t="s">
        <v>388</v>
      </c>
      <c r="Y86" s="148"/>
      <c r="Z86" s="148"/>
      <c r="AA86" s="148"/>
      <c r="AB86" s="148"/>
      <c r="AC86" s="148"/>
      <c r="AD86" s="148"/>
      <c r="AE86" s="148"/>
      <c r="AF86" s="148"/>
      <c r="AG86" s="148" t="s">
        <v>389</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87">
        <v>46</v>
      </c>
      <c r="B87" s="188" t="s">
        <v>3013</v>
      </c>
      <c r="C87" s="199" t="s">
        <v>3014</v>
      </c>
      <c r="D87" s="189" t="s">
        <v>420</v>
      </c>
      <c r="E87" s="190">
        <v>5</v>
      </c>
      <c r="F87" s="191">
        <v>34.4</v>
      </c>
      <c r="G87" s="192">
        <f t="shared" si="14"/>
        <v>172</v>
      </c>
      <c r="H87" s="191">
        <v>0</v>
      </c>
      <c r="I87" s="192">
        <f t="shared" si="15"/>
        <v>0</v>
      </c>
      <c r="J87" s="191">
        <v>34.4</v>
      </c>
      <c r="K87" s="192">
        <f t="shared" si="16"/>
        <v>172</v>
      </c>
      <c r="L87" s="192">
        <v>21</v>
      </c>
      <c r="M87" s="192">
        <f t="shared" si="17"/>
        <v>208.12</v>
      </c>
      <c r="N87" s="192">
        <v>0</v>
      </c>
      <c r="O87" s="192">
        <f t="shared" si="18"/>
        <v>0</v>
      </c>
      <c r="P87" s="192">
        <v>0</v>
      </c>
      <c r="Q87" s="192">
        <f t="shared" si="19"/>
        <v>0</v>
      </c>
      <c r="R87" s="192"/>
      <c r="S87" s="192" t="s">
        <v>321</v>
      </c>
      <c r="T87" s="193" t="s">
        <v>322</v>
      </c>
      <c r="U87" s="157">
        <v>0</v>
      </c>
      <c r="V87" s="157">
        <f t="shared" si="20"/>
        <v>0</v>
      </c>
      <c r="W87" s="157"/>
      <c r="X87" s="157" t="s">
        <v>388</v>
      </c>
      <c r="Y87" s="148"/>
      <c r="Z87" s="148"/>
      <c r="AA87" s="148"/>
      <c r="AB87" s="148"/>
      <c r="AC87" s="148"/>
      <c r="AD87" s="148"/>
      <c r="AE87" s="148"/>
      <c r="AF87" s="148"/>
      <c r="AG87" s="148" t="s">
        <v>389</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87">
        <v>47</v>
      </c>
      <c r="B88" s="188" t="s">
        <v>3015</v>
      </c>
      <c r="C88" s="199" t="s">
        <v>3016</v>
      </c>
      <c r="D88" s="189" t="s">
        <v>320</v>
      </c>
      <c r="E88" s="190">
        <v>1</v>
      </c>
      <c r="F88" s="191">
        <v>2800</v>
      </c>
      <c r="G88" s="192">
        <f t="shared" si="14"/>
        <v>2800</v>
      </c>
      <c r="H88" s="191">
        <v>0</v>
      </c>
      <c r="I88" s="192">
        <f t="shared" si="15"/>
        <v>0</v>
      </c>
      <c r="J88" s="191">
        <v>2800</v>
      </c>
      <c r="K88" s="192">
        <f t="shared" si="16"/>
        <v>2800</v>
      </c>
      <c r="L88" s="192">
        <v>21</v>
      </c>
      <c r="M88" s="192">
        <f t="shared" si="17"/>
        <v>3388</v>
      </c>
      <c r="N88" s="192">
        <v>0</v>
      </c>
      <c r="O88" s="192">
        <f t="shared" si="18"/>
        <v>0</v>
      </c>
      <c r="P88" s="192">
        <v>0</v>
      </c>
      <c r="Q88" s="192">
        <f t="shared" si="19"/>
        <v>0</v>
      </c>
      <c r="R88" s="192"/>
      <c r="S88" s="192" t="s">
        <v>321</v>
      </c>
      <c r="T88" s="193" t="s">
        <v>322</v>
      </c>
      <c r="U88" s="157">
        <v>0</v>
      </c>
      <c r="V88" s="157">
        <f t="shared" si="20"/>
        <v>0</v>
      </c>
      <c r="W88" s="157"/>
      <c r="X88" s="157" t="s">
        <v>388</v>
      </c>
      <c r="Y88" s="148"/>
      <c r="Z88" s="148"/>
      <c r="AA88" s="148"/>
      <c r="AB88" s="148"/>
      <c r="AC88" s="148"/>
      <c r="AD88" s="148"/>
      <c r="AE88" s="148"/>
      <c r="AF88" s="148"/>
      <c r="AG88" s="148" t="s">
        <v>389</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87">
        <v>48</v>
      </c>
      <c r="B89" s="188" t="s">
        <v>3017</v>
      </c>
      <c r="C89" s="199" t="s">
        <v>3018</v>
      </c>
      <c r="D89" s="189" t="s">
        <v>2486</v>
      </c>
      <c r="E89" s="190">
        <v>1</v>
      </c>
      <c r="F89" s="191">
        <v>536</v>
      </c>
      <c r="G89" s="192">
        <f t="shared" si="14"/>
        <v>536</v>
      </c>
      <c r="H89" s="191">
        <v>0</v>
      </c>
      <c r="I89" s="192">
        <f t="shared" si="15"/>
        <v>0</v>
      </c>
      <c r="J89" s="191">
        <v>536</v>
      </c>
      <c r="K89" s="192">
        <f t="shared" si="16"/>
        <v>536</v>
      </c>
      <c r="L89" s="192">
        <v>21</v>
      </c>
      <c r="M89" s="192">
        <f t="shared" si="17"/>
        <v>648.55999999999995</v>
      </c>
      <c r="N89" s="192">
        <v>0</v>
      </c>
      <c r="O89" s="192">
        <f t="shared" si="18"/>
        <v>0</v>
      </c>
      <c r="P89" s="192">
        <v>0</v>
      </c>
      <c r="Q89" s="192">
        <f t="shared" si="19"/>
        <v>0</v>
      </c>
      <c r="R89" s="192"/>
      <c r="S89" s="192" t="s">
        <v>321</v>
      </c>
      <c r="T89" s="193" t="s">
        <v>322</v>
      </c>
      <c r="U89" s="157">
        <v>0</v>
      </c>
      <c r="V89" s="157">
        <f t="shared" si="20"/>
        <v>0</v>
      </c>
      <c r="W89" s="157"/>
      <c r="X89" s="157" t="s">
        <v>388</v>
      </c>
      <c r="Y89" s="148"/>
      <c r="Z89" s="148"/>
      <c r="AA89" s="148"/>
      <c r="AB89" s="148"/>
      <c r="AC89" s="148"/>
      <c r="AD89" s="148"/>
      <c r="AE89" s="148"/>
      <c r="AF89" s="148"/>
      <c r="AG89" s="148" t="s">
        <v>389</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87">
        <v>49</v>
      </c>
      <c r="B90" s="188" t="s">
        <v>3019</v>
      </c>
      <c r="C90" s="199" t="s">
        <v>3020</v>
      </c>
      <c r="D90" s="189" t="s">
        <v>420</v>
      </c>
      <c r="E90" s="190">
        <v>20</v>
      </c>
      <c r="F90" s="191">
        <v>92.8</v>
      </c>
      <c r="G90" s="192">
        <f t="shared" si="14"/>
        <v>1856</v>
      </c>
      <c r="H90" s="191">
        <v>0</v>
      </c>
      <c r="I90" s="192">
        <f t="shared" si="15"/>
        <v>0</v>
      </c>
      <c r="J90" s="191">
        <v>92.8</v>
      </c>
      <c r="K90" s="192">
        <f t="shared" si="16"/>
        <v>1856</v>
      </c>
      <c r="L90" s="192">
        <v>21</v>
      </c>
      <c r="M90" s="192">
        <f t="shared" si="17"/>
        <v>2245.7599999999998</v>
      </c>
      <c r="N90" s="192">
        <v>0</v>
      </c>
      <c r="O90" s="192">
        <f t="shared" si="18"/>
        <v>0</v>
      </c>
      <c r="P90" s="192">
        <v>0</v>
      </c>
      <c r="Q90" s="192">
        <f t="shared" si="19"/>
        <v>0</v>
      </c>
      <c r="R90" s="192"/>
      <c r="S90" s="192" t="s">
        <v>321</v>
      </c>
      <c r="T90" s="193" t="s">
        <v>322</v>
      </c>
      <c r="U90" s="157">
        <v>0</v>
      </c>
      <c r="V90" s="157">
        <f t="shared" si="20"/>
        <v>0</v>
      </c>
      <c r="W90" s="157"/>
      <c r="X90" s="157" t="s">
        <v>388</v>
      </c>
      <c r="Y90" s="148"/>
      <c r="Z90" s="148"/>
      <c r="AA90" s="148"/>
      <c r="AB90" s="148"/>
      <c r="AC90" s="148"/>
      <c r="AD90" s="148"/>
      <c r="AE90" s="148"/>
      <c r="AF90" s="148"/>
      <c r="AG90" s="148" t="s">
        <v>389</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87">
        <v>50</v>
      </c>
      <c r="B91" s="188" t="s">
        <v>3021</v>
      </c>
      <c r="C91" s="199" t="s">
        <v>3022</v>
      </c>
      <c r="D91" s="189" t="s">
        <v>420</v>
      </c>
      <c r="E91" s="190">
        <v>10</v>
      </c>
      <c r="F91" s="191">
        <v>144</v>
      </c>
      <c r="G91" s="192">
        <f t="shared" si="14"/>
        <v>1440</v>
      </c>
      <c r="H91" s="191">
        <v>0</v>
      </c>
      <c r="I91" s="192">
        <f t="shared" si="15"/>
        <v>0</v>
      </c>
      <c r="J91" s="191">
        <v>144</v>
      </c>
      <c r="K91" s="192">
        <f t="shared" si="16"/>
        <v>1440</v>
      </c>
      <c r="L91" s="192">
        <v>21</v>
      </c>
      <c r="M91" s="192">
        <f t="shared" si="17"/>
        <v>1742.3999999999999</v>
      </c>
      <c r="N91" s="192">
        <v>0</v>
      </c>
      <c r="O91" s="192">
        <f t="shared" si="18"/>
        <v>0</v>
      </c>
      <c r="P91" s="192">
        <v>0</v>
      </c>
      <c r="Q91" s="192">
        <f t="shared" si="19"/>
        <v>0</v>
      </c>
      <c r="R91" s="192"/>
      <c r="S91" s="192" t="s">
        <v>321</v>
      </c>
      <c r="T91" s="193" t="s">
        <v>322</v>
      </c>
      <c r="U91" s="157">
        <v>0</v>
      </c>
      <c r="V91" s="157">
        <f t="shared" si="20"/>
        <v>0</v>
      </c>
      <c r="W91" s="157"/>
      <c r="X91" s="157" t="s">
        <v>388</v>
      </c>
      <c r="Y91" s="148"/>
      <c r="Z91" s="148"/>
      <c r="AA91" s="148"/>
      <c r="AB91" s="148"/>
      <c r="AC91" s="148"/>
      <c r="AD91" s="148"/>
      <c r="AE91" s="148"/>
      <c r="AF91" s="148"/>
      <c r="AG91" s="148" t="s">
        <v>389</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87">
        <v>51</v>
      </c>
      <c r="B92" s="188" t="s">
        <v>3023</v>
      </c>
      <c r="C92" s="199" t="s">
        <v>3024</v>
      </c>
      <c r="D92" s="189" t="s">
        <v>320</v>
      </c>
      <c r="E92" s="190">
        <v>1</v>
      </c>
      <c r="F92" s="191">
        <v>1200</v>
      </c>
      <c r="G92" s="192">
        <f t="shared" si="14"/>
        <v>1200</v>
      </c>
      <c r="H92" s="191">
        <v>0</v>
      </c>
      <c r="I92" s="192">
        <f t="shared" si="15"/>
        <v>0</v>
      </c>
      <c r="J92" s="191">
        <v>1200</v>
      </c>
      <c r="K92" s="192">
        <f t="shared" si="16"/>
        <v>1200</v>
      </c>
      <c r="L92" s="192">
        <v>21</v>
      </c>
      <c r="M92" s="192">
        <f t="shared" si="17"/>
        <v>1452</v>
      </c>
      <c r="N92" s="192">
        <v>0</v>
      </c>
      <c r="O92" s="192">
        <f t="shared" si="18"/>
        <v>0</v>
      </c>
      <c r="P92" s="192">
        <v>0</v>
      </c>
      <c r="Q92" s="192">
        <f t="shared" si="19"/>
        <v>0</v>
      </c>
      <c r="R92" s="192"/>
      <c r="S92" s="192" t="s">
        <v>321</v>
      </c>
      <c r="T92" s="193" t="s">
        <v>322</v>
      </c>
      <c r="U92" s="157">
        <v>0</v>
      </c>
      <c r="V92" s="157">
        <f t="shared" si="20"/>
        <v>0</v>
      </c>
      <c r="W92" s="157"/>
      <c r="X92" s="157" t="s">
        <v>388</v>
      </c>
      <c r="Y92" s="148"/>
      <c r="Z92" s="148"/>
      <c r="AA92" s="148"/>
      <c r="AB92" s="148"/>
      <c r="AC92" s="148"/>
      <c r="AD92" s="148"/>
      <c r="AE92" s="148"/>
      <c r="AF92" s="148"/>
      <c r="AG92" s="148" t="s">
        <v>389</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87">
        <v>52</v>
      </c>
      <c r="B93" s="188" t="s">
        <v>3025</v>
      </c>
      <c r="C93" s="199" t="s">
        <v>2500</v>
      </c>
      <c r="D93" s="189" t="s">
        <v>320</v>
      </c>
      <c r="E93" s="190">
        <v>1</v>
      </c>
      <c r="F93" s="191">
        <v>400</v>
      </c>
      <c r="G93" s="192">
        <f t="shared" si="14"/>
        <v>400</v>
      </c>
      <c r="H93" s="191">
        <v>0</v>
      </c>
      <c r="I93" s="192">
        <f t="shared" si="15"/>
        <v>0</v>
      </c>
      <c r="J93" s="191">
        <v>400</v>
      </c>
      <c r="K93" s="192">
        <f t="shared" si="16"/>
        <v>400</v>
      </c>
      <c r="L93" s="192">
        <v>21</v>
      </c>
      <c r="M93" s="192">
        <f t="shared" si="17"/>
        <v>484</v>
      </c>
      <c r="N93" s="192">
        <v>0</v>
      </c>
      <c r="O93" s="192">
        <f t="shared" si="18"/>
        <v>0</v>
      </c>
      <c r="P93" s="192">
        <v>0</v>
      </c>
      <c r="Q93" s="192">
        <f t="shared" si="19"/>
        <v>0</v>
      </c>
      <c r="R93" s="192"/>
      <c r="S93" s="192" t="s">
        <v>321</v>
      </c>
      <c r="T93" s="193" t="s">
        <v>322</v>
      </c>
      <c r="U93" s="157">
        <v>0</v>
      </c>
      <c r="V93" s="157">
        <f t="shared" si="20"/>
        <v>0</v>
      </c>
      <c r="W93" s="157"/>
      <c r="X93" s="157" t="s">
        <v>388</v>
      </c>
      <c r="Y93" s="148"/>
      <c r="Z93" s="148"/>
      <c r="AA93" s="148"/>
      <c r="AB93" s="148"/>
      <c r="AC93" s="148"/>
      <c r="AD93" s="148"/>
      <c r="AE93" s="148"/>
      <c r="AF93" s="148"/>
      <c r="AG93" s="148" t="s">
        <v>389</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x14ac:dyDescent="0.2">
      <c r="A94" s="159" t="s">
        <v>316</v>
      </c>
      <c r="B94" s="160" t="s">
        <v>272</v>
      </c>
      <c r="C94" s="174" t="s">
        <v>273</v>
      </c>
      <c r="D94" s="161"/>
      <c r="E94" s="162"/>
      <c r="F94" s="163"/>
      <c r="G94" s="163">
        <f>SUMIF(AG95:AG95,"&lt;&gt;NOR",G95:G95)</f>
        <v>11999.99</v>
      </c>
      <c r="H94" s="163"/>
      <c r="I94" s="163">
        <f>SUM(I95:I95)</f>
        <v>0</v>
      </c>
      <c r="J94" s="163"/>
      <c r="K94" s="163">
        <f>SUM(K95:K95)</f>
        <v>11999.99</v>
      </c>
      <c r="L94" s="163"/>
      <c r="M94" s="163">
        <f>SUM(M95:M95)</f>
        <v>14519.9879</v>
      </c>
      <c r="N94" s="163"/>
      <c r="O94" s="163">
        <f>SUM(O95:O95)</f>
        <v>0</v>
      </c>
      <c r="P94" s="163"/>
      <c r="Q94" s="163">
        <f>SUM(Q95:Q95)</f>
        <v>0</v>
      </c>
      <c r="R94" s="163"/>
      <c r="S94" s="163"/>
      <c r="T94" s="164"/>
      <c r="U94" s="158"/>
      <c r="V94" s="158">
        <f>SUM(V95:V95)</f>
        <v>0</v>
      </c>
      <c r="W94" s="158"/>
      <c r="X94" s="158"/>
      <c r="AG94" t="s">
        <v>317</v>
      </c>
    </row>
    <row r="95" spans="1:60" ht="22.5" outlineLevel="1" x14ac:dyDescent="0.2">
      <c r="A95" s="187">
        <v>53</v>
      </c>
      <c r="B95" s="188" t="s">
        <v>2507</v>
      </c>
      <c r="C95" s="199" t="s">
        <v>3026</v>
      </c>
      <c r="D95" s="189" t="s">
        <v>2498</v>
      </c>
      <c r="E95" s="190">
        <v>1</v>
      </c>
      <c r="F95" s="191">
        <v>11999.99</v>
      </c>
      <c r="G95" s="192">
        <f>ROUND(E95*F95,2)</f>
        <v>11999.99</v>
      </c>
      <c r="H95" s="191">
        <v>0</v>
      </c>
      <c r="I95" s="192">
        <f>ROUND(E95*H95,2)</f>
        <v>0</v>
      </c>
      <c r="J95" s="191">
        <v>11999.99</v>
      </c>
      <c r="K95" s="192">
        <f>ROUND(E95*J95,2)</f>
        <v>11999.99</v>
      </c>
      <c r="L95" s="192">
        <v>21</v>
      </c>
      <c r="M95" s="192">
        <f>G95*(1+L95/100)</f>
        <v>14519.9879</v>
      </c>
      <c r="N95" s="192">
        <v>0</v>
      </c>
      <c r="O95" s="192">
        <f>ROUND(E95*N95,2)</f>
        <v>0</v>
      </c>
      <c r="P95" s="192">
        <v>0</v>
      </c>
      <c r="Q95" s="192">
        <f>ROUND(E95*P95,2)</f>
        <v>0</v>
      </c>
      <c r="R95" s="192"/>
      <c r="S95" s="192" t="s">
        <v>321</v>
      </c>
      <c r="T95" s="193" t="s">
        <v>322</v>
      </c>
      <c r="U95" s="157">
        <v>0</v>
      </c>
      <c r="V95" s="157">
        <f>ROUND(E95*U95,2)</f>
        <v>0</v>
      </c>
      <c r="W95" s="157"/>
      <c r="X95" s="157" t="s">
        <v>2509</v>
      </c>
      <c r="Y95" s="148"/>
      <c r="Z95" s="148"/>
      <c r="AA95" s="148"/>
      <c r="AB95" s="148"/>
      <c r="AC95" s="148"/>
      <c r="AD95" s="148"/>
      <c r="AE95" s="148"/>
      <c r="AF95" s="148"/>
      <c r="AG95" s="148" t="s">
        <v>2510</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x14ac:dyDescent="0.2">
      <c r="A96" s="159" t="s">
        <v>316</v>
      </c>
      <c r="B96" s="160" t="s">
        <v>274</v>
      </c>
      <c r="C96" s="174" t="s">
        <v>205</v>
      </c>
      <c r="D96" s="161"/>
      <c r="E96" s="162"/>
      <c r="F96" s="163"/>
      <c r="G96" s="163">
        <f>SUMIF(AG97:AG98,"&lt;&gt;NOR",G97:G98)</f>
        <v>3000</v>
      </c>
      <c r="H96" s="163"/>
      <c r="I96" s="163">
        <f>SUM(I97:I98)</f>
        <v>0</v>
      </c>
      <c r="J96" s="163"/>
      <c r="K96" s="163">
        <f>SUM(K97:K98)</f>
        <v>3000</v>
      </c>
      <c r="L96" s="163"/>
      <c r="M96" s="163">
        <f>SUM(M97:M98)</f>
        <v>3630</v>
      </c>
      <c r="N96" s="163"/>
      <c r="O96" s="163">
        <f>SUM(O97:O98)</f>
        <v>0</v>
      </c>
      <c r="P96" s="163"/>
      <c r="Q96" s="163">
        <f>SUM(Q97:Q98)</f>
        <v>0</v>
      </c>
      <c r="R96" s="163"/>
      <c r="S96" s="163"/>
      <c r="T96" s="164"/>
      <c r="U96" s="158"/>
      <c r="V96" s="158">
        <f>SUM(V97:V98)</f>
        <v>0</v>
      </c>
      <c r="W96" s="158"/>
      <c r="X96" s="158"/>
      <c r="AG96" t="s">
        <v>317</v>
      </c>
    </row>
    <row r="97" spans="1:60" outlineLevel="1" x14ac:dyDescent="0.2">
      <c r="A97" s="165">
        <v>54</v>
      </c>
      <c r="B97" s="166" t="s">
        <v>2511</v>
      </c>
      <c r="C97" s="175" t="s">
        <v>3027</v>
      </c>
      <c r="D97" s="167" t="s">
        <v>420</v>
      </c>
      <c r="E97" s="168">
        <v>15</v>
      </c>
      <c r="F97" s="169">
        <v>200</v>
      </c>
      <c r="G97" s="170">
        <f>ROUND(E97*F97,2)</f>
        <v>3000</v>
      </c>
      <c r="H97" s="169">
        <v>0</v>
      </c>
      <c r="I97" s="170">
        <f>ROUND(E97*H97,2)</f>
        <v>0</v>
      </c>
      <c r="J97" s="169">
        <v>200</v>
      </c>
      <c r="K97" s="170">
        <f>ROUND(E97*J97,2)</f>
        <v>3000</v>
      </c>
      <c r="L97" s="170">
        <v>21</v>
      </c>
      <c r="M97" s="170">
        <f>G97*(1+L97/100)</f>
        <v>3630</v>
      </c>
      <c r="N97" s="170">
        <v>0</v>
      </c>
      <c r="O97" s="170">
        <f>ROUND(E97*N97,2)</f>
        <v>0</v>
      </c>
      <c r="P97" s="170">
        <v>0</v>
      </c>
      <c r="Q97" s="170">
        <f>ROUND(E97*P97,2)</f>
        <v>0</v>
      </c>
      <c r="R97" s="170"/>
      <c r="S97" s="170" t="s">
        <v>321</v>
      </c>
      <c r="T97" s="171" t="s">
        <v>322</v>
      </c>
      <c r="U97" s="157">
        <v>0</v>
      </c>
      <c r="V97" s="157">
        <f>ROUND(E97*U97,2)</f>
        <v>0</v>
      </c>
      <c r="W97" s="157"/>
      <c r="X97" s="157" t="s">
        <v>388</v>
      </c>
      <c r="Y97" s="148"/>
      <c r="Z97" s="148"/>
      <c r="AA97" s="148"/>
      <c r="AB97" s="148"/>
      <c r="AC97" s="148"/>
      <c r="AD97" s="148"/>
      <c r="AE97" s="148"/>
      <c r="AF97" s="148"/>
      <c r="AG97" s="148" t="s">
        <v>389</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270" t="s">
        <v>3028</v>
      </c>
      <c r="D98" s="271"/>
      <c r="E98" s="271"/>
      <c r="F98" s="271"/>
      <c r="G98" s="271"/>
      <c r="H98" s="157"/>
      <c r="I98" s="157"/>
      <c r="J98" s="157"/>
      <c r="K98" s="157"/>
      <c r="L98" s="157"/>
      <c r="M98" s="157"/>
      <c r="N98" s="157"/>
      <c r="O98" s="157"/>
      <c r="P98" s="157"/>
      <c r="Q98" s="157"/>
      <c r="R98" s="157"/>
      <c r="S98" s="157"/>
      <c r="T98" s="157"/>
      <c r="U98" s="157"/>
      <c r="V98" s="157"/>
      <c r="W98" s="157"/>
      <c r="X98" s="157"/>
      <c r="Y98" s="148"/>
      <c r="Z98" s="148"/>
      <c r="AA98" s="148"/>
      <c r="AB98" s="148"/>
      <c r="AC98" s="148"/>
      <c r="AD98" s="148"/>
      <c r="AE98" s="148"/>
      <c r="AF98" s="148"/>
      <c r="AG98" s="148" t="s">
        <v>326</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x14ac:dyDescent="0.2">
      <c r="A99" s="3"/>
      <c r="B99" s="4"/>
      <c r="C99" s="176"/>
      <c r="D99" s="6"/>
      <c r="E99" s="3"/>
      <c r="F99" s="3"/>
      <c r="G99" s="3"/>
      <c r="H99" s="3"/>
      <c r="I99" s="3"/>
      <c r="J99" s="3"/>
      <c r="K99" s="3"/>
      <c r="L99" s="3"/>
      <c r="M99" s="3"/>
      <c r="N99" s="3"/>
      <c r="O99" s="3"/>
      <c r="P99" s="3"/>
      <c r="Q99" s="3"/>
      <c r="R99" s="3"/>
      <c r="S99" s="3"/>
      <c r="T99" s="3"/>
      <c r="U99" s="3"/>
      <c r="V99" s="3"/>
      <c r="W99" s="3"/>
      <c r="X99" s="3"/>
      <c r="AE99">
        <v>15</v>
      </c>
      <c r="AF99">
        <v>21</v>
      </c>
      <c r="AG99" t="s">
        <v>303</v>
      </c>
    </row>
    <row r="100" spans="1:60" x14ac:dyDescent="0.2">
      <c r="A100" s="151"/>
      <c r="B100" s="152" t="s">
        <v>29</v>
      </c>
      <c r="C100" s="177"/>
      <c r="D100" s="153"/>
      <c r="E100" s="154"/>
      <c r="F100" s="154"/>
      <c r="G100" s="173">
        <f>G8+G59+G62+G76+G85+G94+G96</f>
        <v>247326.99999999997</v>
      </c>
      <c r="H100" s="3"/>
      <c r="I100" s="3"/>
      <c r="J100" s="3"/>
      <c r="K100" s="3"/>
      <c r="L100" s="3"/>
      <c r="M100" s="3"/>
      <c r="N100" s="3"/>
      <c r="O100" s="3"/>
      <c r="P100" s="3"/>
      <c r="Q100" s="3"/>
      <c r="R100" s="3"/>
      <c r="S100" s="3"/>
      <c r="T100" s="3"/>
      <c r="U100" s="3"/>
      <c r="V100" s="3"/>
      <c r="W100" s="3"/>
      <c r="X100" s="3"/>
      <c r="AE100">
        <f>SUMIF(L7:L98,AE99,G7:G98)</f>
        <v>0</v>
      </c>
      <c r="AF100">
        <f>SUMIF(L7:L98,AF99,G7:G98)</f>
        <v>247326.99999999997</v>
      </c>
      <c r="AG100" t="s">
        <v>378</v>
      </c>
    </row>
    <row r="101" spans="1:60" x14ac:dyDescent="0.2">
      <c r="A101" s="272" t="s">
        <v>957</v>
      </c>
      <c r="B101" s="272"/>
      <c r="C101" s="176"/>
      <c r="D101" s="6"/>
      <c r="E101" s="3"/>
      <c r="F101" s="3"/>
      <c r="G101" s="3"/>
      <c r="H101" s="3"/>
      <c r="I101" s="3"/>
      <c r="J101" s="3"/>
      <c r="K101" s="3"/>
      <c r="L101" s="3"/>
      <c r="M101" s="3"/>
      <c r="N101" s="3"/>
      <c r="O101" s="3"/>
      <c r="P101" s="3"/>
      <c r="Q101" s="3"/>
      <c r="R101" s="3"/>
      <c r="S101" s="3"/>
      <c r="T101" s="3"/>
      <c r="U101" s="3"/>
      <c r="V101" s="3"/>
      <c r="W101" s="3"/>
      <c r="X101" s="3"/>
    </row>
    <row r="102" spans="1:60" x14ac:dyDescent="0.2">
      <c r="A102" s="3"/>
      <c r="B102" s="4" t="s">
        <v>2072</v>
      </c>
      <c r="C102" s="176" t="s">
        <v>2073</v>
      </c>
      <c r="D102" s="6"/>
      <c r="E102" s="3"/>
      <c r="F102" s="3"/>
      <c r="G102" s="3"/>
      <c r="H102" s="3"/>
      <c r="I102" s="3"/>
      <c r="J102" s="3"/>
      <c r="K102" s="3"/>
      <c r="L102" s="3"/>
      <c r="M102" s="3"/>
      <c r="N102" s="3"/>
      <c r="O102" s="3"/>
      <c r="P102" s="3"/>
      <c r="Q102" s="3"/>
      <c r="R102" s="3"/>
      <c r="S102" s="3"/>
      <c r="T102" s="3"/>
      <c r="U102" s="3"/>
      <c r="V102" s="3"/>
      <c r="W102" s="3"/>
      <c r="X102" s="3"/>
      <c r="AG102" t="s">
        <v>960</v>
      </c>
    </row>
    <row r="103" spans="1:60" x14ac:dyDescent="0.2">
      <c r="A103" s="3"/>
      <c r="B103" s="4" t="s">
        <v>961</v>
      </c>
      <c r="C103" s="176" t="s">
        <v>2074</v>
      </c>
      <c r="D103" s="6"/>
      <c r="E103" s="3"/>
      <c r="F103" s="3"/>
      <c r="G103" s="3"/>
      <c r="H103" s="3"/>
      <c r="I103" s="3"/>
      <c r="J103" s="3"/>
      <c r="K103" s="3"/>
      <c r="L103" s="3"/>
      <c r="M103" s="3"/>
      <c r="N103" s="3"/>
      <c r="O103" s="3"/>
      <c r="P103" s="3"/>
      <c r="Q103" s="3"/>
      <c r="R103" s="3"/>
      <c r="S103" s="3"/>
      <c r="T103" s="3"/>
      <c r="U103" s="3"/>
      <c r="V103" s="3"/>
      <c r="W103" s="3"/>
      <c r="X103" s="3"/>
      <c r="AG103" t="s">
        <v>963</v>
      </c>
    </row>
    <row r="104" spans="1:60" x14ac:dyDescent="0.2">
      <c r="A104" s="3"/>
      <c r="B104" s="4"/>
      <c r="C104" s="176" t="s">
        <v>405</v>
      </c>
      <c r="D104" s="6"/>
      <c r="E104" s="3"/>
      <c r="F104" s="3"/>
      <c r="G104" s="3"/>
      <c r="H104" s="3"/>
      <c r="I104" s="3"/>
      <c r="J104" s="3"/>
      <c r="K104" s="3"/>
      <c r="L104" s="3"/>
      <c r="M104" s="3"/>
      <c r="N104" s="3"/>
      <c r="O104" s="3"/>
      <c r="P104" s="3"/>
      <c r="Q104" s="3"/>
      <c r="R104" s="3"/>
      <c r="S104" s="3"/>
      <c r="T104" s="3"/>
      <c r="U104" s="3"/>
      <c r="V104" s="3"/>
      <c r="W104" s="3"/>
      <c r="X104" s="3"/>
      <c r="AG104" t="s">
        <v>964</v>
      </c>
    </row>
    <row r="105" spans="1:60" x14ac:dyDescent="0.2">
      <c r="A105" s="3"/>
      <c r="B105" s="4"/>
      <c r="C105" s="176"/>
      <c r="D105" s="6"/>
      <c r="E105" s="3"/>
      <c r="F105" s="3"/>
      <c r="G105" s="3"/>
      <c r="H105" s="3"/>
      <c r="I105" s="3"/>
      <c r="J105" s="3"/>
      <c r="K105" s="3"/>
      <c r="L105" s="3"/>
      <c r="M105" s="3"/>
      <c r="N105" s="3"/>
      <c r="O105" s="3"/>
      <c r="P105" s="3"/>
      <c r="Q105" s="3"/>
      <c r="R105" s="3"/>
      <c r="S105" s="3"/>
      <c r="T105" s="3"/>
      <c r="U105" s="3"/>
      <c r="V105" s="3"/>
      <c r="W105" s="3"/>
      <c r="X105" s="3"/>
    </row>
    <row r="106" spans="1:60" x14ac:dyDescent="0.2">
      <c r="C106" s="178"/>
      <c r="D106" s="10"/>
      <c r="AG106" t="s">
        <v>379</v>
      </c>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GsIwJwPfiSKhZrSb+OwPjTsg0M0R3i8blREXIx1FPnkFnYohbzyuIg8+BpxulSGWh6byP3YV5ohHLqZSFJy5Q==" saltValue="k8XxvWPN5MBvgm13wUt77A==" spinCount="100000" sheet="1"/>
  <mergeCells count="35">
    <mergeCell ref="C47:G47"/>
    <mergeCell ref="C48:G48"/>
    <mergeCell ref="C98:G98"/>
    <mergeCell ref="C50:G50"/>
    <mergeCell ref="C61:G61"/>
    <mergeCell ref="C74:G74"/>
    <mergeCell ref="C78:G78"/>
    <mergeCell ref="C80:G80"/>
    <mergeCell ref="C82:G82"/>
    <mergeCell ref="C42:G42"/>
    <mergeCell ref="C43:G43"/>
    <mergeCell ref="C44:G44"/>
    <mergeCell ref="C45:G45"/>
    <mergeCell ref="C46:G46"/>
    <mergeCell ref="A1:G1"/>
    <mergeCell ref="C2:G2"/>
    <mergeCell ref="C3:G3"/>
    <mergeCell ref="C4:G4"/>
    <mergeCell ref="C21:G21"/>
    <mergeCell ref="A101:B101"/>
    <mergeCell ref="C10:G10"/>
    <mergeCell ref="C13:G13"/>
    <mergeCell ref="C15:G15"/>
    <mergeCell ref="C17:G17"/>
    <mergeCell ref="C19:G19"/>
    <mergeCell ref="C31:G31"/>
    <mergeCell ref="C23:G23"/>
    <mergeCell ref="C25:G25"/>
    <mergeCell ref="C27:G27"/>
    <mergeCell ref="C29:G29"/>
    <mergeCell ref="C49:G49"/>
    <mergeCell ref="C33:G33"/>
    <mergeCell ref="C35:G35"/>
    <mergeCell ref="C40:G40"/>
    <mergeCell ref="C41:G4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115</v>
      </c>
      <c r="C3" s="264" t="s">
        <v>116</v>
      </c>
      <c r="D3" s="265"/>
      <c r="E3" s="265"/>
      <c r="F3" s="265"/>
      <c r="G3" s="266"/>
      <c r="AC3" s="122" t="s">
        <v>2770</v>
      </c>
      <c r="AG3" t="s">
        <v>293</v>
      </c>
    </row>
    <row r="4" spans="1:60" ht="24.95" customHeight="1" x14ac:dyDescent="0.2">
      <c r="A4" s="141" t="s">
        <v>9</v>
      </c>
      <c r="B4" s="142" t="s">
        <v>122</v>
      </c>
      <c r="C4" s="267" t="s">
        <v>123</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264</v>
      </c>
      <c r="C8" s="174" t="s">
        <v>266</v>
      </c>
      <c r="D8" s="161"/>
      <c r="E8" s="162"/>
      <c r="F8" s="163"/>
      <c r="G8" s="163">
        <f>SUMIF(AG9:AG53,"&lt;&gt;NOR",G9:G53)</f>
        <v>179611.83000000002</v>
      </c>
      <c r="H8" s="163"/>
      <c r="I8" s="163">
        <f>SUM(I9:I53)</f>
        <v>0</v>
      </c>
      <c r="J8" s="163"/>
      <c r="K8" s="163">
        <f>SUM(K9:K53)</f>
        <v>179611.83000000002</v>
      </c>
      <c r="L8" s="163"/>
      <c r="M8" s="163">
        <f>SUM(M9:M53)</f>
        <v>217330.3143</v>
      </c>
      <c r="N8" s="163"/>
      <c r="O8" s="163">
        <f>SUM(O9:O53)</f>
        <v>0</v>
      </c>
      <c r="P8" s="163"/>
      <c r="Q8" s="163">
        <f>SUM(Q9:Q53)</f>
        <v>0</v>
      </c>
      <c r="R8" s="163"/>
      <c r="S8" s="163"/>
      <c r="T8" s="164"/>
      <c r="U8" s="158"/>
      <c r="V8" s="158">
        <f>SUM(V9:V53)</f>
        <v>0</v>
      </c>
      <c r="W8" s="158"/>
      <c r="X8" s="158"/>
      <c r="AG8" t="s">
        <v>317</v>
      </c>
    </row>
    <row r="9" spans="1:60" outlineLevel="1" x14ac:dyDescent="0.2">
      <c r="A9" s="165">
        <v>1</v>
      </c>
      <c r="B9" s="166" t="s">
        <v>2542</v>
      </c>
      <c r="C9" s="175" t="s">
        <v>3088</v>
      </c>
      <c r="D9" s="167" t="s">
        <v>2498</v>
      </c>
      <c r="E9" s="168">
        <v>1</v>
      </c>
      <c r="F9" s="169">
        <v>17999.98</v>
      </c>
      <c r="G9" s="170">
        <f>ROUND(E9*F9,2)</f>
        <v>17999.98</v>
      </c>
      <c r="H9" s="169">
        <v>0</v>
      </c>
      <c r="I9" s="170">
        <f>ROUND(E9*H9,2)</f>
        <v>0</v>
      </c>
      <c r="J9" s="169">
        <v>17999.98</v>
      </c>
      <c r="K9" s="170">
        <f>ROUND(E9*J9,2)</f>
        <v>17999.98</v>
      </c>
      <c r="L9" s="170">
        <v>21</v>
      </c>
      <c r="M9" s="170">
        <f>G9*(1+L9/100)</f>
        <v>21779.9758</v>
      </c>
      <c r="N9" s="170">
        <v>0</v>
      </c>
      <c r="O9" s="170">
        <f>ROUND(E9*N9,2)</f>
        <v>0</v>
      </c>
      <c r="P9" s="170">
        <v>0</v>
      </c>
      <c r="Q9" s="170">
        <f>ROUND(E9*P9,2)</f>
        <v>0</v>
      </c>
      <c r="R9" s="170"/>
      <c r="S9" s="170" t="s">
        <v>321</v>
      </c>
      <c r="T9" s="171" t="s">
        <v>322</v>
      </c>
      <c r="U9" s="157">
        <v>0</v>
      </c>
      <c r="V9" s="157">
        <f>ROUND(E9*U9,2)</f>
        <v>0</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1" x14ac:dyDescent="0.2">
      <c r="A10" s="155"/>
      <c r="B10" s="156"/>
      <c r="C10" s="270" t="s">
        <v>2914</v>
      </c>
      <c r="D10" s="271"/>
      <c r="E10" s="271"/>
      <c r="F10" s="271"/>
      <c r="G10" s="271"/>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326</v>
      </c>
      <c r="AH10" s="148"/>
      <c r="AI10" s="148"/>
      <c r="AJ10" s="148"/>
      <c r="AK10" s="148"/>
      <c r="AL10" s="148"/>
      <c r="AM10" s="148"/>
      <c r="AN10" s="148"/>
      <c r="AO10" s="148"/>
      <c r="AP10" s="148"/>
      <c r="AQ10" s="148"/>
      <c r="AR10" s="148"/>
      <c r="AS10" s="148"/>
      <c r="AT10" s="148"/>
      <c r="AU10" s="148"/>
      <c r="AV10" s="148"/>
      <c r="AW10" s="148"/>
      <c r="AX10" s="148"/>
      <c r="AY10" s="148"/>
      <c r="AZ10" s="148"/>
      <c r="BA10" s="172" t="str">
        <f>C10</f>
        <v>Plastový rozvaděč o celkových rozměrech v.1000 x š. 1000 x h. 320 mm, s montážním plechem  a  DIN lištami, a příslušenstvím (zámek FAB,..). Krytí IP65/IP20, přívody a vývody zespodu. Bude osazen do niky zděného pilíře s krycími dveřmi, který je dodávkou stavební části ČS.</v>
      </c>
      <c r="BB10" s="148"/>
      <c r="BC10" s="148"/>
      <c r="BD10" s="148"/>
      <c r="BE10" s="148"/>
      <c r="BF10" s="148"/>
      <c r="BG10" s="148"/>
      <c r="BH10" s="148"/>
    </row>
    <row r="11" spans="1:60" outlineLevel="1" x14ac:dyDescent="0.2">
      <c r="A11" s="187">
        <v>2</v>
      </c>
      <c r="B11" s="188" t="s">
        <v>3089</v>
      </c>
      <c r="C11" s="199" t="s">
        <v>3090</v>
      </c>
      <c r="D11" s="189" t="s">
        <v>2498</v>
      </c>
      <c r="E11" s="190">
        <v>1</v>
      </c>
      <c r="F11" s="191">
        <v>880</v>
      </c>
      <c r="G11" s="192">
        <f>ROUND(E11*F11,2)</f>
        <v>880</v>
      </c>
      <c r="H11" s="191">
        <v>0</v>
      </c>
      <c r="I11" s="192">
        <f>ROUND(E11*H11,2)</f>
        <v>0</v>
      </c>
      <c r="J11" s="191">
        <v>880</v>
      </c>
      <c r="K11" s="192">
        <f>ROUND(E11*J11,2)</f>
        <v>880</v>
      </c>
      <c r="L11" s="192">
        <v>21</v>
      </c>
      <c r="M11" s="192">
        <f>G11*(1+L11/100)</f>
        <v>1064.8</v>
      </c>
      <c r="N11" s="192">
        <v>0</v>
      </c>
      <c r="O11" s="192">
        <f>ROUND(E11*N11,2)</f>
        <v>0</v>
      </c>
      <c r="P11" s="192">
        <v>0</v>
      </c>
      <c r="Q11" s="192">
        <f>ROUND(E11*P11,2)</f>
        <v>0</v>
      </c>
      <c r="R11" s="192"/>
      <c r="S11" s="192" t="s">
        <v>321</v>
      </c>
      <c r="T11" s="193" t="s">
        <v>322</v>
      </c>
      <c r="U11" s="157">
        <v>0</v>
      </c>
      <c r="V11" s="157">
        <f>ROUND(E11*U11,2)</f>
        <v>0</v>
      </c>
      <c r="W11" s="157"/>
      <c r="X11" s="157" t="s">
        <v>388</v>
      </c>
      <c r="Y11" s="148"/>
      <c r="Z11" s="148"/>
      <c r="AA11" s="148"/>
      <c r="AB11" s="148"/>
      <c r="AC11" s="148"/>
      <c r="AD11" s="148"/>
      <c r="AE11" s="148"/>
      <c r="AF11" s="148"/>
      <c r="AG11" s="148" t="s">
        <v>389</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65">
        <v>3</v>
      </c>
      <c r="B12" s="166" t="s">
        <v>3091</v>
      </c>
      <c r="C12" s="175" t="s">
        <v>2918</v>
      </c>
      <c r="D12" s="167" t="s">
        <v>2498</v>
      </c>
      <c r="E12" s="168">
        <v>1</v>
      </c>
      <c r="F12" s="169">
        <v>6888.79</v>
      </c>
      <c r="G12" s="170">
        <f>ROUND(E12*F12,2)</f>
        <v>6888.79</v>
      </c>
      <c r="H12" s="169">
        <v>0</v>
      </c>
      <c r="I12" s="170">
        <f>ROUND(E12*H12,2)</f>
        <v>0</v>
      </c>
      <c r="J12" s="169">
        <v>6888.79</v>
      </c>
      <c r="K12" s="170">
        <f>ROUND(E12*J12,2)</f>
        <v>6888.79</v>
      </c>
      <c r="L12" s="170">
        <v>21</v>
      </c>
      <c r="M12" s="170">
        <f>G12*(1+L12/100)</f>
        <v>8335.4359000000004</v>
      </c>
      <c r="N12" s="170">
        <v>0</v>
      </c>
      <c r="O12" s="170">
        <f>ROUND(E12*N12,2)</f>
        <v>0</v>
      </c>
      <c r="P12" s="170">
        <v>0</v>
      </c>
      <c r="Q12" s="170">
        <f>ROUND(E12*P12,2)</f>
        <v>0</v>
      </c>
      <c r="R12" s="170"/>
      <c r="S12" s="170" t="s">
        <v>321</v>
      </c>
      <c r="T12" s="171" t="s">
        <v>322</v>
      </c>
      <c r="U12" s="157">
        <v>0</v>
      </c>
      <c r="V12" s="157">
        <f>ROUND(E12*U12,2)</f>
        <v>0</v>
      </c>
      <c r="W12" s="157"/>
      <c r="X12" s="157" t="s">
        <v>388</v>
      </c>
      <c r="Y12" s="148"/>
      <c r="Z12" s="148"/>
      <c r="AA12" s="148"/>
      <c r="AB12" s="148"/>
      <c r="AC12" s="148"/>
      <c r="AD12" s="148"/>
      <c r="AE12" s="148"/>
      <c r="AF12" s="148"/>
      <c r="AG12" s="148" t="s">
        <v>389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55"/>
      <c r="B13" s="156"/>
      <c r="C13" s="270" t="s">
        <v>2919</v>
      </c>
      <c r="D13" s="271"/>
      <c r="E13" s="271"/>
      <c r="F13" s="271"/>
      <c r="G13" s="271"/>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326</v>
      </c>
      <c r="AH13" s="148"/>
      <c r="AI13" s="148"/>
      <c r="AJ13" s="148"/>
      <c r="AK13" s="148"/>
      <c r="AL13" s="148"/>
      <c r="AM13" s="148"/>
      <c r="AN13" s="148"/>
      <c r="AO13" s="148"/>
      <c r="AP13" s="148"/>
      <c r="AQ13" s="148"/>
      <c r="AR13" s="148"/>
      <c r="AS13" s="148"/>
      <c r="AT13" s="148"/>
      <c r="AU13" s="148"/>
      <c r="AV13" s="148"/>
      <c r="AW13" s="148"/>
      <c r="AX13" s="148"/>
      <c r="AY13" s="148"/>
      <c r="AZ13" s="148"/>
      <c r="BA13" s="172" t="str">
        <f>C13</f>
        <v>Trojpólová přepěťová ochrana SPD typ 1+2, TN-C, s dálkovou signalizací a výměnnými moduly a odjištěním pojistkovým odpínačem. Všechny přepěťové ochrany budou dodány od jednoho výrobce!!!</v>
      </c>
      <c r="BB13" s="148"/>
      <c r="BC13" s="148"/>
      <c r="BD13" s="148"/>
      <c r="BE13" s="148"/>
      <c r="BF13" s="148"/>
      <c r="BG13" s="148"/>
      <c r="BH13" s="148"/>
    </row>
    <row r="14" spans="1:60" outlineLevel="1" x14ac:dyDescent="0.2">
      <c r="A14" s="165">
        <v>4</v>
      </c>
      <c r="B14" s="166" t="s">
        <v>3092</v>
      </c>
      <c r="C14" s="175" t="s">
        <v>2921</v>
      </c>
      <c r="D14" s="167" t="s">
        <v>2498</v>
      </c>
      <c r="E14" s="168">
        <v>1</v>
      </c>
      <c r="F14" s="169">
        <v>2280</v>
      </c>
      <c r="G14" s="170">
        <f>ROUND(E14*F14,2)</f>
        <v>2280</v>
      </c>
      <c r="H14" s="169">
        <v>0</v>
      </c>
      <c r="I14" s="170">
        <f>ROUND(E14*H14,2)</f>
        <v>0</v>
      </c>
      <c r="J14" s="169">
        <v>2280</v>
      </c>
      <c r="K14" s="170">
        <f>ROUND(E14*J14,2)</f>
        <v>2280</v>
      </c>
      <c r="L14" s="170">
        <v>21</v>
      </c>
      <c r="M14" s="170">
        <f>G14*(1+L14/100)</f>
        <v>2758.7999999999997</v>
      </c>
      <c r="N14" s="170">
        <v>0</v>
      </c>
      <c r="O14" s="170">
        <f>ROUND(E14*N14,2)</f>
        <v>0</v>
      </c>
      <c r="P14" s="170">
        <v>0</v>
      </c>
      <c r="Q14" s="170">
        <f>ROUND(E14*P14,2)</f>
        <v>0</v>
      </c>
      <c r="R14" s="170"/>
      <c r="S14" s="170" t="s">
        <v>321</v>
      </c>
      <c r="T14" s="171" t="s">
        <v>322</v>
      </c>
      <c r="U14" s="157">
        <v>0</v>
      </c>
      <c r="V14" s="157">
        <f>ROUND(E14*U14,2)</f>
        <v>0</v>
      </c>
      <c r="W14" s="157"/>
      <c r="X14" s="157" t="s">
        <v>388</v>
      </c>
      <c r="Y14" s="148"/>
      <c r="Z14" s="148"/>
      <c r="AA14" s="148"/>
      <c r="AB14" s="148"/>
      <c r="AC14" s="148"/>
      <c r="AD14" s="148"/>
      <c r="AE14" s="148"/>
      <c r="AF14" s="148"/>
      <c r="AG14" s="148" t="s">
        <v>389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55"/>
      <c r="B15" s="156"/>
      <c r="C15" s="270" t="s">
        <v>3093</v>
      </c>
      <c r="D15" s="271"/>
      <c r="E15" s="271"/>
      <c r="F15" s="271"/>
      <c r="G15" s="271"/>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326</v>
      </c>
      <c r="AH15" s="148"/>
      <c r="AI15" s="148"/>
      <c r="AJ15" s="148"/>
      <c r="AK15" s="148"/>
      <c r="AL15" s="148"/>
      <c r="AM15" s="148"/>
      <c r="AN15" s="148"/>
      <c r="AO15" s="148"/>
      <c r="AP15" s="148"/>
      <c r="AQ15" s="148"/>
      <c r="AR15" s="148"/>
      <c r="AS15" s="148"/>
      <c r="AT15" s="148"/>
      <c r="AU15" s="148"/>
      <c r="AV15" s="148"/>
      <c r="AW15" s="148"/>
      <c r="AX15" s="148"/>
      <c r="AY15" s="148"/>
      <c r="AZ15" s="148"/>
      <c r="BA15" s="172" t="str">
        <f>C15</f>
        <v>Trojpólový přepínač "SÍŤ-0-NZ" pro volbu napájení a nouzové vypnutí, 25A/400V, pro montáž do dveří, signalizace napájení na dveře rozvaděče, jištění ovládacího obvodu, pomocné kontakty, signály o způsobu napájení do ŘS</v>
      </c>
      <c r="BB15" s="148"/>
      <c r="BC15" s="148"/>
      <c r="BD15" s="148"/>
      <c r="BE15" s="148"/>
      <c r="BF15" s="148"/>
      <c r="BG15" s="148"/>
      <c r="BH15" s="148"/>
    </row>
    <row r="16" spans="1:60" outlineLevel="1" x14ac:dyDescent="0.2">
      <c r="A16" s="165">
        <v>5</v>
      </c>
      <c r="B16" s="166" t="s">
        <v>3094</v>
      </c>
      <c r="C16" s="175" t="s">
        <v>2924</v>
      </c>
      <c r="D16" s="167" t="s">
        <v>2498</v>
      </c>
      <c r="E16" s="168">
        <v>1</v>
      </c>
      <c r="F16" s="169">
        <v>2608</v>
      </c>
      <c r="G16" s="170">
        <f>ROUND(E16*F16,2)</f>
        <v>2608</v>
      </c>
      <c r="H16" s="169">
        <v>0</v>
      </c>
      <c r="I16" s="170">
        <f>ROUND(E16*H16,2)</f>
        <v>0</v>
      </c>
      <c r="J16" s="169">
        <v>2608</v>
      </c>
      <c r="K16" s="170">
        <f>ROUND(E16*J16,2)</f>
        <v>2608</v>
      </c>
      <c r="L16" s="170">
        <v>21</v>
      </c>
      <c r="M16" s="170">
        <f>G16*(1+L16/100)</f>
        <v>3155.68</v>
      </c>
      <c r="N16" s="170">
        <v>0</v>
      </c>
      <c r="O16" s="170">
        <f>ROUND(E16*N16,2)</f>
        <v>0</v>
      </c>
      <c r="P16" s="170">
        <v>0</v>
      </c>
      <c r="Q16" s="170">
        <f>ROUND(E16*P16,2)</f>
        <v>0</v>
      </c>
      <c r="R16" s="170"/>
      <c r="S16" s="170" t="s">
        <v>321</v>
      </c>
      <c r="T16" s="171" t="s">
        <v>322</v>
      </c>
      <c r="U16" s="157">
        <v>0</v>
      </c>
      <c r="V16" s="157">
        <f>ROUND(E16*U16,2)</f>
        <v>0</v>
      </c>
      <c r="W16" s="157"/>
      <c r="X16" s="157" t="s">
        <v>388</v>
      </c>
      <c r="Y16" s="148"/>
      <c r="Z16" s="148"/>
      <c r="AA16" s="148"/>
      <c r="AB16" s="148"/>
      <c r="AC16" s="148"/>
      <c r="AD16" s="148"/>
      <c r="AE16" s="148"/>
      <c r="AF16" s="148"/>
      <c r="AG16" s="148" t="s">
        <v>389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270" t="s">
        <v>2925</v>
      </c>
      <c r="D17" s="271"/>
      <c r="E17" s="271"/>
      <c r="F17" s="271"/>
      <c r="G17" s="271"/>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326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5">
        <v>6</v>
      </c>
      <c r="B18" s="166" t="s">
        <v>3095</v>
      </c>
      <c r="C18" s="175" t="s">
        <v>2927</v>
      </c>
      <c r="D18" s="167" t="s">
        <v>2498</v>
      </c>
      <c r="E18" s="168">
        <v>1</v>
      </c>
      <c r="F18" s="169">
        <v>3520</v>
      </c>
      <c r="G18" s="170">
        <f>ROUND(E18*F18,2)</f>
        <v>3520</v>
      </c>
      <c r="H18" s="169">
        <v>0</v>
      </c>
      <c r="I18" s="170">
        <f>ROUND(E18*H18,2)</f>
        <v>0</v>
      </c>
      <c r="J18" s="169">
        <v>3520</v>
      </c>
      <c r="K18" s="170">
        <f>ROUND(E18*J18,2)</f>
        <v>3520</v>
      </c>
      <c r="L18" s="170">
        <v>21</v>
      </c>
      <c r="M18" s="170">
        <f>G18*(1+L18/100)</f>
        <v>4259.2</v>
      </c>
      <c r="N18" s="170">
        <v>0</v>
      </c>
      <c r="O18" s="170">
        <f>ROUND(E18*N18,2)</f>
        <v>0</v>
      </c>
      <c r="P18" s="170">
        <v>0</v>
      </c>
      <c r="Q18" s="170">
        <f>ROUND(E18*P18,2)</f>
        <v>0</v>
      </c>
      <c r="R18" s="170"/>
      <c r="S18" s="170" t="s">
        <v>321</v>
      </c>
      <c r="T18" s="171" t="s">
        <v>322</v>
      </c>
      <c r="U18" s="157">
        <v>0</v>
      </c>
      <c r="V18" s="157">
        <f>ROUND(E18*U18,2)</f>
        <v>0</v>
      </c>
      <c r="W18" s="157"/>
      <c r="X18" s="157" t="s">
        <v>388</v>
      </c>
      <c r="Y18" s="148"/>
      <c r="Z18" s="148"/>
      <c r="AA18" s="148"/>
      <c r="AB18" s="148"/>
      <c r="AC18" s="148"/>
      <c r="AD18" s="148"/>
      <c r="AE18" s="148"/>
      <c r="AF18" s="148"/>
      <c r="AG18" s="148" t="s">
        <v>389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270" t="s">
        <v>2928</v>
      </c>
      <c r="D19" s="271"/>
      <c r="E19" s="271"/>
      <c r="F19" s="271"/>
      <c r="G19" s="271"/>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326</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5">
        <v>7</v>
      </c>
      <c r="B20" s="166" t="s">
        <v>3096</v>
      </c>
      <c r="C20" s="175" t="s">
        <v>2930</v>
      </c>
      <c r="D20" s="167" t="s">
        <v>2498</v>
      </c>
      <c r="E20" s="168">
        <v>1</v>
      </c>
      <c r="F20" s="169">
        <v>2360</v>
      </c>
      <c r="G20" s="170">
        <f>ROUND(E20*F20,2)</f>
        <v>2360</v>
      </c>
      <c r="H20" s="169">
        <v>0</v>
      </c>
      <c r="I20" s="170">
        <f>ROUND(E20*H20,2)</f>
        <v>0</v>
      </c>
      <c r="J20" s="169">
        <v>2360</v>
      </c>
      <c r="K20" s="170">
        <f>ROUND(E20*J20,2)</f>
        <v>2360</v>
      </c>
      <c r="L20" s="170">
        <v>21</v>
      </c>
      <c r="M20" s="170">
        <f>G20*(1+L20/100)</f>
        <v>2855.6</v>
      </c>
      <c r="N20" s="170">
        <v>0</v>
      </c>
      <c r="O20" s="170">
        <f>ROUND(E20*N20,2)</f>
        <v>0</v>
      </c>
      <c r="P20" s="170">
        <v>0</v>
      </c>
      <c r="Q20" s="170">
        <f>ROUND(E20*P20,2)</f>
        <v>0</v>
      </c>
      <c r="R20" s="170"/>
      <c r="S20" s="170" t="s">
        <v>321</v>
      </c>
      <c r="T20" s="171" t="s">
        <v>322</v>
      </c>
      <c r="U20" s="157">
        <v>0</v>
      </c>
      <c r="V20" s="157">
        <f>ROUND(E20*U20,2)</f>
        <v>0</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270" t="s">
        <v>2931</v>
      </c>
      <c r="D21" s="271"/>
      <c r="E21" s="271"/>
      <c r="F21" s="271"/>
      <c r="G21" s="271"/>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326</v>
      </c>
      <c r="AH21" s="148"/>
      <c r="AI21" s="148"/>
      <c r="AJ21" s="148"/>
      <c r="AK21" s="148"/>
      <c r="AL21" s="148"/>
      <c r="AM21" s="148"/>
      <c r="AN21" s="148"/>
      <c r="AO21" s="148"/>
      <c r="AP21" s="148"/>
      <c r="AQ21" s="148"/>
      <c r="AR21" s="148"/>
      <c r="AS21" s="148"/>
      <c r="AT21" s="148"/>
      <c r="AU21" s="148"/>
      <c r="AV21" s="148"/>
      <c r="AW21" s="148"/>
      <c r="AX21" s="148"/>
      <c r="AY21" s="148"/>
      <c r="AZ21" s="148"/>
      <c r="BA21" s="172" t="str">
        <f>C21</f>
        <v>Zásuvka nástěnná 230V, 16A - 1ks, zásuvka nástěnná 400V, 32A - ks, TN-S, odjištění zásuvek, proudový chránič 30mA</v>
      </c>
      <c r="BB21" s="148"/>
      <c r="BC21" s="148"/>
      <c r="BD21" s="148"/>
      <c r="BE21" s="148"/>
      <c r="BF21" s="148"/>
      <c r="BG21" s="148"/>
      <c r="BH21" s="148"/>
    </row>
    <row r="22" spans="1:60" outlineLevel="1" x14ac:dyDescent="0.2">
      <c r="A22" s="165">
        <v>8</v>
      </c>
      <c r="B22" s="166" t="s">
        <v>3097</v>
      </c>
      <c r="C22" s="175" t="s">
        <v>2933</v>
      </c>
      <c r="D22" s="167" t="s">
        <v>2498</v>
      </c>
      <c r="E22" s="168">
        <v>2</v>
      </c>
      <c r="F22" s="169">
        <v>13399.99</v>
      </c>
      <c r="G22" s="170">
        <f>ROUND(E22*F22,2)</f>
        <v>26799.98</v>
      </c>
      <c r="H22" s="169">
        <v>0</v>
      </c>
      <c r="I22" s="170">
        <f>ROUND(E22*H22,2)</f>
        <v>0</v>
      </c>
      <c r="J22" s="169">
        <v>13399.99</v>
      </c>
      <c r="K22" s="170">
        <f>ROUND(E22*J22,2)</f>
        <v>26799.98</v>
      </c>
      <c r="L22" s="170">
        <v>21</v>
      </c>
      <c r="M22" s="170">
        <f>G22*(1+L22/100)</f>
        <v>32427.9758</v>
      </c>
      <c r="N22" s="170">
        <v>0</v>
      </c>
      <c r="O22" s="170">
        <f>ROUND(E22*N22,2)</f>
        <v>0</v>
      </c>
      <c r="P22" s="170">
        <v>0</v>
      </c>
      <c r="Q22" s="170">
        <f>ROUND(E22*P22,2)</f>
        <v>0</v>
      </c>
      <c r="R22" s="170"/>
      <c r="S22" s="170" t="s">
        <v>321</v>
      </c>
      <c r="T22" s="171" t="s">
        <v>322</v>
      </c>
      <c r="U22" s="157">
        <v>0</v>
      </c>
      <c r="V22" s="157">
        <f>ROUND(E22*U22,2)</f>
        <v>0</v>
      </c>
      <c r="W22" s="157"/>
      <c r="X22" s="157" t="s">
        <v>388</v>
      </c>
      <c r="Y22" s="148"/>
      <c r="Z22" s="148"/>
      <c r="AA22" s="148"/>
      <c r="AB22" s="148"/>
      <c r="AC22" s="148"/>
      <c r="AD22" s="148"/>
      <c r="AE22" s="148"/>
      <c r="AF22" s="148"/>
      <c r="AG22" s="148" t="s">
        <v>389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33.75" outlineLevel="1" x14ac:dyDescent="0.2">
      <c r="A23" s="155"/>
      <c r="B23" s="156"/>
      <c r="C23" s="270" t="s">
        <v>3098</v>
      </c>
      <c r="D23" s="271"/>
      <c r="E23" s="271"/>
      <c r="F23" s="271"/>
      <c r="G23" s="271"/>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326</v>
      </c>
      <c r="AH23" s="148"/>
      <c r="AI23" s="148"/>
      <c r="AJ23" s="148"/>
      <c r="AK23" s="148"/>
      <c r="AL23" s="148"/>
      <c r="AM23" s="148"/>
      <c r="AN23" s="148"/>
      <c r="AO23" s="148"/>
      <c r="AP23" s="148"/>
      <c r="AQ23" s="148"/>
      <c r="AR23" s="148"/>
      <c r="AS23" s="148"/>
      <c r="AT23" s="148"/>
      <c r="AU23" s="148"/>
      <c r="AV23" s="148"/>
      <c r="AW23" s="148"/>
      <c r="AX23" s="148"/>
      <c r="AY23" s="148"/>
      <c r="AZ23" s="148"/>
      <c r="BA23" s="172" t="str">
        <f>C23</f>
        <v>Odjištěný vývod pro ponorné kalové čerpadlo do výkonu 2,0kW, 400V, přímý rozběh, ptovoz 1+1, motorový spouštěč, proudový chránič 30mA, stykač, pomocné kontakty. Jištění ovládacího obvodu, vyhodnocovací relé teploty a vlhkosti, trojpolohový přepínač R-0-A, pomocná a povelová relé, signalizace CHOD, PORUCHA, tlačítko pro reset relé vlhkosti. Ovládací napětí 230V AC. Řadové svorky.</v>
      </c>
      <c r="BB23" s="148"/>
      <c r="BC23" s="148"/>
      <c r="BD23" s="148"/>
      <c r="BE23" s="148"/>
      <c r="BF23" s="148"/>
      <c r="BG23" s="148"/>
      <c r="BH23" s="148"/>
    </row>
    <row r="24" spans="1:60" outlineLevel="1" x14ac:dyDescent="0.2">
      <c r="A24" s="165">
        <v>9</v>
      </c>
      <c r="B24" s="166" t="s">
        <v>3099</v>
      </c>
      <c r="C24" s="175" t="s">
        <v>2936</v>
      </c>
      <c r="D24" s="167" t="s">
        <v>2498</v>
      </c>
      <c r="E24" s="168">
        <v>1</v>
      </c>
      <c r="F24" s="169">
        <v>3680</v>
      </c>
      <c r="G24" s="170">
        <f>ROUND(E24*F24,2)</f>
        <v>3680</v>
      </c>
      <c r="H24" s="169">
        <v>0</v>
      </c>
      <c r="I24" s="170">
        <f>ROUND(E24*H24,2)</f>
        <v>0</v>
      </c>
      <c r="J24" s="169">
        <v>3680</v>
      </c>
      <c r="K24" s="170">
        <f>ROUND(E24*J24,2)</f>
        <v>3680</v>
      </c>
      <c r="L24" s="170">
        <v>21</v>
      </c>
      <c r="M24" s="170">
        <f>G24*(1+L24/100)</f>
        <v>4452.8</v>
      </c>
      <c r="N24" s="170">
        <v>0</v>
      </c>
      <c r="O24" s="170">
        <f>ROUND(E24*N24,2)</f>
        <v>0</v>
      </c>
      <c r="P24" s="170">
        <v>0</v>
      </c>
      <c r="Q24" s="170">
        <f>ROUND(E24*P24,2)</f>
        <v>0</v>
      </c>
      <c r="R24" s="170"/>
      <c r="S24" s="170" t="s">
        <v>321</v>
      </c>
      <c r="T24" s="171" t="s">
        <v>322</v>
      </c>
      <c r="U24" s="157">
        <v>0</v>
      </c>
      <c r="V24" s="157">
        <f>ROUND(E24*U24,2)</f>
        <v>0</v>
      </c>
      <c r="W24" s="157"/>
      <c r="X24" s="157" t="s">
        <v>388</v>
      </c>
      <c r="Y24" s="148"/>
      <c r="Z24" s="148"/>
      <c r="AA24" s="148"/>
      <c r="AB24" s="148"/>
      <c r="AC24" s="148"/>
      <c r="AD24" s="148"/>
      <c r="AE24" s="148"/>
      <c r="AF24" s="148"/>
      <c r="AG24" s="148" t="s">
        <v>389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1" x14ac:dyDescent="0.2">
      <c r="A25" s="155"/>
      <c r="B25" s="156"/>
      <c r="C25" s="270" t="s">
        <v>2937</v>
      </c>
      <c r="D25" s="271"/>
      <c r="E25" s="271"/>
      <c r="F25" s="271"/>
      <c r="G25" s="271"/>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326</v>
      </c>
      <c r="AH25" s="148"/>
      <c r="AI25" s="148"/>
      <c r="AJ25" s="148"/>
      <c r="AK25" s="148"/>
      <c r="AL25" s="148"/>
      <c r="AM25" s="148"/>
      <c r="AN25" s="148"/>
      <c r="AO25" s="148"/>
      <c r="AP25" s="148"/>
      <c r="AQ25" s="148"/>
      <c r="AR25" s="148"/>
      <c r="AS25" s="148"/>
      <c r="AT25" s="148"/>
      <c r="AU25" s="148"/>
      <c r="AV25" s="148"/>
      <c r="AW25" s="148"/>
      <c r="AX25" s="148"/>
      <c r="AY25" s="148"/>
      <c r="AZ25" s="148"/>
      <c r="BA25" s="172" t="str">
        <f>C25</f>
        <v>Dvojpólová přepěťová ochrana SPD typ 3, 230V, TN-S, s vysokofrekvenčním filtrem, dálkovou signalizací - 1ks, rázová tlumivka 16A - 2ks, včetně odjištění. Všechny přepěťové ochrany budou dodány od jednoho výrobce!!!</v>
      </c>
      <c r="BB25" s="148"/>
      <c r="BC25" s="148"/>
      <c r="BD25" s="148"/>
      <c r="BE25" s="148"/>
      <c r="BF25" s="148"/>
      <c r="BG25" s="148"/>
      <c r="BH25" s="148"/>
    </row>
    <row r="26" spans="1:60" outlineLevel="1" x14ac:dyDescent="0.2">
      <c r="A26" s="165">
        <v>10</v>
      </c>
      <c r="B26" s="166" t="s">
        <v>3100</v>
      </c>
      <c r="C26" s="175" t="s">
        <v>2939</v>
      </c>
      <c r="D26" s="167" t="s">
        <v>2498</v>
      </c>
      <c r="E26" s="168">
        <v>1</v>
      </c>
      <c r="F26" s="169">
        <v>10879.99</v>
      </c>
      <c r="G26" s="170">
        <f>ROUND(E26*F26,2)</f>
        <v>10879.99</v>
      </c>
      <c r="H26" s="169">
        <v>0</v>
      </c>
      <c r="I26" s="170">
        <f>ROUND(E26*H26,2)</f>
        <v>0</v>
      </c>
      <c r="J26" s="169">
        <v>10879.99</v>
      </c>
      <c r="K26" s="170">
        <f>ROUND(E26*J26,2)</f>
        <v>10879.99</v>
      </c>
      <c r="L26" s="170">
        <v>21</v>
      </c>
      <c r="M26" s="170">
        <f>G26*(1+L26/100)</f>
        <v>13164.787899999999</v>
      </c>
      <c r="N26" s="170">
        <v>0</v>
      </c>
      <c r="O26" s="170">
        <f>ROUND(E26*N26,2)</f>
        <v>0</v>
      </c>
      <c r="P26" s="170">
        <v>0</v>
      </c>
      <c r="Q26" s="170">
        <f>ROUND(E26*P26,2)</f>
        <v>0</v>
      </c>
      <c r="R26" s="170"/>
      <c r="S26" s="170" t="s">
        <v>321</v>
      </c>
      <c r="T26" s="171" t="s">
        <v>322</v>
      </c>
      <c r="U26" s="157">
        <v>0</v>
      </c>
      <c r="V26" s="157">
        <f>ROUND(E26*U26,2)</f>
        <v>0</v>
      </c>
      <c r="W26" s="157"/>
      <c r="X26" s="157" t="s">
        <v>388</v>
      </c>
      <c r="Y26" s="148"/>
      <c r="Z26" s="148"/>
      <c r="AA26" s="148"/>
      <c r="AB26" s="148"/>
      <c r="AC26" s="148"/>
      <c r="AD26" s="148"/>
      <c r="AE26" s="148"/>
      <c r="AF26" s="148"/>
      <c r="AG26" s="148" t="s">
        <v>389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270" t="s">
        <v>2940</v>
      </c>
      <c r="D27" s="271"/>
      <c r="E27" s="271"/>
      <c r="F27" s="271"/>
      <c r="G27" s="271"/>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326</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65">
        <v>11</v>
      </c>
      <c r="B28" s="166" t="s">
        <v>3101</v>
      </c>
      <c r="C28" s="175" t="s">
        <v>2942</v>
      </c>
      <c r="D28" s="167" t="s">
        <v>2498</v>
      </c>
      <c r="E28" s="168">
        <v>3</v>
      </c>
      <c r="F28" s="169">
        <v>960</v>
      </c>
      <c r="G28" s="170">
        <f>ROUND(E28*F28,2)</f>
        <v>2880</v>
      </c>
      <c r="H28" s="169">
        <v>0</v>
      </c>
      <c r="I28" s="170">
        <f>ROUND(E28*H28,2)</f>
        <v>0</v>
      </c>
      <c r="J28" s="169">
        <v>960</v>
      </c>
      <c r="K28" s="170">
        <f>ROUND(E28*J28,2)</f>
        <v>2880</v>
      </c>
      <c r="L28" s="170">
        <v>21</v>
      </c>
      <c r="M28" s="170">
        <f>G28*(1+L28/100)</f>
        <v>3484.7999999999997</v>
      </c>
      <c r="N28" s="170">
        <v>0</v>
      </c>
      <c r="O28" s="170">
        <f>ROUND(E28*N28,2)</f>
        <v>0</v>
      </c>
      <c r="P28" s="170">
        <v>0</v>
      </c>
      <c r="Q28" s="170">
        <f>ROUND(E28*P28,2)</f>
        <v>0</v>
      </c>
      <c r="R28" s="170"/>
      <c r="S28" s="170" t="s">
        <v>321</v>
      </c>
      <c r="T28" s="171" t="s">
        <v>322</v>
      </c>
      <c r="U28" s="157">
        <v>0</v>
      </c>
      <c r="V28" s="157">
        <f>ROUND(E28*U28,2)</f>
        <v>0</v>
      </c>
      <c r="W28" s="157"/>
      <c r="X28" s="157" t="s">
        <v>388</v>
      </c>
      <c r="Y28" s="148"/>
      <c r="Z28" s="148"/>
      <c r="AA28" s="148"/>
      <c r="AB28" s="148"/>
      <c r="AC28" s="148"/>
      <c r="AD28" s="148"/>
      <c r="AE28" s="148"/>
      <c r="AF28" s="148"/>
      <c r="AG28" s="148" t="s">
        <v>389</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270" t="s">
        <v>2943</v>
      </c>
      <c r="D29" s="271"/>
      <c r="E29" s="271"/>
      <c r="F29" s="271"/>
      <c r="G29" s="271"/>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326</v>
      </c>
      <c r="AH29" s="148"/>
      <c r="AI29" s="148"/>
      <c r="AJ29" s="148"/>
      <c r="AK29" s="148"/>
      <c r="AL29" s="148"/>
      <c r="AM29" s="148"/>
      <c r="AN29" s="148"/>
      <c r="AO29" s="148"/>
      <c r="AP29" s="148"/>
      <c r="AQ29" s="148"/>
      <c r="AR29" s="148"/>
      <c r="AS29" s="148"/>
      <c r="AT29" s="148"/>
      <c r="AU29" s="148"/>
      <c r="AV29" s="148"/>
      <c r="AW29" s="148"/>
      <c r="AX29" s="148"/>
      <c r="AY29" s="148"/>
      <c r="AZ29" s="148"/>
      <c r="BA29" s="172" t="str">
        <f>C29</f>
        <v>Odjištěný vývod trubičkovou pojistkou do 1A v pojistkové řadové svorkovnici, pomocné relé 24V DC, řadové svorky</v>
      </c>
      <c r="BB29" s="148"/>
      <c r="BC29" s="148"/>
      <c r="BD29" s="148"/>
      <c r="BE29" s="148"/>
      <c r="BF29" s="148"/>
      <c r="BG29" s="148"/>
      <c r="BH29" s="148"/>
    </row>
    <row r="30" spans="1:60" outlineLevel="1" x14ac:dyDescent="0.2">
      <c r="A30" s="165">
        <v>12</v>
      </c>
      <c r="B30" s="166" t="s">
        <v>3102</v>
      </c>
      <c r="C30" s="175" t="s">
        <v>2945</v>
      </c>
      <c r="D30" s="167" t="s">
        <v>2498</v>
      </c>
      <c r="E30" s="168">
        <v>1</v>
      </c>
      <c r="F30" s="169">
        <v>3240</v>
      </c>
      <c r="G30" s="170">
        <f>ROUND(E30*F30,2)</f>
        <v>3240</v>
      </c>
      <c r="H30" s="169">
        <v>0</v>
      </c>
      <c r="I30" s="170">
        <f>ROUND(E30*H30,2)</f>
        <v>0</v>
      </c>
      <c r="J30" s="169">
        <v>3240</v>
      </c>
      <c r="K30" s="170">
        <f>ROUND(E30*J30,2)</f>
        <v>3240</v>
      </c>
      <c r="L30" s="170">
        <v>21</v>
      </c>
      <c r="M30" s="170">
        <f>G30*(1+L30/100)</f>
        <v>3920.4</v>
      </c>
      <c r="N30" s="170">
        <v>0</v>
      </c>
      <c r="O30" s="170">
        <f>ROUND(E30*N30,2)</f>
        <v>0</v>
      </c>
      <c r="P30" s="170">
        <v>0</v>
      </c>
      <c r="Q30" s="170">
        <f>ROUND(E30*P30,2)</f>
        <v>0</v>
      </c>
      <c r="R30" s="170"/>
      <c r="S30" s="170" t="s">
        <v>321</v>
      </c>
      <c r="T30" s="171" t="s">
        <v>322</v>
      </c>
      <c r="U30" s="157">
        <v>0</v>
      </c>
      <c r="V30" s="157">
        <f>ROUND(E30*U30,2)</f>
        <v>0</v>
      </c>
      <c r="W30" s="157"/>
      <c r="X30" s="157" t="s">
        <v>388</v>
      </c>
      <c r="Y30" s="148"/>
      <c r="Z30" s="148"/>
      <c r="AA30" s="148"/>
      <c r="AB30" s="148"/>
      <c r="AC30" s="148"/>
      <c r="AD30" s="148"/>
      <c r="AE30" s="148"/>
      <c r="AF30" s="148"/>
      <c r="AG30" s="148" t="s">
        <v>389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1" x14ac:dyDescent="0.2">
      <c r="A31" s="155"/>
      <c r="B31" s="156"/>
      <c r="C31" s="270" t="s">
        <v>2946</v>
      </c>
      <c r="D31" s="271"/>
      <c r="E31" s="271"/>
      <c r="F31" s="271"/>
      <c r="G31" s="271"/>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326</v>
      </c>
      <c r="AH31" s="148"/>
      <c r="AI31" s="148"/>
      <c r="AJ31" s="148"/>
      <c r="AK31" s="148"/>
      <c r="AL31" s="148"/>
      <c r="AM31" s="148"/>
      <c r="AN31" s="148"/>
      <c r="AO31" s="148"/>
      <c r="AP31" s="148"/>
      <c r="AQ31" s="148"/>
      <c r="AR31" s="148"/>
      <c r="AS31" s="148"/>
      <c r="AT31" s="148"/>
      <c r="AU31" s="148"/>
      <c r="AV31" s="148"/>
      <c r="AW31" s="148"/>
      <c r="AX31" s="148"/>
      <c r="AY31" s="148"/>
      <c r="AZ31" s="148"/>
      <c r="BA31" s="172" t="str">
        <f>C31</f>
        <v>Odjištěný vývod trubičkovou pojistkou do 1A v pojistkové řadové svorkovnici, přepěťová ochrana pro jednu linku SPD typ 2+3, 24V DC, do 1A, řadové svorky. Všechny přepěťové ochrany budou dodány od jednoho výrobce!!!</v>
      </c>
      <c r="BB31" s="148"/>
      <c r="BC31" s="148"/>
      <c r="BD31" s="148"/>
      <c r="BE31" s="148"/>
      <c r="BF31" s="148"/>
      <c r="BG31" s="148"/>
      <c r="BH31" s="148"/>
    </row>
    <row r="32" spans="1:60" outlineLevel="1" x14ac:dyDescent="0.2">
      <c r="A32" s="187">
        <v>13</v>
      </c>
      <c r="B32" s="188" t="s">
        <v>3103</v>
      </c>
      <c r="C32" s="199" t="s">
        <v>2953</v>
      </c>
      <c r="D32" s="189" t="s">
        <v>2486</v>
      </c>
      <c r="E32" s="190">
        <v>3</v>
      </c>
      <c r="F32" s="191">
        <v>339.2</v>
      </c>
      <c r="G32" s="192">
        <f>ROUND(E32*F32,2)</f>
        <v>1017.6</v>
      </c>
      <c r="H32" s="191">
        <v>0</v>
      </c>
      <c r="I32" s="192">
        <f>ROUND(E32*H32,2)</f>
        <v>0</v>
      </c>
      <c r="J32" s="191">
        <v>339.2</v>
      </c>
      <c r="K32" s="192">
        <f>ROUND(E32*J32,2)</f>
        <v>1017.6</v>
      </c>
      <c r="L32" s="192">
        <v>21</v>
      </c>
      <c r="M32" s="192">
        <f>G32*(1+L32/100)</f>
        <v>1231.296</v>
      </c>
      <c r="N32" s="192">
        <v>0</v>
      </c>
      <c r="O32" s="192">
        <f>ROUND(E32*N32,2)</f>
        <v>0</v>
      </c>
      <c r="P32" s="192">
        <v>0</v>
      </c>
      <c r="Q32" s="192">
        <f>ROUND(E32*P32,2)</f>
        <v>0</v>
      </c>
      <c r="R32" s="192"/>
      <c r="S32" s="192" t="s">
        <v>321</v>
      </c>
      <c r="T32" s="193" t="s">
        <v>322</v>
      </c>
      <c r="U32" s="157">
        <v>0</v>
      </c>
      <c r="V32" s="157">
        <f>ROUND(E32*U32,2)</f>
        <v>0</v>
      </c>
      <c r="W32" s="157"/>
      <c r="X32" s="157" t="s">
        <v>388</v>
      </c>
      <c r="Y32" s="148"/>
      <c r="Z32" s="148"/>
      <c r="AA32" s="148"/>
      <c r="AB32" s="148"/>
      <c r="AC32" s="148"/>
      <c r="AD32" s="148"/>
      <c r="AE32" s="148"/>
      <c r="AF32" s="148"/>
      <c r="AG32" s="148" t="s">
        <v>389</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87">
        <v>14</v>
      </c>
      <c r="B33" s="188" t="s">
        <v>3104</v>
      </c>
      <c r="C33" s="199" t="s">
        <v>2955</v>
      </c>
      <c r="D33" s="189" t="s">
        <v>2486</v>
      </c>
      <c r="E33" s="190">
        <v>3</v>
      </c>
      <c r="F33" s="191">
        <v>339.2</v>
      </c>
      <c r="G33" s="192">
        <f>ROUND(E33*F33,2)</f>
        <v>1017.6</v>
      </c>
      <c r="H33" s="191">
        <v>0</v>
      </c>
      <c r="I33" s="192">
        <f>ROUND(E33*H33,2)</f>
        <v>0</v>
      </c>
      <c r="J33" s="191">
        <v>339.2</v>
      </c>
      <c r="K33" s="192">
        <f>ROUND(E33*J33,2)</f>
        <v>1017.6</v>
      </c>
      <c r="L33" s="192">
        <v>21</v>
      </c>
      <c r="M33" s="192">
        <f>G33*(1+L33/100)</f>
        <v>1231.296</v>
      </c>
      <c r="N33" s="192">
        <v>0</v>
      </c>
      <c r="O33" s="192">
        <f>ROUND(E33*N33,2)</f>
        <v>0</v>
      </c>
      <c r="P33" s="192">
        <v>0</v>
      </c>
      <c r="Q33" s="192">
        <f>ROUND(E33*P33,2)</f>
        <v>0</v>
      </c>
      <c r="R33" s="192"/>
      <c r="S33" s="192" t="s">
        <v>321</v>
      </c>
      <c r="T33" s="193" t="s">
        <v>322</v>
      </c>
      <c r="U33" s="157">
        <v>0</v>
      </c>
      <c r="V33" s="157">
        <f>ROUND(E33*U33,2)</f>
        <v>0</v>
      </c>
      <c r="W33" s="157"/>
      <c r="X33" s="157" t="s">
        <v>388</v>
      </c>
      <c r="Y33" s="148"/>
      <c r="Z33" s="148"/>
      <c r="AA33" s="148"/>
      <c r="AB33" s="148"/>
      <c r="AC33" s="148"/>
      <c r="AD33" s="148"/>
      <c r="AE33" s="148"/>
      <c r="AF33" s="148"/>
      <c r="AG33" s="148" t="s">
        <v>389</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65">
        <v>15</v>
      </c>
      <c r="B34" s="166" t="s">
        <v>3105</v>
      </c>
      <c r="C34" s="175" t="s">
        <v>2957</v>
      </c>
      <c r="D34" s="167" t="s">
        <v>2486</v>
      </c>
      <c r="E34" s="168">
        <v>1</v>
      </c>
      <c r="F34" s="169">
        <v>51999.92</v>
      </c>
      <c r="G34" s="170">
        <f>ROUND(E34*F34,2)</f>
        <v>51999.92</v>
      </c>
      <c r="H34" s="169">
        <v>0</v>
      </c>
      <c r="I34" s="170">
        <f>ROUND(E34*H34,2)</f>
        <v>0</v>
      </c>
      <c r="J34" s="169">
        <v>51999.92</v>
      </c>
      <c r="K34" s="170">
        <f>ROUND(E34*J34,2)</f>
        <v>51999.92</v>
      </c>
      <c r="L34" s="170">
        <v>21</v>
      </c>
      <c r="M34" s="170">
        <f>G34*(1+L34/100)</f>
        <v>62919.903199999993</v>
      </c>
      <c r="N34" s="170">
        <v>0</v>
      </c>
      <c r="O34" s="170">
        <f>ROUND(E34*N34,2)</f>
        <v>0</v>
      </c>
      <c r="P34" s="170">
        <v>0</v>
      </c>
      <c r="Q34" s="170">
        <f>ROUND(E34*P34,2)</f>
        <v>0</v>
      </c>
      <c r="R34" s="170"/>
      <c r="S34" s="170" t="s">
        <v>321</v>
      </c>
      <c r="T34" s="171" t="s">
        <v>322</v>
      </c>
      <c r="U34" s="157">
        <v>0</v>
      </c>
      <c r="V34" s="157">
        <f>ROUND(E34*U34,2)</f>
        <v>0</v>
      </c>
      <c r="W34" s="157"/>
      <c r="X34" s="157" t="s">
        <v>388</v>
      </c>
      <c r="Y34" s="148"/>
      <c r="Z34" s="148"/>
      <c r="AA34" s="148"/>
      <c r="AB34" s="148"/>
      <c r="AC34" s="148"/>
      <c r="AD34" s="148"/>
      <c r="AE34" s="148"/>
      <c r="AF34" s="148"/>
      <c r="AG34" s="148" t="s">
        <v>389</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270" t="s">
        <v>2958</v>
      </c>
      <c r="D35" s="271"/>
      <c r="E35" s="271"/>
      <c r="F35" s="271"/>
      <c r="G35" s="271"/>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326</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261" t="s">
        <v>2959</v>
      </c>
      <c r="D36" s="262"/>
      <c r="E36" s="262"/>
      <c r="F36" s="262"/>
      <c r="G36" s="262"/>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326</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261" t="s">
        <v>3029</v>
      </c>
      <c r="D37" s="262"/>
      <c r="E37" s="262"/>
      <c r="F37" s="262"/>
      <c r="G37" s="262"/>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326</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261" t="s">
        <v>2960</v>
      </c>
      <c r="D38" s="262"/>
      <c r="E38" s="262"/>
      <c r="F38" s="262"/>
      <c r="G38" s="262"/>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326</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261" t="s">
        <v>2961</v>
      </c>
      <c r="D39" s="262"/>
      <c r="E39" s="262"/>
      <c r="F39" s="262"/>
      <c r="G39" s="262"/>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326</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261" t="s">
        <v>2962</v>
      </c>
      <c r="D40" s="262"/>
      <c r="E40" s="262"/>
      <c r="F40" s="262"/>
      <c r="G40" s="262"/>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326</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ht="33.75" outlineLevel="1" x14ac:dyDescent="0.2">
      <c r="A41" s="155"/>
      <c r="B41" s="156"/>
      <c r="C41" s="261" t="s">
        <v>3030</v>
      </c>
      <c r="D41" s="262"/>
      <c r="E41" s="262"/>
      <c r="F41" s="262"/>
      <c r="G41" s="262"/>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326</v>
      </c>
      <c r="AH41" s="148"/>
      <c r="AI41" s="148"/>
      <c r="AJ41" s="148"/>
      <c r="AK41" s="148"/>
      <c r="AL41" s="148"/>
      <c r="AM41" s="148"/>
      <c r="AN41" s="148"/>
      <c r="AO41" s="148"/>
      <c r="AP41" s="148"/>
      <c r="AQ41" s="148"/>
      <c r="AR41" s="148"/>
      <c r="AS41" s="148"/>
      <c r="AT41" s="148"/>
      <c r="AU41" s="148"/>
      <c r="AV41" s="148"/>
      <c r="AW41" s="148"/>
      <c r="AX41" s="148"/>
      <c r="AY41" s="148"/>
      <c r="AZ41" s="148"/>
      <c r="BA41" s="172" t="str">
        <f>C41</f>
        <v>1x rozšiřující modul digitálních vstupů 4xDI, 24V DC, 1x rozšiřující modul analogových vstupů 4xAI, 24V DC, galvanicky oddělené, pro montáž na DIN, kabelové propojení PLC - rozšiřující modul, programové vybavení pro PLC, SW do stanice pro řízení ČS, osazení zařízení do skříně RMDx včetně prodrátování, oživení, odladění a zaškolení obsluhy.</v>
      </c>
      <c r="BB41" s="148"/>
      <c r="BC41" s="148"/>
      <c r="BD41" s="148"/>
      <c r="BE41" s="148"/>
      <c r="BF41" s="148"/>
      <c r="BG41" s="148"/>
      <c r="BH41" s="148"/>
    </row>
    <row r="42" spans="1:60" outlineLevel="1" x14ac:dyDescent="0.2">
      <c r="A42" s="155"/>
      <c r="B42" s="156"/>
      <c r="C42" s="261" t="s">
        <v>2963</v>
      </c>
      <c r="D42" s="262"/>
      <c r="E42" s="262"/>
      <c r="F42" s="262"/>
      <c r="G42" s="262"/>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326</v>
      </c>
      <c r="AH42" s="148"/>
      <c r="AI42" s="148"/>
      <c r="AJ42" s="148"/>
      <c r="AK42" s="148"/>
      <c r="AL42" s="148"/>
      <c r="AM42" s="148"/>
      <c r="AN42" s="148"/>
      <c r="AO42" s="148"/>
      <c r="AP42" s="148"/>
      <c r="AQ42" s="148"/>
      <c r="AR42" s="148"/>
      <c r="AS42" s="148"/>
      <c r="AT42" s="148"/>
      <c r="AU42" s="148"/>
      <c r="AV42" s="148"/>
      <c r="AW42" s="148"/>
      <c r="AX42" s="148"/>
      <c r="AY42" s="148"/>
      <c r="AZ42" s="148"/>
      <c r="BA42" s="172" t="str">
        <f>C42</f>
        <v>1x HMI ovládací grafický barevný panel, 24V DC, RJ45 Ethernet, včetně SW, pro montáž do dveří rozvaděče,</v>
      </c>
      <c r="BB42" s="148"/>
      <c r="BC42" s="148"/>
      <c r="BD42" s="148"/>
      <c r="BE42" s="148"/>
      <c r="BF42" s="148"/>
      <c r="BG42" s="148"/>
      <c r="BH42" s="148"/>
    </row>
    <row r="43" spans="1:60" outlineLevel="1" x14ac:dyDescent="0.2">
      <c r="A43" s="155"/>
      <c r="B43" s="156"/>
      <c r="C43" s="261" t="s">
        <v>3031</v>
      </c>
      <c r="D43" s="262"/>
      <c r="E43" s="262"/>
      <c r="F43" s="262"/>
      <c r="G43" s="262"/>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326</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261" t="s">
        <v>2964</v>
      </c>
      <c r="D44" s="262"/>
      <c r="E44" s="262"/>
      <c r="F44" s="262"/>
      <c r="G44" s="262"/>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326</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261" t="s">
        <v>2965</v>
      </c>
      <c r="D45" s="262"/>
      <c r="E45" s="262"/>
      <c r="F45" s="262"/>
      <c r="G45" s="262"/>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326</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87">
        <v>16</v>
      </c>
      <c r="B46" s="188" t="s">
        <v>3106</v>
      </c>
      <c r="C46" s="199" t="s">
        <v>2967</v>
      </c>
      <c r="D46" s="189" t="s">
        <v>320</v>
      </c>
      <c r="E46" s="190">
        <v>1</v>
      </c>
      <c r="F46" s="191">
        <v>520</v>
      </c>
      <c r="G46" s="192">
        <f t="shared" ref="G46:G53" si="0">ROUND(E46*F46,2)</f>
        <v>520</v>
      </c>
      <c r="H46" s="191">
        <v>0</v>
      </c>
      <c r="I46" s="192">
        <f t="shared" ref="I46:I53" si="1">ROUND(E46*H46,2)</f>
        <v>0</v>
      </c>
      <c r="J46" s="191">
        <v>520</v>
      </c>
      <c r="K46" s="192">
        <f t="shared" ref="K46:K53" si="2">ROUND(E46*J46,2)</f>
        <v>520</v>
      </c>
      <c r="L46" s="192">
        <v>21</v>
      </c>
      <c r="M46" s="192">
        <f t="shared" ref="M46:M53" si="3">G46*(1+L46/100)</f>
        <v>629.19999999999993</v>
      </c>
      <c r="N46" s="192">
        <v>0</v>
      </c>
      <c r="O46" s="192">
        <f t="shared" ref="O46:O53" si="4">ROUND(E46*N46,2)</f>
        <v>0</v>
      </c>
      <c r="P46" s="192">
        <v>0</v>
      </c>
      <c r="Q46" s="192">
        <f t="shared" ref="Q46:Q53" si="5">ROUND(E46*P46,2)</f>
        <v>0</v>
      </c>
      <c r="R46" s="192"/>
      <c r="S46" s="192" t="s">
        <v>321</v>
      </c>
      <c r="T46" s="193" t="s">
        <v>322</v>
      </c>
      <c r="U46" s="157">
        <v>0</v>
      </c>
      <c r="V46" s="157">
        <f t="shared" ref="V46:V53" si="6">ROUND(E46*U46,2)</f>
        <v>0</v>
      </c>
      <c r="W46" s="157"/>
      <c r="X46" s="157" t="s">
        <v>388</v>
      </c>
      <c r="Y46" s="148"/>
      <c r="Z46" s="148"/>
      <c r="AA46" s="148"/>
      <c r="AB46" s="148"/>
      <c r="AC46" s="148"/>
      <c r="AD46" s="148"/>
      <c r="AE46" s="148"/>
      <c r="AF46" s="148"/>
      <c r="AG46" s="148" t="s">
        <v>389</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87">
        <v>17</v>
      </c>
      <c r="B47" s="188" t="s">
        <v>3107</v>
      </c>
      <c r="C47" s="199" t="s">
        <v>2969</v>
      </c>
      <c r="D47" s="189" t="s">
        <v>320</v>
      </c>
      <c r="E47" s="190">
        <v>1</v>
      </c>
      <c r="F47" s="191">
        <v>920</v>
      </c>
      <c r="G47" s="192">
        <f t="shared" si="0"/>
        <v>920</v>
      </c>
      <c r="H47" s="191">
        <v>0</v>
      </c>
      <c r="I47" s="192">
        <f t="shared" si="1"/>
        <v>0</v>
      </c>
      <c r="J47" s="191">
        <v>920</v>
      </c>
      <c r="K47" s="192">
        <f t="shared" si="2"/>
        <v>920</v>
      </c>
      <c r="L47" s="192">
        <v>21</v>
      </c>
      <c r="M47" s="192">
        <f t="shared" si="3"/>
        <v>1113.2</v>
      </c>
      <c r="N47" s="192">
        <v>0</v>
      </c>
      <c r="O47" s="192">
        <f t="shared" si="4"/>
        <v>0</v>
      </c>
      <c r="P47" s="192">
        <v>0</v>
      </c>
      <c r="Q47" s="192">
        <f t="shared" si="5"/>
        <v>0</v>
      </c>
      <c r="R47" s="192"/>
      <c r="S47" s="192" t="s">
        <v>321</v>
      </c>
      <c r="T47" s="193" t="s">
        <v>322</v>
      </c>
      <c r="U47" s="157">
        <v>0</v>
      </c>
      <c r="V47" s="157">
        <f t="shared" si="6"/>
        <v>0</v>
      </c>
      <c r="W47" s="157"/>
      <c r="X47" s="157" t="s">
        <v>388</v>
      </c>
      <c r="Y47" s="148"/>
      <c r="Z47" s="148"/>
      <c r="AA47" s="148"/>
      <c r="AB47" s="148"/>
      <c r="AC47" s="148"/>
      <c r="AD47" s="148"/>
      <c r="AE47" s="148"/>
      <c r="AF47" s="148"/>
      <c r="AG47" s="148" t="s">
        <v>389</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87">
        <v>18</v>
      </c>
      <c r="B48" s="188" t="s">
        <v>3108</v>
      </c>
      <c r="C48" s="199" t="s">
        <v>2971</v>
      </c>
      <c r="D48" s="189" t="s">
        <v>320</v>
      </c>
      <c r="E48" s="190">
        <v>1</v>
      </c>
      <c r="F48" s="191">
        <v>880</v>
      </c>
      <c r="G48" s="192">
        <f t="shared" si="0"/>
        <v>880</v>
      </c>
      <c r="H48" s="191">
        <v>0</v>
      </c>
      <c r="I48" s="192">
        <f t="shared" si="1"/>
        <v>0</v>
      </c>
      <c r="J48" s="191">
        <v>880</v>
      </c>
      <c r="K48" s="192">
        <f t="shared" si="2"/>
        <v>880</v>
      </c>
      <c r="L48" s="192">
        <v>21</v>
      </c>
      <c r="M48" s="192">
        <f t="shared" si="3"/>
        <v>1064.8</v>
      </c>
      <c r="N48" s="192">
        <v>0</v>
      </c>
      <c r="O48" s="192">
        <f t="shared" si="4"/>
        <v>0</v>
      </c>
      <c r="P48" s="192">
        <v>0</v>
      </c>
      <c r="Q48" s="192">
        <f t="shared" si="5"/>
        <v>0</v>
      </c>
      <c r="R48" s="192"/>
      <c r="S48" s="192" t="s">
        <v>321</v>
      </c>
      <c r="T48" s="193" t="s">
        <v>322</v>
      </c>
      <c r="U48" s="157">
        <v>0</v>
      </c>
      <c r="V48" s="157">
        <f t="shared" si="6"/>
        <v>0</v>
      </c>
      <c r="W48" s="157"/>
      <c r="X48" s="157" t="s">
        <v>388</v>
      </c>
      <c r="Y48" s="148"/>
      <c r="Z48" s="148"/>
      <c r="AA48" s="148"/>
      <c r="AB48" s="148"/>
      <c r="AC48" s="148"/>
      <c r="AD48" s="148"/>
      <c r="AE48" s="148"/>
      <c r="AF48" s="148"/>
      <c r="AG48" s="148" t="s">
        <v>389</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87">
        <v>19</v>
      </c>
      <c r="B49" s="188" t="s">
        <v>3109</v>
      </c>
      <c r="C49" s="199" t="s">
        <v>2973</v>
      </c>
      <c r="D49" s="189" t="s">
        <v>320</v>
      </c>
      <c r="E49" s="190">
        <v>1</v>
      </c>
      <c r="F49" s="191">
        <v>880</v>
      </c>
      <c r="G49" s="192">
        <f t="shared" si="0"/>
        <v>880</v>
      </c>
      <c r="H49" s="191">
        <v>0</v>
      </c>
      <c r="I49" s="192">
        <f t="shared" si="1"/>
        <v>0</v>
      </c>
      <c r="J49" s="191">
        <v>880</v>
      </c>
      <c r="K49" s="192">
        <f t="shared" si="2"/>
        <v>880</v>
      </c>
      <c r="L49" s="192">
        <v>21</v>
      </c>
      <c r="M49" s="192">
        <f t="shared" si="3"/>
        <v>1064.8</v>
      </c>
      <c r="N49" s="192">
        <v>0</v>
      </c>
      <c r="O49" s="192">
        <f t="shared" si="4"/>
        <v>0</v>
      </c>
      <c r="P49" s="192">
        <v>0</v>
      </c>
      <c r="Q49" s="192">
        <f t="shared" si="5"/>
        <v>0</v>
      </c>
      <c r="R49" s="192"/>
      <c r="S49" s="192" t="s">
        <v>321</v>
      </c>
      <c r="T49" s="193" t="s">
        <v>322</v>
      </c>
      <c r="U49" s="157">
        <v>0</v>
      </c>
      <c r="V49" s="157">
        <f t="shared" si="6"/>
        <v>0</v>
      </c>
      <c r="W49" s="157"/>
      <c r="X49" s="157" t="s">
        <v>388</v>
      </c>
      <c r="Y49" s="148"/>
      <c r="Z49" s="148"/>
      <c r="AA49" s="148"/>
      <c r="AB49" s="148"/>
      <c r="AC49" s="148"/>
      <c r="AD49" s="148"/>
      <c r="AE49" s="148"/>
      <c r="AF49" s="148"/>
      <c r="AG49" s="148" t="s">
        <v>389</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87">
        <v>20</v>
      </c>
      <c r="B50" s="188" t="s">
        <v>3110</v>
      </c>
      <c r="C50" s="199" t="s">
        <v>2975</v>
      </c>
      <c r="D50" s="189" t="s">
        <v>320</v>
      </c>
      <c r="E50" s="190">
        <v>1</v>
      </c>
      <c r="F50" s="191">
        <v>1600</v>
      </c>
      <c r="G50" s="192">
        <f t="shared" si="0"/>
        <v>1600</v>
      </c>
      <c r="H50" s="191">
        <v>0</v>
      </c>
      <c r="I50" s="192">
        <f t="shared" si="1"/>
        <v>0</v>
      </c>
      <c r="J50" s="191">
        <v>1600</v>
      </c>
      <c r="K50" s="192">
        <f t="shared" si="2"/>
        <v>1600</v>
      </c>
      <c r="L50" s="192">
        <v>21</v>
      </c>
      <c r="M50" s="192">
        <f t="shared" si="3"/>
        <v>1936</v>
      </c>
      <c r="N50" s="192">
        <v>0</v>
      </c>
      <c r="O50" s="192">
        <f t="shared" si="4"/>
        <v>0</v>
      </c>
      <c r="P50" s="192">
        <v>0</v>
      </c>
      <c r="Q50" s="192">
        <f t="shared" si="5"/>
        <v>0</v>
      </c>
      <c r="R50" s="192"/>
      <c r="S50" s="192" t="s">
        <v>321</v>
      </c>
      <c r="T50" s="193" t="s">
        <v>322</v>
      </c>
      <c r="U50" s="157">
        <v>0</v>
      </c>
      <c r="V50" s="157">
        <f t="shared" si="6"/>
        <v>0</v>
      </c>
      <c r="W50" s="157"/>
      <c r="X50" s="157" t="s">
        <v>388</v>
      </c>
      <c r="Y50" s="148"/>
      <c r="Z50" s="148"/>
      <c r="AA50" s="148"/>
      <c r="AB50" s="148"/>
      <c r="AC50" s="148"/>
      <c r="AD50" s="148"/>
      <c r="AE50" s="148"/>
      <c r="AF50" s="148"/>
      <c r="AG50" s="148" t="s">
        <v>389</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87">
        <v>21</v>
      </c>
      <c r="B51" s="188" t="s">
        <v>3111</v>
      </c>
      <c r="C51" s="199" t="s">
        <v>2977</v>
      </c>
      <c r="D51" s="189" t="s">
        <v>320</v>
      </c>
      <c r="E51" s="190">
        <v>1</v>
      </c>
      <c r="F51" s="191">
        <v>1280</v>
      </c>
      <c r="G51" s="192">
        <f t="shared" si="0"/>
        <v>1280</v>
      </c>
      <c r="H51" s="191">
        <v>0</v>
      </c>
      <c r="I51" s="192">
        <f t="shared" si="1"/>
        <v>0</v>
      </c>
      <c r="J51" s="191">
        <v>1280</v>
      </c>
      <c r="K51" s="192">
        <f t="shared" si="2"/>
        <v>1280</v>
      </c>
      <c r="L51" s="192">
        <v>21</v>
      </c>
      <c r="M51" s="192">
        <f t="shared" si="3"/>
        <v>1548.8</v>
      </c>
      <c r="N51" s="192">
        <v>0</v>
      </c>
      <c r="O51" s="192">
        <f t="shared" si="4"/>
        <v>0</v>
      </c>
      <c r="P51" s="192">
        <v>0</v>
      </c>
      <c r="Q51" s="192">
        <f t="shared" si="5"/>
        <v>0</v>
      </c>
      <c r="R51" s="192"/>
      <c r="S51" s="192" t="s">
        <v>321</v>
      </c>
      <c r="T51" s="193" t="s">
        <v>322</v>
      </c>
      <c r="U51" s="157">
        <v>0</v>
      </c>
      <c r="V51" s="157">
        <f t="shared" si="6"/>
        <v>0</v>
      </c>
      <c r="W51" s="157"/>
      <c r="X51" s="157" t="s">
        <v>388</v>
      </c>
      <c r="Y51" s="148"/>
      <c r="Z51" s="148"/>
      <c r="AA51" s="148"/>
      <c r="AB51" s="148"/>
      <c r="AC51" s="148"/>
      <c r="AD51" s="148"/>
      <c r="AE51" s="148"/>
      <c r="AF51" s="148"/>
      <c r="AG51" s="148" t="s">
        <v>389</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87">
        <v>22</v>
      </c>
      <c r="B52" s="188" t="s">
        <v>3112</v>
      </c>
      <c r="C52" s="199" t="s">
        <v>2979</v>
      </c>
      <c r="D52" s="189" t="s">
        <v>320</v>
      </c>
      <c r="E52" s="190">
        <v>1</v>
      </c>
      <c r="F52" s="191">
        <v>25479.98</v>
      </c>
      <c r="G52" s="192">
        <f t="shared" si="0"/>
        <v>25479.98</v>
      </c>
      <c r="H52" s="191">
        <v>0</v>
      </c>
      <c r="I52" s="192">
        <f t="shared" si="1"/>
        <v>0</v>
      </c>
      <c r="J52" s="191">
        <v>25479.98</v>
      </c>
      <c r="K52" s="192">
        <f t="shared" si="2"/>
        <v>25479.98</v>
      </c>
      <c r="L52" s="192">
        <v>21</v>
      </c>
      <c r="M52" s="192">
        <f t="shared" si="3"/>
        <v>30830.775799999999</v>
      </c>
      <c r="N52" s="192">
        <v>0</v>
      </c>
      <c r="O52" s="192">
        <f t="shared" si="4"/>
        <v>0</v>
      </c>
      <c r="P52" s="192">
        <v>0</v>
      </c>
      <c r="Q52" s="192">
        <f t="shared" si="5"/>
        <v>0</v>
      </c>
      <c r="R52" s="192"/>
      <c r="S52" s="192" t="s">
        <v>321</v>
      </c>
      <c r="T52" s="193" t="s">
        <v>322</v>
      </c>
      <c r="U52" s="157">
        <v>0</v>
      </c>
      <c r="V52" s="157">
        <f t="shared" si="6"/>
        <v>0</v>
      </c>
      <c r="W52" s="157"/>
      <c r="X52" s="157" t="s">
        <v>388</v>
      </c>
      <c r="Y52" s="148"/>
      <c r="Z52" s="148"/>
      <c r="AA52" s="148"/>
      <c r="AB52" s="148"/>
      <c r="AC52" s="148"/>
      <c r="AD52" s="148"/>
      <c r="AE52" s="148"/>
      <c r="AF52" s="148"/>
      <c r="AG52" s="148" t="s">
        <v>389</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87">
        <v>23</v>
      </c>
      <c r="B53" s="188" t="s">
        <v>3113</v>
      </c>
      <c r="C53" s="199" t="s">
        <v>2981</v>
      </c>
      <c r="D53" s="189" t="s">
        <v>320</v>
      </c>
      <c r="E53" s="190">
        <v>1</v>
      </c>
      <c r="F53" s="191">
        <v>9999.99</v>
      </c>
      <c r="G53" s="192">
        <f t="shared" si="0"/>
        <v>9999.99</v>
      </c>
      <c r="H53" s="191">
        <v>0</v>
      </c>
      <c r="I53" s="192">
        <f t="shared" si="1"/>
        <v>0</v>
      </c>
      <c r="J53" s="191">
        <v>9999.99</v>
      </c>
      <c r="K53" s="192">
        <f t="shared" si="2"/>
        <v>9999.99</v>
      </c>
      <c r="L53" s="192">
        <v>21</v>
      </c>
      <c r="M53" s="192">
        <f t="shared" si="3"/>
        <v>12099.9879</v>
      </c>
      <c r="N53" s="192">
        <v>0</v>
      </c>
      <c r="O53" s="192">
        <f t="shared" si="4"/>
        <v>0</v>
      </c>
      <c r="P53" s="192">
        <v>0</v>
      </c>
      <c r="Q53" s="192">
        <f t="shared" si="5"/>
        <v>0</v>
      </c>
      <c r="R53" s="192"/>
      <c r="S53" s="192" t="s">
        <v>321</v>
      </c>
      <c r="T53" s="193" t="s">
        <v>322</v>
      </c>
      <c r="U53" s="157">
        <v>0</v>
      </c>
      <c r="V53" s="157">
        <f t="shared" si="6"/>
        <v>0</v>
      </c>
      <c r="W53" s="157"/>
      <c r="X53" s="157" t="s">
        <v>388</v>
      </c>
      <c r="Y53" s="148"/>
      <c r="Z53" s="148"/>
      <c r="AA53" s="148"/>
      <c r="AB53" s="148"/>
      <c r="AC53" s="148"/>
      <c r="AD53" s="148"/>
      <c r="AE53" s="148"/>
      <c r="AF53" s="148"/>
      <c r="AG53" s="148" t="s">
        <v>389</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x14ac:dyDescent="0.2">
      <c r="A54" s="159" t="s">
        <v>316</v>
      </c>
      <c r="B54" s="160" t="s">
        <v>267</v>
      </c>
      <c r="C54" s="174" t="s">
        <v>252</v>
      </c>
      <c r="D54" s="161"/>
      <c r="E54" s="162"/>
      <c r="F54" s="163"/>
      <c r="G54" s="163">
        <f>SUMIF(AG55:AG56,"&lt;&gt;NOR",G55:G56)</f>
        <v>6399.99</v>
      </c>
      <c r="H54" s="163"/>
      <c r="I54" s="163">
        <f>SUM(I55:I56)</f>
        <v>0</v>
      </c>
      <c r="J54" s="163"/>
      <c r="K54" s="163">
        <f>SUM(K55:K56)</f>
        <v>6399.99</v>
      </c>
      <c r="L54" s="163"/>
      <c r="M54" s="163">
        <f>SUM(M55:M56)</f>
        <v>7743.9878999999992</v>
      </c>
      <c r="N54" s="163"/>
      <c r="O54" s="163">
        <f>SUM(O55:O56)</f>
        <v>0</v>
      </c>
      <c r="P54" s="163"/>
      <c r="Q54" s="163">
        <f>SUM(Q55:Q56)</f>
        <v>0</v>
      </c>
      <c r="R54" s="163"/>
      <c r="S54" s="163"/>
      <c r="T54" s="164"/>
      <c r="U54" s="158"/>
      <c r="V54" s="158">
        <f>SUM(V55:V56)</f>
        <v>0</v>
      </c>
      <c r="W54" s="158"/>
      <c r="X54" s="158"/>
      <c r="AG54" t="s">
        <v>317</v>
      </c>
    </row>
    <row r="55" spans="1:60" outlineLevel="1" x14ac:dyDescent="0.2">
      <c r="A55" s="165">
        <v>24</v>
      </c>
      <c r="B55" s="166" t="s">
        <v>3114</v>
      </c>
      <c r="C55" s="175" t="s">
        <v>2982</v>
      </c>
      <c r="D55" s="167" t="s">
        <v>2486</v>
      </c>
      <c r="E55" s="168">
        <v>1</v>
      </c>
      <c r="F55" s="169">
        <v>6399.99</v>
      </c>
      <c r="G55" s="170">
        <f>ROUND(E55*F55,2)</f>
        <v>6399.99</v>
      </c>
      <c r="H55" s="169">
        <v>0</v>
      </c>
      <c r="I55" s="170">
        <f>ROUND(E55*H55,2)</f>
        <v>0</v>
      </c>
      <c r="J55" s="169">
        <v>6399.99</v>
      </c>
      <c r="K55" s="170">
        <f>ROUND(E55*J55,2)</f>
        <v>6399.99</v>
      </c>
      <c r="L55" s="170">
        <v>21</v>
      </c>
      <c r="M55" s="170">
        <f>G55*(1+L55/100)</f>
        <v>7743.9878999999992</v>
      </c>
      <c r="N55" s="170">
        <v>0</v>
      </c>
      <c r="O55" s="170">
        <f>ROUND(E55*N55,2)</f>
        <v>0</v>
      </c>
      <c r="P55" s="170">
        <v>0</v>
      </c>
      <c r="Q55" s="170">
        <f>ROUND(E55*P55,2)</f>
        <v>0</v>
      </c>
      <c r="R55" s="170"/>
      <c r="S55" s="170" t="s">
        <v>321</v>
      </c>
      <c r="T55" s="171" t="s">
        <v>322</v>
      </c>
      <c r="U55" s="157">
        <v>0</v>
      </c>
      <c r="V55" s="157">
        <f>ROUND(E55*U55,2)</f>
        <v>0</v>
      </c>
      <c r="W55" s="157"/>
      <c r="X55" s="157" t="s">
        <v>388</v>
      </c>
      <c r="Y55" s="148"/>
      <c r="Z55" s="148"/>
      <c r="AA55" s="148"/>
      <c r="AB55" s="148"/>
      <c r="AC55" s="148"/>
      <c r="AD55" s="148"/>
      <c r="AE55" s="148"/>
      <c r="AF55" s="148"/>
      <c r="AG55" s="148" t="s">
        <v>389</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ht="33.75" outlineLevel="1" x14ac:dyDescent="0.2">
      <c r="A56" s="155"/>
      <c r="B56" s="156"/>
      <c r="C56" s="270" t="s">
        <v>2983</v>
      </c>
      <c r="D56" s="271"/>
      <c r="E56" s="271"/>
      <c r="F56" s="271"/>
      <c r="G56" s="271"/>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326</v>
      </c>
      <c r="AH56" s="148"/>
      <c r="AI56" s="148"/>
      <c r="AJ56" s="148"/>
      <c r="AK56" s="148"/>
      <c r="AL56" s="148"/>
      <c r="AM56" s="148"/>
      <c r="AN56" s="148"/>
      <c r="AO56" s="148"/>
      <c r="AP56" s="148"/>
      <c r="AQ56" s="148"/>
      <c r="AR56" s="148"/>
      <c r="AS56" s="148"/>
      <c r="AT56" s="148"/>
      <c r="AU56" s="148"/>
      <c r="AV56" s="148"/>
      <c r="AW56" s="148"/>
      <c r="AX56" s="148"/>
      <c r="AY56" s="148"/>
      <c r="AZ56" s="148"/>
      <c r="BA56" s="172" t="str">
        <f>C56</f>
        <v>Typová plastová prázdná skříň, montáž do výklenku, o rozměrech v. 600 x š.400 x h.240 mm, krytí IP44/IP00, s montážním plechem a přívodkou 32A, 400V, TN-S pro připojení mobilního náhradního zdroje provozovatele, s přívodem zespodu, přívod CYKY-J 5x6mm2. Bude osazena do niky v boční stěně zděného pilíře, který je dodávkou stavební části ČS.</v>
      </c>
      <c r="BB56" s="148"/>
      <c r="BC56" s="148"/>
      <c r="BD56" s="148"/>
      <c r="BE56" s="148"/>
      <c r="BF56" s="148"/>
      <c r="BG56" s="148"/>
      <c r="BH56" s="148"/>
    </row>
    <row r="57" spans="1:60" x14ac:dyDescent="0.2">
      <c r="A57" s="159" t="s">
        <v>316</v>
      </c>
      <c r="B57" s="160" t="s">
        <v>270</v>
      </c>
      <c r="C57" s="174" t="s">
        <v>271</v>
      </c>
      <c r="D57" s="161"/>
      <c r="E57" s="162"/>
      <c r="F57" s="163"/>
      <c r="G57" s="163">
        <f>SUMIF(AG58:AG67,"&lt;&gt;NOR",G58:G67)</f>
        <v>12071.2</v>
      </c>
      <c r="H57" s="163"/>
      <c r="I57" s="163">
        <f>SUM(I58:I67)</f>
        <v>0</v>
      </c>
      <c r="J57" s="163"/>
      <c r="K57" s="163">
        <f>SUM(K58:K67)</f>
        <v>12071.2</v>
      </c>
      <c r="L57" s="163"/>
      <c r="M57" s="163">
        <f>SUM(M58:M67)</f>
        <v>14606.152</v>
      </c>
      <c r="N57" s="163"/>
      <c r="O57" s="163">
        <f>SUM(O58:O67)</f>
        <v>0</v>
      </c>
      <c r="P57" s="163"/>
      <c r="Q57" s="163">
        <f>SUM(Q58:Q67)</f>
        <v>0</v>
      </c>
      <c r="R57" s="163"/>
      <c r="S57" s="163"/>
      <c r="T57" s="164"/>
      <c r="U57" s="158"/>
      <c r="V57" s="158">
        <f>SUM(V58:V67)</f>
        <v>0</v>
      </c>
      <c r="W57" s="158"/>
      <c r="X57" s="158"/>
      <c r="AG57" t="s">
        <v>317</v>
      </c>
    </row>
    <row r="58" spans="1:60" outlineLevel="1" x14ac:dyDescent="0.2">
      <c r="A58" s="187">
        <v>25</v>
      </c>
      <c r="B58" s="188" t="s">
        <v>2488</v>
      </c>
      <c r="C58" s="199" t="s">
        <v>2984</v>
      </c>
      <c r="D58" s="189" t="s">
        <v>420</v>
      </c>
      <c r="E58" s="190">
        <v>4</v>
      </c>
      <c r="F58" s="191">
        <v>92.8</v>
      </c>
      <c r="G58" s="192">
        <f t="shared" ref="G58:G65" si="7">ROUND(E58*F58,2)</f>
        <v>371.2</v>
      </c>
      <c r="H58" s="191">
        <v>0</v>
      </c>
      <c r="I58" s="192">
        <f t="shared" ref="I58:I65" si="8">ROUND(E58*H58,2)</f>
        <v>0</v>
      </c>
      <c r="J58" s="191">
        <v>92.8</v>
      </c>
      <c r="K58" s="192">
        <f t="shared" ref="K58:K65" si="9">ROUND(E58*J58,2)</f>
        <v>371.2</v>
      </c>
      <c r="L58" s="192">
        <v>21</v>
      </c>
      <c r="M58" s="192">
        <f t="shared" ref="M58:M65" si="10">G58*(1+L58/100)</f>
        <v>449.15199999999999</v>
      </c>
      <c r="N58" s="192">
        <v>0</v>
      </c>
      <c r="O58" s="192">
        <f t="shared" ref="O58:O65" si="11">ROUND(E58*N58,2)</f>
        <v>0</v>
      </c>
      <c r="P58" s="192">
        <v>0</v>
      </c>
      <c r="Q58" s="192">
        <f t="shared" ref="Q58:Q65" si="12">ROUND(E58*P58,2)</f>
        <v>0</v>
      </c>
      <c r="R58" s="192"/>
      <c r="S58" s="192" t="s">
        <v>321</v>
      </c>
      <c r="T58" s="193" t="s">
        <v>322</v>
      </c>
      <c r="U58" s="157">
        <v>0</v>
      </c>
      <c r="V58" s="157">
        <f t="shared" ref="V58:V65" si="13">ROUND(E58*U58,2)</f>
        <v>0</v>
      </c>
      <c r="W58" s="157"/>
      <c r="X58" s="157" t="s">
        <v>388</v>
      </c>
      <c r="Y58" s="148"/>
      <c r="Z58" s="148"/>
      <c r="AA58" s="148"/>
      <c r="AB58" s="148"/>
      <c r="AC58" s="148"/>
      <c r="AD58" s="148"/>
      <c r="AE58" s="148"/>
      <c r="AF58" s="148"/>
      <c r="AG58" s="148" t="s">
        <v>389</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87">
        <v>26</v>
      </c>
      <c r="B59" s="188" t="s">
        <v>2490</v>
      </c>
      <c r="C59" s="199" t="s">
        <v>2985</v>
      </c>
      <c r="D59" s="189" t="s">
        <v>420</v>
      </c>
      <c r="E59" s="190">
        <v>30</v>
      </c>
      <c r="F59" s="191">
        <v>43.2</v>
      </c>
      <c r="G59" s="192">
        <f t="shared" si="7"/>
        <v>1296</v>
      </c>
      <c r="H59" s="191">
        <v>0</v>
      </c>
      <c r="I59" s="192">
        <f t="shared" si="8"/>
        <v>0</v>
      </c>
      <c r="J59" s="191">
        <v>43.2</v>
      </c>
      <c r="K59" s="192">
        <f t="shared" si="9"/>
        <v>1296</v>
      </c>
      <c r="L59" s="192">
        <v>21</v>
      </c>
      <c r="M59" s="192">
        <f t="shared" si="10"/>
        <v>1568.1599999999999</v>
      </c>
      <c r="N59" s="192">
        <v>0</v>
      </c>
      <c r="O59" s="192">
        <f t="shared" si="11"/>
        <v>0</v>
      </c>
      <c r="P59" s="192">
        <v>0</v>
      </c>
      <c r="Q59" s="192">
        <f t="shared" si="12"/>
        <v>0</v>
      </c>
      <c r="R59" s="192"/>
      <c r="S59" s="192" t="s">
        <v>321</v>
      </c>
      <c r="T59" s="193" t="s">
        <v>322</v>
      </c>
      <c r="U59" s="157">
        <v>0</v>
      </c>
      <c r="V59" s="157">
        <f t="shared" si="13"/>
        <v>0</v>
      </c>
      <c r="W59" s="157"/>
      <c r="X59" s="157" t="s">
        <v>388</v>
      </c>
      <c r="Y59" s="148"/>
      <c r="Z59" s="148"/>
      <c r="AA59" s="148"/>
      <c r="AB59" s="148"/>
      <c r="AC59" s="148"/>
      <c r="AD59" s="148"/>
      <c r="AE59" s="148"/>
      <c r="AF59" s="148"/>
      <c r="AG59" s="148" t="s">
        <v>389</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87">
        <v>27</v>
      </c>
      <c r="B60" s="188" t="s">
        <v>2492</v>
      </c>
      <c r="C60" s="199" t="s">
        <v>2988</v>
      </c>
      <c r="D60" s="189" t="s">
        <v>2486</v>
      </c>
      <c r="E60" s="190">
        <v>2</v>
      </c>
      <c r="F60" s="191">
        <v>32</v>
      </c>
      <c r="G60" s="192">
        <f t="shared" si="7"/>
        <v>64</v>
      </c>
      <c r="H60" s="191">
        <v>0</v>
      </c>
      <c r="I60" s="192">
        <f t="shared" si="8"/>
        <v>0</v>
      </c>
      <c r="J60" s="191">
        <v>32</v>
      </c>
      <c r="K60" s="192">
        <f t="shared" si="9"/>
        <v>64</v>
      </c>
      <c r="L60" s="192">
        <v>21</v>
      </c>
      <c r="M60" s="192">
        <f t="shared" si="10"/>
        <v>77.44</v>
      </c>
      <c r="N60" s="192">
        <v>0</v>
      </c>
      <c r="O60" s="192">
        <f t="shared" si="11"/>
        <v>0</v>
      </c>
      <c r="P60" s="192">
        <v>0</v>
      </c>
      <c r="Q60" s="192">
        <f t="shared" si="12"/>
        <v>0</v>
      </c>
      <c r="R60" s="192"/>
      <c r="S60" s="192" t="s">
        <v>321</v>
      </c>
      <c r="T60" s="193" t="s">
        <v>322</v>
      </c>
      <c r="U60" s="157">
        <v>0</v>
      </c>
      <c r="V60" s="157">
        <f t="shared" si="13"/>
        <v>0</v>
      </c>
      <c r="W60" s="157"/>
      <c r="X60" s="157" t="s">
        <v>388</v>
      </c>
      <c r="Y60" s="148"/>
      <c r="Z60" s="148"/>
      <c r="AA60" s="148"/>
      <c r="AB60" s="148"/>
      <c r="AC60" s="148"/>
      <c r="AD60" s="148"/>
      <c r="AE60" s="148"/>
      <c r="AF60" s="148"/>
      <c r="AG60" s="148" t="s">
        <v>389</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87">
        <v>28</v>
      </c>
      <c r="B61" s="188" t="s">
        <v>2494</v>
      </c>
      <c r="C61" s="199" t="s">
        <v>2989</v>
      </c>
      <c r="D61" s="189" t="s">
        <v>2486</v>
      </c>
      <c r="E61" s="190">
        <v>2</v>
      </c>
      <c r="F61" s="191">
        <v>60</v>
      </c>
      <c r="G61" s="192">
        <f t="shared" si="7"/>
        <v>120</v>
      </c>
      <c r="H61" s="191">
        <v>0</v>
      </c>
      <c r="I61" s="192">
        <f t="shared" si="8"/>
        <v>0</v>
      </c>
      <c r="J61" s="191">
        <v>60</v>
      </c>
      <c r="K61" s="192">
        <f t="shared" si="9"/>
        <v>120</v>
      </c>
      <c r="L61" s="192">
        <v>21</v>
      </c>
      <c r="M61" s="192">
        <f t="shared" si="10"/>
        <v>145.19999999999999</v>
      </c>
      <c r="N61" s="192">
        <v>0</v>
      </c>
      <c r="O61" s="192">
        <f t="shared" si="11"/>
        <v>0</v>
      </c>
      <c r="P61" s="192">
        <v>0</v>
      </c>
      <c r="Q61" s="192">
        <f t="shared" si="12"/>
        <v>0</v>
      </c>
      <c r="R61" s="192"/>
      <c r="S61" s="192" t="s">
        <v>321</v>
      </c>
      <c r="T61" s="193" t="s">
        <v>322</v>
      </c>
      <c r="U61" s="157">
        <v>0</v>
      </c>
      <c r="V61" s="157">
        <f t="shared" si="13"/>
        <v>0</v>
      </c>
      <c r="W61" s="157"/>
      <c r="X61" s="157" t="s">
        <v>388</v>
      </c>
      <c r="Y61" s="148"/>
      <c r="Z61" s="148"/>
      <c r="AA61" s="148"/>
      <c r="AB61" s="148"/>
      <c r="AC61" s="148"/>
      <c r="AD61" s="148"/>
      <c r="AE61" s="148"/>
      <c r="AF61" s="148"/>
      <c r="AG61" s="148" t="s">
        <v>389</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87">
        <v>29</v>
      </c>
      <c r="B62" s="188" t="s">
        <v>2496</v>
      </c>
      <c r="C62" s="199" t="s">
        <v>2990</v>
      </c>
      <c r="D62" s="189" t="s">
        <v>2486</v>
      </c>
      <c r="E62" s="190">
        <v>5</v>
      </c>
      <c r="F62" s="191">
        <v>44</v>
      </c>
      <c r="G62" s="192">
        <f t="shared" si="7"/>
        <v>220</v>
      </c>
      <c r="H62" s="191">
        <v>0</v>
      </c>
      <c r="I62" s="192">
        <f t="shared" si="8"/>
        <v>0</v>
      </c>
      <c r="J62" s="191">
        <v>44</v>
      </c>
      <c r="K62" s="192">
        <f t="shared" si="9"/>
        <v>220</v>
      </c>
      <c r="L62" s="192">
        <v>21</v>
      </c>
      <c r="M62" s="192">
        <f t="shared" si="10"/>
        <v>266.2</v>
      </c>
      <c r="N62" s="192">
        <v>0</v>
      </c>
      <c r="O62" s="192">
        <f t="shared" si="11"/>
        <v>0</v>
      </c>
      <c r="P62" s="192">
        <v>0</v>
      </c>
      <c r="Q62" s="192">
        <f t="shared" si="12"/>
        <v>0</v>
      </c>
      <c r="R62" s="192"/>
      <c r="S62" s="192" t="s">
        <v>321</v>
      </c>
      <c r="T62" s="193" t="s">
        <v>322</v>
      </c>
      <c r="U62" s="157">
        <v>0</v>
      </c>
      <c r="V62" s="157">
        <f t="shared" si="13"/>
        <v>0</v>
      </c>
      <c r="W62" s="157"/>
      <c r="X62" s="157" t="s">
        <v>388</v>
      </c>
      <c r="Y62" s="148"/>
      <c r="Z62" s="148"/>
      <c r="AA62" s="148"/>
      <c r="AB62" s="148"/>
      <c r="AC62" s="148"/>
      <c r="AD62" s="148"/>
      <c r="AE62" s="148"/>
      <c r="AF62" s="148"/>
      <c r="AG62" s="148" t="s">
        <v>389</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87">
        <v>30</v>
      </c>
      <c r="B63" s="188" t="s">
        <v>2499</v>
      </c>
      <c r="C63" s="199" t="s">
        <v>2992</v>
      </c>
      <c r="D63" s="189" t="s">
        <v>2486</v>
      </c>
      <c r="E63" s="190">
        <v>2</v>
      </c>
      <c r="F63" s="191">
        <v>200</v>
      </c>
      <c r="G63" s="192">
        <f t="shared" si="7"/>
        <v>400</v>
      </c>
      <c r="H63" s="191">
        <v>0</v>
      </c>
      <c r="I63" s="192">
        <f t="shared" si="8"/>
        <v>0</v>
      </c>
      <c r="J63" s="191">
        <v>200</v>
      </c>
      <c r="K63" s="192">
        <f t="shared" si="9"/>
        <v>400</v>
      </c>
      <c r="L63" s="192">
        <v>21</v>
      </c>
      <c r="M63" s="192">
        <f t="shared" si="10"/>
        <v>484</v>
      </c>
      <c r="N63" s="192">
        <v>0</v>
      </c>
      <c r="O63" s="192">
        <f t="shared" si="11"/>
        <v>0</v>
      </c>
      <c r="P63" s="192">
        <v>0</v>
      </c>
      <c r="Q63" s="192">
        <f t="shared" si="12"/>
        <v>0</v>
      </c>
      <c r="R63" s="192"/>
      <c r="S63" s="192" t="s">
        <v>321</v>
      </c>
      <c r="T63" s="193" t="s">
        <v>322</v>
      </c>
      <c r="U63" s="157">
        <v>0</v>
      </c>
      <c r="V63" s="157">
        <f t="shared" si="13"/>
        <v>0</v>
      </c>
      <c r="W63" s="157"/>
      <c r="X63" s="157" t="s">
        <v>388</v>
      </c>
      <c r="Y63" s="148"/>
      <c r="Z63" s="148"/>
      <c r="AA63" s="148"/>
      <c r="AB63" s="148"/>
      <c r="AC63" s="148"/>
      <c r="AD63" s="148"/>
      <c r="AE63" s="148"/>
      <c r="AF63" s="148"/>
      <c r="AG63" s="148" t="s">
        <v>389</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87">
        <v>31</v>
      </c>
      <c r="B64" s="188" t="s">
        <v>2501</v>
      </c>
      <c r="C64" s="199" t="s">
        <v>2993</v>
      </c>
      <c r="D64" s="189" t="s">
        <v>2498</v>
      </c>
      <c r="E64" s="190">
        <v>1</v>
      </c>
      <c r="F64" s="191">
        <v>400</v>
      </c>
      <c r="G64" s="192">
        <f t="shared" si="7"/>
        <v>400</v>
      </c>
      <c r="H64" s="191">
        <v>0</v>
      </c>
      <c r="I64" s="192">
        <f t="shared" si="8"/>
        <v>0</v>
      </c>
      <c r="J64" s="191">
        <v>400</v>
      </c>
      <c r="K64" s="192">
        <f t="shared" si="9"/>
        <v>400</v>
      </c>
      <c r="L64" s="192">
        <v>21</v>
      </c>
      <c r="M64" s="192">
        <f t="shared" si="10"/>
        <v>484</v>
      </c>
      <c r="N64" s="192">
        <v>0</v>
      </c>
      <c r="O64" s="192">
        <f t="shared" si="11"/>
        <v>0</v>
      </c>
      <c r="P64" s="192">
        <v>0</v>
      </c>
      <c r="Q64" s="192">
        <f t="shared" si="12"/>
        <v>0</v>
      </c>
      <c r="R64" s="192"/>
      <c r="S64" s="192" t="s">
        <v>321</v>
      </c>
      <c r="T64" s="193" t="s">
        <v>322</v>
      </c>
      <c r="U64" s="157">
        <v>0</v>
      </c>
      <c r="V64" s="157">
        <f t="shared" si="13"/>
        <v>0</v>
      </c>
      <c r="W64" s="157"/>
      <c r="X64" s="157" t="s">
        <v>388</v>
      </c>
      <c r="Y64" s="148"/>
      <c r="Z64" s="148"/>
      <c r="AA64" s="148"/>
      <c r="AB64" s="148"/>
      <c r="AC64" s="148"/>
      <c r="AD64" s="148"/>
      <c r="AE64" s="148"/>
      <c r="AF64" s="148"/>
      <c r="AG64" s="148" t="s">
        <v>389</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65">
        <v>32</v>
      </c>
      <c r="B65" s="166" t="s">
        <v>2503</v>
      </c>
      <c r="C65" s="175" t="s">
        <v>2995</v>
      </c>
      <c r="D65" s="167" t="s">
        <v>2498</v>
      </c>
      <c r="E65" s="168">
        <v>1</v>
      </c>
      <c r="F65" s="169">
        <v>4800</v>
      </c>
      <c r="G65" s="170">
        <f t="shared" si="7"/>
        <v>4800</v>
      </c>
      <c r="H65" s="169">
        <v>0</v>
      </c>
      <c r="I65" s="170">
        <f t="shared" si="8"/>
        <v>0</v>
      </c>
      <c r="J65" s="169">
        <v>4800</v>
      </c>
      <c r="K65" s="170">
        <f t="shared" si="9"/>
        <v>4800</v>
      </c>
      <c r="L65" s="170">
        <v>21</v>
      </c>
      <c r="M65" s="170">
        <f t="shared" si="10"/>
        <v>5808</v>
      </c>
      <c r="N65" s="170">
        <v>0</v>
      </c>
      <c r="O65" s="170">
        <f t="shared" si="11"/>
        <v>0</v>
      </c>
      <c r="P65" s="170">
        <v>0</v>
      </c>
      <c r="Q65" s="170">
        <f t="shared" si="12"/>
        <v>0</v>
      </c>
      <c r="R65" s="170"/>
      <c r="S65" s="170" t="s">
        <v>321</v>
      </c>
      <c r="T65" s="171" t="s">
        <v>322</v>
      </c>
      <c r="U65" s="157">
        <v>0</v>
      </c>
      <c r="V65" s="157">
        <f t="shared" si="13"/>
        <v>0</v>
      </c>
      <c r="W65" s="157"/>
      <c r="X65" s="157" t="s">
        <v>388</v>
      </c>
      <c r="Y65" s="148"/>
      <c r="Z65" s="148"/>
      <c r="AA65" s="148"/>
      <c r="AB65" s="148"/>
      <c r="AC65" s="148"/>
      <c r="AD65" s="148"/>
      <c r="AE65" s="148"/>
      <c r="AF65" s="148"/>
      <c r="AG65" s="148" t="s">
        <v>389</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270" t="s">
        <v>2996</v>
      </c>
      <c r="D66" s="271"/>
      <c r="E66" s="271"/>
      <c r="F66" s="271"/>
      <c r="G66" s="271"/>
      <c r="H66" s="157"/>
      <c r="I66" s="157"/>
      <c r="J66" s="157"/>
      <c r="K66" s="157"/>
      <c r="L66" s="157"/>
      <c r="M66" s="157"/>
      <c r="N66" s="157"/>
      <c r="O66" s="157"/>
      <c r="P66" s="157"/>
      <c r="Q66" s="157"/>
      <c r="R66" s="157"/>
      <c r="S66" s="157"/>
      <c r="T66" s="157"/>
      <c r="U66" s="157"/>
      <c r="V66" s="157"/>
      <c r="W66" s="157"/>
      <c r="X66" s="157"/>
      <c r="Y66" s="148"/>
      <c r="Z66" s="148"/>
      <c r="AA66" s="148"/>
      <c r="AB66" s="148"/>
      <c r="AC66" s="148"/>
      <c r="AD66" s="148"/>
      <c r="AE66" s="148"/>
      <c r="AF66" s="148"/>
      <c r="AG66" s="148" t="s">
        <v>326</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87">
        <v>33</v>
      </c>
      <c r="B67" s="188" t="s">
        <v>2505</v>
      </c>
      <c r="C67" s="199" t="s">
        <v>2975</v>
      </c>
      <c r="D67" s="189" t="s">
        <v>2498</v>
      </c>
      <c r="E67" s="190">
        <v>1</v>
      </c>
      <c r="F67" s="191">
        <v>4400</v>
      </c>
      <c r="G67" s="192">
        <f>ROUND(E67*F67,2)</f>
        <v>4400</v>
      </c>
      <c r="H67" s="191">
        <v>0</v>
      </c>
      <c r="I67" s="192">
        <f>ROUND(E67*H67,2)</f>
        <v>0</v>
      </c>
      <c r="J67" s="191">
        <v>4400</v>
      </c>
      <c r="K67" s="192">
        <f>ROUND(E67*J67,2)</f>
        <v>4400</v>
      </c>
      <c r="L67" s="192">
        <v>21</v>
      </c>
      <c r="M67" s="192">
        <f>G67*(1+L67/100)</f>
        <v>5324</v>
      </c>
      <c r="N67" s="192">
        <v>0</v>
      </c>
      <c r="O67" s="192">
        <f>ROUND(E67*N67,2)</f>
        <v>0</v>
      </c>
      <c r="P67" s="192">
        <v>0</v>
      </c>
      <c r="Q67" s="192">
        <f>ROUND(E67*P67,2)</f>
        <v>0</v>
      </c>
      <c r="R67" s="192"/>
      <c r="S67" s="192" t="s">
        <v>321</v>
      </c>
      <c r="T67" s="193" t="s">
        <v>322</v>
      </c>
      <c r="U67" s="157">
        <v>0</v>
      </c>
      <c r="V67" s="157">
        <f>ROUND(E67*U67,2)</f>
        <v>0</v>
      </c>
      <c r="W67" s="157"/>
      <c r="X67" s="157" t="s">
        <v>388</v>
      </c>
      <c r="Y67" s="148"/>
      <c r="Z67" s="148"/>
      <c r="AA67" s="148"/>
      <c r="AB67" s="148"/>
      <c r="AC67" s="148"/>
      <c r="AD67" s="148"/>
      <c r="AE67" s="148"/>
      <c r="AF67" s="148"/>
      <c r="AG67" s="148" t="s">
        <v>389</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x14ac:dyDescent="0.2">
      <c r="A68" s="159" t="s">
        <v>316</v>
      </c>
      <c r="B68" s="160" t="s">
        <v>279</v>
      </c>
      <c r="C68" s="174" t="s">
        <v>280</v>
      </c>
      <c r="D68" s="161"/>
      <c r="E68" s="162"/>
      <c r="F68" s="163"/>
      <c r="G68" s="163">
        <f>SUMIF(AG69:AG74,"&lt;&gt;NOR",G69:G74)</f>
        <v>15583.99</v>
      </c>
      <c r="H68" s="163"/>
      <c r="I68" s="163">
        <f>SUM(I69:I74)</f>
        <v>0</v>
      </c>
      <c r="J68" s="163"/>
      <c r="K68" s="163">
        <f>SUM(K69:K74)</f>
        <v>15583.99</v>
      </c>
      <c r="L68" s="163"/>
      <c r="M68" s="163">
        <f>SUM(M69:M74)</f>
        <v>18856.627899999999</v>
      </c>
      <c r="N68" s="163"/>
      <c r="O68" s="163">
        <f>SUM(O69:O74)</f>
        <v>0</v>
      </c>
      <c r="P68" s="163"/>
      <c r="Q68" s="163">
        <f>SUM(Q69:Q74)</f>
        <v>0</v>
      </c>
      <c r="R68" s="163"/>
      <c r="S68" s="163"/>
      <c r="T68" s="164"/>
      <c r="U68" s="158"/>
      <c r="V68" s="158">
        <f>SUM(V69:V74)</f>
        <v>0</v>
      </c>
      <c r="W68" s="158"/>
      <c r="X68" s="158"/>
      <c r="AG68" t="s">
        <v>317</v>
      </c>
    </row>
    <row r="69" spans="1:60" outlineLevel="1" x14ac:dyDescent="0.2">
      <c r="A69" s="165">
        <v>34</v>
      </c>
      <c r="B69" s="166" t="s">
        <v>2998</v>
      </c>
      <c r="C69" s="175" t="s">
        <v>2999</v>
      </c>
      <c r="D69" s="167" t="s">
        <v>2486</v>
      </c>
      <c r="E69" s="168">
        <v>1</v>
      </c>
      <c r="F69" s="169">
        <v>10799.99</v>
      </c>
      <c r="G69" s="170">
        <f>ROUND(E69*F69,2)</f>
        <v>10799.99</v>
      </c>
      <c r="H69" s="169">
        <v>0</v>
      </c>
      <c r="I69" s="170">
        <f>ROUND(E69*H69,2)</f>
        <v>0</v>
      </c>
      <c r="J69" s="169">
        <v>10799.99</v>
      </c>
      <c r="K69" s="170">
        <f>ROUND(E69*J69,2)</f>
        <v>10799.99</v>
      </c>
      <c r="L69" s="170">
        <v>21</v>
      </c>
      <c r="M69" s="170">
        <f>G69*(1+L69/100)</f>
        <v>13067.9879</v>
      </c>
      <c r="N69" s="170">
        <v>0</v>
      </c>
      <c r="O69" s="170">
        <f>ROUND(E69*N69,2)</f>
        <v>0</v>
      </c>
      <c r="P69" s="170">
        <v>0</v>
      </c>
      <c r="Q69" s="170">
        <f>ROUND(E69*P69,2)</f>
        <v>0</v>
      </c>
      <c r="R69" s="170"/>
      <c r="S69" s="170" t="s">
        <v>321</v>
      </c>
      <c r="T69" s="171" t="s">
        <v>322</v>
      </c>
      <c r="U69" s="157">
        <v>0</v>
      </c>
      <c r="V69" s="157">
        <f>ROUND(E69*U69,2)</f>
        <v>0</v>
      </c>
      <c r="W69" s="157"/>
      <c r="X69" s="157" t="s">
        <v>388</v>
      </c>
      <c r="Y69" s="148"/>
      <c r="Z69" s="148"/>
      <c r="AA69" s="148"/>
      <c r="AB69" s="148"/>
      <c r="AC69" s="148"/>
      <c r="AD69" s="148"/>
      <c r="AE69" s="148"/>
      <c r="AF69" s="148"/>
      <c r="AG69" s="148" t="s">
        <v>389</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ht="33.75" outlineLevel="1" x14ac:dyDescent="0.2">
      <c r="A70" s="155"/>
      <c r="B70" s="156"/>
      <c r="C70" s="270" t="s">
        <v>3115</v>
      </c>
      <c r="D70" s="271"/>
      <c r="E70" s="271"/>
      <c r="F70" s="271"/>
      <c r="G70" s="271"/>
      <c r="H70" s="157"/>
      <c r="I70" s="157"/>
      <c r="J70" s="157"/>
      <c r="K70" s="157"/>
      <c r="L70" s="157"/>
      <c r="M70" s="157"/>
      <c r="N70" s="157"/>
      <c r="O70" s="157"/>
      <c r="P70" s="157"/>
      <c r="Q70" s="157"/>
      <c r="R70" s="157"/>
      <c r="S70" s="157"/>
      <c r="T70" s="157"/>
      <c r="U70" s="157"/>
      <c r="V70" s="157"/>
      <c r="W70" s="157"/>
      <c r="X70" s="157"/>
      <c r="Y70" s="148"/>
      <c r="Z70" s="148"/>
      <c r="AA70" s="148"/>
      <c r="AB70" s="148"/>
      <c r="AC70" s="148"/>
      <c r="AD70" s="148"/>
      <c r="AE70" s="148"/>
      <c r="AF70" s="148"/>
      <c r="AG70" s="148" t="s">
        <v>326</v>
      </c>
      <c r="AH70" s="148"/>
      <c r="AI70" s="148"/>
      <c r="AJ70" s="148"/>
      <c r="AK70" s="148"/>
      <c r="AL70" s="148"/>
      <c r="AM70" s="148"/>
      <c r="AN70" s="148"/>
      <c r="AO70" s="148"/>
      <c r="AP70" s="148"/>
      <c r="AQ70" s="148"/>
      <c r="AR70" s="148"/>
      <c r="AS70" s="148"/>
      <c r="AT70" s="148"/>
      <c r="AU70" s="148"/>
      <c r="AV70" s="148"/>
      <c r="AW70" s="148"/>
      <c r="AX70" s="148"/>
      <c r="AY70" s="148"/>
      <c r="AZ70" s="148"/>
      <c r="BA70" s="172" t="str">
        <f>C70</f>
        <v>Hydrostatický snímač (ponorná tenzometrická sonda) hladiny splaškových vod nebo kalů s integrovanou přepěťovou ochranou typu 3, rozsah 0-6m v.s., výstup 4-20mA, napájení 12-36V DC, kabel 20m, IP68, svírací nerezový závěs, ochranná PVC trubka včetně nerez kotvení do stěny</v>
      </c>
      <c r="BB70" s="148"/>
      <c r="BC70" s="148"/>
      <c r="BD70" s="148"/>
      <c r="BE70" s="148"/>
      <c r="BF70" s="148"/>
      <c r="BG70" s="148"/>
      <c r="BH70" s="148"/>
    </row>
    <row r="71" spans="1:60" outlineLevel="1" x14ac:dyDescent="0.2">
      <c r="A71" s="165">
        <v>35</v>
      </c>
      <c r="B71" s="166" t="s">
        <v>3001</v>
      </c>
      <c r="C71" s="175" t="s">
        <v>3116</v>
      </c>
      <c r="D71" s="167" t="s">
        <v>2498</v>
      </c>
      <c r="E71" s="168">
        <v>2</v>
      </c>
      <c r="F71" s="169">
        <v>1480</v>
      </c>
      <c r="G71" s="170">
        <f>ROUND(E71*F71,2)</f>
        <v>2960</v>
      </c>
      <c r="H71" s="169">
        <v>0</v>
      </c>
      <c r="I71" s="170">
        <f>ROUND(E71*H71,2)</f>
        <v>0</v>
      </c>
      <c r="J71" s="169">
        <v>1480</v>
      </c>
      <c r="K71" s="170">
        <f>ROUND(E71*J71,2)</f>
        <v>2960</v>
      </c>
      <c r="L71" s="170">
        <v>21</v>
      </c>
      <c r="M71" s="170">
        <f>G71*(1+L71/100)</f>
        <v>3581.6</v>
      </c>
      <c r="N71" s="170">
        <v>0</v>
      </c>
      <c r="O71" s="170">
        <f>ROUND(E71*N71,2)</f>
        <v>0</v>
      </c>
      <c r="P71" s="170">
        <v>0</v>
      </c>
      <c r="Q71" s="170">
        <f>ROUND(E71*P71,2)</f>
        <v>0</v>
      </c>
      <c r="R71" s="170"/>
      <c r="S71" s="170" t="s">
        <v>321</v>
      </c>
      <c r="T71" s="171" t="s">
        <v>322</v>
      </c>
      <c r="U71" s="157">
        <v>0</v>
      </c>
      <c r="V71" s="157">
        <f>ROUND(E71*U71,2)</f>
        <v>0</v>
      </c>
      <c r="W71" s="157"/>
      <c r="X71" s="157" t="s">
        <v>388</v>
      </c>
      <c r="Y71" s="148"/>
      <c r="Z71" s="148"/>
      <c r="AA71" s="148"/>
      <c r="AB71" s="148"/>
      <c r="AC71" s="148"/>
      <c r="AD71" s="148"/>
      <c r="AE71" s="148"/>
      <c r="AF71" s="148"/>
      <c r="AG71" s="148" t="s">
        <v>389</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270" t="s">
        <v>3117</v>
      </c>
      <c r="D72" s="271"/>
      <c r="E72" s="271"/>
      <c r="F72" s="271"/>
      <c r="G72" s="271"/>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326</v>
      </c>
      <c r="AH72" s="148"/>
      <c r="AI72" s="148"/>
      <c r="AJ72" s="148"/>
      <c r="AK72" s="148"/>
      <c r="AL72" s="148"/>
      <c r="AM72" s="148"/>
      <c r="AN72" s="148"/>
      <c r="AO72" s="148"/>
      <c r="AP72" s="148"/>
      <c r="AQ72" s="148"/>
      <c r="AR72" s="148"/>
      <c r="AS72" s="148"/>
      <c r="AT72" s="148"/>
      <c r="AU72" s="148"/>
      <c r="AV72" s="148"/>
      <c r="AW72" s="148"/>
      <c r="AX72" s="148"/>
      <c r="AY72" s="148"/>
      <c r="AZ72" s="148"/>
      <c r="BA72" s="172" t="str">
        <f>C72</f>
        <v>Plovákový spínač hladiny sbeznapěťovým přepínacím kontaktem včetně kabelu do 20m a závaží, konzola nerez, IP67</v>
      </c>
      <c r="BB72" s="148"/>
      <c r="BC72" s="148"/>
      <c r="BD72" s="148"/>
      <c r="BE72" s="148"/>
      <c r="BF72" s="148"/>
      <c r="BG72" s="148"/>
      <c r="BH72" s="148"/>
    </row>
    <row r="73" spans="1:60" outlineLevel="1" x14ac:dyDescent="0.2">
      <c r="A73" s="187">
        <v>36</v>
      </c>
      <c r="B73" s="188" t="s">
        <v>3004</v>
      </c>
      <c r="C73" s="199" t="s">
        <v>3008</v>
      </c>
      <c r="D73" s="189" t="s">
        <v>2486</v>
      </c>
      <c r="E73" s="190">
        <v>1</v>
      </c>
      <c r="F73" s="191">
        <v>608</v>
      </c>
      <c r="G73" s="192">
        <f>ROUND(E73*F73,2)</f>
        <v>608</v>
      </c>
      <c r="H73" s="191">
        <v>0</v>
      </c>
      <c r="I73" s="192">
        <f>ROUND(E73*H73,2)</f>
        <v>0</v>
      </c>
      <c r="J73" s="191">
        <v>608</v>
      </c>
      <c r="K73" s="192">
        <f>ROUND(E73*J73,2)</f>
        <v>608</v>
      </c>
      <c r="L73" s="192">
        <v>21</v>
      </c>
      <c r="M73" s="192">
        <f>G73*(1+L73/100)</f>
        <v>735.68</v>
      </c>
      <c r="N73" s="192">
        <v>0</v>
      </c>
      <c r="O73" s="192">
        <f>ROUND(E73*N73,2)</f>
        <v>0</v>
      </c>
      <c r="P73" s="192">
        <v>0</v>
      </c>
      <c r="Q73" s="192">
        <f>ROUND(E73*P73,2)</f>
        <v>0</v>
      </c>
      <c r="R73" s="192"/>
      <c r="S73" s="192" t="s">
        <v>321</v>
      </c>
      <c r="T73" s="193" t="s">
        <v>322</v>
      </c>
      <c r="U73" s="157">
        <v>0</v>
      </c>
      <c r="V73" s="157">
        <f>ROUND(E73*U73,2)</f>
        <v>0</v>
      </c>
      <c r="W73" s="157"/>
      <c r="X73" s="157" t="s">
        <v>388</v>
      </c>
      <c r="Y73" s="148"/>
      <c r="Z73" s="148"/>
      <c r="AA73" s="148"/>
      <c r="AB73" s="148"/>
      <c r="AC73" s="148"/>
      <c r="AD73" s="148"/>
      <c r="AE73" s="148"/>
      <c r="AF73" s="148"/>
      <c r="AG73" s="148" t="s">
        <v>389</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87">
        <v>37</v>
      </c>
      <c r="B74" s="188" t="s">
        <v>3007</v>
      </c>
      <c r="C74" s="199" t="s">
        <v>3010</v>
      </c>
      <c r="D74" s="189" t="s">
        <v>2486</v>
      </c>
      <c r="E74" s="190">
        <v>2</v>
      </c>
      <c r="F74" s="191">
        <v>608</v>
      </c>
      <c r="G74" s="192">
        <f>ROUND(E74*F74,2)</f>
        <v>1216</v>
      </c>
      <c r="H74" s="191">
        <v>0</v>
      </c>
      <c r="I74" s="192">
        <f>ROUND(E74*H74,2)</f>
        <v>0</v>
      </c>
      <c r="J74" s="191">
        <v>608</v>
      </c>
      <c r="K74" s="192">
        <f>ROUND(E74*J74,2)</f>
        <v>1216</v>
      </c>
      <c r="L74" s="192">
        <v>21</v>
      </c>
      <c r="M74" s="192">
        <f>G74*(1+L74/100)</f>
        <v>1471.36</v>
      </c>
      <c r="N74" s="192">
        <v>0</v>
      </c>
      <c r="O74" s="192">
        <f>ROUND(E74*N74,2)</f>
        <v>0</v>
      </c>
      <c r="P74" s="192">
        <v>0</v>
      </c>
      <c r="Q74" s="192">
        <f>ROUND(E74*P74,2)</f>
        <v>0</v>
      </c>
      <c r="R74" s="192"/>
      <c r="S74" s="192" t="s">
        <v>321</v>
      </c>
      <c r="T74" s="193" t="s">
        <v>322</v>
      </c>
      <c r="U74" s="157">
        <v>0</v>
      </c>
      <c r="V74" s="157">
        <f>ROUND(E74*U74,2)</f>
        <v>0</v>
      </c>
      <c r="W74" s="157"/>
      <c r="X74" s="157" t="s">
        <v>388</v>
      </c>
      <c r="Y74" s="148"/>
      <c r="Z74" s="148"/>
      <c r="AA74" s="148"/>
      <c r="AB74" s="148"/>
      <c r="AC74" s="148"/>
      <c r="AD74" s="148"/>
      <c r="AE74" s="148"/>
      <c r="AF74" s="148"/>
      <c r="AG74" s="148" t="s">
        <v>389</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x14ac:dyDescent="0.2">
      <c r="A75" s="159" t="s">
        <v>316</v>
      </c>
      <c r="B75" s="160" t="s">
        <v>275</v>
      </c>
      <c r="C75" s="174" t="s">
        <v>276</v>
      </c>
      <c r="D75" s="161"/>
      <c r="E75" s="162"/>
      <c r="F75" s="163"/>
      <c r="G75" s="163">
        <f>SUMIF(AG76:AG83,"&lt;&gt;NOR",G76:G83)</f>
        <v>8028</v>
      </c>
      <c r="H75" s="163"/>
      <c r="I75" s="163">
        <f>SUM(I76:I83)</f>
        <v>0</v>
      </c>
      <c r="J75" s="163"/>
      <c r="K75" s="163">
        <f>SUM(K76:K83)</f>
        <v>8028</v>
      </c>
      <c r="L75" s="163"/>
      <c r="M75" s="163">
        <f>SUM(M76:M83)</f>
        <v>9713.880000000001</v>
      </c>
      <c r="N75" s="163"/>
      <c r="O75" s="163">
        <f>SUM(O76:O83)</f>
        <v>0</v>
      </c>
      <c r="P75" s="163"/>
      <c r="Q75" s="163">
        <f>SUM(Q76:Q83)</f>
        <v>0</v>
      </c>
      <c r="R75" s="163"/>
      <c r="S75" s="163"/>
      <c r="T75" s="164"/>
      <c r="U75" s="158"/>
      <c r="V75" s="158">
        <f>SUM(V76:V83)</f>
        <v>0</v>
      </c>
      <c r="W75" s="158"/>
      <c r="X75" s="158"/>
      <c r="AG75" t="s">
        <v>317</v>
      </c>
    </row>
    <row r="76" spans="1:60" outlineLevel="1" x14ac:dyDescent="0.2">
      <c r="A76" s="187">
        <v>38</v>
      </c>
      <c r="B76" s="188" t="s">
        <v>3011</v>
      </c>
      <c r="C76" s="199" t="s">
        <v>3012</v>
      </c>
      <c r="D76" s="189" t="s">
        <v>420</v>
      </c>
      <c r="E76" s="190">
        <v>10</v>
      </c>
      <c r="F76" s="191">
        <v>34.4</v>
      </c>
      <c r="G76" s="192">
        <f t="shared" ref="G76:G83" si="14">ROUND(E76*F76,2)</f>
        <v>344</v>
      </c>
      <c r="H76" s="191">
        <v>0</v>
      </c>
      <c r="I76" s="192">
        <f t="shared" ref="I76:I83" si="15">ROUND(E76*H76,2)</f>
        <v>0</v>
      </c>
      <c r="J76" s="191">
        <v>34.4</v>
      </c>
      <c r="K76" s="192">
        <f t="shared" ref="K76:K83" si="16">ROUND(E76*J76,2)</f>
        <v>344</v>
      </c>
      <c r="L76" s="192">
        <v>21</v>
      </c>
      <c r="M76" s="192">
        <f t="shared" ref="M76:M83" si="17">G76*(1+L76/100)</f>
        <v>416.24</v>
      </c>
      <c r="N76" s="192">
        <v>0</v>
      </c>
      <c r="O76" s="192">
        <f t="shared" ref="O76:O83" si="18">ROUND(E76*N76,2)</f>
        <v>0</v>
      </c>
      <c r="P76" s="192">
        <v>0</v>
      </c>
      <c r="Q76" s="192">
        <f t="shared" ref="Q76:Q83" si="19">ROUND(E76*P76,2)</f>
        <v>0</v>
      </c>
      <c r="R76" s="192"/>
      <c r="S76" s="192" t="s">
        <v>321</v>
      </c>
      <c r="T76" s="193" t="s">
        <v>322</v>
      </c>
      <c r="U76" s="157">
        <v>0</v>
      </c>
      <c r="V76" s="157">
        <f t="shared" ref="V76:V83" si="20">ROUND(E76*U76,2)</f>
        <v>0</v>
      </c>
      <c r="W76" s="157"/>
      <c r="X76" s="157" t="s">
        <v>388</v>
      </c>
      <c r="Y76" s="148"/>
      <c r="Z76" s="148"/>
      <c r="AA76" s="148"/>
      <c r="AB76" s="148"/>
      <c r="AC76" s="148"/>
      <c r="AD76" s="148"/>
      <c r="AE76" s="148"/>
      <c r="AF76" s="148"/>
      <c r="AG76" s="148" t="s">
        <v>389</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87">
        <v>39</v>
      </c>
      <c r="B77" s="188" t="s">
        <v>3013</v>
      </c>
      <c r="C77" s="199" t="s">
        <v>3014</v>
      </c>
      <c r="D77" s="189" t="s">
        <v>420</v>
      </c>
      <c r="E77" s="190">
        <v>5</v>
      </c>
      <c r="F77" s="191">
        <v>34.4</v>
      </c>
      <c r="G77" s="192">
        <f t="shared" si="14"/>
        <v>172</v>
      </c>
      <c r="H77" s="191">
        <v>0</v>
      </c>
      <c r="I77" s="192">
        <f t="shared" si="15"/>
        <v>0</v>
      </c>
      <c r="J77" s="191">
        <v>34.4</v>
      </c>
      <c r="K77" s="192">
        <f t="shared" si="16"/>
        <v>172</v>
      </c>
      <c r="L77" s="192">
        <v>21</v>
      </c>
      <c r="M77" s="192">
        <f t="shared" si="17"/>
        <v>208.12</v>
      </c>
      <c r="N77" s="192">
        <v>0</v>
      </c>
      <c r="O77" s="192">
        <f t="shared" si="18"/>
        <v>0</v>
      </c>
      <c r="P77" s="192">
        <v>0</v>
      </c>
      <c r="Q77" s="192">
        <f t="shared" si="19"/>
        <v>0</v>
      </c>
      <c r="R77" s="192"/>
      <c r="S77" s="192" t="s">
        <v>321</v>
      </c>
      <c r="T77" s="193" t="s">
        <v>322</v>
      </c>
      <c r="U77" s="157">
        <v>0</v>
      </c>
      <c r="V77" s="157">
        <f t="shared" si="20"/>
        <v>0</v>
      </c>
      <c r="W77" s="157"/>
      <c r="X77" s="157" t="s">
        <v>388</v>
      </c>
      <c r="Y77" s="148"/>
      <c r="Z77" s="148"/>
      <c r="AA77" s="148"/>
      <c r="AB77" s="148"/>
      <c r="AC77" s="148"/>
      <c r="AD77" s="148"/>
      <c r="AE77" s="148"/>
      <c r="AF77" s="148"/>
      <c r="AG77" s="148" t="s">
        <v>389</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87">
        <v>40</v>
      </c>
      <c r="B78" s="188" t="s">
        <v>3015</v>
      </c>
      <c r="C78" s="199" t="s">
        <v>3016</v>
      </c>
      <c r="D78" s="189" t="s">
        <v>320</v>
      </c>
      <c r="E78" s="190">
        <v>1</v>
      </c>
      <c r="F78" s="191">
        <v>2800</v>
      </c>
      <c r="G78" s="192">
        <f t="shared" si="14"/>
        <v>2800</v>
      </c>
      <c r="H78" s="191">
        <v>0</v>
      </c>
      <c r="I78" s="192">
        <f t="shared" si="15"/>
        <v>0</v>
      </c>
      <c r="J78" s="191">
        <v>2800</v>
      </c>
      <c r="K78" s="192">
        <f t="shared" si="16"/>
        <v>2800</v>
      </c>
      <c r="L78" s="192">
        <v>21</v>
      </c>
      <c r="M78" s="192">
        <f t="shared" si="17"/>
        <v>3388</v>
      </c>
      <c r="N78" s="192">
        <v>0</v>
      </c>
      <c r="O78" s="192">
        <f t="shared" si="18"/>
        <v>0</v>
      </c>
      <c r="P78" s="192">
        <v>0</v>
      </c>
      <c r="Q78" s="192">
        <f t="shared" si="19"/>
        <v>0</v>
      </c>
      <c r="R78" s="192"/>
      <c r="S78" s="192" t="s">
        <v>321</v>
      </c>
      <c r="T78" s="193" t="s">
        <v>322</v>
      </c>
      <c r="U78" s="157">
        <v>0</v>
      </c>
      <c r="V78" s="157">
        <f t="shared" si="20"/>
        <v>0</v>
      </c>
      <c r="W78" s="157"/>
      <c r="X78" s="157" t="s">
        <v>388</v>
      </c>
      <c r="Y78" s="148"/>
      <c r="Z78" s="148"/>
      <c r="AA78" s="148"/>
      <c r="AB78" s="148"/>
      <c r="AC78" s="148"/>
      <c r="AD78" s="148"/>
      <c r="AE78" s="148"/>
      <c r="AF78" s="148"/>
      <c r="AG78" s="148" t="s">
        <v>389</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87">
        <v>41</v>
      </c>
      <c r="B79" s="188" t="s">
        <v>3017</v>
      </c>
      <c r="C79" s="199" t="s">
        <v>3018</v>
      </c>
      <c r="D79" s="189" t="s">
        <v>2486</v>
      </c>
      <c r="E79" s="190">
        <v>1</v>
      </c>
      <c r="F79" s="191">
        <v>536</v>
      </c>
      <c r="G79" s="192">
        <f t="shared" si="14"/>
        <v>536</v>
      </c>
      <c r="H79" s="191">
        <v>0</v>
      </c>
      <c r="I79" s="192">
        <f t="shared" si="15"/>
        <v>0</v>
      </c>
      <c r="J79" s="191">
        <v>536</v>
      </c>
      <c r="K79" s="192">
        <f t="shared" si="16"/>
        <v>536</v>
      </c>
      <c r="L79" s="192">
        <v>21</v>
      </c>
      <c r="M79" s="192">
        <f t="shared" si="17"/>
        <v>648.55999999999995</v>
      </c>
      <c r="N79" s="192">
        <v>0</v>
      </c>
      <c r="O79" s="192">
        <f t="shared" si="18"/>
        <v>0</v>
      </c>
      <c r="P79" s="192">
        <v>0</v>
      </c>
      <c r="Q79" s="192">
        <f t="shared" si="19"/>
        <v>0</v>
      </c>
      <c r="R79" s="192"/>
      <c r="S79" s="192" t="s">
        <v>321</v>
      </c>
      <c r="T79" s="193" t="s">
        <v>322</v>
      </c>
      <c r="U79" s="157">
        <v>0</v>
      </c>
      <c r="V79" s="157">
        <f t="shared" si="20"/>
        <v>0</v>
      </c>
      <c r="W79" s="157"/>
      <c r="X79" s="157" t="s">
        <v>388</v>
      </c>
      <c r="Y79" s="148"/>
      <c r="Z79" s="148"/>
      <c r="AA79" s="148"/>
      <c r="AB79" s="148"/>
      <c r="AC79" s="148"/>
      <c r="AD79" s="148"/>
      <c r="AE79" s="148"/>
      <c r="AF79" s="148"/>
      <c r="AG79" s="148" t="s">
        <v>389</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87">
        <v>42</v>
      </c>
      <c r="B80" s="188" t="s">
        <v>3019</v>
      </c>
      <c r="C80" s="199" t="s">
        <v>3020</v>
      </c>
      <c r="D80" s="189" t="s">
        <v>420</v>
      </c>
      <c r="E80" s="190">
        <v>20</v>
      </c>
      <c r="F80" s="191">
        <v>92.8</v>
      </c>
      <c r="G80" s="192">
        <f t="shared" si="14"/>
        <v>1856</v>
      </c>
      <c r="H80" s="191">
        <v>0</v>
      </c>
      <c r="I80" s="192">
        <f t="shared" si="15"/>
        <v>0</v>
      </c>
      <c r="J80" s="191">
        <v>92.8</v>
      </c>
      <c r="K80" s="192">
        <f t="shared" si="16"/>
        <v>1856</v>
      </c>
      <c r="L80" s="192">
        <v>21</v>
      </c>
      <c r="M80" s="192">
        <f t="shared" si="17"/>
        <v>2245.7599999999998</v>
      </c>
      <c r="N80" s="192">
        <v>0</v>
      </c>
      <c r="O80" s="192">
        <f t="shared" si="18"/>
        <v>0</v>
      </c>
      <c r="P80" s="192">
        <v>0</v>
      </c>
      <c r="Q80" s="192">
        <f t="shared" si="19"/>
        <v>0</v>
      </c>
      <c r="R80" s="192"/>
      <c r="S80" s="192" t="s">
        <v>321</v>
      </c>
      <c r="T80" s="193" t="s">
        <v>322</v>
      </c>
      <c r="U80" s="157">
        <v>0</v>
      </c>
      <c r="V80" s="157">
        <f t="shared" si="20"/>
        <v>0</v>
      </c>
      <c r="W80" s="157"/>
      <c r="X80" s="157" t="s">
        <v>388</v>
      </c>
      <c r="Y80" s="148"/>
      <c r="Z80" s="148"/>
      <c r="AA80" s="148"/>
      <c r="AB80" s="148"/>
      <c r="AC80" s="148"/>
      <c r="AD80" s="148"/>
      <c r="AE80" s="148"/>
      <c r="AF80" s="148"/>
      <c r="AG80" s="148" t="s">
        <v>389</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87">
        <v>43</v>
      </c>
      <c r="B81" s="188" t="s">
        <v>3021</v>
      </c>
      <c r="C81" s="199" t="s">
        <v>3022</v>
      </c>
      <c r="D81" s="189" t="s">
        <v>420</v>
      </c>
      <c r="E81" s="190">
        <v>5</v>
      </c>
      <c r="F81" s="191">
        <v>144</v>
      </c>
      <c r="G81" s="192">
        <f t="shared" si="14"/>
        <v>720</v>
      </c>
      <c r="H81" s="191">
        <v>0</v>
      </c>
      <c r="I81" s="192">
        <f t="shared" si="15"/>
        <v>0</v>
      </c>
      <c r="J81" s="191">
        <v>144</v>
      </c>
      <c r="K81" s="192">
        <f t="shared" si="16"/>
        <v>720</v>
      </c>
      <c r="L81" s="192">
        <v>21</v>
      </c>
      <c r="M81" s="192">
        <f t="shared" si="17"/>
        <v>871.19999999999993</v>
      </c>
      <c r="N81" s="192">
        <v>0</v>
      </c>
      <c r="O81" s="192">
        <f t="shared" si="18"/>
        <v>0</v>
      </c>
      <c r="P81" s="192">
        <v>0</v>
      </c>
      <c r="Q81" s="192">
        <f t="shared" si="19"/>
        <v>0</v>
      </c>
      <c r="R81" s="192"/>
      <c r="S81" s="192" t="s">
        <v>321</v>
      </c>
      <c r="T81" s="193" t="s">
        <v>322</v>
      </c>
      <c r="U81" s="157">
        <v>0</v>
      </c>
      <c r="V81" s="157">
        <f t="shared" si="20"/>
        <v>0</v>
      </c>
      <c r="W81" s="157"/>
      <c r="X81" s="157" t="s">
        <v>388</v>
      </c>
      <c r="Y81" s="148"/>
      <c r="Z81" s="148"/>
      <c r="AA81" s="148"/>
      <c r="AB81" s="148"/>
      <c r="AC81" s="148"/>
      <c r="AD81" s="148"/>
      <c r="AE81" s="148"/>
      <c r="AF81" s="148"/>
      <c r="AG81" s="148" t="s">
        <v>389</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87">
        <v>44</v>
      </c>
      <c r="B82" s="188" t="s">
        <v>3023</v>
      </c>
      <c r="C82" s="199" t="s">
        <v>3024</v>
      </c>
      <c r="D82" s="189" t="s">
        <v>320</v>
      </c>
      <c r="E82" s="190">
        <v>1</v>
      </c>
      <c r="F82" s="191">
        <v>1200</v>
      </c>
      <c r="G82" s="192">
        <f t="shared" si="14"/>
        <v>1200</v>
      </c>
      <c r="H82" s="191">
        <v>0</v>
      </c>
      <c r="I82" s="192">
        <f t="shared" si="15"/>
        <v>0</v>
      </c>
      <c r="J82" s="191">
        <v>1200</v>
      </c>
      <c r="K82" s="192">
        <f t="shared" si="16"/>
        <v>1200</v>
      </c>
      <c r="L82" s="192">
        <v>21</v>
      </c>
      <c r="M82" s="192">
        <f t="shared" si="17"/>
        <v>1452</v>
      </c>
      <c r="N82" s="192">
        <v>0</v>
      </c>
      <c r="O82" s="192">
        <f t="shared" si="18"/>
        <v>0</v>
      </c>
      <c r="P82" s="192">
        <v>0</v>
      </c>
      <c r="Q82" s="192">
        <f t="shared" si="19"/>
        <v>0</v>
      </c>
      <c r="R82" s="192"/>
      <c r="S82" s="192" t="s">
        <v>321</v>
      </c>
      <c r="T82" s="193" t="s">
        <v>322</v>
      </c>
      <c r="U82" s="157">
        <v>0</v>
      </c>
      <c r="V82" s="157">
        <f t="shared" si="20"/>
        <v>0</v>
      </c>
      <c r="W82" s="157"/>
      <c r="X82" s="157" t="s">
        <v>388</v>
      </c>
      <c r="Y82" s="148"/>
      <c r="Z82" s="148"/>
      <c r="AA82" s="148"/>
      <c r="AB82" s="148"/>
      <c r="AC82" s="148"/>
      <c r="AD82" s="148"/>
      <c r="AE82" s="148"/>
      <c r="AF82" s="148"/>
      <c r="AG82" s="148" t="s">
        <v>389</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87">
        <v>45</v>
      </c>
      <c r="B83" s="188" t="s">
        <v>3025</v>
      </c>
      <c r="C83" s="199" t="s">
        <v>2500</v>
      </c>
      <c r="D83" s="189" t="s">
        <v>320</v>
      </c>
      <c r="E83" s="190">
        <v>1</v>
      </c>
      <c r="F83" s="191">
        <v>400</v>
      </c>
      <c r="G83" s="192">
        <f t="shared" si="14"/>
        <v>400</v>
      </c>
      <c r="H83" s="191">
        <v>0</v>
      </c>
      <c r="I83" s="192">
        <f t="shared" si="15"/>
        <v>0</v>
      </c>
      <c r="J83" s="191">
        <v>400</v>
      </c>
      <c r="K83" s="192">
        <f t="shared" si="16"/>
        <v>400</v>
      </c>
      <c r="L83" s="192">
        <v>21</v>
      </c>
      <c r="M83" s="192">
        <f t="shared" si="17"/>
        <v>484</v>
      </c>
      <c r="N83" s="192">
        <v>0</v>
      </c>
      <c r="O83" s="192">
        <f t="shared" si="18"/>
        <v>0</v>
      </c>
      <c r="P83" s="192">
        <v>0</v>
      </c>
      <c r="Q83" s="192">
        <f t="shared" si="19"/>
        <v>0</v>
      </c>
      <c r="R83" s="192"/>
      <c r="S83" s="192" t="s">
        <v>321</v>
      </c>
      <c r="T83" s="193" t="s">
        <v>322</v>
      </c>
      <c r="U83" s="157">
        <v>0</v>
      </c>
      <c r="V83" s="157">
        <f t="shared" si="20"/>
        <v>0</v>
      </c>
      <c r="W83" s="157"/>
      <c r="X83" s="157" t="s">
        <v>388</v>
      </c>
      <c r="Y83" s="148"/>
      <c r="Z83" s="148"/>
      <c r="AA83" s="148"/>
      <c r="AB83" s="148"/>
      <c r="AC83" s="148"/>
      <c r="AD83" s="148"/>
      <c r="AE83" s="148"/>
      <c r="AF83" s="148"/>
      <c r="AG83" s="148" t="s">
        <v>389</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x14ac:dyDescent="0.2">
      <c r="A84" s="159" t="s">
        <v>316</v>
      </c>
      <c r="B84" s="160" t="s">
        <v>272</v>
      </c>
      <c r="C84" s="174" t="s">
        <v>273</v>
      </c>
      <c r="D84" s="161"/>
      <c r="E84" s="162"/>
      <c r="F84" s="163"/>
      <c r="G84" s="163">
        <f>SUMIF(AG85:AG85,"&lt;&gt;NOR",G85:G85)</f>
        <v>11999.99</v>
      </c>
      <c r="H84" s="163"/>
      <c r="I84" s="163">
        <f>SUM(I85:I85)</f>
        <v>0</v>
      </c>
      <c r="J84" s="163"/>
      <c r="K84" s="163">
        <f>SUM(K85:K85)</f>
        <v>11999.99</v>
      </c>
      <c r="L84" s="163"/>
      <c r="M84" s="163">
        <f>SUM(M85:M85)</f>
        <v>14519.9879</v>
      </c>
      <c r="N84" s="163"/>
      <c r="O84" s="163">
        <f>SUM(O85:O85)</f>
        <v>0</v>
      </c>
      <c r="P84" s="163"/>
      <c r="Q84" s="163">
        <f>SUM(Q85:Q85)</f>
        <v>0</v>
      </c>
      <c r="R84" s="163"/>
      <c r="S84" s="163"/>
      <c r="T84" s="164"/>
      <c r="U84" s="158"/>
      <c r="V84" s="158">
        <f>SUM(V85:V85)</f>
        <v>0</v>
      </c>
      <c r="W84" s="158"/>
      <c r="X84" s="158"/>
      <c r="AG84" t="s">
        <v>317</v>
      </c>
    </row>
    <row r="85" spans="1:60" ht="22.5" outlineLevel="1" x14ac:dyDescent="0.2">
      <c r="A85" s="187">
        <v>46</v>
      </c>
      <c r="B85" s="188" t="s">
        <v>2507</v>
      </c>
      <c r="C85" s="199" t="s">
        <v>3026</v>
      </c>
      <c r="D85" s="189" t="s">
        <v>2498</v>
      </c>
      <c r="E85" s="190">
        <v>1</v>
      </c>
      <c r="F85" s="191">
        <v>11999.99</v>
      </c>
      <c r="G85" s="192">
        <f>ROUND(E85*F85,2)</f>
        <v>11999.99</v>
      </c>
      <c r="H85" s="191">
        <v>0</v>
      </c>
      <c r="I85" s="192">
        <f>ROUND(E85*H85,2)</f>
        <v>0</v>
      </c>
      <c r="J85" s="191">
        <v>11999.99</v>
      </c>
      <c r="K85" s="192">
        <f>ROUND(E85*J85,2)</f>
        <v>11999.99</v>
      </c>
      <c r="L85" s="192">
        <v>21</v>
      </c>
      <c r="M85" s="192">
        <f>G85*(1+L85/100)</f>
        <v>14519.9879</v>
      </c>
      <c r="N85" s="192">
        <v>0</v>
      </c>
      <c r="O85" s="192">
        <f>ROUND(E85*N85,2)</f>
        <v>0</v>
      </c>
      <c r="P85" s="192">
        <v>0</v>
      </c>
      <c r="Q85" s="192">
        <f>ROUND(E85*P85,2)</f>
        <v>0</v>
      </c>
      <c r="R85" s="192"/>
      <c r="S85" s="192" t="s">
        <v>321</v>
      </c>
      <c r="T85" s="193" t="s">
        <v>322</v>
      </c>
      <c r="U85" s="157">
        <v>0</v>
      </c>
      <c r="V85" s="157">
        <f>ROUND(E85*U85,2)</f>
        <v>0</v>
      </c>
      <c r="W85" s="157"/>
      <c r="X85" s="157" t="s">
        <v>2509</v>
      </c>
      <c r="Y85" s="148"/>
      <c r="Z85" s="148"/>
      <c r="AA85" s="148"/>
      <c r="AB85" s="148"/>
      <c r="AC85" s="148"/>
      <c r="AD85" s="148"/>
      <c r="AE85" s="148"/>
      <c r="AF85" s="148"/>
      <c r="AG85" s="148" t="s">
        <v>2510</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x14ac:dyDescent="0.2">
      <c r="A86" s="159" t="s">
        <v>316</v>
      </c>
      <c r="B86" s="160" t="s">
        <v>274</v>
      </c>
      <c r="C86" s="174" t="s">
        <v>205</v>
      </c>
      <c r="D86" s="161"/>
      <c r="E86" s="162"/>
      <c r="F86" s="163"/>
      <c r="G86" s="163">
        <f>SUMIF(AG87:AG88,"&lt;&gt;NOR",G87:G88)</f>
        <v>4000</v>
      </c>
      <c r="H86" s="163"/>
      <c r="I86" s="163">
        <f>SUM(I87:I88)</f>
        <v>0</v>
      </c>
      <c r="J86" s="163"/>
      <c r="K86" s="163">
        <f>SUM(K87:K88)</f>
        <v>4000</v>
      </c>
      <c r="L86" s="163"/>
      <c r="M86" s="163">
        <f>SUM(M87:M88)</f>
        <v>4840</v>
      </c>
      <c r="N86" s="163"/>
      <c r="O86" s="163">
        <f>SUM(O87:O88)</f>
        <v>0</v>
      </c>
      <c r="P86" s="163"/>
      <c r="Q86" s="163">
        <f>SUM(Q87:Q88)</f>
        <v>0</v>
      </c>
      <c r="R86" s="163"/>
      <c r="S86" s="163"/>
      <c r="T86" s="164"/>
      <c r="U86" s="158"/>
      <c r="V86" s="158">
        <f>SUM(V87:V88)</f>
        <v>0</v>
      </c>
      <c r="W86" s="158"/>
      <c r="X86" s="158"/>
      <c r="AG86" t="s">
        <v>317</v>
      </c>
    </row>
    <row r="87" spans="1:60" outlineLevel="1" x14ac:dyDescent="0.2">
      <c r="A87" s="165">
        <v>47</v>
      </c>
      <c r="B87" s="166" t="s">
        <v>2511</v>
      </c>
      <c r="C87" s="175" t="s">
        <v>3027</v>
      </c>
      <c r="D87" s="167" t="s">
        <v>420</v>
      </c>
      <c r="E87" s="168">
        <v>20</v>
      </c>
      <c r="F87" s="169">
        <v>200</v>
      </c>
      <c r="G87" s="170">
        <f>ROUND(E87*F87,2)</f>
        <v>4000</v>
      </c>
      <c r="H87" s="169">
        <v>0</v>
      </c>
      <c r="I87" s="170">
        <f>ROUND(E87*H87,2)</f>
        <v>0</v>
      </c>
      <c r="J87" s="169">
        <v>200</v>
      </c>
      <c r="K87" s="170">
        <f>ROUND(E87*J87,2)</f>
        <v>4000</v>
      </c>
      <c r="L87" s="170">
        <v>21</v>
      </c>
      <c r="M87" s="170">
        <f>G87*(1+L87/100)</f>
        <v>4840</v>
      </c>
      <c r="N87" s="170">
        <v>0</v>
      </c>
      <c r="O87" s="170">
        <f>ROUND(E87*N87,2)</f>
        <v>0</v>
      </c>
      <c r="P87" s="170">
        <v>0</v>
      </c>
      <c r="Q87" s="170">
        <f>ROUND(E87*P87,2)</f>
        <v>0</v>
      </c>
      <c r="R87" s="170"/>
      <c r="S87" s="170" t="s">
        <v>321</v>
      </c>
      <c r="T87" s="171" t="s">
        <v>322</v>
      </c>
      <c r="U87" s="157">
        <v>0</v>
      </c>
      <c r="V87" s="157">
        <f>ROUND(E87*U87,2)</f>
        <v>0</v>
      </c>
      <c r="W87" s="157"/>
      <c r="X87" s="157" t="s">
        <v>388</v>
      </c>
      <c r="Y87" s="148"/>
      <c r="Z87" s="148"/>
      <c r="AA87" s="148"/>
      <c r="AB87" s="148"/>
      <c r="AC87" s="148"/>
      <c r="AD87" s="148"/>
      <c r="AE87" s="148"/>
      <c r="AF87" s="148"/>
      <c r="AG87" s="148" t="s">
        <v>389</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270" t="s">
        <v>3028</v>
      </c>
      <c r="D88" s="271"/>
      <c r="E88" s="271"/>
      <c r="F88" s="271"/>
      <c r="G88" s="271"/>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326</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x14ac:dyDescent="0.2">
      <c r="A89" s="3"/>
      <c r="B89" s="4"/>
      <c r="C89" s="176"/>
      <c r="D89" s="6"/>
      <c r="E89" s="3"/>
      <c r="F89" s="3"/>
      <c r="G89" s="3"/>
      <c r="H89" s="3"/>
      <c r="I89" s="3"/>
      <c r="J89" s="3"/>
      <c r="K89" s="3"/>
      <c r="L89" s="3"/>
      <c r="M89" s="3"/>
      <c r="N89" s="3"/>
      <c r="O89" s="3"/>
      <c r="P89" s="3"/>
      <c r="Q89" s="3"/>
      <c r="R89" s="3"/>
      <c r="S89" s="3"/>
      <c r="T89" s="3"/>
      <c r="U89" s="3"/>
      <c r="V89" s="3"/>
      <c r="W89" s="3"/>
      <c r="X89" s="3"/>
      <c r="AE89">
        <v>15</v>
      </c>
      <c r="AF89">
        <v>21</v>
      </c>
      <c r="AG89" t="s">
        <v>303</v>
      </c>
    </row>
    <row r="90" spans="1:60" x14ac:dyDescent="0.2">
      <c r="A90" s="151"/>
      <c r="B90" s="152" t="s">
        <v>29</v>
      </c>
      <c r="C90" s="177"/>
      <c r="D90" s="153"/>
      <c r="E90" s="154"/>
      <c r="F90" s="154"/>
      <c r="G90" s="173">
        <f>G8+G54+G57+G68+G75+G84+G86</f>
        <v>237695</v>
      </c>
      <c r="H90" s="3"/>
      <c r="I90" s="3"/>
      <c r="J90" s="3"/>
      <c r="K90" s="3"/>
      <c r="L90" s="3"/>
      <c r="M90" s="3"/>
      <c r="N90" s="3"/>
      <c r="O90" s="3"/>
      <c r="P90" s="3"/>
      <c r="Q90" s="3"/>
      <c r="R90" s="3"/>
      <c r="S90" s="3"/>
      <c r="T90" s="3"/>
      <c r="U90" s="3"/>
      <c r="V90" s="3"/>
      <c r="W90" s="3"/>
      <c r="X90" s="3"/>
      <c r="AE90">
        <f>SUMIF(L7:L88,AE89,G7:G88)</f>
        <v>0</v>
      </c>
      <c r="AF90">
        <f>SUMIF(L7:L88,AF89,G7:G88)</f>
        <v>237695</v>
      </c>
      <c r="AG90" t="s">
        <v>378</v>
      </c>
    </row>
    <row r="91" spans="1:60" x14ac:dyDescent="0.2">
      <c r="A91" s="272" t="s">
        <v>957</v>
      </c>
      <c r="B91" s="272"/>
      <c r="C91" s="176"/>
      <c r="D91" s="6"/>
      <c r="E91" s="3"/>
      <c r="F91" s="3"/>
      <c r="G91" s="3"/>
      <c r="H91" s="3"/>
      <c r="I91" s="3"/>
      <c r="J91" s="3"/>
      <c r="K91" s="3"/>
      <c r="L91" s="3"/>
      <c r="M91" s="3"/>
      <c r="N91" s="3"/>
      <c r="O91" s="3"/>
      <c r="P91" s="3"/>
      <c r="Q91" s="3"/>
      <c r="R91" s="3"/>
      <c r="S91" s="3"/>
      <c r="T91" s="3"/>
      <c r="U91" s="3"/>
      <c r="V91" s="3"/>
      <c r="W91" s="3"/>
      <c r="X91" s="3"/>
    </row>
    <row r="92" spans="1:60" x14ac:dyDescent="0.2">
      <c r="A92" s="3"/>
      <c r="B92" s="4" t="s">
        <v>2072</v>
      </c>
      <c r="C92" s="176" t="s">
        <v>2073</v>
      </c>
      <c r="D92" s="6"/>
      <c r="E92" s="3"/>
      <c r="F92" s="3"/>
      <c r="G92" s="3"/>
      <c r="H92" s="3"/>
      <c r="I92" s="3"/>
      <c r="J92" s="3"/>
      <c r="K92" s="3"/>
      <c r="L92" s="3"/>
      <c r="M92" s="3"/>
      <c r="N92" s="3"/>
      <c r="O92" s="3"/>
      <c r="P92" s="3"/>
      <c r="Q92" s="3"/>
      <c r="R92" s="3"/>
      <c r="S92" s="3"/>
      <c r="T92" s="3"/>
      <c r="U92" s="3"/>
      <c r="V92" s="3"/>
      <c r="W92" s="3"/>
      <c r="X92" s="3"/>
      <c r="AG92" t="s">
        <v>960</v>
      </c>
    </row>
    <row r="93" spans="1:60" x14ac:dyDescent="0.2">
      <c r="A93" s="3"/>
      <c r="B93" s="4" t="s">
        <v>961</v>
      </c>
      <c r="C93" s="176" t="s">
        <v>2074</v>
      </c>
      <c r="D93" s="6"/>
      <c r="E93" s="3"/>
      <c r="F93" s="3"/>
      <c r="G93" s="3"/>
      <c r="H93" s="3"/>
      <c r="I93" s="3"/>
      <c r="J93" s="3"/>
      <c r="K93" s="3"/>
      <c r="L93" s="3"/>
      <c r="M93" s="3"/>
      <c r="N93" s="3"/>
      <c r="O93" s="3"/>
      <c r="P93" s="3"/>
      <c r="Q93" s="3"/>
      <c r="R93" s="3"/>
      <c r="S93" s="3"/>
      <c r="T93" s="3"/>
      <c r="U93" s="3"/>
      <c r="V93" s="3"/>
      <c r="W93" s="3"/>
      <c r="X93" s="3"/>
      <c r="AG93" t="s">
        <v>963</v>
      </c>
    </row>
    <row r="94" spans="1:60" x14ac:dyDescent="0.2">
      <c r="A94" s="3"/>
      <c r="B94" s="4"/>
      <c r="C94" s="176" t="s">
        <v>405</v>
      </c>
      <c r="D94" s="6"/>
      <c r="E94" s="3"/>
      <c r="F94" s="3"/>
      <c r="G94" s="3"/>
      <c r="H94" s="3"/>
      <c r="I94" s="3"/>
      <c r="J94" s="3"/>
      <c r="K94" s="3"/>
      <c r="L94" s="3"/>
      <c r="M94" s="3"/>
      <c r="N94" s="3"/>
      <c r="O94" s="3"/>
      <c r="P94" s="3"/>
      <c r="Q94" s="3"/>
      <c r="R94" s="3"/>
      <c r="S94" s="3"/>
      <c r="T94" s="3"/>
      <c r="U94" s="3"/>
      <c r="V94" s="3"/>
      <c r="W94" s="3"/>
      <c r="X94" s="3"/>
      <c r="AG94" t="s">
        <v>964</v>
      </c>
    </row>
    <row r="95" spans="1:60" x14ac:dyDescent="0.2">
      <c r="A95" s="3"/>
      <c r="B95" s="4"/>
      <c r="C95" s="176"/>
      <c r="D95" s="6"/>
      <c r="E95" s="3"/>
      <c r="F95" s="3"/>
      <c r="G95" s="3"/>
      <c r="H95" s="3"/>
      <c r="I95" s="3"/>
      <c r="J95" s="3"/>
      <c r="K95" s="3"/>
      <c r="L95" s="3"/>
      <c r="M95" s="3"/>
      <c r="N95" s="3"/>
      <c r="O95" s="3"/>
      <c r="P95" s="3"/>
      <c r="Q95" s="3"/>
      <c r="R95" s="3"/>
      <c r="S95" s="3"/>
      <c r="T95" s="3"/>
      <c r="U95" s="3"/>
      <c r="V95" s="3"/>
      <c r="W95" s="3"/>
      <c r="X95" s="3"/>
    </row>
    <row r="96" spans="1:60" x14ac:dyDescent="0.2">
      <c r="C96" s="178"/>
      <c r="D96" s="10"/>
      <c r="AG96" t="s">
        <v>379</v>
      </c>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RYyCJhraph8D1AaMvgXmBQbQDD/FQwIu7UtG+aQErQ61lRnLRdIAP2tVKyyy1RKoN7rY+bMtt6GAP3KY5MzVg==" saltValue="whA3e+a5G9DWeOMbAGlOjA==" spinCount="100000" sheet="1"/>
  <mergeCells count="32">
    <mergeCell ref="C39:G39"/>
    <mergeCell ref="C66:G66"/>
    <mergeCell ref="C70:G70"/>
    <mergeCell ref="C72:G72"/>
    <mergeCell ref="C88:G88"/>
    <mergeCell ref="C41:G41"/>
    <mergeCell ref="C42:G42"/>
    <mergeCell ref="C43:G43"/>
    <mergeCell ref="C44:G44"/>
    <mergeCell ref="C45:G45"/>
    <mergeCell ref="C56:G56"/>
    <mergeCell ref="C31:G31"/>
    <mergeCell ref="C35:G35"/>
    <mergeCell ref="C36:G36"/>
    <mergeCell ref="C37:G37"/>
    <mergeCell ref="C38:G38"/>
    <mergeCell ref="A1:G1"/>
    <mergeCell ref="C2:G2"/>
    <mergeCell ref="C3:G3"/>
    <mergeCell ref="C4:G4"/>
    <mergeCell ref="A91:B91"/>
    <mergeCell ref="C10:G10"/>
    <mergeCell ref="C13:G13"/>
    <mergeCell ref="C15:G15"/>
    <mergeCell ref="C17:G17"/>
    <mergeCell ref="C19:G19"/>
    <mergeCell ref="C40:G40"/>
    <mergeCell ref="C21:G21"/>
    <mergeCell ref="C23:G23"/>
    <mergeCell ref="C25:G25"/>
    <mergeCell ref="C27:G27"/>
    <mergeCell ref="C29:G2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115</v>
      </c>
      <c r="C3" s="264" t="s">
        <v>116</v>
      </c>
      <c r="D3" s="265"/>
      <c r="E3" s="265"/>
      <c r="F3" s="265"/>
      <c r="G3" s="266"/>
      <c r="AC3" s="122" t="s">
        <v>2770</v>
      </c>
      <c r="AG3" t="s">
        <v>293</v>
      </c>
    </row>
    <row r="4" spans="1:60" ht="24.95" customHeight="1" x14ac:dyDescent="0.2">
      <c r="A4" s="141" t="s">
        <v>9</v>
      </c>
      <c r="B4" s="142" t="s">
        <v>124</v>
      </c>
      <c r="C4" s="267" t="s">
        <v>125</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267</v>
      </c>
      <c r="C8" s="174" t="s">
        <v>268</v>
      </c>
      <c r="D8" s="161"/>
      <c r="E8" s="162"/>
      <c r="F8" s="163"/>
      <c r="G8" s="163">
        <f>SUMIF(AG9:AG66,"&lt;&gt;NOR",G9:G66)</f>
        <v>207651.82</v>
      </c>
      <c r="H8" s="163"/>
      <c r="I8" s="163">
        <f>SUM(I9:I66)</f>
        <v>0</v>
      </c>
      <c r="J8" s="163"/>
      <c r="K8" s="163">
        <f>SUM(K9:K66)</f>
        <v>207651.82</v>
      </c>
      <c r="L8" s="163"/>
      <c r="M8" s="163">
        <f>SUM(M9:M66)</f>
        <v>251258.7022</v>
      </c>
      <c r="N8" s="163"/>
      <c r="O8" s="163">
        <f>SUM(O9:O66)</f>
        <v>0</v>
      </c>
      <c r="P8" s="163"/>
      <c r="Q8" s="163">
        <f>SUM(Q9:Q66)</f>
        <v>0</v>
      </c>
      <c r="R8" s="163"/>
      <c r="S8" s="163"/>
      <c r="T8" s="164"/>
      <c r="U8" s="158"/>
      <c r="V8" s="158">
        <f>SUM(V9:V66)</f>
        <v>0</v>
      </c>
      <c r="W8" s="158"/>
      <c r="X8" s="158"/>
      <c r="AG8" t="s">
        <v>317</v>
      </c>
    </row>
    <row r="9" spans="1:60" outlineLevel="1" x14ac:dyDescent="0.2">
      <c r="A9" s="165">
        <v>1</v>
      </c>
      <c r="B9" s="166" t="s">
        <v>3114</v>
      </c>
      <c r="C9" s="175" t="s">
        <v>3118</v>
      </c>
      <c r="D9" s="167" t="s">
        <v>2498</v>
      </c>
      <c r="E9" s="168">
        <v>1</v>
      </c>
      <c r="F9" s="169">
        <v>21999.98</v>
      </c>
      <c r="G9" s="170">
        <f>ROUND(E9*F9,2)</f>
        <v>21999.98</v>
      </c>
      <c r="H9" s="169">
        <v>0</v>
      </c>
      <c r="I9" s="170">
        <f>ROUND(E9*H9,2)</f>
        <v>0</v>
      </c>
      <c r="J9" s="169">
        <v>21999.98</v>
      </c>
      <c r="K9" s="170">
        <f>ROUND(E9*J9,2)</f>
        <v>21999.98</v>
      </c>
      <c r="L9" s="170">
        <v>21</v>
      </c>
      <c r="M9" s="170">
        <f>G9*(1+L9/100)</f>
        <v>26619.9758</v>
      </c>
      <c r="N9" s="170">
        <v>0</v>
      </c>
      <c r="O9" s="170">
        <f>ROUND(E9*N9,2)</f>
        <v>0</v>
      </c>
      <c r="P9" s="170">
        <v>0</v>
      </c>
      <c r="Q9" s="170">
        <f>ROUND(E9*P9,2)</f>
        <v>0</v>
      </c>
      <c r="R9" s="170"/>
      <c r="S9" s="170" t="s">
        <v>321</v>
      </c>
      <c r="T9" s="171" t="s">
        <v>322</v>
      </c>
      <c r="U9" s="157">
        <v>0</v>
      </c>
      <c r="V9" s="157">
        <f>ROUND(E9*U9,2)</f>
        <v>0</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1" x14ac:dyDescent="0.2">
      <c r="A10" s="155"/>
      <c r="B10" s="156"/>
      <c r="C10" s="270" t="s">
        <v>3119</v>
      </c>
      <c r="D10" s="271"/>
      <c r="E10" s="271"/>
      <c r="F10" s="271"/>
      <c r="G10" s="271"/>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326</v>
      </c>
      <c r="AH10" s="148"/>
      <c r="AI10" s="148"/>
      <c r="AJ10" s="148"/>
      <c r="AK10" s="148"/>
      <c r="AL10" s="148"/>
      <c r="AM10" s="148"/>
      <c r="AN10" s="148"/>
      <c r="AO10" s="148"/>
      <c r="AP10" s="148"/>
      <c r="AQ10" s="148"/>
      <c r="AR10" s="148"/>
      <c r="AS10" s="148"/>
      <c r="AT10" s="148"/>
      <c r="AU10" s="148"/>
      <c r="AV10" s="148"/>
      <c r="AW10" s="148"/>
      <c r="AX10" s="148"/>
      <c r="AY10" s="148"/>
      <c r="AZ10" s="148"/>
      <c r="BA10" s="172" t="str">
        <f>C10</f>
        <v>Plastový rozvaděč o celkových rozměrech v.1000 x š. 1250 x h. 320 mm, s montážním plechem  a  DIN lištami, a příslušenstvím (zámek FAB,..). Krytí IP65/IP20, přívody a vývody zespodu. Bude osazen do niky zděného pilíře s krycími dveřmi, který je dodávkou stavební části ČS.</v>
      </c>
      <c r="BB10" s="148"/>
      <c r="BC10" s="148"/>
      <c r="BD10" s="148"/>
      <c r="BE10" s="148"/>
      <c r="BF10" s="148"/>
      <c r="BG10" s="148"/>
      <c r="BH10" s="148"/>
    </row>
    <row r="11" spans="1:60" outlineLevel="1" x14ac:dyDescent="0.2">
      <c r="A11" s="187">
        <v>2</v>
      </c>
      <c r="B11" s="188" t="s">
        <v>3120</v>
      </c>
      <c r="C11" s="199" t="s">
        <v>3121</v>
      </c>
      <c r="D11" s="189" t="s">
        <v>2498</v>
      </c>
      <c r="E11" s="190">
        <v>1</v>
      </c>
      <c r="F11" s="191">
        <v>880</v>
      </c>
      <c r="G11" s="192">
        <f>ROUND(E11*F11,2)</f>
        <v>880</v>
      </c>
      <c r="H11" s="191">
        <v>0</v>
      </c>
      <c r="I11" s="192">
        <f>ROUND(E11*H11,2)</f>
        <v>0</v>
      </c>
      <c r="J11" s="191">
        <v>880</v>
      </c>
      <c r="K11" s="192">
        <f>ROUND(E11*J11,2)</f>
        <v>880</v>
      </c>
      <c r="L11" s="192">
        <v>21</v>
      </c>
      <c r="M11" s="192">
        <f>G11*(1+L11/100)</f>
        <v>1064.8</v>
      </c>
      <c r="N11" s="192">
        <v>0</v>
      </c>
      <c r="O11" s="192">
        <f>ROUND(E11*N11,2)</f>
        <v>0</v>
      </c>
      <c r="P11" s="192">
        <v>0</v>
      </c>
      <c r="Q11" s="192">
        <f>ROUND(E11*P11,2)</f>
        <v>0</v>
      </c>
      <c r="R11" s="192"/>
      <c r="S11" s="192" t="s">
        <v>321</v>
      </c>
      <c r="T11" s="193" t="s">
        <v>322</v>
      </c>
      <c r="U11" s="157">
        <v>0</v>
      </c>
      <c r="V11" s="157">
        <f>ROUND(E11*U11,2)</f>
        <v>0</v>
      </c>
      <c r="W11" s="157"/>
      <c r="X11" s="157" t="s">
        <v>388</v>
      </c>
      <c r="Y11" s="148"/>
      <c r="Z11" s="148"/>
      <c r="AA11" s="148"/>
      <c r="AB11" s="148"/>
      <c r="AC11" s="148"/>
      <c r="AD11" s="148"/>
      <c r="AE11" s="148"/>
      <c r="AF11" s="148"/>
      <c r="AG11" s="148" t="s">
        <v>389</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65">
        <v>3</v>
      </c>
      <c r="B12" s="166" t="s">
        <v>3122</v>
      </c>
      <c r="C12" s="175" t="s">
        <v>2918</v>
      </c>
      <c r="D12" s="167" t="s">
        <v>2498</v>
      </c>
      <c r="E12" s="168">
        <v>1</v>
      </c>
      <c r="F12" s="169">
        <v>6888.8</v>
      </c>
      <c r="G12" s="170">
        <f>ROUND(E12*F12,2)</f>
        <v>6888.8</v>
      </c>
      <c r="H12" s="169">
        <v>0</v>
      </c>
      <c r="I12" s="170">
        <f>ROUND(E12*H12,2)</f>
        <v>0</v>
      </c>
      <c r="J12" s="169">
        <v>6888.8</v>
      </c>
      <c r="K12" s="170">
        <f>ROUND(E12*J12,2)</f>
        <v>6888.8</v>
      </c>
      <c r="L12" s="170">
        <v>21</v>
      </c>
      <c r="M12" s="170">
        <f>G12*(1+L12/100)</f>
        <v>8335.4480000000003</v>
      </c>
      <c r="N12" s="170">
        <v>0</v>
      </c>
      <c r="O12" s="170">
        <f>ROUND(E12*N12,2)</f>
        <v>0</v>
      </c>
      <c r="P12" s="170">
        <v>0</v>
      </c>
      <c r="Q12" s="170">
        <f>ROUND(E12*P12,2)</f>
        <v>0</v>
      </c>
      <c r="R12" s="170"/>
      <c r="S12" s="170" t="s">
        <v>321</v>
      </c>
      <c r="T12" s="171" t="s">
        <v>322</v>
      </c>
      <c r="U12" s="157">
        <v>0</v>
      </c>
      <c r="V12" s="157">
        <f>ROUND(E12*U12,2)</f>
        <v>0</v>
      </c>
      <c r="W12" s="157"/>
      <c r="X12" s="157" t="s">
        <v>388</v>
      </c>
      <c r="Y12" s="148"/>
      <c r="Z12" s="148"/>
      <c r="AA12" s="148"/>
      <c r="AB12" s="148"/>
      <c r="AC12" s="148"/>
      <c r="AD12" s="148"/>
      <c r="AE12" s="148"/>
      <c r="AF12" s="148"/>
      <c r="AG12" s="148" t="s">
        <v>389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55"/>
      <c r="B13" s="156"/>
      <c r="C13" s="270" t="s">
        <v>2919</v>
      </c>
      <c r="D13" s="271"/>
      <c r="E13" s="271"/>
      <c r="F13" s="271"/>
      <c r="G13" s="271"/>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326</v>
      </c>
      <c r="AH13" s="148"/>
      <c r="AI13" s="148"/>
      <c r="AJ13" s="148"/>
      <c r="AK13" s="148"/>
      <c r="AL13" s="148"/>
      <c r="AM13" s="148"/>
      <c r="AN13" s="148"/>
      <c r="AO13" s="148"/>
      <c r="AP13" s="148"/>
      <c r="AQ13" s="148"/>
      <c r="AR13" s="148"/>
      <c r="AS13" s="148"/>
      <c r="AT13" s="148"/>
      <c r="AU13" s="148"/>
      <c r="AV13" s="148"/>
      <c r="AW13" s="148"/>
      <c r="AX13" s="148"/>
      <c r="AY13" s="148"/>
      <c r="AZ13" s="148"/>
      <c r="BA13" s="172" t="str">
        <f>C13</f>
        <v>Trojpólová přepěťová ochrana SPD typ 1+2, TN-C, s dálkovou signalizací a výměnnými moduly a odjištěním pojistkovým odpínačem. Všechny přepěťové ochrany budou dodány od jednoho výrobce!!!</v>
      </c>
      <c r="BB13" s="148"/>
      <c r="BC13" s="148"/>
      <c r="BD13" s="148"/>
      <c r="BE13" s="148"/>
      <c r="BF13" s="148"/>
      <c r="BG13" s="148"/>
      <c r="BH13" s="148"/>
    </row>
    <row r="14" spans="1:60" outlineLevel="1" x14ac:dyDescent="0.2">
      <c r="A14" s="165">
        <v>4</v>
      </c>
      <c r="B14" s="166" t="s">
        <v>3123</v>
      </c>
      <c r="C14" s="175" t="s">
        <v>2921</v>
      </c>
      <c r="D14" s="167" t="s">
        <v>2498</v>
      </c>
      <c r="E14" s="168">
        <v>1</v>
      </c>
      <c r="F14" s="169">
        <v>2280</v>
      </c>
      <c r="G14" s="170">
        <f>ROUND(E14*F14,2)</f>
        <v>2280</v>
      </c>
      <c r="H14" s="169">
        <v>0</v>
      </c>
      <c r="I14" s="170">
        <f>ROUND(E14*H14,2)</f>
        <v>0</v>
      </c>
      <c r="J14" s="169">
        <v>2280</v>
      </c>
      <c r="K14" s="170">
        <f>ROUND(E14*J14,2)</f>
        <v>2280</v>
      </c>
      <c r="L14" s="170">
        <v>21</v>
      </c>
      <c r="M14" s="170">
        <f>G14*(1+L14/100)</f>
        <v>2758.7999999999997</v>
      </c>
      <c r="N14" s="170">
        <v>0</v>
      </c>
      <c r="O14" s="170">
        <f>ROUND(E14*N14,2)</f>
        <v>0</v>
      </c>
      <c r="P14" s="170">
        <v>0</v>
      </c>
      <c r="Q14" s="170">
        <f>ROUND(E14*P14,2)</f>
        <v>0</v>
      </c>
      <c r="R14" s="170"/>
      <c r="S14" s="170" t="s">
        <v>321</v>
      </c>
      <c r="T14" s="171" t="s">
        <v>322</v>
      </c>
      <c r="U14" s="157">
        <v>0</v>
      </c>
      <c r="V14" s="157">
        <f>ROUND(E14*U14,2)</f>
        <v>0</v>
      </c>
      <c r="W14" s="157"/>
      <c r="X14" s="157" t="s">
        <v>388</v>
      </c>
      <c r="Y14" s="148"/>
      <c r="Z14" s="148"/>
      <c r="AA14" s="148"/>
      <c r="AB14" s="148"/>
      <c r="AC14" s="148"/>
      <c r="AD14" s="148"/>
      <c r="AE14" s="148"/>
      <c r="AF14" s="148"/>
      <c r="AG14" s="148" t="s">
        <v>389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55"/>
      <c r="B15" s="156"/>
      <c r="C15" s="270" t="s">
        <v>3124</v>
      </c>
      <c r="D15" s="271"/>
      <c r="E15" s="271"/>
      <c r="F15" s="271"/>
      <c r="G15" s="271"/>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326</v>
      </c>
      <c r="AH15" s="148"/>
      <c r="AI15" s="148"/>
      <c r="AJ15" s="148"/>
      <c r="AK15" s="148"/>
      <c r="AL15" s="148"/>
      <c r="AM15" s="148"/>
      <c r="AN15" s="148"/>
      <c r="AO15" s="148"/>
      <c r="AP15" s="148"/>
      <c r="AQ15" s="148"/>
      <c r="AR15" s="148"/>
      <c r="AS15" s="148"/>
      <c r="AT15" s="148"/>
      <c r="AU15" s="148"/>
      <c r="AV15" s="148"/>
      <c r="AW15" s="148"/>
      <c r="AX15" s="148"/>
      <c r="AY15" s="148"/>
      <c r="AZ15" s="148"/>
      <c r="BA15" s="172" t="str">
        <f>C15</f>
        <v>Trojpólový přepínač "SÍŤ-0-NZ" pro volbu napájení a nouzové vypnutí, 40A/400V, pro montáž do dveří, signalizace napájení na dveře rozvaděče, jištění ovládacího obvodu, pomocné kontakty, signály o způsobu napájení do ŘS</v>
      </c>
      <c r="BB15" s="148"/>
      <c r="BC15" s="148"/>
      <c r="BD15" s="148"/>
      <c r="BE15" s="148"/>
      <c r="BF15" s="148"/>
      <c r="BG15" s="148"/>
      <c r="BH15" s="148"/>
    </row>
    <row r="16" spans="1:60" outlineLevel="1" x14ac:dyDescent="0.2">
      <c r="A16" s="165">
        <v>5</v>
      </c>
      <c r="B16" s="166" t="s">
        <v>3125</v>
      </c>
      <c r="C16" s="175" t="s">
        <v>2924</v>
      </c>
      <c r="D16" s="167" t="s">
        <v>2498</v>
      </c>
      <c r="E16" s="168">
        <v>1</v>
      </c>
      <c r="F16" s="169">
        <v>2608</v>
      </c>
      <c r="G16" s="170">
        <f>ROUND(E16*F16,2)</f>
        <v>2608</v>
      </c>
      <c r="H16" s="169">
        <v>0</v>
      </c>
      <c r="I16" s="170">
        <f>ROUND(E16*H16,2)</f>
        <v>0</v>
      </c>
      <c r="J16" s="169">
        <v>2608</v>
      </c>
      <c r="K16" s="170">
        <f>ROUND(E16*J16,2)</f>
        <v>2608</v>
      </c>
      <c r="L16" s="170">
        <v>21</v>
      </c>
      <c r="M16" s="170">
        <f>G16*(1+L16/100)</f>
        <v>3155.68</v>
      </c>
      <c r="N16" s="170">
        <v>0</v>
      </c>
      <c r="O16" s="170">
        <f>ROUND(E16*N16,2)</f>
        <v>0</v>
      </c>
      <c r="P16" s="170">
        <v>0</v>
      </c>
      <c r="Q16" s="170">
        <f>ROUND(E16*P16,2)</f>
        <v>0</v>
      </c>
      <c r="R16" s="170"/>
      <c r="S16" s="170" t="s">
        <v>321</v>
      </c>
      <c r="T16" s="171" t="s">
        <v>322</v>
      </c>
      <c r="U16" s="157">
        <v>0</v>
      </c>
      <c r="V16" s="157">
        <f>ROUND(E16*U16,2)</f>
        <v>0</v>
      </c>
      <c r="W16" s="157"/>
      <c r="X16" s="157" t="s">
        <v>388</v>
      </c>
      <c r="Y16" s="148"/>
      <c r="Z16" s="148"/>
      <c r="AA16" s="148"/>
      <c r="AB16" s="148"/>
      <c r="AC16" s="148"/>
      <c r="AD16" s="148"/>
      <c r="AE16" s="148"/>
      <c r="AF16" s="148"/>
      <c r="AG16" s="148" t="s">
        <v>389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270" t="s">
        <v>2925</v>
      </c>
      <c r="D17" s="271"/>
      <c r="E17" s="271"/>
      <c r="F17" s="271"/>
      <c r="G17" s="271"/>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326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5">
        <v>6</v>
      </c>
      <c r="B18" s="166" t="s">
        <v>3126</v>
      </c>
      <c r="C18" s="175" t="s">
        <v>2927</v>
      </c>
      <c r="D18" s="167" t="s">
        <v>2498</v>
      </c>
      <c r="E18" s="168">
        <v>1</v>
      </c>
      <c r="F18" s="169">
        <v>3520</v>
      </c>
      <c r="G18" s="170">
        <f>ROUND(E18*F18,2)</f>
        <v>3520</v>
      </c>
      <c r="H18" s="169">
        <v>0</v>
      </c>
      <c r="I18" s="170">
        <f>ROUND(E18*H18,2)</f>
        <v>0</v>
      </c>
      <c r="J18" s="169">
        <v>3520</v>
      </c>
      <c r="K18" s="170">
        <f>ROUND(E18*J18,2)</f>
        <v>3520</v>
      </c>
      <c r="L18" s="170">
        <v>21</v>
      </c>
      <c r="M18" s="170">
        <f>G18*(1+L18/100)</f>
        <v>4259.2</v>
      </c>
      <c r="N18" s="170">
        <v>0</v>
      </c>
      <c r="O18" s="170">
        <f>ROUND(E18*N18,2)</f>
        <v>0</v>
      </c>
      <c r="P18" s="170">
        <v>0</v>
      </c>
      <c r="Q18" s="170">
        <f>ROUND(E18*P18,2)</f>
        <v>0</v>
      </c>
      <c r="R18" s="170"/>
      <c r="S18" s="170" t="s">
        <v>321</v>
      </c>
      <c r="T18" s="171" t="s">
        <v>322</v>
      </c>
      <c r="U18" s="157">
        <v>0</v>
      </c>
      <c r="V18" s="157">
        <f>ROUND(E18*U18,2)</f>
        <v>0</v>
      </c>
      <c r="W18" s="157"/>
      <c r="X18" s="157" t="s">
        <v>388</v>
      </c>
      <c r="Y18" s="148"/>
      <c r="Z18" s="148"/>
      <c r="AA18" s="148"/>
      <c r="AB18" s="148"/>
      <c r="AC18" s="148"/>
      <c r="AD18" s="148"/>
      <c r="AE18" s="148"/>
      <c r="AF18" s="148"/>
      <c r="AG18" s="148" t="s">
        <v>389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270" t="s">
        <v>2928</v>
      </c>
      <c r="D19" s="271"/>
      <c r="E19" s="271"/>
      <c r="F19" s="271"/>
      <c r="G19" s="271"/>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326</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5">
        <v>7</v>
      </c>
      <c r="B20" s="166" t="s">
        <v>3127</v>
      </c>
      <c r="C20" s="175" t="s">
        <v>2930</v>
      </c>
      <c r="D20" s="167" t="s">
        <v>2498</v>
      </c>
      <c r="E20" s="168">
        <v>1</v>
      </c>
      <c r="F20" s="169">
        <v>2360</v>
      </c>
      <c r="G20" s="170">
        <f>ROUND(E20*F20,2)</f>
        <v>2360</v>
      </c>
      <c r="H20" s="169">
        <v>0</v>
      </c>
      <c r="I20" s="170">
        <f>ROUND(E20*H20,2)</f>
        <v>0</v>
      </c>
      <c r="J20" s="169">
        <v>2360</v>
      </c>
      <c r="K20" s="170">
        <f>ROUND(E20*J20,2)</f>
        <v>2360</v>
      </c>
      <c r="L20" s="170">
        <v>21</v>
      </c>
      <c r="M20" s="170">
        <f>G20*(1+L20/100)</f>
        <v>2855.6</v>
      </c>
      <c r="N20" s="170">
        <v>0</v>
      </c>
      <c r="O20" s="170">
        <f>ROUND(E20*N20,2)</f>
        <v>0</v>
      </c>
      <c r="P20" s="170">
        <v>0</v>
      </c>
      <c r="Q20" s="170">
        <f>ROUND(E20*P20,2)</f>
        <v>0</v>
      </c>
      <c r="R20" s="170"/>
      <c r="S20" s="170" t="s">
        <v>321</v>
      </c>
      <c r="T20" s="171" t="s">
        <v>322</v>
      </c>
      <c r="U20" s="157">
        <v>0</v>
      </c>
      <c r="V20" s="157">
        <f>ROUND(E20*U20,2)</f>
        <v>0</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270" t="s">
        <v>2931</v>
      </c>
      <c r="D21" s="271"/>
      <c r="E21" s="271"/>
      <c r="F21" s="271"/>
      <c r="G21" s="271"/>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326</v>
      </c>
      <c r="AH21" s="148"/>
      <c r="AI21" s="148"/>
      <c r="AJ21" s="148"/>
      <c r="AK21" s="148"/>
      <c r="AL21" s="148"/>
      <c r="AM21" s="148"/>
      <c r="AN21" s="148"/>
      <c r="AO21" s="148"/>
      <c r="AP21" s="148"/>
      <c r="AQ21" s="148"/>
      <c r="AR21" s="148"/>
      <c r="AS21" s="148"/>
      <c r="AT21" s="148"/>
      <c r="AU21" s="148"/>
      <c r="AV21" s="148"/>
      <c r="AW21" s="148"/>
      <c r="AX21" s="148"/>
      <c r="AY21" s="148"/>
      <c r="AZ21" s="148"/>
      <c r="BA21" s="172" t="str">
        <f>C21</f>
        <v>Zásuvka nástěnná 230V, 16A - 1ks, zásuvka nástěnná 400V, 32A - ks, TN-S, odjištění zásuvek, proudový chránič 30mA</v>
      </c>
      <c r="BB21" s="148"/>
      <c r="BC21" s="148"/>
      <c r="BD21" s="148"/>
      <c r="BE21" s="148"/>
      <c r="BF21" s="148"/>
      <c r="BG21" s="148"/>
      <c r="BH21" s="148"/>
    </row>
    <row r="22" spans="1:60" outlineLevel="1" x14ac:dyDescent="0.2">
      <c r="A22" s="165">
        <v>8</v>
      </c>
      <c r="B22" s="166" t="s">
        <v>3128</v>
      </c>
      <c r="C22" s="175" t="s">
        <v>3129</v>
      </c>
      <c r="D22" s="167" t="s">
        <v>2498</v>
      </c>
      <c r="E22" s="168">
        <v>1</v>
      </c>
      <c r="F22" s="169">
        <v>1800</v>
      </c>
      <c r="G22" s="170">
        <f>ROUND(E22*F22,2)</f>
        <v>1800</v>
      </c>
      <c r="H22" s="169">
        <v>0</v>
      </c>
      <c r="I22" s="170">
        <f>ROUND(E22*H22,2)</f>
        <v>0</v>
      </c>
      <c r="J22" s="169">
        <v>1800</v>
      </c>
      <c r="K22" s="170">
        <f>ROUND(E22*J22,2)</f>
        <v>1800</v>
      </c>
      <c r="L22" s="170">
        <v>21</v>
      </c>
      <c r="M22" s="170">
        <f>G22*(1+L22/100)</f>
        <v>2178</v>
      </c>
      <c r="N22" s="170">
        <v>0</v>
      </c>
      <c r="O22" s="170">
        <f>ROUND(E22*N22,2)</f>
        <v>0</v>
      </c>
      <c r="P22" s="170">
        <v>0</v>
      </c>
      <c r="Q22" s="170">
        <f>ROUND(E22*P22,2)</f>
        <v>0</v>
      </c>
      <c r="R22" s="170"/>
      <c r="S22" s="170" t="s">
        <v>321</v>
      </c>
      <c r="T22" s="171" t="s">
        <v>322</v>
      </c>
      <c r="U22" s="157">
        <v>0</v>
      </c>
      <c r="V22" s="157">
        <f>ROUND(E22*U22,2)</f>
        <v>0</v>
      </c>
      <c r="W22" s="157"/>
      <c r="X22" s="157" t="s">
        <v>388</v>
      </c>
      <c r="Y22" s="148"/>
      <c r="Z22" s="148"/>
      <c r="AA22" s="148"/>
      <c r="AB22" s="148"/>
      <c r="AC22" s="148"/>
      <c r="AD22" s="148"/>
      <c r="AE22" s="148"/>
      <c r="AF22" s="148"/>
      <c r="AG22" s="148" t="s">
        <v>389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270" t="s">
        <v>3130</v>
      </c>
      <c r="D23" s="271"/>
      <c r="E23" s="271"/>
      <c r="F23" s="271"/>
      <c r="G23" s="271"/>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326</v>
      </c>
      <c r="AH23" s="148"/>
      <c r="AI23" s="148"/>
      <c r="AJ23" s="148"/>
      <c r="AK23" s="148"/>
      <c r="AL23" s="148"/>
      <c r="AM23" s="148"/>
      <c r="AN23" s="148"/>
      <c r="AO23" s="148"/>
      <c r="AP23" s="148"/>
      <c r="AQ23" s="148"/>
      <c r="AR23" s="148"/>
      <c r="AS23" s="148"/>
      <c r="AT23" s="148"/>
      <c r="AU23" s="148"/>
      <c r="AV23" s="148"/>
      <c r="AW23" s="148"/>
      <c r="AX23" s="148"/>
      <c r="AY23" s="148"/>
      <c r="AZ23" s="148"/>
      <c r="BA23" s="172" t="str">
        <f>C23</f>
        <v>Odjištěný vývod proudovým chráničem s nadproudovou ochranou pro osvětlení armaturní komory. Řadové svorky.</v>
      </c>
      <c r="BB23" s="148"/>
      <c r="BC23" s="148"/>
      <c r="BD23" s="148"/>
      <c r="BE23" s="148"/>
      <c r="BF23" s="148"/>
      <c r="BG23" s="148"/>
      <c r="BH23" s="148"/>
    </row>
    <row r="24" spans="1:60" outlineLevel="1" x14ac:dyDescent="0.2">
      <c r="A24" s="165">
        <v>9</v>
      </c>
      <c r="B24" s="166" t="s">
        <v>3131</v>
      </c>
      <c r="C24" s="175" t="s">
        <v>3132</v>
      </c>
      <c r="D24" s="167" t="s">
        <v>2498</v>
      </c>
      <c r="E24" s="168">
        <v>1</v>
      </c>
      <c r="F24" s="169">
        <v>3320</v>
      </c>
      <c r="G24" s="170">
        <f>ROUND(E24*F24,2)</f>
        <v>3320</v>
      </c>
      <c r="H24" s="169">
        <v>0</v>
      </c>
      <c r="I24" s="170">
        <f>ROUND(E24*H24,2)</f>
        <v>0</v>
      </c>
      <c r="J24" s="169">
        <v>3320</v>
      </c>
      <c r="K24" s="170">
        <f>ROUND(E24*J24,2)</f>
        <v>3320</v>
      </c>
      <c r="L24" s="170">
        <v>21</v>
      </c>
      <c r="M24" s="170">
        <f>G24*(1+L24/100)</f>
        <v>4017.2</v>
      </c>
      <c r="N24" s="170">
        <v>0</v>
      </c>
      <c r="O24" s="170">
        <f>ROUND(E24*N24,2)</f>
        <v>0</v>
      </c>
      <c r="P24" s="170">
        <v>0</v>
      </c>
      <c r="Q24" s="170">
        <f>ROUND(E24*P24,2)</f>
        <v>0</v>
      </c>
      <c r="R24" s="170"/>
      <c r="S24" s="170" t="s">
        <v>321</v>
      </c>
      <c r="T24" s="171" t="s">
        <v>322</v>
      </c>
      <c r="U24" s="157">
        <v>0</v>
      </c>
      <c r="V24" s="157">
        <f>ROUND(E24*U24,2)</f>
        <v>0</v>
      </c>
      <c r="W24" s="157"/>
      <c r="X24" s="157" t="s">
        <v>388</v>
      </c>
      <c r="Y24" s="148"/>
      <c r="Z24" s="148"/>
      <c r="AA24" s="148"/>
      <c r="AB24" s="148"/>
      <c r="AC24" s="148"/>
      <c r="AD24" s="148"/>
      <c r="AE24" s="148"/>
      <c r="AF24" s="148"/>
      <c r="AG24" s="148" t="s">
        <v>389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33.75" outlineLevel="1" x14ac:dyDescent="0.2">
      <c r="A25" s="155"/>
      <c r="B25" s="156"/>
      <c r="C25" s="270" t="s">
        <v>3133</v>
      </c>
      <c r="D25" s="271"/>
      <c r="E25" s="271"/>
      <c r="F25" s="271"/>
      <c r="G25" s="271"/>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326</v>
      </c>
      <c r="AH25" s="148"/>
      <c r="AI25" s="148"/>
      <c r="AJ25" s="148"/>
      <c r="AK25" s="148"/>
      <c r="AL25" s="148"/>
      <c r="AM25" s="148"/>
      <c r="AN25" s="148"/>
      <c r="AO25" s="148"/>
      <c r="AP25" s="148"/>
      <c r="AQ25" s="148"/>
      <c r="AR25" s="148"/>
      <c r="AS25" s="148"/>
      <c r="AT25" s="148"/>
      <c r="AU25" s="148"/>
      <c r="AV25" s="148"/>
      <c r="AW25" s="148"/>
      <c r="AX25" s="148"/>
      <c r="AY25" s="148"/>
      <c r="AZ25" s="148"/>
      <c r="BA25" s="172" t="str">
        <f>C25</f>
        <v>Odjištěný stykačový vývod proudovým chráničem s nadproudovou ochranou pro temperaci armaturní komory. Jištění ovládacího obvodu, trojpolohový přepínač R-0-A, pomocná a povelová relé, signalizace CHOD, PORUCHA. Ovládací napětí 230V AC. Řadové svorky. Možnost blokování z ŘS.</v>
      </c>
      <c r="BB25" s="148"/>
      <c r="BC25" s="148"/>
      <c r="BD25" s="148"/>
      <c r="BE25" s="148"/>
      <c r="BF25" s="148"/>
      <c r="BG25" s="148"/>
      <c r="BH25" s="148"/>
    </row>
    <row r="26" spans="1:60" outlineLevel="1" x14ac:dyDescent="0.2">
      <c r="A26" s="165">
        <v>10</v>
      </c>
      <c r="B26" s="166" t="s">
        <v>3134</v>
      </c>
      <c r="C26" s="175" t="s">
        <v>3135</v>
      </c>
      <c r="D26" s="167" t="s">
        <v>2498</v>
      </c>
      <c r="E26" s="168">
        <v>2</v>
      </c>
      <c r="F26" s="169">
        <v>13399.99</v>
      </c>
      <c r="G26" s="170">
        <f>ROUND(E26*F26,2)</f>
        <v>26799.98</v>
      </c>
      <c r="H26" s="169">
        <v>0</v>
      </c>
      <c r="I26" s="170">
        <f>ROUND(E26*H26,2)</f>
        <v>0</v>
      </c>
      <c r="J26" s="169">
        <v>13399.99</v>
      </c>
      <c r="K26" s="170">
        <f>ROUND(E26*J26,2)</f>
        <v>26799.98</v>
      </c>
      <c r="L26" s="170">
        <v>21</v>
      </c>
      <c r="M26" s="170">
        <f>G26*(1+L26/100)</f>
        <v>32427.9758</v>
      </c>
      <c r="N26" s="170">
        <v>0</v>
      </c>
      <c r="O26" s="170">
        <f>ROUND(E26*N26,2)</f>
        <v>0</v>
      </c>
      <c r="P26" s="170">
        <v>0</v>
      </c>
      <c r="Q26" s="170">
        <f>ROUND(E26*P26,2)</f>
        <v>0</v>
      </c>
      <c r="R26" s="170"/>
      <c r="S26" s="170" t="s">
        <v>321</v>
      </c>
      <c r="T26" s="171" t="s">
        <v>322</v>
      </c>
      <c r="U26" s="157">
        <v>0</v>
      </c>
      <c r="V26" s="157">
        <f>ROUND(E26*U26,2)</f>
        <v>0</v>
      </c>
      <c r="W26" s="157"/>
      <c r="X26" s="157" t="s">
        <v>388</v>
      </c>
      <c r="Y26" s="148"/>
      <c r="Z26" s="148"/>
      <c r="AA26" s="148"/>
      <c r="AB26" s="148"/>
      <c r="AC26" s="148"/>
      <c r="AD26" s="148"/>
      <c r="AE26" s="148"/>
      <c r="AF26" s="148"/>
      <c r="AG26" s="148" t="s">
        <v>389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ht="33.75" outlineLevel="1" x14ac:dyDescent="0.2">
      <c r="A27" s="155"/>
      <c r="B27" s="156"/>
      <c r="C27" s="270" t="s">
        <v>3136</v>
      </c>
      <c r="D27" s="271"/>
      <c r="E27" s="271"/>
      <c r="F27" s="271"/>
      <c r="G27" s="271"/>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326</v>
      </c>
      <c r="AH27" s="148"/>
      <c r="AI27" s="148"/>
      <c r="AJ27" s="148"/>
      <c r="AK27" s="148"/>
      <c r="AL27" s="148"/>
      <c r="AM27" s="148"/>
      <c r="AN27" s="148"/>
      <c r="AO27" s="148"/>
      <c r="AP27" s="148"/>
      <c r="AQ27" s="148"/>
      <c r="AR27" s="148"/>
      <c r="AS27" s="148"/>
      <c r="AT27" s="148"/>
      <c r="AU27" s="148"/>
      <c r="AV27" s="148"/>
      <c r="AW27" s="148"/>
      <c r="AX27" s="148"/>
      <c r="AY27" s="148"/>
      <c r="AZ27" s="148"/>
      <c r="BA27" s="172" t="str">
        <f>C27</f>
        <v>Odjištěný vývod pro ponorné kalové čerpadlo do výkonu 6,0kW, 400V, přímý přes FM zabudovaný v pohonu, provoz 1+1, motorový spouštěč pouze se zkratovou spouští, proudový chránič 30mA pro FM, stykač, pomocné kontakty. Jištění ovládacího obvodu, trojpolohový přepínač R-0-A, pomocná a povelová relé, signalizace CHOD, PORUCHA. Ovládací napětí 24V DC. Řadové svorky.</v>
      </c>
      <c r="BB27" s="148"/>
      <c r="BC27" s="148"/>
      <c r="BD27" s="148"/>
      <c r="BE27" s="148"/>
      <c r="BF27" s="148"/>
      <c r="BG27" s="148"/>
      <c r="BH27" s="148"/>
    </row>
    <row r="28" spans="1:60" outlineLevel="1" x14ac:dyDescent="0.2">
      <c r="A28" s="187">
        <v>11</v>
      </c>
      <c r="B28" s="188" t="s">
        <v>3137</v>
      </c>
      <c r="C28" s="199" t="s">
        <v>3138</v>
      </c>
      <c r="D28" s="189" t="s">
        <v>2486</v>
      </c>
      <c r="E28" s="190">
        <v>1</v>
      </c>
      <c r="F28" s="191">
        <v>440</v>
      </c>
      <c r="G28" s="192">
        <f>ROUND(E28*F28,2)</f>
        <v>440</v>
      </c>
      <c r="H28" s="191">
        <v>0</v>
      </c>
      <c r="I28" s="192">
        <f>ROUND(E28*H28,2)</f>
        <v>0</v>
      </c>
      <c r="J28" s="191">
        <v>440</v>
      </c>
      <c r="K28" s="192">
        <f>ROUND(E28*J28,2)</f>
        <v>440</v>
      </c>
      <c r="L28" s="192">
        <v>21</v>
      </c>
      <c r="M28" s="192">
        <f>G28*(1+L28/100)</f>
        <v>532.4</v>
      </c>
      <c r="N28" s="192">
        <v>0</v>
      </c>
      <c r="O28" s="192">
        <f>ROUND(E28*N28,2)</f>
        <v>0</v>
      </c>
      <c r="P28" s="192">
        <v>0</v>
      </c>
      <c r="Q28" s="192">
        <f>ROUND(E28*P28,2)</f>
        <v>0</v>
      </c>
      <c r="R28" s="192"/>
      <c r="S28" s="192" t="s">
        <v>321</v>
      </c>
      <c r="T28" s="193" t="s">
        <v>322</v>
      </c>
      <c r="U28" s="157">
        <v>0</v>
      </c>
      <c r="V28" s="157">
        <f>ROUND(E28*U28,2)</f>
        <v>0</v>
      </c>
      <c r="W28" s="157"/>
      <c r="X28" s="157" t="s">
        <v>388</v>
      </c>
      <c r="Y28" s="148"/>
      <c r="Z28" s="148"/>
      <c r="AA28" s="148"/>
      <c r="AB28" s="148"/>
      <c r="AC28" s="148"/>
      <c r="AD28" s="148"/>
      <c r="AE28" s="148"/>
      <c r="AF28" s="148"/>
      <c r="AG28" s="148" t="s">
        <v>389</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87">
        <v>12</v>
      </c>
      <c r="B29" s="188" t="s">
        <v>3139</v>
      </c>
      <c r="C29" s="199" t="s">
        <v>3140</v>
      </c>
      <c r="D29" s="189" t="s">
        <v>2486</v>
      </c>
      <c r="E29" s="190">
        <v>1</v>
      </c>
      <c r="F29" s="191">
        <v>440</v>
      </c>
      <c r="G29" s="192">
        <f>ROUND(E29*F29,2)</f>
        <v>440</v>
      </c>
      <c r="H29" s="191">
        <v>0</v>
      </c>
      <c r="I29" s="192">
        <f>ROUND(E29*H29,2)</f>
        <v>0</v>
      </c>
      <c r="J29" s="191">
        <v>440</v>
      </c>
      <c r="K29" s="192">
        <f>ROUND(E29*J29,2)</f>
        <v>440</v>
      </c>
      <c r="L29" s="192">
        <v>21</v>
      </c>
      <c r="M29" s="192">
        <f>G29*(1+L29/100)</f>
        <v>532.4</v>
      </c>
      <c r="N29" s="192">
        <v>0</v>
      </c>
      <c r="O29" s="192">
        <f>ROUND(E29*N29,2)</f>
        <v>0</v>
      </c>
      <c r="P29" s="192">
        <v>0</v>
      </c>
      <c r="Q29" s="192">
        <f>ROUND(E29*P29,2)</f>
        <v>0</v>
      </c>
      <c r="R29" s="192"/>
      <c r="S29" s="192" t="s">
        <v>321</v>
      </c>
      <c r="T29" s="193" t="s">
        <v>322</v>
      </c>
      <c r="U29" s="157">
        <v>0</v>
      </c>
      <c r="V29" s="157">
        <f>ROUND(E29*U29,2)</f>
        <v>0</v>
      </c>
      <c r="W29" s="157"/>
      <c r="X29" s="157" t="s">
        <v>388</v>
      </c>
      <c r="Y29" s="148"/>
      <c r="Z29" s="148"/>
      <c r="AA29" s="148"/>
      <c r="AB29" s="148"/>
      <c r="AC29" s="148"/>
      <c r="AD29" s="148"/>
      <c r="AE29" s="148"/>
      <c r="AF29" s="148"/>
      <c r="AG29" s="148" t="s">
        <v>389</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87">
        <v>13</v>
      </c>
      <c r="B30" s="188" t="s">
        <v>3141</v>
      </c>
      <c r="C30" s="199" t="s">
        <v>3142</v>
      </c>
      <c r="D30" s="189" t="s">
        <v>2486</v>
      </c>
      <c r="E30" s="190">
        <v>1</v>
      </c>
      <c r="F30" s="191">
        <v>520</v>
      </c>
      <c r="G30" s="192">
        <f>ROUND(E30*F30,2)</f>
        <v>520</v>
      </c>
      <c r="H30" s="191">
        <v>0</v>
      </c>
      <c r="I30" s="192">
        <f>ROUND(E30*H30,2)</f>
        <v>0</v>
      </c>
      <c r="J30" s="191">
        <v>520</v>
      </c>
      <c r="K30" s="192">
        <f>ROUND(E30*J30,2)</f>
        <v>520</v>
      </c>
      <c r="L30" s="192">
        <v>21</v>
      </c>
      <c r="M30" s="192">
        <f>G30*(1+L30/100)</f>
        <v>629.19999999999993</v>
      </c>
      <c r="N30" s="192">
        <v>0</v>
      </c>
      <c r="O30" s="192">
        <f>ROUND(E30*N30,2)</f>
        <v>0</v>
      </c>
      <c r="P30" s="192">
        <v>0</v>
      </c>
      <c r="Q30" s="192">
        <f>ROUND(E30*P30,2)</f>
        <v>0</v>
      </c>
      <c r="R30" s="192"/>
      <c r="S30" s="192" t="s">
        <v>321</v>
      </c>
      <c r="T30" s="193" t="s">
        <v>322</v>
      </c>
      <c r="U30" s="157">
        <v>0</v>
      </c>
      <c r="V30" s="157">
        <f>ROUND(E30*U30,2)</f>
        <v>0</v>
      </c>
      <c r="W30" s="157"/>
      <c r="X30" s="157" t="s">
        <v>388</v>
      </c>
      <c r="Y30" s="148"/>
      <c r="Z30" s="148"/>
      <c r="AA30" s="148"/>
      <c r="AB30" s="148"/>
      <c r="AC30" s="148"/>
      <c r="AD30" s="148"/>
      <c r="AE30" s="148"/>
      <c r="AF30" s="148"/>
      <c r="AG30" s="148" t="s">
        <v>389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65">
        <v>14</v>
      </c>
      <c r="B31" s="166" t="s">
        <v>3143</v>
      </c>
      <c r="C31" s="175" t="s">
        <v>3144</v>
      </c>
      <c r="D31" s="167" t="s">
        <v>2498</v>
      </c>
      <c r="E31" s="168">
        <v>1</v>
      </c>
      <c r="F31" s="169">
        <v>4600</v>
      </c>
      <c r="G31" s="170">
        <f>ROUND(E31*F31,2)</f>
        <v>4600</v>
      </c>
      <c r="H31" s="169">
        <v>0</v>
      </c>
      <c r="I31" s="170">
        <f>ROUND(E31*H31,2)</f>
        <v>0</v>
      </c>
      <c r="J31" s="169">
        <v>4600</v>
      </c>
      <c r="K31" s="170">
        <f>ROUND(E31*J31,2)</f>
        <v>4600</v>
      </c>
      <c r="L31" s="170">
        <v>21</v>
      </c>
      <c r="M31" s="170">
        <f>G31*(1+L31/100)</f>
        <v>5566</v>
      </c>
      <c r="N31" s="170">
        <v>0</v>
      </c>
      <c r="O31" s="170">
        <f>ROUND(E31*N31,2)</f>
        <v>0</v>
      </c>
      <c r="P31" s="170">
        <v>0</v>
      </c>
      <c r="Q31" s="170">
        <f>ROUND(E31*P31,2)</f>
        <v>0</v>
      </c>
      <c r="R31" s="170"/>
      <c r="S31" s="170" t="s">
        <v>321</v>
      </c>
      <c r="T31" s="171" t="s">
        <v>322</v>
      </c>
      <c r="U31" s="157">
        <v>0</v>
      </c>
      <c r="V31" s="157">
        <f>ROUND(E31*U31,2)</f>
        <v>0</v>
      </c>
      <c r="W31" s="157"/>
      <c r="X31" s="157" t="s">
        <v>388</v>
      </c>
      <c r="Y31" s="148"/>
      <c r="Z31" s="148"/>
      <c r="AA31" s="148"/>
      <c r="AB31" s="148"/>
      <c r="AC31" s="148"/>
      <c r="AD31" s="148"/>
      <c r="AE31" s="148"/>
      <c r="AF31" s="148"/>
      <c r="AG31" s="148" t="s">
        <v>389</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33.75" outlineLevel="1" x14ac:dyDescent="0.2">
      <c r="A32" s="155"/>
      <c r="B32" s="156"/>
      <c r="C32" s="270" t="s">
        <v>3145</v>
      </c>
      <c r="D32" s="271"/>
      <c r="E32" s="271"/>
      <c r="F32" s="271"/>
      <c r="G32" s="271"/>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326</v>
      </c>
      <c r="AH32" s="148"/>
      <c r="AI32" s="148"/>
      <c r="AJ32" s="148"/>
      <c r="AK32" s="148"/>
      <c r="AL32" s="148"/>
      <c r="AM32" s="148"/>
      <c r="AN32" s="148"/>
      <c r="AO32" s="148"/>
      <c r="AP32" s="148"/>
      <c r="AQ32" s="148"/>
      <c r="AR32" s="148"/>
      <c r="AS32" s="148"/>
      <c r="AT32" s="148"/>
      <c r="AU32" s="148"/>
      <c r="AV32" s="148"/>
      <c r="AW32" s="148"/>
      <c r="AX32" s="148"/>
      <c r="AY32" s="148"/>
      <c r="AZ32" s="148"/>
      <c r="BA32" s="172" t="str">
        <f>C32</f>
        <v>Odjištěný vývod pro kompresor do výkonu 4,0kW, 400V, přímý, ovládání od tlakového spínače přes ŘS - blokace při chodu čerpadel, motorový spouštěč, stykač, pomocné kontakty. Jištění ovládacího obvodu, trojpolohový přepínač R-0-A, pomocná a povelová relé, signalizace CHOD, PORUCHA. Ovládací napětí 230V AC. Řadové svorky.</v>
      </c>
      <c r="BB32" s="148"/>
      <c r="BC32" s="148"/>
      <c r="BD32" s="148"/>
      <c r="BE32" s="148"/>
      <c r="BF32" s="148"/>
      <c r="BG32" s="148"/>
      <c r="BH32" s="148"/>
    </row>
    <row r="33" spans="1:60" outlineLevel="1" x14ac:dyDescent="0.2">
      <c r="A33" s="165">
        <v>15</v>
      </c>
      <c r="B33" s="166" t="s">
        <v>3146</v>
      </c>
      <c r="C33" s="175" t="s">
        <v>3147</v>
      </c>
      <c r="D33" s="167" t="s">
        <v>2498</v>
      </c>
      <c r="E33" s="168">
        <v>1</v>
      </c>
      <c r="F33" s="169">
        <v>2440</v>
      </c>
      <c r="G33" s="170">
        <f>ROUND(E33*F33,2)</f>
        <v>2440</v>
      </c>
      <c r="H33" s="169">
        <v>0</v>
      </c>
      <c r="I33" s="170">
        <f>ROUND(E33*H33,2)</f>
        <v>0</v>
      </c>
      <c r="J33" s="169">
        <v>2440</v>
      </c>
      <c r="K33" s="170">
        <f>ROUND(E33*J33,2)</f>
        <v>2440</v>
      </c>
      <c r="L33" s="170">
        <v>21</v>
      </c>
      <c r="M33" s="170">
        <f>G33*(1+L33/100)</f>
        <v>2952.4</v>
      </c>
      <c r="N33" s="170">
        <v>0</v>
      </c>
      <c r="O33" s="170">
        <f>ROUND(E33*N33,2)</f>
        <v>0</v>
      </c>
      <c r="P33" s="170">
        <v>0</v>
      </c>
      <c r="Q33" s="170">
        <f>ROUND(E33*P33,2)</f>
        <v>0</v>
      </c>
      <c r="R33" s="170"/>
      <c r="S33" s="170" t="s">
        <v>321</v>
      </c>
      <c r="T33" s="171" t="s">
        <v>322</v>
      </c>
      <c r="U33" s="157">
        <v>0</v>
      </c>
      <c r="V33" s="157">
        <f>ROUND(E33*U33,2)</f>
        <v>0</v>
      </c>
      <c r="W33" s="157"/>
      <c r="X33" s="157" t="s">
        <v>388</v>
      </c>
      <c r="Y33" s="148"/>
      <c r="Z33" s="148"/>
      <c r="AA33" s="148"/>
      <c r="AB33" s="148"/>
      <c r="AC33" s="148"/>
      <c r="AD33" s="148"/>
      <c r="AE33" s="148"/>
      <c r="AF33" s="148"/>
      <c r="AG33" s="148" t="s">
        <v>389</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33.75" outlineLevel="1" x14ac:dyDescent="0.2">
      <c r="A34" s="155"/>
      <c r="B34" s="156"/>
      <c r="C34" s="270" t="s">
        <v>3148</v>
      </c>
      <c r="D34" s="271"/>
      <c r="E34" s="271"/>
      <c r="F34" s="271"/>
      <c r="G34" s="271"/>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326</v>
      </c>
      <c r="AH34" s="148"/>
      <c r="AI34" s="148"/>
      <c r="AJ34" s="148"/>
      <c r="AK34" s="148"/>
      <c r="AL34" s="148"/>
      <c r="AM34" s="148"/>
      <c r="AN34" s="148"/>
      <c r="AO34" s="148"/>
      <c r="AP34" s="148"/>
      <c r="AQ34" s="148"/>
      <c r="AR34" s="148"/>
      <c r="AS34" s="148"/>
      <c r="AT34" s="148"/>
      <c r="AU34" s="148"/>
      <c r="AV34" s="148"/>
      <c r="AW34" s="148"/>
      <c r="AX34" s="148"/>
      <c r="AY34" s="148"/>
      <c r="AZ34" s="148"/>
      <c r="BA34" s="172" t="str">
        <f>C34</f>
        <v>Odjištěný vývod pro elektromagnetický ventil 230V - bez napětí zavřen, jistič, relé, pomocné kontakty. Jištění ovládacího obvodu, trojpolohový přepínač R(OTE)-0-A, pomocná a povelová relé, signalizace OTEVŘEN, PORUCHA. Ovládací napětí 230V AC. Řadové svorky.</v>
      </c>
      <c r="BB34" s="148"/>
      <c r="BC34" s="148"/>
      <c r="BD34" s="148"/>
      <c r="BE34" s="148"/>
      <c r="BF34" s="148"/>
      <c r="BG34" s="148"/>
      <c r="BH34" s="148"/>
    </row>
    <row r="35" spans="1:60" outlineLevel="1" x14ac:dyDescent="0.2">
      <c r="A35" s="165">
        <v>16</v>
      </c>
      <c r="B35" s="166" t="s">
        <v>3149</v>
      </c>
      <c r="C35" s="175" t="s">
        <v>2936</v>
      </c>
      <c r="D35" s="167" t="s">
        <v>2498</v>
      </c>
      <c r="E35" s="168">
        <v>1</v>
      </c>
      <c r="F35" s="169">
        <v>3680</v>
      </c>
      <c r="G35" s="170">
        <f>ROUND(E35*F35,2)</f>
        <v>3680</v>
      </c>
      <c r="H35" s="169">
        <v>0</v>
      </c>
      <c r="I35" s="170">
        <f>ROUND(E35*H35,2)</f>
        <v>0</v>
      </c>
      <c r="J35" s="169">
        <v>3680</v>
      </c>
      <c r="K35" s="170">
        <f>ROUND(E35*J35,2)</f>
        <v>3680</v>
      </c>
      <c r="L35" s="170">
        <v>21</v>
      </c>
      <c r="M35" s="170">
        <f>G35*(1+L35/100)</f>
        <v>4452.8</v>
      </c>
      <c r="N35" s="170">
        <v>0</v>
      </c>
      <c r="O35" s="170">
        <f>ROUND(E35*N35,2)</f>
        <v>0</v>
      </c>
      <c r="P35" s="170">
        <v>0</v>
      </c>
      <c r="Q35" s="170">
        <f>ROUND(E35*P35,2)</f>
        <v>0</v>
      </c>
      <c r="R35" s="170"/>
      <c r="S35" s="170" t="s">
        <v>321</v>
      </c>
      <c r="T35" s="171" t="s">
        <v>322</v>
      </c>
      <c r="U35" s="157">
        <v>0</v>
      </c>
      <c r="V35" s="157">
        <f>ROUND(E35*U35,2)</f>
        <v>0</v>
      </c>
      <c r="W35" s="157"/>
      <c r="X35" s="157" t="s">
        <v>388</v>
      </c>
      <c r="Y35" s="148"/>
      <c r="Z35" s="148"/>
      <c r="AA35" s="148"/>
      <c r="AB35" s="148"/>
      <c r="AC35" s="148"/>
      <c r="AD35" s="148"/>
      <c r="AE35" s="148"/>
      <c r="AF35" s="148"/>
      <c r="AG35" s="148" t="s">
        <v>389</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22.5" outlineLevel="1" x14ac:dyDescent="0.2">
      <c r="A36" s="155"/>
      <c r="B36" s="156"/>
      <c r="C36" s="270" t="s">
        <v>2937</v>
      </c>
      <c r="D36" s="271"/>
      <c r="E36" s="271"/>
      <c r="F36" s="271"/>
      <c r="G36" s="271"/>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326</v>
      </c>
      <c r="AH36" s="148"/>
      <c r="AI36" s="148"/>
      <c r="AJ36" s="148"/>
      <c r="AK36" s="148"/>
      <c r="AL36" s="148"/>
      <c r="AM36" s="148"/>
      <c r="AN36" s="148"/>
      <c r="AO36" s="148"/>
      <c r="AP36" s="148"/>
      <c r="AQ36" s="148"/>
      <c r="AR36" s="148"/>
      <c r="AS36" s="148"/>
      <c r="AT36" s="148"/>
      <c r="AU36" s="148"/>
      <c r="AV36" s="148"/>
      <c r="AW36" s="148"/>
      <c r="AX36" s="148"/>
      <c r="AY36" s="148"/>
      <c r="AZ36" s="148"/>
      <c r="BA36" s="172" t="str">
        <f>C36</f>
        <v>Dvojpólová přepěťová ochrana SPD typ 3, 230V, TN-S, s vysokofrekvenčním filtrem, dálkovou signalizací - 1ks, rázová tlumivka 16A - 2ks, včetně odjištění. Všechny přepěťové ochrany budou dodány od jednoho výrobce!!!</v>
      </c>
      <c r="BB36" s="148"/>
      <c r="BC36" s="148"/>
      <c r="BD36" s="148"/>
      <c r="BE36" s="148"/>
      <c r="BF36" s="148"/>
      <c r="BG36" s="148"/>
      <c r="BH36" s="148"/>
    </row>
    <row r="37" spans="1:60" outlineLevel="1" x14ac:dyDescent="0.2">
      <c r="A37" s="165">
        <v>17</v>
      </c>
      <c r="B37" s="166" t="s">
        <v>3150</v>
      </c>
      <c r="C37" s="175" t="s">
        <v>2939</v>
      </c>
      <c r="D37" s="167" t="s">
        <v>2498</v>
      </c>
      <c r="E37" s="168">
        <v>1</v>
      </c>
      <c r="F37" s="169">
        <v>10879.99</v>
      </c>
      <c r="G37" s="170">
        <f>ROUND(E37*F37,2)</f>
        <v>10879.99</v>
      </c>
      <c r="H37" s="169">
        <v>0</v>
      </c>
      <c r="I37" s="170">
        <f>ROUND(E37*H37,2)</f>
        <v>0</v>
      </c>
      <c r="J37" s="169">
        <v>10879.99</v>
      </c>
      <c r="K37" s="170">
        <f>ROUND(E37*J37,2)</f>
        <v>10879.99</v>
      </c>
      <c r="L37" s="170">
        <v>21</v>
      </c>
      <c r="M37" s="170">
        <f>G37*(1+L37/100)</f>
        <v>13164.787899999999</v>
      </c>
      <c r="N37" s="170">
        <v>0</v>
      </c>
      <c r="O37" s="170">
        <f>ROUND(E37*N37,2)</f>
        <v>0</v>
      </c>
      <c r="P37" s="170">
        <v>0</v>
      </c>
      <c r="Q37" s="170">
        <f>ROUND(E37*P37,2)</f>
        <v>0</v>
      </c>
      <c r="R37" s="170"/>
      <c r="S37" s="170" t="s">
        <v>321</v>
      </c>
      <c r="T37" s="171" t="s">
        <v>322</v>
      </c>
      <c r="U37" s="157">
        <v>0</v>
      </c>
      <c r="V37" s="157">
        <f>ROUND(E37*U37,2)</f>
        <v>0</v>
      </c>
      <c r="W37" s="157"/>
      <c r="X37" s="157" t="s">
        <v>388</v>
      </c>
      <c r="Y37" s="148"/>
      <c r="Z37" s="148"/>
      <c r="AA37" s="148"/>
      <c r="AB37" s="148"/>
      <c r="AC37" s="148"/>
      <c r="AD37" s="148"/>
      <c r="AE37" s="148"/>
      <c r="AF37" s="148"/>
      <c r="AG37" s="148" t="s">
        <v>389</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270" t="s">
        <v>2940</v>
      </c>
      <c r="D38" s="271"/>
      <c r="E38" s="271"/>
      <c r="F38" s="271"/>
      <c r="G38" s="271"/>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326</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65">
        <v>18</v>
      </c>
      <c r="B39" s="166" t="s">
        <v>3151</v>
      </c>
      <c r="C39" s="175" t="s">
        <v>2942</v>
      </c>
      <c r="D39" s="167" t="s">
        <v>2498</v>
      </c>
      <c r="E39" s="168">
        <v>3</v>
      </c>
      <c r="F39" s="169">
        <v>960</v>
      </c>
      <c r="G39" s="170">
        <f>ROUND(E39*F39,2)</f>
        <v>2880</v>
      </c>
      <c r="H39" s="169">
        <v>0</v>
      </c>
      <c r="I39" s="170">
        <f>ROUND(E39*H39,2)</f>
        <v>0</v>
      </c>
      <c r="J39" s="169">
        <v>960</v>
      </c>
      <c r="K39" s="170">
        <f>ROUND(E39*J39,2)</f>
        <v>2880</v>
      </c>
      <c r="L39" s="170">
        <v>21</v>
      </c>
      <c r="M39" s="170">
        <f>G39*(1+L39/100)</f>
        <v>3484.7999999999997</v>
      </c>
      <c r="N39" s="170">
        <v>0</v>
      </c>
      <c r="O39" s="170">
        <f>ROUND(E39*N39,2)</f>
        <v>0</v>
      </c>
      <c r="P39" s="170">
        <v>0</v>
      </c>
      <c r="Q39" s="170">
        <f>ROUND(E39*P39,2)</f>
        <v>0</v>
      </c>
      <c r="R39" s="170"/>
      <c r="S39" s="170" t="s">
        <v>321</v>
      </c>
      <c r="T39" s="171" t="s">
        <v>322</v>
      </c>
      <c r="U39" s="157">
        <v>0</v>
      </c>
      <c r="V39" s="157">
        <f>ROUND(E39*U39,2)</f>
        <v>0</v>
      </c>
      <c r="W39" s="157"/>
      <c r="X39" s="157" t="s">
        <v>388</v>
      </c>
      <c r="Y39" s="148"/>
      <c r="Z39" s="148"/>
      <c r="AA39" s="148"/>
      <c r="AB39" s="148"/>
      <c r="AC39" s="148"/>
      <c r="AD39" s="148"/>
      <c r="AE39" s="148"/>
      <c r="AF39" s="148"/>
      <c r="AG39" s="148" t="s">
        <v>389</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270" t="s">
        <v>2943</v>
      </c>
      <c r="D40" s="271"/>
      <c r="E40" s="271"/>
      <c r="F40" s="271"/>
      <c r="G40" s="271"/>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326</v>
      </c>
      <c r="AH40" s="148"/>
      <c r="AI40" s="148"/>
      <c r="AJ40" s="148"/>
      <c r="AK40" s="148"/>
      <c r="AL40" s="148"/>
      <c r="AM40" s="148"/>
      <c r="AN40" s="148"/>
      <c r="AO40" s="148"/>
      <c r="AP40" s="148"/>
      <c r="AQ40" s="148"/>
      <c r="AR40" s="148"/>
      <c r="AS40" s="148"/>
      <c r="AT40" s="148"/>
      <c r="AU40" s="148"/>
      <c r="AV40" s="148"/>
      <c r="AW40" s="148"/>
      <c r="AX40" s="148"/>
      <c r="AY40" s="148"/>
      <c r="AZ40" s="148"/>
      <c r="BA40" s="172" t="str">
        <f>C40</f>
        <v>Odjištěný vývod trubičkovou pojistkou do 1A v pojistkové řadové svorkovnici, pomocné relé 24V DC, řadové svorky</v>
      </c>
      <c r="BB40" s="148"/>
      <c r="BC40" s="148"/>
      <c r="BD40" s="148"/>
      <c r="BE40" s="148"/>
      <c r="BF40" s="148"/>
      <c r="BG40" s="148"/>
      <c r="BH40" s="148"/>
    </row>
    <row r="41" spans="1:60" outlineLevel="1" x14ac:dyDescent="0.2">
      <c r="A41" s="165">
        <v>19</v>
      </c>
      <c r="B41" s="166" t="s">
        <v>3152</v>
      </c>
      <c r="C41" s="175" t="s">
        <v>2948</v>
      </c>
      <c r="D41" s="167" t="s">
        <v>2498</v>
      </c>
      <c r="E41" s="168">
        <v>1</v>
      </c>
      <c r="F41" s="169">
        <v>960</v>
      </c>
      <c r="G41" s="170">
        <f>ROUND(E41*F41,2)</f>
        <v>960</v>
      </c>
      <c r="H41" s="169">
        <v>0</v>
      </c>
      <c r="I41" s="170">
        <f>ROUND(E41*H41,2)</f>
        <v>0</v>
      </c>
      <c r="J41" s="169">
        <v>960</v>
      </c>
      <c r="K41" s="170">
        <f>ROUND(E41*J41,2)</f>
        <v>960</v>
      </c>
      <c r="L41" s="170">
        <v>21</v>
      </c>
      <c r="M41" s="170">
        <f>G41*(1+L41/100)</f>
        <v>1161.5999999999999</v>
      </c>
      <c r="N41" s="170">
        <v>0</v>
      </c>
      <c r="O41" s="170">
        <f>ROUND(E41*N41,2)</f>
        <v>0</v>
      </c>
      <c r="P41" s="170">
        <v>0</v>
      </c>
      <c r="Q41" s="170">
        <f>ROUND(E41*P41,2)</f>
        <v>0</v>
      </c>
      <c r="R41" s="170"/>
      <c r="S41" s="170" t="s">
        <v>321</v>
      </c>
      <c r="T41" s="171" t="s">
        <v>322</v>
      </c>
      <c r="U41" s="157">
        <v>0</v>
      </c>
      <c r="V41" s="157">
        <f>ROUND(E41*U41,2)</f>
        <v>0</v>
      </c>
      <c r="W41" s="157"/>
      <c r="X41" s="157" t="s">
        <v>388</v>
      </c>
      <c r="Y41" s="148"/>
      <c r="Z41" s="148"/>
      <c r="AA41" s="148"/>
      <c r="AB41" s="148"/>
      <c r="AC41" s="148"/>
      <c r="AD41" s="148"/>
      <c r="AE41" s="148"/>
      <c r="AF41" s="148"/>
      <c r="AG41" s="148" t="s">
        <v>389</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270" t="s">
        <v>2949</v>
      </c>
      <c r="D42" s="271"/>
      <c r="E42" s="271"/>
      <c r="F42" s="271"/>
      <c r="G42" s="271"/>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326</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87">
        <v>20</v>
      </c>
      <c r="B43" s="188" t="s">
        <v>3153</v>
      </c>
      <c r="C43" s="199" t="s">
        <v>2951</v>
      </c>
      <c r="D43" s="189" t="s">
        <v>2486</v>
      </c>
      <c r="E43" s="190">
        <v>1</v>
      </c>
      <c r="F43" s="191">
        <v>360</v>
      </c>
      <c r="G43" s="192">
        <f>ROUND(E43*F43,2)</f>
        <v>360</v>
      </c>
      <c r="H43" s="191">
        <v>0</v>
      </c>
      <c r="I43" s="192">
        <f>ROUND(E43*H43,2)</f>
        <v>0</v>
      </c>
      <c r="J43" s="191">
        <v>360</v>
      </c>
      <c r="K43" s="192">
        <f>ROUND(E43*J43,2)</f>
        <v>360</v>
      </c>
      <c r="L43" s="192">
        <v>21</v>
      </c>
      <c r="M43" s="192">
        <f>G43*(1+L43/100)</f>
        <v>435.59999999999997</v>
      </c>
      <c r="N43" s="192">
        <v>0</v>
      </c>
      <c r="O43" s="192">
        <f>ROUND(E43*N43,2)</f>
        <v>0</v>
      </c>
      <c r="P43" s="192">
        <v>0</v>
      </c>
      <c r="Q43" s="192">
        <f>ROUND(E43*P43,2)</f>
        <v>0</v>
      </c>
      <c r="R43" s="192"/>
      <c r="S43" s="192" t="s">
        <v>321</v>
      </c>
      <c r="T43" s="193" t="s">
        <v>322</v>
      </c>
      <c r="U43" s="157">
        <v>0</v>
      </c>
      <c r="V43" s="157">
        <f>ROUND(E43*U43,2)</f>
        <v>0</v>
      </c>
      <c r="W43" s="157"/>
      <c r="X43" s="157" t="s">
        <v>388</v>
      </c>
      <c r="Y43" s="148"/>
      <c r="Z43" s="148"/>
      <c r="AA43" s="148"/>
      <c r="AB43" s="148"/>
      <c r="AC43" s="148"/>
      <c r="AD43" s="148"/>
      <c r="AE43" s="148"/>
      <c r="AF43" s="148"/>
      <c r="AG43" s="148" t="s">
        <v>389</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87">
        <v>21</v>
      </c>
      <c r="B44" s="188" t="s">
        <v>3154</v>
      </c>
      <c r="C44" s="199" t="s">
        <v>3155</v>
      </c>
      <c r="D44" s="189" t="s">
        <v>2486</v>
      </c>
      <c r="E44" s="190">
        <v>1</v>
      </c>
      <c r="F44" s="191">
        <v>1200</v>
      </c>
      <c r="G44" s="192">
        <f>ROUND(E44*F44,2)</f>
        <v>1200</v>
      </c>
      <c r="H44" s="191">
        <v>0</v>
      </c>
      <c r="I44" s="192">
        <f>ROUND(E44*H44,2)</f>
        <v>0</v>
      </c>
      <c r="J44" s="191">
        <v>1200</v>
      </c>
      <c r="K44" s="192">
        <f>ROUND(E44*J44,2)</f>
        <v>1200</v>
      </c>
      <c r="L44" s="192">
        <v>21</v>
      </c>
      <c r="M44" s="192">
        <f>G44*(1+L44/100)</f>
        <v>1452</v>
      </c>
      <c r="N44" s="192">
        <v>0</v>
      </c>
      <c r="O44" s="192">
        <f>ROUND(E44*N44,2)</f>
        <v>0</v>
      </c>
      <c r="P44" s="192">
        <v>0</v>
      </c>
      <c r="Q44" s="192">
        <f>ROUND(E44*P44,2)</f>
        <v>0</v>
      </c>
      <c r="R44" s="192"/>
      <c r="S44" s="192" t="s">
        <v>321</v>
      </c>
      <c r="T44" s="193" t="s">
        <v>322</v>
      </c>
      <c r="U44" s="157">
        <v>0</v>
      </c>
      <c r="V44" s="157">
        <f>ROUND(E44*U44,2)</f>
        <v>0</v>
      </c>
      <c r="W44" s="157"/>
      <c r="X44" s="157" t="s">
        <v>388</v>
      </c>
      <c r="Y44" s="148"/>
      <c r="Z44" s="148"/>
      <c r="AA44" s="148"/>
      <c r="AB44" s="148"/>
      <c r="AC44" s="148"/>
      <c r="AD44" s="148"/>
      <c r="AE44" s="148"/>
      <c r="AF44" s="148"/>
      <c r="AG44" s="148" t="s">
        <v>389</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87">
        <v>22</v>
      </c>
      <c r="B45" s="188" t="s">
        <v>3156</v>
      </c>
      <c r="C45" s="199" t="s">
        <v>2953</v>
      </c>
      <c r="D45" s="189" t="s">
        <v>2486</v>
      </c>
      <c r="E45" s="190">
        <v>3</v>
      </c>
      <c r="F45" s="191">
        <v>339.2</v>
      </c>
      <c r="G45" s="192">
        <f>ROUND(E45*F45,2)</f>
        <v>1017.6</v>
      </c>
      <c r="H45" s="191">
        <v>0</v>
      </c>
      <c r="I45" s="192">
        <f>ROUND(E45*H45,2)</f>
        <v>0</v>
      </c>
      <c r="J45" s="191">
        <v>339.2</v>
      </c>
      <c r="K45" s="192">
        <f>ROUND(E45*J45,2)</f>
        <v>1017.6</v>
      </c>
      <c r="L45" s="192">
        <v>21</v>
      </c>
      <c r="M45" s="192">
        <f>G45*(1+L45/100)</f>
        <v>1231.296</v>
      </c>
      <c r="N45" s="192">
        <v>0</v>
      </c>
      <c r="O45" s="192">
        <f>ROUND(E45*N45,2)</f>
        <v>0</v>
      </c>
      <c r="P45" s="192">
        <v>0</v>
      </c>
      <c r="Q45" s="192">
        <f>ROUND(E45*P45,2)</f>
        <v>0</v>
      </c>
      <c r="R45" s="192"/>
      <c r="S45" s="192" t="s">
        <v>321</v>
      </c>
      <c r="T45" s="193" t="s">
        <v>322</v>
      </c>
      <c r="U45" s="157">
        <v>0</v>
      </c>
      <c r="V45" s="157">
        <f>ROUND(E45*U45,2)</f>
        <v>0</v>
      </c>
      <c r="W45" s="157"/>
      <c r="X45" s="157" t="s">
        <v>388</v>
      </c>
      <c r="Y45" s="148"/>
      <c r="Z45" s="148"/>
      <c r="AA45" s="148"/>
      <c r="AB45" s="148"/>
      <c r="AC45" s="148"/>
      <c r="AD45" s="148"/>
      <c r="AE45" s="148"/>
      <c r="AF45" s="148"/>
      <c r="AG45" s="148" t="s">
        <v>389</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87">
        <v>23</v>
      </c>
      <c r="B46" s="188" t="s">
        <v>3157</v>
      </c>
      <c r="C46" s="199" t="s">
        <v>2955</v>
      </c>
      <c r="D46" s="189" t="s">
        <v>2486</v>
      </c>
      <c r="E46" s="190">
        <v>3</v>
      </c>
      <c r="F46" s="191">
        <v>339.2</v>
      </c>
      <c r="G46" s="192">
        <f>ROUND(E46*F46,2)</f>
        <v>1017.6</v>
      </c>
      <c r="H46" s="191">
        <v>0</v>
      </c>
      <c r="I46" s="192">
        <f>ROUND(E46*H46,2)</f>
        <v>0</v>
      </c>
      <c r="J46" s="191">
        <v>339.2</v>
      </c>
      <c r="K46" s="192">
        <f>ROUND(E46*J46,2)</f>
        <v>1017.6</v>
      </c>
      <c r="L46" s="192">
        <v>21</v>
      </c>
      <c r="M46" s="192">
        <f>G46*(1+L46/100)</f>
        <v>1231.296</v>
      </c>
      <c r="N46" s="192">
        <v>0</v>
      </c>
      <c r="O46" s="192">
        <f>ROUND(E46*N46,2)</f>
        <v>0</v>
      </c>
      <c r="P46" s="192">
        <v>0</v>
      </c>
      <c r="Q46" s="192">
        <f>ROUND(E46*P46,2)</f>
        <v>0</v>
      </c>
      <c r="R46" s="192"/>
      <c r="S46" s="192" t="s">
        <v>321</v>
      </c>
      <c r="T46" s="193" t="s">
        <v>322</v>
      </c>
      <c r="U46" s="157">
        <v>0</v>
      </c>
      <c r="V46" s="157">
        <f>ROUND(E46*U46,2)</f>
        <v>0</v>
      </c>
      <c r="W46" s="157"/>
      <c r="X46" s="157" t="s">
        <v>388</v>
      </c>
      <c r="Y46" s="148"/>
      <c r="Z46" s="148"/>
      <c r="AA46" s="148"/>
      <c r="AB46" s="148"/>
      <c r="AC46" s="148"/>
      <c r="AD46" s="148"/>
      <c r="AE46" s="148"/>
      <c r="AF46" s="148"/>
      <c r="AG46" s="148" t="s">
        <v>389</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65">
        <v>24</v>
      </c>
      <c r="B47" s="166" t="s">
        <v>3158</v>
      </c>
      <c r="C47" s="175" t="s">
        <v>2957</v>
      </c>
      <c r="D47" s="167" t="s">
        <v>2486</v>
      </c>
      <c r="E47" s="168">
        <v>1</v>
      </c>
      <c r="F47" s="169">
        <v>59199.91</v>
      </c>
      <c r="G47" s="170">
        <f>ROUND(E47*F47,2)</f>
        <v>59199.91</v>
      </c>
      <c r="H47" s="169">
        <v>0</v>
      </c>
      <c r="I47" s="170">
        <f>ROUND(E47*H47,2)</f>
        <v>0</v>
      </c>
      <c r="J47" s="169">
        <v>59199.91</v>
      </c>
      <c r="K47" s="170">
        <f>ROUND(E47*J47,2)</f>
        <v>59199.91</v>
      </c>
      <c r="L47" s="170">
        <v>21</v>
      </c>
      <c r="M47" s="170">
        <f>G47*(1+L47/100)</f>
        <v>71631.891100000008</v>
      </c>
      <c r="N47" s="170">
        <v>0</v>
      </c>
      <c r="O47" s="170">
        <f>ROUND(E47*N47,2)</f>
        <v>0</v>
      </c>
      <c r="P47" s="170">
        <v>0</v>
      </c>
      <c r="Q47" s="170">
        <f>ROUND(E47*P47,2)</f>
        <v>0</v>
      </c>
      <c r="R47" s="170"/>
      <c r="S47" s="170" t="s">
        <v>321</v>
      </c>
      <c r="T47" s="171" t="s">
        <v>322</v>
      </c>
      <c r="U47" s="157">
        <v>0</v>
      </c>
      <c r="V47" s="157">
        <f>ROUND(E47*U47,2)</f>
        <v>0</v>
      </c>
      <c r="W47" s="157"/>
      <c r="X47" s="157" t="s">
        <v>388</v>
      </c>
      <c r="Y47" s="148"/>
      <c r="Z47" s="148"/>
      <c r="AA47" s="148"/>
      <c r="AB47" s="148"/>
      <c r="AC47" s="148"/>
      <c r="AD47" s="148"/>
      <c r="AE47" s="148"/>
      <c r="AF47" s="148"/>
      <c r="AG47" s="148" t="s">
        <v>389</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270" t="s">
        <v>2958</v>
      </c>
      <c r="D48" s="271"/>
      <c r="E48" s="271"/>
      <c r="F48" s="271"/>
      <c r="G48" s="271"/>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326</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261" t="s">
        <v>2959</v>
      </c>
      <c r="D49" s="262"/>
      <c r="E49" s="262"/>
      <c r="F49" s="262"/>
      <c r="G49" s="262"/>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326</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261" t="s">
        <v>3029</v>
      </c>
      <c r="D50" s="262"/>
      <c r="E50" s="262"/>
      <c r="F50" s="262"/>
      <c r="G50" s="262"/>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326</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261" t="s">
        <v>3159</v>
      </c>
      <c r="D51" s="262"/>
      <c r="E51" s="262"/>
      <c r="F51" s="262"/>
      <c r="G51" s="262"/>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326</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261" t="s">
        <v>2961</v>
      </c>
      <c r="D52" s="262"/>
      <c r="E52" s="262"/>
      <c r="F52" s="262"/>
      <c r="G52" s="262"/>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326</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261" t="s">
        <v>2962</v>
      </c>
      <c r="D53" s="262"/>
      <c r="E53" s="262"/>
      <c r="F53" s="262"/>
      <c r="G53" s="262"/>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326</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33.75" outlineLevel="1" x14ac:dyDescent="0.2">
      <c r="A54" s="155"/>
      <c r="B54" s="156"/>
      <c r="C54" s="261" t="s">
        <v>3200</v>
      </c>
      <c r="D54" s="262"/>
      <c r="E54" s="262"/>
      <c r="F54" s="262"/>
      <c r="G54" s="262"/>
      <c r="H54" s="157"/>
      <c r="I54" s="157"/>
      <c r="J54" s="157"/>
      <c r="K54" s="157"/>
      <c r="L54" s="157"/>
      <c r="M54" s="157"/>
      <c r="N54" s="157"/>
      <c r="O54" s="157"/>
      <c r="P54" s="157"/>
      <c r="Q54" s="157"/>
      <c r="R54" s="157"/>
      <c r="S54" s="157"/>
      <c r="T54" s="157"/>
      <c r="U54" s="157"/>
      <c r="V54" s="157"/>
      <c r="W54" s="157"/>
      <c r="X54" s="157"/>
      <c r="Y54" s="148"/>
      <c r="Z54" s="148"/>
      <c r="AA54" s="148"/>
      <c r="AB54" s="148"/>
      <c r="AC54" s="148"/>
      <c r="AD54" s="148"/>
      <c r="AE54" s="148"/>
      <c r="AF54" s="148"/>
      <c r="AG54" s="148" t="s">
        <v>326</v>
      </c>
      <c r="AH54" s="148"/>
      <c r="AI54" s="148"/>
      <c r="AJ54" s="148"/>
      <c r="AK54" s="148"/>
      <c r="AL54" s="148"/>
      <c r="AM54" s="148"/>
      <c r="AN54" s="148"/>
      <c r="AO54" s="148"/>
      <c r="AP54" s="148"/>
      <c r="AQ54" s="148"/>
      <c r="AR54" s="148"/>
      <c r="AS54" s="148"/>
      <c r="AT54" s="148"/>
      <c r="AU54" s="148"/>
      <c r="AV54" s="148"/>
      <c r="AW54" s="148"/>
      <c r="AX54" s="148"/>
      <c r="AY54" s="148"/>
      <c r="AZ54" s="148"/>
      <c r="BA54" s="172" t="str">
        <f>C54</f>
        <v>1x rozšiřující modul digitálních vstupů 8xDI, 24V DC, 1x rozšiřující modul analogových vstupů 4xAI, 24V DC, galvanicky oddělené, pro montáž na DIN, kabelové propojení PLC - rozšiřující modul, programové vybavení pro PLC, SW do stanice pro řízení ČS, osazení zařízení do skříně RMDx včetně prodrátování, oživení, odladění a zaškolení obsluhy.</v>
      </c>
      <c r="BB54" s="148"/>
      <c r="BC54" s="148"/>
      <c r="BD54" s="148"/>
      <c r="BE54" s="148"/>
      <c r="BF54" s="148"/>
      <c r="BG54" s="148"/>
      <c r="BH54" s="148"/>
    </row>
    <row r="55" spans="1:60" outlineLevel="1" x14ac:dyDescent="0.2">
      <c r="A55" s="155"/>
      <c r="B55" s="156"/>
      <c r="C55" s="261" t="s">
        <v>2963</v>
      </c>
      <c r="D55" s="262"/>
      <c r="E55" s="262"/>
      <c r="F55" s="262"/>
      <c r="G55" s="262"/>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326</v>
      </c>
      <c r="AH55" s="148"/>
      <c r="AI55" s="148"/>
      <c r="AJ55" s="148"/>
      <c r="AK55" s="148"/>
      <c r="AL55" s="148"/>
      <c r="AM55" s="148"/>
      <c r="AN55" s="148"/>
      <c r="AO55" s="148"/>
      <c r="AP55" s="148"/>
      <c r="AQ55" s="148"/>
      <c r="AR55" s="148"/>
      <c r="AS55" s="148"/>
      <c r="AT55" s="148"/>
      <c r="AU55" s="148"/>
      <c r="AV55" s="148"/>
      <c r="AW55" s="148"/>
      <c r="AX55" s="148"/>
      <c r="AY55" s="148"/>
      <c r="AZ55" s="148"/>
      <c r="BA55" s="172" t="str">
        <f>C55</f>
        <v>1x HMI ovládací grafický barevný panel, 24V DC, RJ45 Ethernet, včetně SW, pro montáž do dveří rozvaděče,</v>
      </c>
      <c r="BB55" s="148"/>
      <c r="BC55" s="148"/>
      <c r="BD55" s="148"/>
      <c r="BE55" s="148"/>
      <c r="BF55" s="148"/>
      <c r="BG55" s="148"/>
      <c r="BH55" s="148"/>
    </row>
    <row r="56" spans="1:60" outlineLevel="1" x14ac:dyDescent="0.2">
      <c r="A56" s="155"/>
      <c r="B56" s="156"/>
      <c r="C56" s="261" t="s">
        <v>3031</v>
      </c>
      <c r="D56" s="262"/>
      <c r="E56" s="262"/>
      <c r="F56" s="262"/>
      <c r="G56" s="262"/>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326</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261" t="s">
        <v>2964</v>
      </c>
      <c r="D57" s="262"/>
      <c r="E57" s="262"/>
      <c r="F57" s="262"/>
      <c r="G57" s="262"/>
      <c r="H57" s="157"/>
      <c r="I57" s="157"/>
      <c r="J57" s="157"/>
      <c r="K57" s="157"/>
      <c r="L57" s="157"/>
      <c r="M57" s="157"/>
      <c r="N57" s="157"/>
      <c r="O57" s="157"/>
      <c r="P57" s="157"/>
      <c r="Q57" s="157"/>
      <c r="R57" s="157"/>
      <c r="S57" s="157"/>
      <c r="T57" s="157"/>
      <c r="U57" s="157"/>
      <c r="V57" s="157"/>
      <c r="W57" s="157"/>
      <c r="X57" s="157"/>
      <c r="Y57" s="148"/>
      <c r="Z57" s="148"/>
      <c r="AA57" s="148"/>
      <c r="AB57" s="148"/>
      <c r="AC57" s="148"/>
      <c r="AD57" s="148"/>
      <c r="AE57" s="148"/>
      <c r="AF57" s="148"/>
      <c r="AG57" s="148" t="s">
        <v>326</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261" t="s">
        <v>2965</v>
      </c>
      <c r="D58" s="262"/>
      <c r="E58" s="262"/>
      <c r="F58" s="262"/>
      <c r="G58" s="262"/>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326</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87">
        <v>25</v>
      </c>
      <c r="B59" s="188" t="s">
        <v>3160</v>
      </c>
      <c r="C59" s="199" t="s">
        <v>2967</v>
      </c>
      <c r="D59" s="189" t="s">
        <v>320</v>
      </c>
      <c r="E59" s="190">
        <v>1</v>
      </c>
      <c r="F59" s="191">
        <v>520</v>
      </c>
      <c r="G59" s="192">
        <f t="shared" ref="G59:G66" si="0">ROUND(E59*F59,2)</f>
        <v>520</v>
      </c>
      <c r="H59" s="191">
        <v>0</v>
      </c>
      <c r="I59" s="192">
        <f t="shared" ref="I59:I66" si="1">ROUND(E59*H59,2)</f>
        <v>0</v>
      </c>
      <c r="J59" s="191">
        <v>520</v>
      </c>
      <c r="K59" s="192">
        <f t="shared" ref="K59:K66" si="2">ROUND(E59*J59,2)</f>
        <v>520</v>
      </c>
      <c r="L59" s="192">
        <v>21</v>
      </c>
      <c r="M59" s="192">
        <f t="shared" ref="M59:M66" si="3">G59*(1+L59/100)</f>
        <v>629.19999999999993</v>
      </c>
      <c r="N59" s="192">
        <v>0</v>
      </c>
      <c r="O59" s="192">
        <f t="shared" ref="O59:O66" si="4">ROUND(E59*N59,2)</f>
        <v>0</v>
      </c>
      <c r="P59" s="192">
        <v>0</v>
      </c>
      <c r="Q59" s="192">
        <f t="shared" ref="Q59:Q66" si="5">ROUND(E59*P59,2)</f>
        <v>0</v>
      </c>
      <c r="R59" s="192"/>
      <c r="S59" s="192" t="s">
        <v>321</v>
      </c>
      <c r="T59" s="193" t="s">
        <v>322</v>
      </c>
      <c r="U59" s="157">
        <v>0</v>
      </c>
      <c r="V59" s="157">
        <f t="shared" ref="V59:V66" si="6">ROUND(E59*U59,2)</f>
        <v>0</v>
      </c>
      <c r="W59" s="157"/>
      <c r="X59" s="157" t="s">
        <v>388</v>
      </c>
      <c r="Y59" s="148"/>
      <c r="Z59" s="148"/>
      <c r="AA59" s="148"/>
      <c r="AB59" s="148"/>
      <c r="AC59" s="148"/>
      <c r="AD59" s="148"/>
      <c r="AE59" s="148"/>
      <c r="AF59" s="148"/>
      <c r="AG59" s="148" t="s">
        <v>389</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87">
        <v>26</v>
      </c>
      <c r="B60" s="188" t="s">
        <v>3161</v>
      </c>
      <c r="C60" s="199" t="s">
        <v>2969</v>
      </c>
      <c r="D60" s="189" t="s">
        <v>320</v>
      </c>
      <c r="E60" s="190">
        <v>1</v>
      </c>
      <c r="F60" s="191">
        <v>920</v>
      </c>
      <c r="G60" s="192">
        <f t="shared" si="0"/>
        <v>920</v>
      </c>
      <c r="H60" s="191">
        <v>0</v>
      </c>
      <c r="I60" s="192">
        <f t="shared" si="1"/>
        <v>0</v>
      </c>
      <c r="J60" s="191">
        <v>920</v>
      </c>
      <c r="K60" s="192">
        <f t="shared" si="2"/>
        <v>920</v>
      </c>
      <c r="L60" s="192">
        <v>21</v>
      </c>
      <c r="M60" s="192">
        <f t="shared" si="3"/>
        <v>1113.2</v>
      </c>
      <c r="N60" s="192">
        <v>0</v>
      </c>
      <c r="O60" s="192">
        <f t="shared" si="4"/>
        <v>0</v>
      </c>
      <c r="P60" s="192">
        <v>0</v>
      </c>
      <c r="Q60" s="192">
        <f t="shared" si="5"/>
        <v>0</v>
      </c>
      <c r="R60" s="192"/>
      <c r="S60" s="192" t="s">
        <v>321</v>
      </c>
      <c r="T60" s="193" t="s">
        <v>322</v>
      </c>
      <c r="U60" s="157">
        <v>0</v>
      </c>
      <c r="V60" s="157">
        <f t="shared" si="6"/>
        <v>0</v>
      </c>
      <c r="W60" s="157"/>
      <c r="X60" s="157" t="s">
        <v>388</v>
      </c>
      <c r="Y60" s="148"/>
      <c r="Z60" s="148"/>
      <c r="AA60" s="148"/>
      <c r="AB60" s="148"/>
      <c r="AC60" s="148"/>
      <c r="AD60" s="148"/>
      <c r="AE60" s="148"/>
      <c r="AF60" s="148"/>
      <c r="AG60" s="148" t="s">
        <v>389</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87">
        <v>27</v>
      </c>
      <c r="B61" s="188" t="s">
        <v>3162</v>
      </c>
      <c r="C61" s="199" t="s">
        <v>2971</v>
      </c>
      <c r="D61" s="189" t="s">
        <v>320</v>
      </c>
      <c r="E61" s="190">
        <v>1</v>
      </c>
      <c r="F61" s="191">
        <v>880</v>
      </c>
      <c r="G61" s="192">
        <f t="shared" si="0"/>
        <v>880</v>
      </c>
      <c r="H61" s="191">
        <v>0</v>
      </c>
      <c r="I61" s="192">
        <f t="shared" si="1"/>
        <v>0</v>
      </c>
      <c r="J61" s="191">
        <v>880</v>
      </c>
      <c r="K61" s="192">
        <f t="shared" si="2"/>
        <v>880</v>
      </c>
      <c r="L61" s="192">
        <v>21</v>
      </c>
      <c r="M61" s="192">
        <f t="shared" si="3"/>
        <v>1064.8</v>
      </c>
      <c r="N61" s="192">
        <v>0</v>
      </c>
      <c r="O61" s="192">
        <f t="shared" si="4"/>
        <v>0</v>
      </c>
      <c r="P61" s="192">
        <v>0</v>
      </c>
      <c r="Q61" s="192">
        <f t="shared" si="5"/>
        <v>0</v>
      </c>
      <c r="R61" s="192"/>
      <c r="S61" s="192" t="s">
        <v>321</v>
      </c>
      <c r="T61" s="193" t="s">
        <v>322</v>
      </c>
      <c r="U61" s="157">
        <v>0</v>
      </c>
      <c r="V61" s="157">
        <f t="shared" si="6"/>
        <v>0</v>
      </c>
      <c r="W61" s="157"/>
      <c r="X61" s="157" t="s">
        <v>388</v>
      </c>
      <c r="Y61" s="148"/>
      <c r="Z61" s="148"/>
      <c r="AA61" s="148"/>
      <c r="AB61" s="148"/>
      <c r="AC61" s="148"/>
      <c r="AD61" s="148"/>
      <c r="AE61" s="148"/>
      <c r="AF61" s="148"/>
      <c r="AG61" s="148" t="s">
        <v>389</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87">
        <v>28</v>
      </c>
      <c r="B62" s="188" t="s">
        <v>3163</v>
      </c>
      <c r="C62" s="199" t="s">
        <v>2973</v>
      </c>
      <c r="D62" s="189" t="s">
        <v>320</v>
      </c>
      <c r="E62" s="190">
        <v>1</v>
      </c>
      <c r="F62" s="191">
        <v>880</v>
      </c>
      <c r="G62" s="192">
        <f t="shared" si="0"/>
        <v>880</v>
      </c>
      <c r="H62" s="191">
        <v>0</v>
      </c>
      <c r="I62" s="192">
        <f t="shared" si="1"/>
        <v>0</v>
      </c>
      <c r="J62" s="191">
        <v>880</v>
      </c>
      <c r="K62" s="192">
        <f t="shared" si="2"/>
        <v>880</v>
      </c>
      <c r="L62" s="192">
        <v>21</v>
      </c>
      <c r="M62" s="192">
        <f t="shared" si="3"/>
        <v>1064.8</v>
      </c>
      <c r="N62" s="192">
        <v>0</v>
      </c>
      <c r="O62" s="192">
        <f t="shared" si="4"/>
        <v>0</v>
      </c>
      <c r="P62" s="192">
        <v>0</v>
      </c>
      <c r="Q62" s="192">
        <f t="shared" si="5"/>
        <v>0</v>
      </c>
      <c r="R62" s="192"/>
      <c r="S62" s="192" t="s">
        <v>321</v>
      </c>
      <c r="T62" s="193" t="s">
        <v>322</v>
      </c>
      <c r="U62" s="157">
        <v>0</v>
      </c>
      <c r="V62" s="157">
        <f t="shared" si="6"/>
        <v>0</v>
      </c>
      <c r="W62" s="157"/>
      <c r="X62" s="157" t="s">
        <v>388</v>
      </c>
      <c r="Y62" s="148"/>
      <c r="Z62" s="148"/>
      <c r="AA62" s="148"/>
      <c r="AB62" s="148"/>
      <c r="AC62" s="148"/>
      <c r="AD62" s="148"/>
      <c r="AE62" s="148"/>
      <c r="AF62" s="148"/>
      <c r="AG62" s="148" t="s">
        <v>389</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87">
        <v>29</v>
      </c>
      <c r="B63" s="188" t="s">
        <v>3164</v>
      </c>
      <c r="C63" s="199" t="s">
        <v>2975</v>
      </c>
      <c r="D63" s="189" t="s">
        <v>320</v>
      </c>
      <c r="E63" s="190">
        <v>1</v>
      </c>
      <c r="F63" s="191">
        <v>1600</v>
      </c>
      <c r="G63" s="192">
        <f t="shared" si="0"/>
        <v>1600</v>
      </c>
      <c r="H63" s="191">
        <v>0</v>
      </c>
      <c r="I63" s="192">
        <f t="shared" si="1"/>
        <v>0</v>
      </c>
      <c r="J63" s="191">
        <v>1600</v>
      </c>
      <c r="K63" s="192">
        <f t="shared" si="2"/>
        <v>1600</v>
      </c>
      <c r="L63" s="192">
        <v>21</v>
      </c>
      <c r="M63" s="192">
        <f t="shared" si="3"/>
        <v>1936</v>
      </c>
      <c r="N63" s="192">
        <v>0</v>
      </c>
      <c r="O63" s="192">
        <f t="shared" si="4"/>
        <v>0</v>
      </c>
      <c r="P63" s="192">
        <v>0</v>
      </c>
      <c r="Q63" s="192">
        <f t="shared" si="5"/>
        <v>0</v>
      </c>
      <c r="R63" s="192"/>
      <c r="S63" s="192" t="s">
        <v>321</v>
      </c>
      <c r="T63" s="193" t="s">
        <v>322</v>
      </c>
      <c r="U63" s="157">
        <v>0</v>
      </c>
      <c r="V63" s="157">
        <f t="shared" si="6"/>
        <v>0</v>
      </c>
      <c r="W63" s="157"/>
      <c r="X63" s="157" t="s">
        <v>388</v>
      </c>
      <c r="Y63" s="148"/>
      <c r="Z63" s="148"/>
      <c r="AA63" s="148"/>
      <c r="AB63" s="148"/>
      <c r="AC63" s="148"/>
      <c r="AD63" s="148"/>
      <c r="AE63" s="148"/>
      <c r="AF63" s="148"/>
      <c r="AG63" s="148" t="s">
        <v>389</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87">
        <v>30</v>
      </c>
      <c r="B64" s="188" t="s">
        <v>3165</v>
      </c>
      <c r="C64" s="199" t="s">
        <v>2977</v>
      </c>
      <c r="D64" s="189" t="s">
        <v>320</v>
      </c>
      <c r="E64" s="190">
        <v>1</v>
      </c>
      <c r="F64" s="191">
        <v>1280</v>
      </c>
      <c r="G64" s="192">
        <f t="shared" si="0"/>
        <v>1280</v>
      </c>
      <c r="H64" s="191">
        <v>0</v>
      </c>
      <c r="I64" s="192">
        <f t="shared" si="1"/>
        <v>0</v>
      </c>
      <c r="J64" s="191">
        <v>1280</v>
      </c>
      <c r="K64" s="192">
        <f t="shared" si="2"/>
        <v>1280</v>
      </c>
      <c r="L64" s="192">
        <v>21</v>
      </c>
      <c r="M64" s="192">
        <f t="shared" si="3"/>
        <v>1548.8</v>
      </c>
      <c r="N64" s="192">
        <v>0</v>
      </c>
      <c r="O64" s="192">
        <f t="shared" si="4"/>
        <v>0</v>
      </c>
      <c r="P64" s="192">
        <v>0</v>
      </c>
      <c r="Q64" s="192">
        <f t="shared" si="5"/>
        <v>0</v>
      </c>
      <c r="R64" s="192"/>
      <c r="S64" s="192" t="s">
        <v>321</v>
      </c>
      <c r="T64" s="193" t="s">
        <v>322</v>
      </c>
      <c r="U64" s="157">
        <v>0</v>
      </c>
      <c r="V64" s="157">
        <f t="shared" si="6"/>
        <v>0</v>
      </c>
      <c r="W64" s="157"/>
      <c r="X64" s="157" t="s">
        <v>388</v>
      </c>
      <c r="Y64" s="148"/>
      <c r="Z64" s="148"/>
      <c r="AA64" s="148"/>
      <c r="AB64" s="148"/>
      <c r="AC64" s="148"/>
      <c r="AD64" s="148"/>
      <c r="AE64" s="148"/>
      <c r="AF64" s="148"/>
      <c r="AG64" s="148" t="s">
        <v>389</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87">
        <v>31</v>
      </c>
      <c r="B65" s="188" t="s">
        <v>3166</v>
      </c>
      <c r="C65" s="199" t="s">
        <v>2979</v>
      </c>
      <c r="D65" s="189" t="s">
        <v>320</v>
      </c>
      <c r="E65" s="190">
        <v>1</v>
      </c>
      <c r="F65" s="191">
        <v>27879.97</v>
      </c>
      <c r="G65" s="192">
        <f t="shared" si="0"/>
        <v>27879.97</v>
      </c>
      <c r="H65" s="191">
        <v>0</v>
      </c>
      <c r="I65" s="192">
        <f t="shared" si="1"/>
        <v>0</v>
      </c>
      <c r="J65" s="191">
        <v>27879.97</v>
      </c>
      <c r="K65" s="192">
        <f t="shared" si="2"/>
        <v>27879.97</v>
      </c>
      <c r="L65" s="192">
        <v>21</v>
      </c>
      <c r="M65" s="192">
        <f t="shared" si="3"/>
        <v>33734.763700000003</v>
      </c>
      <c r="N65" s="192">
        <v>0</v>
      </c>
      <c r="O65" s="192">
        <f t="shared" si="4"/>
        <v>0</v>
      </c>
      <c r="P65" s="192">
        <v>0</v>
      </c>
      <c r="Q65" s="192">
        <f t="shared" si="5"/>
        <v>0</v>
      </c>
      <c r="R65" s="192"/>
      <c r="S65" s="192" t="s">
        <v>321</v>
      </c>
      <c r="T65" s="193" t="s">
        <v>322</v>
      </c>
      <c r="U65" s="157">
        <v>0</v>
      </c>
      <c r="V65" s="157">
        <f t="shared" si="6"/>
        <v>0</v>
      </c>
      <c r="W65" s="157"/>
      <c r="X65" s="157" t="s">
        <v>388</v>
      </c>
      <c r="Y65" s="148"/>
      <c r="Z65" s="148"/>
      <c r="AA65" s="148"/>
      <c r="AB65" s="148"/>
      <c r="AC65" s="148"/>
      <c r="AD65" s="148"/>
      <c r="AE65" s="148"/>
      <c r="AF65" s="148"/>
      <c r="AG65" s="148" t="s">
        <v>389</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87">
        <v>32</v>
      </c>
      <c r="B66" s="188" t="s">
        <v>3167</v>
      </c>
      <c r="C66" s="199" t="s">
        <v>2981</v>
      </c>
      <c r="D66" s="189" t="s">
        <v>320</v>
      </c>
      <c r="E66" s="190">
        <v>1</v>
      </c>
      <c r="F66" s="191">
        <v>11599.99</v>
      </c>
      <c r="G66" s="192">
        <f t="shared" si="0"/>
        <v>11599.99</v>
      </c>
      <c r="H66" s="191">
        <v>0</v>
      </c>
      <c r="I66" s="192">
        <f t="shared" si="1"/>
        <v>0</v>
      </c>
      <c r="J66" s="191">
        <v>11599.99</v>
      </c>
      <c r="K66" s="192">
        <f t="shared" si="2"/>
        <v>11599.99</v>
      </c>
      <c r="L66" s="192">
        <v>21</v>
      </c>
      <c r="M66" s="192">
        <f t="shared" si="3"/>
        <v>14035.9879</v>
      </c>
      <c r="N66" s="192">
        <v>0</v>
      </c>
      <c r="O66" s="192">
        <f t="shared" si="4"/>
        <v>0</v>
      </c>
      <c r="P66" s="192">
        <v>0</v>
      </c>
      <c r="Q66" s="192">
        <f t="shared" si="5"/>
        <v>0</v>
      </c>
      <c r="R66" s="192"/>
      <c r="S66" s="192" t="s">
        <v>321</v>
      </c>
      <c r="T66" s="193" t="s">
        <v>322</v>
      </c>
      <c r="U66" s="157">
        <v>0</v>
      </c>
      <c r="V66" s="157">
        <f t="shared" si="6"/>
        <v>0</v>
      </c>
      <c r="W66" s="157"/>
      <c r="X66" s="157" t="s">
        <v>388</v>
      </c>
      <c r="Y66" s="148"/>
      <c r="Z66" s="148"/>
      <c r="AA66" s="148"/>
      <c r="AB66" s="148"/>
      <c r="AC66" s="148"/>
      <c r="AD66" s="148"/>
      <c r="AE66" s="148"/>
      <c r="AF66" s="148"/>
      <c r="AG66" s="148" t="s">
        <v>389</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x14ac:dyDescent="0.2">
      <c r="A67" s="159" t="s">
        <v>316</v>
      </c>
      <c r="B67" s="160" t="s">
        <v>269</v>
      </c>
      <c r="C67" s="174" t="s">
        <v>252</v>
      </c>
      <c r="D67" s="161"/>
      <c r="E67" s="162"/>
      <c r="F67" s="163"/>
      <c r="G67" s="163">
        <f>SUMIF(AG68:AG69,"&lt;&gt;NOR",G68:G69)</f>
        <v>6400</v>
      </c>
      <c r="H67" s="163"/>
      <c r="I67" s="163">
        <f>SUM(I68:I69)</f>
        <v>0</v>
      </c>
      <c r="J67" s="163"/>
      <c r="K67" s="163">
        <f>SUM(K68:K69)</f>
        <v>6400</v>
      </c>
      <c r="L67" s="163"/>
      <c r="M67" s="163">
        <f>SUM(M68:M69)</f>
        <v>7744</v>
      </c>
      <c r="N67" s="163"/>
      <c r="O67" s="163">
        <f>SUM(O68:O69)</f>
        <v>0</v>
      </c>
      <c r="P67" s="163"/>
      <c r="Q67" s="163">
        <f>SUM(Q68:Q69)</f>
        <v>0</v>
      </c>
      <c r="R67" s="163"/>
      <c r="S67" s="163"/>
      <c r="T67" s="164"/>
      <c r="U67" s="158"/>
      <c r="V67" s="158">
        <f>SUM(V68:V69)</f>
        <v>0</v>
      </c>
      <c r="W67" s="158"/>
      <c r="X67" s="158"/>
      <c r="AG67" t="s">
        <v>317</v>
      </c>
    </row>
    <row r="68" spans="1:60" outlineLevel="1" x14ac:dyDescent="0.2">
      <c r="A68" s="165">
        <v>33</v>
      </c>
      <c r="B68" s="166" t="s">
        <v>3168</v>
      </c>
      <c r="C68" s="175" t="s">
        <v>2982</v>
      </c>
      <c r="D68" s="167" t="s">
        <v>2486</v>
      </c>
      <c r="E68" s="168">
        <v>1</v>
      </c>
      <c r="F68" s="169">
        <v>6400</v>
      </c>
      <c r="G68" s="170">
        <f>ROUND(E68*F68,2)</f>
        <v>6400</v>
      </c>
      <c r="H68" s="169">
        <v>0</v>
      </c>
      <c r="I68" s="170">
        <f>ROUND(E68*H68,2)</f>
        <v>0</v>
      </c>
      <c r="J68" s="169">
        <v>6400</v>
      </c>
      <c r="K68" s="170">
        <f>ROUND(E68*J68,2)</f>
        <v>6400</v>
      </c>
      <c r="L68" s="170">
        <v>21</v>
      </c>
      <c r="M68" s="170">
        <f>G68*(1+L68/100)</f>
        <v>7744</v>
      </c>
      <c r="N68" s="170">
        <v>0</v>
      </c>
      <c r="O68" s="170">
        <f>ROUND(E68*N68,2)</f>
        <v>0</v>
      </c>
      <c r="P68" s="170">
        <v>0</v>
      </c>
      <c r="Q68" s="170">
        <f>ROUND(E68*P68,2)</f>
        <v>0</v>
      </c>
      <c r="R68" s="170"/>
      <c r="S68" s="170" t="s">
        <v>321</v>
      </c>
      <c r="T68" s="171" t="s">
        <v>322</v>
      </c>
      <c r="U68" s="157">
        <v>0</v>
      </c>
      <c r="V68" s="157">
        <f>ROUND(E68*U68,2)</f>
        <v>0</v>
      </c>
      <c r="W68" s="157"/>
      <c r="X68" s="157" t="s">
        <v>388</v>
      </c>
      <c r="Y68" s="148"/>
      <c r="Z68" s="148"/>
      <c r="AA68" s="148"/>
      <c r="AB68" s="148"/>
      <c r="AC68" s="148"/>
      <c r="AD68" s="148"/>
      <c r="AE68" s="148"/>
      <c r="AF68" s="148"/>
      <c r="AG68" s="148" t="s">
        <v>389</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33.75" outlineLevel="1" x14ac:dyDescent="0.2">
      <c r="A69" s="155"/>
      <c r="B69" s="156"/>
      <c r="C69" s="270" t="s">
        <v>2983</v>
      </c>
      <c r="D69" s="271"/>
      <c r="E69" s="271"/>
      <c r="F69" s="271"/>
      <c r="G69" s="271"/>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326</v>
      </c>
      <c r="AH69" s="148"/>
      <c r="AI69" s="148"/>
      <c r="AJ69" s="148"/>
      <c r="AK69" s="148"/>
      <c r="AL69" s="148"/>
      <c r="AM69" s="148"/>
      <c r="AN69" s="148"/>
      <c r="AO69" s="148"/>
      <c r="AP69" s="148"/>
      <c r="AQ69" s="148"/>
      <c r="AR69" s="148"/>
      <c r="AS69" s="148"/>
      <c r="AT69" s="148"/>
      <c r="AU69" s="148"/>
      <c r="AV69" s="148"/>
      <c r="AW69" s="148"/>
      <c r="AX69" s="148"/>
      <c r="AY69" s="148"/>
      <c r="AZ69" s="148"/>
      <c r="BA69" s="172" t="str">
        <f>C69</f>
        <v>Typová plastová prázdná skříň, montáž do výklenku, o rozměrech v. 600 x š.400 x h.240 mm, krytí IP44/IP00, s montážním plechem a přívodkou 32A, 400V, TN-S pro připojení mobilního náhradního zdroje provozovatele, s přívodem zespodu, přívod CYKY-J 5x6mm2. Bude osazena do niky v boční stěně zděného pilíře, který je dodávkou stavební části ČS.</v>
      </c>
      <c r="BB69" s="148"/>
      <c r="BC69" s="148"/>
      <c r="BD69" s="148"/>
      <c r="BE69" s="148"/>
      <c r="BF69" s="148"/>
      <c r="BG69" s="148"/>
      <c r="BH69" s="148"/>
    </row>
    <row r="70" spans="1:60" x14ac:dyDescent="0.2">
      <c r="A70" s="159" t="s">
        <v>316</v>
      </c>
      <c r="B70" s="160" t="s">
        <v>270</v>
      </c>
      <c r="C70" s="174" t="s">
        <v>271</v>
      </c>
      <c r="D70" s="161"/>
      <c r="E70" s="162"/>
      <c r="F70" s="163"/>
      <c r="G70" s="163">
        <f>SUMIF(AG71:AG93,"&lt;&gt;NOR",G71:G93)</f>
        <v>33927.19</v>
      </c>
      <c r="H70" s="163"/>
      <c r="I70" s="163">
        <f>SUM(I71:I93)</f>
        <v>0</v>
      </c>
      <c r="J70" s="163"/>
      <c r="K70" s="163">
        <f>SUM(K71:K93)</f>
        <v>33927.19</v>
      </c>
      <c r="L70" s="163"/>
      <c r="M70" s="163">
        <f>SUM(M71:M93)</f>
        <v>41051.899900000004</v>
      </c>
      <c r="N70" s="163"/>
      <c r="O70" s="163">
        <f>SUM(O71:O93)</f>
        <v>0</v>
      </c>
      <c r="P70" s="163"/>
      <c r="Q70" s="163">
        <f>SUM(Q71:Q93)</f>
        <v>0</v>
      </c>
      <c r="R70" s="163"/>
      <c r="S70" s="163"/>
      <c r="T70" s="164"/>
      <c r="U70" s="158"/>
      <c r="V70" s="158">
        <f>SUM(V71:V93)</f>
        <v>0</v>
      </c>
      <c r="W70" s="158"/>
      <c r="X70" s="158"/>
      <c r="AG70" t="s">
        <v>317</v>
      </c>
    </row>
    <row r="71" spans="1:60" outlineLevel="1" x14ac:dyDescent="0.2">
      <c r="A71" s="187">
        <v>34</v>
      </c>
      <c r="B71" s="188" t="s">
        <v>2488</v>
      </c>
      <c r="C71" s="199" t="s">
        <v>3169</v>
      </c>
      <c r="D71" s="189" t="s">
        <v>420</v>
      </c>
      <c r="E71" s="190">
        <v>30</v>
      </c>
      <c r="F71" s="191">
        <v>31.2</v>
      </c>
      <c r="G71" s="192">
        <f t="shared" ref="G71:G91" si="7">ROUND(E71*F71,2)</f>
        <v>936</v>
      </c>
      <c r="H71" s="191">
        <v>0</v>
      </c>
      <c r="I71" s="192">
        <f t="shared" ref="I71:I91" si="8">ROUND(E71*H71,2)</f>
        <v>0</v>
      </c>
      <c r="J71" s="191">
        <v>31.2</v>
      </c>
      <c r="K71" s="192">
        <f t="shared" ref="K71:K91" si="9">ROUND(E71*J71,2)</f>
        <v>936</v>
      </c>
      <c r="L71" s="192">
        <v>21</v>
      </c>
      <c r="M71" s="192">
        <f t="shared" ref="M71:M91" si="10">G71*(1+L71/100)</f>
        <v>1132.56</v>
      </c>
      <c r="N71" s="192">
        <v>0</v>
      </c>
      <c r="O71" s="192">
        <f t="shared" ref="O71:O91" si="11">ROUND(E71*N71,2)</f>
        <v>0</v>
      </c>
      <c r="P71" s="192">
        <v>0</v>
      </c>
      <c r="Q71" s="192">
        <f t="shared" ref="Q71:Q91" si="12">ROUND(E71*P71,2)</f>
        <v>0</v>
      </c>
      <c r="R71" s="192"/>
      <c r="S71" s="192" t="s">
        <v>321</v>
      </c>
      <c r="T71" s="193" t="s">
        <v>322</v>
      </c>
      <c r="U71" s="157">
        <v>0</v>
      </c>
      <c r="V71" s="157">
        <f t="shared" ref="V71:V91" si="13">ROUND(E71*U71,2)</f>
        <v>0</v>
      </c>
      <c r="W71" s="157"/>
      <c r="X71" s="157" t="s">
        <v>388</v>
      </c>
      <c r="Y71" s="148"/>
      <c r="Z71" s="148"/>
      <c r="AA71" s="148"/>
      <c r="AB71" s="148"/>
      <c r="AC71" s="148"/>
      <c r="AD71" s="148"/>
      <c r="AE71" s="148"/>
      <c r="AF71" s="148"/>
      <c r="AG71" s="148" t="s">
        <v>389</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87">
        <v>35</v>
      </c>
      <c r="B72" s="188" t="s">
        <v>2490</v>
      </c>
      <c r="C72" s="199" t="s">
        <v>3170</v>
      </c>
      <c r="D72" s="189" t="s">
        <v>420</v>
      </c>
      <c r="E72" s="190">
        <v>20</v>
      </c>
      <c r="F72" s="191">
        <v>35.200000000000003</v>
      </c>
      <c r="G72" s="192">
        <f t="shared" si="7"/>
        <v>704</v>
      </c>
      <c r="H72" s="191">
        <v>0</v>
      </c>
      <c r="I72" s="192">
        <f t="shared" si="8"/>
        <v>0</v>
      </c>
      <c r="J72" s="191">
        <v>35.200000000000003</v>
      </c>
      <c r="K72" s="192">
        <f t="shared" si="9"/>
        <v>704</v>
      </c>
      <c r="L72" s="192">
        <v>21</v>
      </c>
      <c r="M72" s="192">
        <f t="shared" si="10"/>
        <v>851.83999999999992</v>
      </c>
      <c r="N72" s="192">
        <v>0</v>
      </c>
      <c r="O72" s="192">
        <f t="shared" si="11"/>
        <v>0</v>
      </c>
      <c r="P72" s="192">
        <v>0</v>
      </c>
      <c r="Q72" s="192">
        <f t="shared" si="12"/>
        <v>0</v>
      </c>
      <c r="R72" s="192"/>
      <c r="S72" s="192" t="s">
        <v>321</v>
      </c>
      <c r="T72" s="193" t="s">
        <v>322</v>
      </c>
      <c r="U72" s="157">
        <v>0</v>
      </c>
      <c r="V72" s="157">
        <f t="shared" si="13"/>
        <v>0</v>
      </c>
      <c r="W72" s="157"/>
      <c r="X72" s="157" t="s">
        <v>388</v>
      </c>
      <c r="Y72" s="148"/>
      <c r="Z72" s="148"/>
      <c r="AA72" s="148"/>
      <c r="AB72" s="148"/>
      <c r="AC72" s="148"/>
      <c r="AD72" s="148"/>
      <c r="AE72" s="148"/>
      <c r="AF72" s="148"/>
      <c r="AG72" s="148" t="s">
        <v>389</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87">
        <v>36</v>
      </c>
      <c r="B73" s="188" t="s">
        <v>2492</v>
      </c>
      <c r="C73" s="199" t="s">
        <v>3171</v>
      </c>
      <c r="D73" s="189" t="s">
        <v>420</v>
      </c>
      <c r="E73" s="190">
        <v>30</v>
      </c>
      <c r="F73" s="191">
        <v>52</v>
      </c>
      <c r="G73" s="192">
        <f t="shared" si="7"/>
        <v>1560</v>
      </c>
      <c r="H73" s="191">
        <v>0</v>
      </c>
      <c r="I73" s="192">
        <f t="shared" si="8"/>
        <v>0</v>
      </c>
      <c r="J73" s="191">
        <v>52</v>
      </c>
      <c r="K73" s="192">
        <f t="shared" si="9"/>
        <v>1560</v>
      </c>
      <c r="L73" s="192">
        <v>21</v>
      </c>
      <c r="M73" s="192">
        <f t="shared" si="10"/>
        <v>1887.6</v>
      </c>
      <c r="N73" s="192">
        <v>0</v>
      </c>
      <c r="O73" s="192">
        <f t="shared" si="11"/>
        <v>0</v>
      </c>
      <c r="P73" s="192">
        <v>0</v>
      </c>
      <c r="Q73" s="192">
        <f t="shared" si="12"/>
        <v>0</v>
      </c>
      <c r="R73" s="192"/>
      <c r="S73" s="192" t="s">
        <v>321</v>
      </c>
      <c r="T73" s="193" t="s">
        <v>322</v>
      </c>
      <c r="U73" s="157">
        <v>0</v>
      </c>
      <c r="V73" s="157">
        <f t="shared" si="13"/>
        <v>0</v>
      </c>
      <c r="W73" s="157"/>
      <c r="X73" s="157" t="s">
        <v>388</v>
      </c>
      <c r="Y73" s="148"/>
      <c r="Z73" s="148"/>
      <c r="AA73" s="148"/>
      <c r="AB73" s="148"/>
      <c r="AC73" s="148"/>
      <c r="AD73" s="148"/>
      <c r="AE73" s="148"/>
      <c r="AF73" s="148"/>
      <c r="AG73" s="148" t="s">
        <v>389</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87">
        <v>37</v>
      </c>
      <c r="B74" s="188" t="s">
        <v>2494</v>
      </c>
      <c r="C74" s="199" t="s">
        <v>2984</v>
      </c>
      <c r="D74" s="189" t="s">
        <v>420</v>
      </c>
      <c r="E74" s="190">
        <v>4</v>
      </c>
      <c r="F74" s="191">
        <v>92.8</v>
      </c>
      <c r="G74" s="192">
        <f t="shared" si="7"/>
        <v>371.2</v>
      </c>
      <c r="H74" s="191">
        <v>0</v>
      </c>
      <c r="I74" s="192">
        <f t="shared" si="8"/>
        <v>0</v>
      </c>
      <c r="J74" s="191">
        <v>92.8</v>
      </c>
      <c r="K74" s="192">
        <f t="shared" si="9"/>
        <v>371.2</v>
      </c>
      <c r="L74" s="192">
        <v>21</v>
      </c>
      <c r="M74" s="192">
        <f t="shared" si="10"/>
        <v>449.15199999999999</v>
      </c>
      <c r="N74" s="192">
        <v>0</v>
      </c>
      <c r="O74" s="192">
        <f t="shared" si="11"/>
        <v>0</v>
      </c>
      <c r="P74" s="192">
        <v>0</v>
      </c>
      <c r="Q74" s="192">
        <f t="shared" si="12"/>
        <v>0</v>
      </c>
      <c r="R74" s="192"/>
      <c r="S74" s="192" t="s">
        <v>321</v>
      </c>
      <c r="T74" s="193" t="s">
        <v>322</v>
      </c>
      <c r="U74" s="157">
        <v>0</v>
      </c>
      <c r="V74" s="157">
        <f t="shared" si="13"/>
        <v>0</v>
      </c>
      <c r="W74" s="157"/>
      <c r="X74" s="157" t="s">
        <v>388</v>
      </c>
      <c r="Y74" s="148"/>
      <c r="Z74" s="148"/>
      <c r="AA74" s="148"/>
      <c r="AB74" s="148"/>
      <c r="AC74" s="148"/>
      <c r="AD74" s="148"/>
      <c r="AE74" s="148"/>
      <c r="AF74" s="148"/>
      <c r="AG74" s="148" t="s">
        <v>389</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87">
        <v>38</v>
      </c>
      <c r="B75" s="188" t="s">
        <v>2496</v>
      </c>
      <c r="C75" s="199" t="s">
        <v>2985</v>
      </c>
      <c r="D75" s="189" t="s">
        <v>420</v>
      </c>
      <c r="E75" s="190">
        <v>55</v>
      </c>
      <c r="F75" s="191">
        <v>43.2</v>
      </c>
      <c r="G75" s="192">
        <f t="shared" si="7"/>
        <v>2376</v>
      </c>
      <c r="H75" s="191">
        <v>0</v>
      </c>
      <c r="I75" s="192">
        <f t="shared" si="8"/>
        <v>0</v>
      </c>
      <c r="J75" s="191">
        <v>43.2</v>
      </c>
      <c r="K75" s="192">
        <f t="shared" si="9"/>
        <v>2376</v>
      </c>
      <c r="L75" s="192">
        <v>21</v>
      </c>
      <c r="M75" s="192">
        <f t="shared" si="10"/>
        <v>2874.96</v>
      </c>
      <c r="N75" s="192">
        <v>0</v>
      </c>
      <c r="O75" s="192">
        <f t="shared" si="11"/>
        <v>0</v>
      </c>
      <c r="P75" s="192">
        <v>0</v>
      </c>
      <c r="Q75" s="192">
        <f t="shared" si="12"/>
        <v>0</v>
      </c>
      <c r="R75" s="192"/>
      <c r="S75" s="192" t="s">
        <v>321</v>
      </c>
      <c r="T75" s="193" t="s">
        <v>322</v>
      </c>
      <c r="U75" s="157">
        <v>0</v>
      </c>
      <c r="V75" s="157">
        <f t="shared" si="13"/>
        <v>0</v>
      </c>
      <c r="W75" s="157"/>
      <c r="X75" s="157" t="s">
        <v>388</v>
      </c>
      <c r="Y75" s="148"/>
      <c r="Z75" s="148"/>
      <c r="AA75" s="148"/>
      <c r="AB75" s="148"/>
      <c r="AC75" s="148"/>
      <c r="AD75" s="148"/>
      <c r="AE75" s="148"/>
      <c r="AF75" s="148"/>
      <c r="AG75" s="148" t="s">
        <v>389</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87">
        <v>39</v>
      </c>
      <c r="B76" s="188" t="s">
        <v>2499</v>
      </c>
      <c r="C76" s="199" t="s">
        <v>3172</v>
      </c>
      <c r="D76" s="189" t="s">
        <v>420</v>
      </c>
      <c r="E76" s="190">
        <v>25</v>
      </c>
      <c r="F76" s="191">
        <v>90.4</v>
      </c>
      <c r="G76" s="192">
        <f t="shared" si="7"/>
        <v>2260</v>
      </c>
      <c r="H76" s="191">
        <v>0</v>
      </c>
      <c r="I76" s="192">
        <f t="shared" si="8"/>
        <v>0</v>
      </c>
      <c r="J76" s="191">
        <v>90.4</v>
      </c>
      <c r="K76" s="192">
        <f t="shared" si="9"/>
        <v>2260</v>
      </c>
      <c r="L76" s="192">
        <v>21</v>
      </c>
      <c r="M76" s="192">
        <f t="shared" si="10"/>
        <v>2734.6</v>
      </c>
      <c r="N76" s="192">
        <v>0</v>
      </c>
      <c r="O76" s="192">
        <f t="shared" si="11"/>
        <v>0</v>
      </c>
      <c r="P76" s="192">
        <v>0</v>
      </c>
      <c r="Q76" s="192">
        <f t="shared" si="12"/>
        <v>0</v>
      </c>
      <c r="R76" s="192"/>
      <c r="S76" s="192" t="s">
        <v>321</v>
      </c>
      <c r="T76" s="193" t="s">
        <v>322</v>
      </c>
      <c r="U76" s="157">
        <v>0</v>
      </c>
      <c r="V76" s="157">
        <f t="shared" si="13"/>
        <v>0</v>
      </c>
      <c r="W76" s="157"/>
      <c r="X76" s="157" t="s">
        <v>388</v>
      </c>
      <c r="Y76" s="148"/>
      <c r="Z76" s="148"/>
      <c r="AA76" s="148"/>
      <c r="AB76" s="148"/>
      <c r="AC76" s="148"/>
      <c r="AD76" s="148"/>
      <c r="AE76" s="148"/>
      <c r="AF76" s="148"/>
      <c r="AG76" s="148" t="s">
        <v>389</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87">
        <v>40</v>
      </c>
      <c r="B77" s="188" t="s">
        <v>2501</v>
      </c>
      <c r="C77" s="199" t="s">
        <v>3173</v>
      </c>
      <c r="D77" s="189" t="s">
        <v>420</v>
      </c>
      <c r="E77" s="190">
        <v>30</v>
      </c>
      <c r="F77" s="191">
        <v>32</v>
      </c>
      <c r="G77" s="192">
        <f t="shared" si="7"/>
        <v>960</v>
      </c>
      <c r="H77" s="191">
        <v>0</v>
      </c>
      <c r="I77" s="192">
        <f t="shared" si="8"/>
        <v>0</v>
      </c>
      <c r="J77" s="191">
        <v>32</v>
      </c>
      <c r="K77" s="192">
        <f t="shared" si="9"/>
        <v>960</v>
      </c>
      <c r="L77" s="192">
        <v>21</v>
      </c>
      <c r="M77" s="192">
        <f t="shared" si="10"/>
        <v>1161.5999999999999</v>
      </c>
      <c r="N77" s="192">
        <v>0</v>
      </c>
      <c r="O77" s="192">
        <f t="shared" si="11"/>
        <v>0</v>
      </c>
      <c r="P77" s="192">
        <v>0</v>
      </c>
      <c r="Q77" s="192">
        <f t="shared" si="12"/>
        <v>0</v>
      </c>
      <c r="R77" s="192"/>
      <c r="S77" s="192" t="s">
        <v>321</v>
      </c>
      <c r="T77" s="193" t="s">
        <v>322</v>
      </c>
      <c r="U77" s="157">
        <v>0</v>
      </c>
      <c r="V77" s="157">
        <f t="shared" si="13"/>
        <v>0</v>
      </c>
      <c r="W77" s="157"/>
      <c r="X77" s="157" t="s">
        <v>388</v>
      </c>
      <c r="Y77" s="148"/>
      <c r="Z77" s="148"/>
      <c r="AA77" s="148"/>
      <c r="AB77" s="148"/>
      <c r="AC77" s="148"/>
      <c r="AD77" s="148"/>
      <c r="AE77" s="148"/>
      <c r="AF77" s="148"/>
      <c r="AG77" s="148" t="s">
        <v>389</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87">
        <v>41</v>
      </c>
      <c r="B78" s="188" t="s">
        <v>2503</v>
      </c>
      <c r="C78" s="199" t="s">
        <v>2988</v>
      </c>
      <c r="D78" s="189" t="s">
        <v>2486</v>
      </c>
      <c r="E78" s="190">
        <v>5</v>
      </c>
      <c r="F78" s="191">
        <v>32</v>
      </c>
      <c r="G78" s="192">
        <f t="shared" si="7"/>
        <v>160</v>
      </c>
      <c r="H78" s="191">
        <v>0</v>
      </c>
      <c r="I78" s="192">
        <f t="shared" si="8"/>
        <v>0</v>
      </c>
      <c r="J78" s="191">
        <v>32</v>
      </c>
      <c r="K78" s="192">
        <f t="shared" si="9"/>
        <v>160</v>
      </c>
      <c r="L78" s="192">
        <v>21</v>
      </c>
      <c r="M78" s="192">
        <f t="shared" si="10"/>
        <v>193.6</v>
      </c>
      <c r="N78" s="192">
        <v>0</v>
      </c>
      <c r="O78" s="192">
        <f t="shared" si="11"/>
        <v>0</v>
      </c>
      <c r="P78" s="192">
        <v>0</v>
      </c>
      <c r="Q78" s="192">
        <f t="shared" si="12"/>
        <v>0</v>
      </c>
      <c r="R78" s="192"/>
      <c r="S78" s="192" t="s">
        <v>321</v>
      </c>
      <c r="T78" s="193" t="s">
        <v>322</v>
      </c>
      <c r="U78" s="157">
        <v>0</v>
      </c>
      <c r="V78" s="157">
        <f t="shared" si="13"/>
        <v>0</v>
      </c>
      <c r="W78" s="157"/>
      <c r="X78" s="157" t="s">
        <v>388</v>
      </c>
      <c r="Y78" s="148"/>
      <c r="Z78" s="148"/>
      <c r="AA78" s="148"/>
      <c r="AB78" s="148"/>
      <c r="AC78" s="148"/>
      <c r="AD78" s="148"/>
      <c r="AE78" s="148"/>
      <c r="AF78" s="148"/>
      <c r="AG78" s="148" t="s">
        <v>389</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87">
        <v>42</v>
      </c>
      <c r="B79" s="188" t="s">
        <v>2505</v>
      </c>
      <c r="C79" s="199" t="s">
        <v>3174</v>
      </c>
      <c r="D79" s="189" t="s">
        <v>2486</v>
      </c>
      <c r="E79" s="190">
        <v>1</v>
      </c>
      <c r="F79" s="191">
        <v>88</v>
      </c>
      <c r="G79" s="192">
        <f t="shared" si="7"/>
        <v>88</v>
      </c>
      <c r="H79" s="191">
        <v>0</v>
      </c>
      <c r="I79" s="192">
        <f t="shared" si="8"/>
        <v>0</v>
      </c>
      <c r="J79" s="191">
        <v>88</v>
      </c>
      <c r="K79" s="192">
        <f t="shared" si="9"/>
        <v>88</v>
      </c>
      <c r="L79" s="192">
        <v>21</v>
      </c>
      <c r="M79" s="192">
        <f t="shared" si="10"/>
        <v>106.47999999999999</v>
      </c>
      <c r="N79" s="192">
        <v>0</v>
      </c>
      <c r="O79" s="192">
        <f t="shared" si="11"/>
        <v>0</v>
      </c>
      <c r="P79" s="192">
        <v>0</v>
      </c>
      <c r="Q79" s="192">
        <f t="shared" si="12"/>
        <v>0</v>
      </c>
      <c r="R79" s="192"/>
      <c r="S79" s="192" t="s">
        <v>321</v>
      </c>
      <c r="T79" s="193" t="s">
        <v>322</v>
      </c>
      <c r="U79" s="157">
        <v>0</v>
      </c>
      <c r="V79" s="157">
        <f t="shared" si="13"/>
        <v>0</v>
      </c>
      <c r="W79" s="157"/>
      <c r="X79" s="157" t="s">
        <v>388</v>
      </c>
      <c r="Y79" s="148"/>
      <c r="Z79" s="148"/>
      <c r="AA79" s="148"/>
      <c r="AB79" s="148"/>
      <c r="AC79" s="148"/>
      <c r="AD79" s="148"/>
      <c r="AE79" s="148"/>
      <c r="AF79" s="148"/>
      <c r="AG79" s="148" t="s">
        <v>389</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87">
        <v>43</v>
      </c>
      <c r="B80" s="188" t="s">
        <v>2546</v>
      </c>
      <c r="C80" s="199" t="s">
        <v>2990</v>
      </c>
      <c r="D80" s="189" t="s">
        <v>2486</v>
      </c>
      <c r="E80" s="190">
        <v>8</v>
      </c>
      <c r="F80" s="191">
        <v>44</v>
      </c>
      <c r="G80" s="192">
        <f t="shared" si="7"/>
        <v>352</v>
      </c>
      <c r="H80" s="191">
        <v>0</v>
      </c>
      <c r="I80" s="192">
        <f t="shared" si="8"/>
        <v>0</v>
      </c>
      <c r="J80" s="191">
        <v>44</v>
      </c>
      <c r="K80" s="192">
        <f t="shared" si="9"/>
        <v>352</v>
      </c>
      <c r="L80" s="192">
        <v>21</v>
      </c>
      <c r="M80" s="192">
        <f t="shared" si="10"/>
        <v>425.91999999999996</v>
      </c>
      <c r="N80" s="192">
        <v>0</v>
      </c>
      <c r="O80" s="192">
        <f t="shared" si="11"/>
        <v>0</v>
      </c>
      <c r="P80" s="192">
        <v>0</v>
      </c>
      <c r="Q80" s="192">
        <f t="shared" si="12"/>
        <v>0</v>
      </c>
      <c r="R80" s="192"/>
      <c r="S80" s="192" t="s">
        <v>321</v>
      </c>
      <c r="T80" s="193" t="s">
        <v>322</v>
      </c>
      <c r="U80" s="157">
        <v>0</v>
      </c>
      <c r="V80" s="157">
        <f t="shared" si="13"/>
        <v>0</v>
      </c>
      <c r="W80" s="157"/>
      <c r="X80" s="157" t="s">
        <v>388</v>
      </c>
      <c r="Y80" s="148"/>
      <c r="Z80" s="148"/>
      <c r="AA80" s="148"/>
      <c r="AB80" s="148"/>
      <c r="AC80" s="148"/>
      <c r="AD80" s="148"/>
      <c r="AE80" s="148"/>
      <c r="AF80" s="148"/>
      <c r="AG80" s="148" t="s">
        <v>389</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87">
        <v>44</v>
      </c>
      <c r="B81" s="188" t="s">
        <v>2994</v>
      </c>
      <c r="C81" s="199" t="s">
        <v>3175</v>
      </c>
      <c r="D81" s="189" t="s">
        <v>2486</v>
      </c>
      <c r="E81" s="190">
        <v>2</v>
      </c>
      <c r="F81" s="191">
        <v>440</v>
      </c>
      <c r="G81" s="192">
        <f t="shared" si="7"/>
        <v>880</v>
      </c>
      <c r="H81" s="191">
        <v>0</v>
      </c>
      <c r="I81" s="192">
        <f t="shared" si="8"/>
        <v>0</v>
      </c>
      <c r="J81" s="191">
        <v>440</v>
      </c>
      <c r="K81" s="192">
        <f t="shared" si="9"/>
        <v>880</v>
      </c>
      <c r="L81" s="192">
        <v>21</v>
      </c>
      <c r="M81" s="192">
        <f t="shared" si="10"/>
        <v>1064.8</v>
      </c>
      <c r="N81" s="192">
        <v>0</v>
      </c>
      <c r="O81" s="192">
        <f t="shared" si="11"/>
        <v>0</v>
      </c>
      <c r="P81" s="192">
        <v>0</v>
      </c>
      <c r="Q81" s="192">
        <f t="shared" si="12"/>
        <v>0</v>
      </c>
      <c r="R81" s="192"/>
      <c r="S81" s="192" t="s">
        <v>321</v>
      </c>
      <c r="T81" s="193" t="s">
        <v>322</v>
      </c>
      <c r="U81" s="157">
        <v>0</v>
      </c>
      <c r="V81" s="157">
        <f t="shared" si="13"/>
        <v>0</v>
      </c>
      <c r="W81" s="157"/>
      <c r="X81" s="157" t="s">
        <v>388</v>
      </c>
      <c r="Y81" s="148"/>
      <c r="Z81" s="148"/>
      <c r="AA81" s="148"/>
      <c r="AB81" s="148"/>
      <c r="AC81" s="148"/>
      <c r="AD81" s="148"/>
      <c r="AE81" s="148"/>
      <c r="AF81" s="148"/>
      <c r="AG81" s="148" t="s">
        <v>389</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87">
        <v>45</v>
      </c>
      <c r="B82" s="188" t="s">
        <v>2997</v>
      </c>
      <c r="C82" s="199" t="s">
        <v>2992</v>
      </c>
      <c r="D82" s="189" t="s">
        <v>2486</v>
      </c>
      <c r="E82" s="190">
        <v>3</v>
      </c>
      <c r="F82" s="191">
        <v>200</v>
      </c>
      <c r="G82" s="192">
        <f t="shared" si="7"/>
        <v>600</v>
      </c>
      <c r="H82" s="191">
        <v>0</v>
      </c>
      <c r="I82" s="192">
        <f t="shared" si="8"/>
        <v>0</v>
      </c>
      <c r="J82" s="191">
        <v>200</v>
      </c>
      <c r="K82" s="192">
        <f t="shared" si="9"/>
        <v>600</v>
      </c>
      <c r="L82" s="192">
        <v>21</v>
      </c>
      <c r="M82" s="192">
        <f t="shared" si="10"/>
        <v>726</v>
      </c>
      <c r="N82" s="192">
        <v>0</v>
      </c>
      <c r="O82" s="192">
        <f t="shared" si="11"/>
        <v>0</v>
      </c>
      <c r="P82" s="192">
        <v>0</v>
      </c>
      <c r="Q82" s="192">
        <f t="shared" si="12"/>
        <v>0</v>
      </c>
      <c r="R82" s="192"/>
      <c r="S82" s="192" t="s">
        <v>321</v>
      </c>
      <c r="T82" s="193" t="s">
        <v>322</v>
      </c>
      <c r="U82" s="157">
        <v>0</v>
      </c>
      <c r="V82" s="157">
        <f t="shared" si="13"/>
        <v>0</v>
      </c>
      <c r="W82" s="157"/>
      <c r="X82" s="157" t="s">
        <v>388</v>
      </c>
      <c r="Y82" s="148"/>
      <c r="Z82" s="148"/>
      <c r="AA82" s="148"/>
      <c r="AB82" s="148"/>
      <c r="AC82" s="148"/>
      <c r="AD82" s="148"/>
      <c r="AE82" s="148"/>
      <c r="AF82" s="148"/>
      <c r="AG82" s="148" t="s">
        <v>389</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87">
        <v>46</v>
      </c>
      <c r="B83" s="188" t="s">
        <v>3176</v>
      </c>
      <c r="C83" s="199" t="s">
        <v>3177</v>
      </c>
      <c r="D83" s="189" t="s">
        <v>2486</v>
      </c>
      <c r="E83" s="190">
        <v>3</v>
      </c>
      <c r="F83" s="191">
        <v>200</v>
      </c>
      <c r="G83" s="192">
        <f t="shared" si="7"/>
        <v>600</v>
      </c>
      <c r="H83" s="191">
        <v>0</v>
      </c>
      <c r="I83" s="192">
        <f t="shared" si="8"/>
        <v>0</v>
      </c>
      <c r="J83" s="191">
        <v>200</v>
      </c>
      <c r="K83" s="192">
        <f t="shared" si="9"/>
        <v>600</v>
      </c>
      <c r="L83" s="192">
        <v>21</v>
      </c>
      <c r="M83" s="192">
        <f t="shared" si="10"/>
        <v>726</v>
      </c>
      <c r="N83" s="192">
        <v>0</v>
      </c>
      <c r="O83" s="192">
        <f t="shared" si="11"/>
        <v>0</v>
      </c>
      <c r="P83" s="192">
        <v>0</v>
      </c>
      <c r="Q83" s="192">
        <f t="shared" si="12"/>
        <v>0</v>
      </c>
      <c r="R83" s="192"/>
      <c r="S83" s="192" t="s">
        <v>321</v>
      </c>
      <c r="T83" s="193" t="s">
        <v>322</v>
      </c>
      <c r="U83" s="157">
        <v>0</v>
      </c>
      <c r="V83" s="157">
        <f t="shared" si="13"/>
        <v>0</v>
      </c>
      <c r="W83" s="157"/>
      <c r="X83" s="157" t="s">
        <v>388</v>
      </c>
      <c r="Y83" s="148"/>
      <c r="Z83" s="148"/>
      <c r="AA83" s="148"/>
      <c r="AB83" s="148"/>
      <c r="AC83" s="148"/>
      <c r="AD83" s="148"/>
      <c r="AE83" s="148"/>
      <c r="AF83" s="148"/>
      <c r="AG83" s="148" t="s">
        <v>389</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87">
        <v>47</v>
      </c>
      <c r="B84" s="188" t="s">
        <v>3178</v>
      </c>
      <c r="C84" s="199" t="s">
        <v>2993</v>
      </c>
      <c r="D84" s="189" t="s">
        <v>2498</v>
      </c>
      <c r="E84" s="190">
        <v>1</v>
      </c>
      <c r="F84" s="191">
        <v>480</v>
      </c>
      <c r="G84" s="192">
        <f t="shared" si="7"/>
        <v>480</v>
      </c>
      <c r="H84" s="191">
        <v>0</v>
      </c>
      <c r="I84" s="192">
        <f t="shared" si="8"/>
        <v>0</v>
      </c>
      <c r="J84" s="191">
        <v>480</v>
      </c>
      <c r="K84" s="192">
        <f t="shared" si="9"/>
        <v>480</v>
      </c>
      <c r="L84" s="192">
        <v>21</v>
      </c>
      <c r="M84" s="192">
        <f t="shared" si="10"/>
        <v>580.79999999999995</v>
      </c>
      <c r="N84" s="192">
        <v>0</v>
      </c>
      <c r="O84" s="192">
        <f t="shared" si="11"/>
        <v>0</v>
      </c>
      <c r="P84" s="192">
        <v>0</v>
      </c>
      <c r="Q84" s="192">
        <f t="shared" si="12"/>
        <v>0</v>
      </c>
      <c r="R84" s="192"/>
      <c r="S84" s="192" t="s">
        <v>321</v>
      </c>
      <c r="T84" s="193" t="s">
        <v>322</v>
      </c>
      <c r="U84" s="157">
        <v>0</v>
      </c>
      <c r="V84" s="157">
        <f t="shared" si="13"/>
        <v>0</v>
      </c>
      <c r="W84" s="157"/>
      <c r="X84" s="157" t="s">
        <v>388</v>
      </c>
      <c r="Y84" s="148"/>
      <c r="Z84" s="148"/>
      <c r="AA84" s="148"/>
      <c r="AB84" s="148"/>
      <c r="AC84" s="148"/>
      <c r="AD84" s="148"/>
      <c r="AE84" s="148"/>
      <c r="AF84" s="148"/>
      <c r="AG84" s="148" t="s">
        <v>389</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87">
        <v>48</v>
      </c>
      <c r="B85" s="188" t="s">
        <v>3179</v>
      </c>
      <c r="C85" s="199" t="s">
        <v>3180</v>
      </c>
      <c r="D85" s="189" t="s">
        <v>2486</v>
      </c>
      <c r="E85" s="190">
        <v>5</v>
      </c>
      <c r="F85" s="191">
        <v>376</v>
      </c>
      <c r="G85" s="192">
        <f t="shared" si="7"/>
        <v>1880</v>
      </c>
      <c r="H85" s="191">
        <v>0</v>
      </c>
      <c r="I85" s="192">
        <f t="shared" si="8"/>
        <v>0</v>
      </c>
      <c r="J85" s="191">
        <v>376</v>
      </c>
      <c r="K85" s="192">
        <f t="shared" si="9"/>
        <v>1880</v>
      </c>
      <c r="L85" s="192">
        <v>21</v>
      </c>
      <c r="M85" s="192">
        <f t="shared" si="10"/>
        <v>2274.7999999999997</v>
      </c>
      <c r="N85" s="192">
        <v>0</v>
      </c>
      <c r="O85" s="192">
        <f t="shared" si="11"/>
        <v>0</v>
      </c>
      <c r="P85" s="192">
        <v>0</v>
      </c>
      <c r="Q85" s="192">
        <f t="shared" si="12"/>
        <v>0</v>
      </c>
      <c r="R85" s="192"/>
      <c r="S85" s="192" t="s">
        <v>321</v>
      </c>
      <c r="T85" s="193" t="s">
        <v>322</v>
      </c>
      <c r="U85" s="157">
        <v>0</v>
      </c>
      <c r="V85" s="157">
        <f t="shared" si="13"/>
        <v>0</v>
      </c>
      <c r="W85" s="157"/>
      <c r="X85" s="157" t="s">
        <v>388</v>
      </c>
      <c r="Y85" s="148"/>
      <c r="Z85" s="148"/>
      <c r="AA85" s="148"/>
      <c r="AB85" s="148"/>
      <c r="AC85" s="148"/>
      <c r="AD85" s="148"/>
      <c r="AE85" s="148"/>
      <c r="AF85" s="148"/>
      <c r="AG85" s="148" t="s">
        <v>389</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87">
        <v>49</v>
      </c>
      <c r="B86" s="188" t="s">
        <v>3181</v>
      </c>
      <c r="C86" s="199" t="s">
        <v>3182</v>
      </c>
      <c r="D86" s="189" t="s">
        <v>2486</v>
      </c>
      <c r="E86" s="190">
        <v>1</v>
      </c>
      <c r="F86" s="191">
        <v>400</v>
      </c>
      <c r="G86" s="192">
        <f t="shared" si="7"/>
        <v>400</v>
      </c>
      <c r="H86" s="191">
        <v>0</v>
      </c>
      <c r="I86" s="192">
        <f t="shared" si="8"/>
        <v>0</v>
      </c>
      <c r="J86" s="191">
        <v>400</v>
      </c>
      <c r="K86" s="192">
        <f t="shared" si="9"/>
        <v>400</v>
      </c>
      <c r="L86" s="192">
        <v>21</v>
      </c>
      <c r="M86" s="192">
        <f t="shared" si="10"/>
        <v>484</v>
      </c>
      <c r="N86" s="192">
        <v>0</v>
      </c>
      <c r="O86" s="192">
        <f t="shared" si="11"/>
        <v>0</v>
      </c>
      <c r="P86" s="192">
        <v>0</v>
      </c>
      <c r="Q86" s="192">
        <f t="shared" si="12"/>
        <v>0</v>
      </c>
      <c r="R86" s="192"/>
      <c r="S86" s="192" t="s">
        <v>321</v>
      </c>
      <c r="T86" s="193" t="s">
        <v>322</v>
      </c>
      <c r="U86" s="157">
        <v>0</v>
      </c>
      <c r="V86" s="157">
        <f t="shared" si="13"/>
        <v>0</v>
      </c>
      <c r="W86" s="157"/>
      <c r="X86" s="157" t="s">
        <v>388</v>
      </c>
      <c r="Y86" s="148"/>
      <c r="Z86" s="148"/>
      <c r="AA86" s="148"/>
      <c r="AB86" s="148"/>
      <c r="AC86" s="148"/>
      <c r="AD86" s="148"/>
      <c r="AE86" s="148"/>
      <c r="AF86" s="148"/>
      <c r="AG86" s="148" t="s">
        <v>389</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87">
        <v>50</v>
      </c>
      <c r="B87" s="188" t="s">
        <v>3183</v>
      </c>
      <c r="C87" s="199" t="s">
        <v>3184</v>
      </c>
      <c r="D87" s="189" t="s">
        <v>2486</v>
      </c>
      <c r="E87" s="190">
        <v>1</v>
      </c>
      <c r="F87" s="191">
        <v>1320</v>
      </c>
      <c r="G87" s="192">
        <f t="shared" si="7"/>
        <v>1320</v>
      </c>
      <c r="H87" s="191">
        <v>0</v>
      </c>
      <c r="I87" s="192">
        <f t="shared" si="8"/>
        <v>0</v>
      </c>
      <c r="J87" s="191">
        <v>1320</v>
      </c>
      <c r="K87" s="192">
        <f t="shared" si="9"/>
        <v>1320</v>
      </c>
      <c r="L87" s="192">
        <v>21</v>
      </c>
      <c r="M87" s="192">
        <f t="shared" si="10"/>
        <v>1597.2</v>
      </c>
      <c r="N87" s="192">
        <v>0</v>
      </c>
      <c r="O87" s="192">
        <f t="shared" si="11"/>
        <v>0</v>
      </c>
      <c r="P87" s="192">
        <v>0</v>
      </c>
      <c r="Q87" s="192">
        <f t="shared" si="12"/>
        <v>0</v>
      </c>
      <c r="R87" s="192"/>
      <c r="S87" s="192" t="s">
        <v>321</v>
      </c>
      <c r="T87" s="193" t="s">
        <v>322</v>
      </c>
      <c r="U87" s="157">
        <v>0</v>
      </c>
      <c r="V87" s="157">
        <f t="shared" si="13"/>
        <v>0</v>
      </c>
      <c r="W87" s="157"/>
      <c r="X87" s="157" t="s">
        <v>388</v>
      </c>
      <c r="Y87" s="148"/>
      <c r="Z87" s="148"/>
      <c r="AA87" s="148"/>
      <c r="AB87" s="148"/>
      <c r="AC87" s="148"/>
      <c r="AD87" s="148"/>
      <c r="AE87" s="148"/>
      <c r="AF87" s="148"/>
      <c r="AG87" s="148" t="s">
        <v>389</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87">
        <v>51</v>
      </c>
      <c r="B88" s="188" t="s">
        <v>3185</v>
      </c>
      <c r="C88" s="199" t="s">
        <v>3186</v>
      </c>
      <c r="D88" s="189" t="s">
        <v>2486</v>
      </c>
      <c r="E88" s="190">
        <v>1</v>
      </c>
      <c r="F88" s="191">
        <v>3600</v>
      </c>
      <c r="G88" s="192">
        <f t="shared" si="7"/>
        <v>3600</v>
      </c>
      <c r="H88" s="191">
        <v>0</v>
      </c>
      <c r="I88" s="192">
        <f t="shared" si="8"/>
        <v>0</v>
      </c>
      <c r="J88" s="191">
        <v>3600</v>
      </c>
      <c r="K88" s="192">
        <f t="shared" si="9"/>
        <v>3600</v>
      </c>
      <c r="L88" s="192">
        <v>21</v>
      </c>
      <c r="M88" s="192">
        <f t="shared" si="10"/>
        <v>4356</v>
      </c>
      <c r="N88" s="192">
        <v>0</v>
      </c>
      <c r="O88" s="192">
        <f t="shared" si="11"/>
        <v>0</v>
      </c>
      <c r="P88" s="192">
        <v>0</v>
      </c>
      <c r="Q88" s="192">
        <f t="shared" si="12"/>
        <v>0</v>
      </c>
      <c r="R88" s="192"/>
      <c r="S88" s="192" t="s">
        <v>321</v>
      </c>
      <c r="T88" s="193" t="s">
        <v>322</v>
      </c>
      <c r="U88" s="157">
        <v>0</v>
      </c>
      <c r="V88" s="157">
        <f t="shared" si="13"/>
        <v>0</v>
      </c>
      <c r="W88" s="157"/>
      <c r="X88" s="157" t="s">
        <v>388</v>
      </c>
      <c r="Y88" s="148"/>
      <c r="Z88" s="148"/>
      <c r="AA88" s="148"/>
      <c r="AB88" s="148"/>
      <c r="AC88" s="148"/>
      <c r="AD88" s="148"/>
      <c r="AE88" s="148"/>
      <c r="AF88" s="148"/>
      <c r="AG88" s="148" t="s">
        <v>389</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87">
        <v>52</v>
      </c>
      <c r="B89" s="188" t="s">
        <v>3187</v>
      </c>
      <c r="C89" s="199" t="s">
        <v>3188</v>
      </c>
      <c r="D89" s="189" t="s">
        <v>2486</v>
      </c>
      <c r="E89" s="190">
        <v>1</v>
      </c>
      <c r="F89" s="191">
        <v>200</v>
      </c>
      <c r="G89" s="192">
        <f t="shared" si="7"/>
        <v>200</v>
      </c>
      <c r="H89" s="191">
        <v>0</v>
      </c>
      <c r="I89" s="192">
        <f t="shared" si="8"/>
        <v>0</v>
      </c>
      <c r="J89" s="191">
        <v>200</v>
      </c>
      <c r="K89" s="192">
        <f t="shared" si="9"/>
        <v>200</v>
      </c>
      <c r="L89" s="192">
        <v>21</v>
      </c>
      <c r="M89" s="192">
        <f t="shared" si="10"/>
        <v>242</v>
      </c>
      <c r="N89" s="192">
        <v>0</v>
      </c>
      <c r="O89" s="192">
        <f t="shared" si="11"/>
        <v>0</v>
      </c>
      <c r="P89" s="192">
        <v>0</v>
      </c>
      <c r="Q89" s="192">
        <f t="shared" si="12"/>
        <v>0</v>
      </c>
      <c r="R89" s="192"/>
      <c r="S89" s="192" t="s">
        <v>321</v>
      </c>
      <c r="T89" s="193" t="s">
        <v>322</v>
      </c>
      <c r="U89" s="157">
        <v>0</v>
      </c>
      <c r="V89" s="157">
        <f t="shared" si="13"/>
        <v>0</v>
      </c>
      <c r="W89" s="157"/>
      <c r="X89" s="157" t="s">
        <v>388</v>
      </c>
      <c r="Y89" s="148"/>
      <c r="Z89" s="148"/>
      <c r="AA89" s="148"/>
      <c r="AB89" s="148"/>
      <c r="AC89" s="148"/>
      <c r="AD89" s="148"/>
      <c r="AE89" s="148"/>
      <c r="AF89" s="148"/>
      <c r="AG89" s="148" t="s">
        <v>389</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87">
        <v>53</v>
      </c>
      <c r="B90" s="188" t="s">
        <v>3189</v>
      </c>
      <c r="C90" s="199" t="s">
        <v>3190</v>
      </c>
      <c r="D90" s="189" t="s">
        <v>2486</v>
      </c>
      <c r="E90" s="190">
        <v>1</v>
      </c>
      <c r="F90" s="191">
        <v>200</v>
      </c>
      <c r="G90" s="192">
        <f t="shared" si="7"/>
        <v>200</v>
      </c>
      <c r="H90" s="191">
        <v>0</v>
      </c>
      <c r="I90" s="192">
        <f t="shared" si="8"/>
        <v>0</v>
      </c>
      <c r="J90" s="191">
        <v>200</v>
      </c>
      <c r="K90" s="192">
        <f t="shared" si="9"/>
        <v>200</v>
      </c>
      <c r="L90" s="192">
        <v>21</v>
      </c>
      <c r="M90" s="192">
        <f t="shared" si="10"/>
        <v>242</v>
      </c>
      <c r="N90" s="192">
        <v>0</v>
      </c>
      <c r="O90" s="192">
        <f t="shared" si="11"/>
        <v>0</v>
      </c>
      <c r="P90" s="192">
        <v>0</v>
      </c>
      <c r="Q90" s="192">
        <f t="shared" si="12"/>
        <v>0</v>
      </c>
      <c r="R90" s="192"/>
      <c r="S90" s="192" t="s">
        <v>321</v>
      </c>
      <c r="T90" s="193" t="s">
        <v>322</v>
      </c>
      <c r="U90" s="157">
        <v>0</v>
      </c>
      <c r="V90" s="157">
        <f t="shared" si="13"/>
        <v>0</v>
      </c>
      <c r="W90" s="157"/>
      <c r="X90" s="157" t="s">
        <v>388</v>
      </c>
      <c r="Y90" s="148"/>
      <c r="Z90" s="148"/>
      <c r="AA90" s="148"/>
      <c r="AB90" s="148"/>
      <c r="AC90" s="148"/>
      <c r="AD90" s="148"/>
      <c r="AE90" s="148"/>
      <c r="AF90" s="148"/>
      <c r="AG90" s="148" t="s">
        <v>389</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65">
        <v>54</v>
      </c>
      <c r="B91" s="166" t="s">
        <v>3191</v>
      </c>
      <c r="C91" s="175" t="s">
        <v>2995</v>
      </c>
      <c r="D91" s="167" t="s">
        <v>2498</v>
      </c>
      <c r="E91" s="168">
        <v>1</v>
      </c>
      <c r="F91" s="169">
        <v>9599.99</v>
      </c>
      <c r="G91" s="170">
        <f t="shared" si="7"/>
        <v>9599.99</v>
      </c>
      <c r="H91" s="169">
        <v>0</v>
      </c>
      <c r="I91" s="170">
        <f t="shared" si="8"/>
        <v>0</v>
      </c>
      <c r="J91" s="169">
        <v>9599.99</v>
      </c>
      <c r="K91" s="170">
        <f t="shared" si="9"/>
        <v>9599.99</v>
      </c>
      <c r="L91" s="170">
        <v>21</v>
      </c>
      <c r="M91" s="170">
        <f t="shared" si="10"/>
        <v>11615.9879</v>
      </c>
      <c r="N91" s="170">
        <v>0</v>
      </c>
      <c r="O91" s="170">
        <f t="shared" si="11"/>
        <v>0</v>
      </c>
      <c r="P91" s="170">
        <v>0</v>
      </c>
      <c r="Q91" s="170">
        <f t="shared" si="12"/>
        <v>0</v>
      </c>
      <c r="R91" s="170"/>
      <c r="S91" s="170" t="s">
        <v>321</v>
      </c>
      <c r="T91" s="171" t="s">
        <v>322</v>
      </c>
      <c r="U91" s="157">
        <v>0</v>
      </c>
      <c r="V91" s="157">
        <f t="shared" si="13"/>
        <v>0</v>
      </c>
      <c r="W91" s="157"/>
      <c r="X91" s="157" t="s">
        <v>388</v>
      </c>
      <c r="Y91" s="148"/>
      <c r="Z91" s="148"/>
      <c r="AA91" s="148"/>
      <c r="AB91" s="148"/>
      <c r="AC91" s="148"/>
      <c r="AD91" s="148"/>
      <c r="AE91" s="148"/>
      <c r="AF91" s="148"/>
      <c r="AG91" s="148" t="s">
        <v>389</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270" t="s">
        <v>2996</v>
      </c>
      <c r="D92" s="271"/>
      <c r="E92" s="271"/>
      <c r="F92" s="271"/>
      <c r="G92" s="271"/>
      <c r="H92" s="157"/>
      <c r="I92" s="157"/>
      <c r="J92" s="157"/>
      <c r="K92" s="157"/>
      <c r="L92" s="157"/>
      <c r="M92" s="157"/>
      <c r="N92" s="157"/>
      <c r="O92" s="157"/>
      <c r="P92" s="157"/>
      <c r="Q92" s="157"/>
      <c r="R92" s="157"/>
      <c r="S92" s="157"/>
      <c r="T92" s="157"/>
      <c r="U92" s="157"/>
      <c r="V92" s="157"/>
      <c r="W92" s="157"/>
      <c r="X92" s="157"/>
      <c r="Y92" s="148"/>
      <c r="Z92" s="148"/>
      <c r="AA92" s="148"/>
      <c r="AB92" s="148"/>
      <c r="AC92" s="148"/>
      <c r="AD92" s="148"/>
      <c r="AE92" s="148"/>
      <c r="AF92" s="148"/>
      <c r="AG92" s="148" t="s">
        <v>326</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87">
        <v>55</v>
      </c>
      <c r="B93" s="188" t="s">
        <v>3192</v>
      </c>
      <c r="C93" s="199" t="s">
        <v>2975</v>
      </c>
      <c r="D93" s="189" t="s">
        <v>2498</v>
      </c>
      <c r="E93" s="190">
        <v>1</v>
      </c>
      <c r="F93" s="191">
        <v>4400</v>
      </c>
      <c r="G93" s="192">
        <f>ROUND(E93*F93,2)</f>
        <v>4400</v>
      </c>
      <c r="H93" s="191">
        <v>0</v>
      </c>
      <c r="I93" s="192">
        <f>ROUND(E93*H93,2)</f>
        <v>0</v>
      </c>
      <c r="J93" s="191">
        <v>4400</v>
      </c>
      <c r="K93" s="192">
        <f>ROUND(E93*J93,2)</f>
        <v>4400</v>
      </c>
      <c r="L93" s="192">
        <v>21</v>
      </c>
      <c r="M93" s="192">
        <f>G93*(1+L93/100)</f>
        <v>5324</v>
      </c>
      <c r="N93" s="192">
        <v>0</v>
      </c>
      <c r="O93" s="192">
        <f>ROUND(E93*N93,2)</f>
        <v>0</v>
      </c>
      <c r="P93" s="192">
        <v>0</v>
      </c>
      <c r="Q93" s="192">
        <f>ROUND(E93*P93,2)</f>
        <v>0</v>
      </c>
      <c r="R93" s="192"/>
      <c r="S93" s="192" t="s">
        <v>321</v>
      </c>
      <c r="T93" s="193" t="s">
        <v>322</v>
      </c>
      <c r="U93" s="157">
        <v>0</v>
      </c>
      <c r="V93" s="157">
        <f>ROUND(E93*U93,2)</f>
        <v>0</v>
      </c>
      <c r="W93" s="157"/>
      <c r="X93" s="157" t="s">
        <v>388</v>
      </c>
      <c r="Y93" s="148"/>
      <c r="Z93" s="148"/>
      <c r="AA93" s="148"/>
      <c r="AB93" s="148"/>
      <c r="AC93" s="148"/>
      <c r="AD93" s="148"/>
      <c r="AE93" s="148"/>
      <c r="AF93" s="148"/>
      <c r="AG93" s="148" t="s">
        <v>389</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x14ac:dyDescent="0.2">
      <c r="A94" s="159" t="s">
        <v>316</v>
      </c>
      <c r="B94" s="160" t="s">
        <v>279</v>
      </c>
      <c r="C94" s="174" t="s">
        <v>280</v>
      </c>
      <c r="D94" s="161"/>
      <c r="E94" s="162"/>
      <c r="F94" s="163"/>
      <c r="G94" s="163">
        <f>SUMIF(AG95:AG101,"&lt;&gt;NOR",G95:G101)</f>
        <v>8392</v>
      </c>
      <c r="H94" s="163"/>
      <c r="I94" s="163">
        <f>SUM(I95:I101)</f>
        <v>0</v>
      </c>
      <c r="J94" s="163"/>
      <c r="K94" s="163">
        <f>SUM(K95:K101)</f>
        <v>8392</v>
      </c>
      <c r="L94" s="163"/>
      <c r="M94" s="163">
        <f>SUM(M95:M101)</f>
        <v>10154.32</v>
      </c>
      <c r="N94" s="163"/>
      <c r="O94" s="163">
        <f>SUM(O95:O101)</f>
        <v>0</v>
      </c>
      <c r="P94" s="163"/>
      <c r="Q94" s="163">
        <f>SUM(Q95:Q101)</f>
        <v>0</v>
      </c>
      <c r="R94" s="163"/>
      <c r="S94" s="163"/>
      <c r="T94" s="164"/>
      <c r="U94" s="158"/>
      <c r="V94" s="158">
        <f>SUM(V95:V101)</f>
        <v>0</v>
      </c>
      <c r="W94" s="158"/>
      <c r="X94" s="158"/>
      <c r="AG94" t="s">
        <v>317</v>
      </c>
    </row>
    <row r="95" spans="1:60" outlineLevel="1" x14ac:dyDescent="0.2">
      <c r="A95" s="165">
        <v>56</v>
      </c>
      <c r="B95" s="166" t="s">
        <v>2998</v>
      </c>
      <c r="C95" s="175" t="s">
        <v>3005</v>
      </c>
      <c r="D95" s="167" t="s">
        <v>2498</v>
      </c>
      <c r="E95" s="168">
        <v>1</v>
      </c>
      <c r="F95" s="169">
        <v>1240</v>
      </c>
      <c r="G95" s="170">
        <f>ROUND(E95*F95,2)</f>
        <v>1240</v>
      </c>
      <c r="H95" s="169">
        <v>0</v>
      </c>
      <c r="I95" s="170">
        <f>ROUND(E95*H95,2)</f>
        <v>0</v>
      </c>
      <c r="J95" s="169">
        <v>1240</v>
      </c>
      <c r="K95" s="170">
        <f>ROUND(E95*J95,2)</f>
        <v>1240</v>
      </c>
      <c r="L95" s="170">
        <v>21</v>
      </c>
      <c r="M95" s="170">
        <f>G95*(1+L95/100)</f>
        <v>1500.3999999999999</v>
      </c>
      <c r="N95" s="170">
        <v>0</v>
      </c>
      <c r="O95" s="170">
        <f>ROUND(E95*N95,2)</f>
        <v>0</v>
      </c>
      <c r="P95" s="170">
        <v>0</v>
      </c>
      <c r="Q95" s="170">
        <f>ROUND(E95*P95,2)</f>
        <v>0</v>
      </c>
      <c r="R95" s="170"/>
      <c r="S95" s="170" t="s">
        <v>321</v>
      </c>
      <c r="T95" s="171" t="s">
        <v>322</v>
      </c>
      <c r="U95" s="157">
        <v>0</v>
      </c>
      <c r="V95" s="157">
        <f>ROUND(E95*U95,2)</f>
        <v>0</v>
      </c>
      <c r="W95" s="157"/>
      <c r="X95" s="157" t="s">
        <v>388</v>
      </c>
      <c r="Y95" s="148"/>
      <c r="Z95" s="148"/>
      <c r="AA95" s="148"/>
      <c r="AB95" s="148"/>
      <c r="AC95" s="148"/>
      <c r="AD95" s="148"/>
      <c r="AE95" s="148"/>
      <c r="AF95" s="148"/>
      <c r="AG95" s="148" t="s">
        <v>389</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270" t="s">
        <v>3006</v>
      </c>
      <c r="D96" s="271"/>
      <c r="E96" s="271"/>
      <c r="F96" s="271"/>
      <c r="G96" s="271"/>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326</v>
      </c>
      <c r="AH96" s="148"/>
      <c r="AI96" s="148"/>
      <c r="AJ96" s="148"/>
      <c r="AK96" s="148"/>
      <c r="AL96" s="148"/>
      <c r="AM96" s="148"/>
      <c r="AN96" s="148"/>
      <c r="AO96" s="148"/>
      <c r="AP96" s="148"/>
      <c r="AQ96" s="148"/>
      <c r="AR96" s="148"/>
      <c r="AS96" s="148"/>
      <c r="AT96" s="148"/>
      <c r="AU96" s="148"/>
      <c r="AV96" s="148"/>
      <c r="AW96" s="148"/>
      <c r="AX96" s="148"/>
      <c r="AY96" s="148"/>
      <c r="AZ96" s="148"/>
      <c r="BA96" s="172" t="str">
        <f>C96</f>
        <v>Plovákový vodorovný s jazýčkovým relé pro spínač hladiny včetně kabelu do 2m, konzola nerez, IP67 - pro signalizaci zaplavení AK</v>
      </c>
      <c r="BB96" s="148"/>
      <c r="BC96" s="148"/>
      <c r="BD96" s="148"/>
      <c r="BE96" s="148"/>
      <c r="BF96" s="148"/>
      <c r="BG96" s="148"/>
      <c r="BH96" s="148"/>
    </row>
    <row r="97" spans="1:60" outlineLevel="1" x14ac:dyDescent="0.2">
      <c r="A97" s="187">
        <v>57</v>
      </c>
      <c r="B97" s="188" t="s">
        <v>3001</v>
      </c>
      <c r="C97" s="199" t="s">
        <v>3193</v>
      </c>
      <c r="D97" s="189" t="s">
        <v>2486</v>
      </c>
      <c r="E97" s="190">
        <v>1</v>
      </c>
      <c r="F97" s="191">
        <v>440</v>
      </c>
      <c r="G97" s="192">
        <f>ROUND(E97*F97,2)</f>
        <v>440</v>
      </c>
      <c r="H97" s="191">
        <v>0</v>
      </c>
      <c r="I97" s="192">
        <f>ROUND(E97*H97,2)</f>
        <v>0</v>
      </c>
      <c r="J97" s="191">
        <v>440</v>
      </c>
      <c r="K97" s="192">
        <f>ROUND(E97*J97,2)</f>
        <v>440</v>
      </c>
      <c r="L97" s="192">
        <v>21</v>
      </c>
      <c r="M97" s="192">
        <f>G97*(1+L97/100)</f>
        <v>532.4</v>
      </c>
      <c r="N97" s="192">
        <v>0</v>
      </c>
      <c r="O97" s="192">
        <f>ROUND(E97*N97,2)</f>
        <v>0</v>
      </c>
      <c r="P97" s="192">
        <v>0</v>
      </c>
      <c r="Q97" s="192">
        <f>ROUND(E97*P97,2)</f>
        <v>0</v>
      </c>
      <c r="R97" s="192"/>
      <c r="S97" s="192" t="s">
        <v>321</v>
      </c>
      <c r="T97" s="193" t="s">
        <v>322</v>
      </c>
      <c r="U97" s="157">
        <v>0</v>
      </c>
      <c r="V97" s="157">
        <f>ROUND(E97*U97,2)</f>
        <v>0</v>
      </c>
      <c r="W97" s="157"/>
      <c r="X97" s="157" t="s">
        <v>388</v>
      </c>
      <c r="Y97" s="148"/>
      <c r="Z97" s="148"/>
      <c r="AA97" s="148"/>
      <c r="AB97" s="148"/>
      <c r="AC97" s="148"/>
      <c r="AD97" s="148"/>
      <c r="AE97" s="148"/>
      <c r="AF97" s="148"/>
      <c r="AG97" s="148" t="s">
        <v>389</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87">
        <v>58</v>
      </c>
      <c r="B98" s="188" t="s">
        <v>3004</v>
      </c>
      <c r="C98" s="199" t="s">
        <v>3194</v>
      </c>
      <c r="D98" s="189" t="s">
        <v>2486</v>
      </c>
      <c r="E98" s="190">
        <v>1</v>
      </c>
      <c r="F98" s="191">
        <v>800</v>
      </c>
      <c r="G98" s="192">
        <f>ROUND(E98*F98,2)</f>
        <v>800</v>
      </c>
      <c r="H98" s="191">
        <v>0</v>
      </c>
      <c r="I98" s="192">
        <f>ROUND(E98*H98,2)</f>
        <v>0</v>
      </c>
      <c r="J98" s="191">
        <v>800</v>
      </c>
      <c r="K98" s="192">
        <f>ROUND(E98*J98,2)</f>
        <v>800</v>
      </c>
      <c r="L98" s="192">
        <v>21</v>
      </c>
      <c r="M98" s="192">
        <f>G98*(1+L98/100)</f>
        <v>968</v>
      </c>
      <c r="N98" s="192">
        <v>0</v>
      </c>
      <c r="O98" s="192">
        <f>ROUND(E98*N98,2)</f>
        <v>0</v>
      </c>
      <c r="P98" s="192">
        <v>0</v>
      </c>
      <c r="Q98" s="192">
        <f>ROUND(E98*P98,2)</f>
        <v>0</v>
      </c>
      <c r="R98" s="192"/>
      <c r="S98" s="192" t="s">
        <v>321</v>
      </c>
      <c r="T98" s="193" t="s">
        <v>322</v>
      </c>
      <c r="U98" s="157">
        <v>0</v>
      </c>
      <c r="V98" s="157">
        <f>ROUND(E98*U98,2)</f>
        <v>0</v>
      </c>
      <c r="W98" s="157"/>
      <c r="X98" s="157" t="s">
        <v>388</v>
      </c>
      <c r="Y98" s="148"/>
      <c r="Z98" s="148"/>
      <c r="AA98" s="148"/>
      <c r="AB98" s="148"/>
      <c r="AC98" s="148"/>
      <c r="AD98" s="148"/>
      <c r="AE98" s="148"/>
      <c r="AF98" s="148"/>
      <c r="AG98" s="148" t="s">
        <v>389</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87">
        <v>59</v>
      </c>
      <c r="B99" s="188" t="s">
        <v>3007</v>
      </c>
      <c r="C99" s="199" t="s">
        <v>3195</v>
      </c>
      <c r="D99" s="189" t="s">
        <v>2486</v>
      </c>
      <c r="E99" s="190">
        <v>1</v>
      </c>
      <c r="F99" s="191">
        <v>440</v>
      </c>
      <c r="G99" s="192">
        <f>ROUND(E99*F99,2)</f>
        <v>440</v>
      </c>
      <c r="H99" s="191">
        <v>0</v>
      </c>
      <c r="I99" s="192">
        <f>ROUND(E99*H99,2)</f>
        <v>0</v>
      </c>
      <c r="J99" s="191">
        <v>440</v>
      </c>
      <c r="K99" s="192">
        <f>ROUND(E99*J99,2)</f>
        <v>440</v>
      </c>
      <c r="L99" s="192">
        <v>21</v>
      </c>
      <c r="M99" s="192">
        <f>G99*(1+L99/100)</f>
        <v>532.4</v>
      </c>
      <c r="N99" s="192">
        <v>0</v>
      </c>
      <c r="O99" s="192">
        <f>ROUND(E99*N99,2)</f>
        <v>0</v>
      </c>
      <c r="P99" s="192">
        <v>0</v>
      </c>
      <c r="Q99" s="192">
        <f>ROUND(E99*P99,2)</f>
        <v>0</v>
      </c>
      <c r="R99" s="192"/>
      <c r="S99" s="192" t="s">
        <v>321</v>
      </c>
      <c r="T99" s="193" t="s">
        <v>322</v>
      </c>
      <c r="U99" s="157">
        <v>0</v>
      </c>
      <c r="V99" s="157">
        <f>ROUND(E99*U99,2)</f>
        <v>0</v>
      </c>
      <c r="W99" s="157"/>
      <c r="X99" s="157" t="s">
        <v>388</v>
      </c>
      <c r="Y99" s="148"/>
      <c r="Z99" s="148"/>
      <c r="AA99" s="148"/>
      <c r="AB99" s="148"/>
      <c r="AC99" s="148"/>
      <c r="AD99" s="148"/>
      <c r="AE99" s="148"/>
      <c r="AF99" s="148"/>
      <c r="AG99" s="148" t="s">
        <v>389</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87">
        <v>60</v>
      </c>
      <c r="B100" s="188" t="s">
        <v>3009</v>
      </c>
      <c r="C100" s="199" t="s">
        <v>3008</v>
      </c>
      <c r="D100" s="189" t="s">
        <v>2486</v>
      </c>
      <c r="E100" s="190">
        <v>1</v>
      </c>
      <c r="F100" s="191">
        <v>608</v>
      </c>
      <c r="G100" s="192">
        <f>ROUND(E100*F100,2)</f>
        <v>608</v>
      </c>
      <c r="H100" s="191">
        <v>0</v>
      </c>
      <c r="I100" s="192">
        <f>ROUND(E100*H100,2)</f>
        <v>0</v>
      </c>
      <c r="J100" s="191">
        <v>608</v>
      </c>
      <c r="K100" s="192">
        <f>ROUND(E100*J100,2)</f>
        <v>608</v>
      </c>
      <c r="L100" s="192">
        <v>21</v>
      </c>
      <c r="M100" s="192">
        <f>G100*(1+L100/100)</f>
        <v>735.68</v>
      </c>
      <c r="N100" s="192">
        <v>0</v>
      </c>
      <c r="O100" s="192">
        <f>ROUND(E100*N100,2)</f>
        <v>0</v>
      </c>
      <c r="P100" s="192">
        <v>0</v>
      </c>
      <c r="Q100" s="192">
        <f>ROUND(E100*P100,2)</f>
        <v>0</v>
      </c>
      <c r="R100" s="192"/>
      <c r="S100" s="192" t="s">
        <v>321</v>
      </c>
      <c r="T100" s="193" t="s">
        <v>322</v>
      </c>
      <c r="U100" s="157">
        <v>0</v>
      </c>
      <c r="V100" s="157">
        <f>ROUND(E100*U100,2)</f>
        <v>0</v>
      </c>
      <c r="W100" s="157"/>
      <c r="X100" s="157" t="s">
        <v>388</v>
      </c>
      <c r="Y100" s="148"/>
      <c r="Z100" s="148"/>
      <c r="AA100" s="148"/>
      <c r="AB100" s="148"/>
      <c r="AC100" s="148"/>
      <c r="AD100" s="148"/>
      <c r="AE100" s="148"/>
      <c r="AF100" s="148"/>
      <c r="AG100" s="148" t="s">
        <v>389</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87">
        <v>61</v>
      </c>
      <c r="B101" s="188" t="s">
        <v>3196</v>
      </c>
      <c r="C101" s="199" t="s">
        <v>3010</v>
      </c>
      <c r="D101" s="189" t="s">
        <v>2486</v>
      </c>
      <c r="E101" s="190">
        <v>8</v>
      </c>
      <c r="F101" s="191">
        <v>608</v>
      </c>
      <c r="G101" s="192">
        <f>ROUND(E101*F101,2)</f>
        <v>4864</v>
      </c>
      <c r="H101" s="191">
        <v>0</v>
      </c>
      <c r="I101" s="192">
        <f>ROUND(E101*H101,2)</f>
        <v>0</v>
      </c>
      <c r="J101" s="191">
        <v>608</v>
      </c>
      <c r="K101" s="192">
        <f>ROUND(E101*J101,2)</f>
        <v>4864</v>
      </c>
      <c r="L101" s="192">
        <v>21</v>
      </c>
      <c r="M101" s="192">
        <f>G101*(1+L101/100)</f>
        <v>5885.44</v>
      </c>
      <c r="N101" s="192">
        <v>0</v>
      </c>
      <c r="O101" s="192">
        <f>ROUND(E101*N101,2)</f>
        <v>0</v>
      </c>
      <c r="P101" s="192">
        <v>0</v>
      </c>
      <c r="Q101" s="192">
        <f>ROUND(E101*P101,2)</f>
        <v>0</v>
      </c>
      <c r="R101" s="192"/>
      <c r="S101" s="192" t="s">
        <v>321</v>
      </c>
      <c r="T101" s="193" t="s">
        <v>322</v>
      </c>
      <c r="U101" s="157">
        <v>0</v>
      </c>
      <c r="V101" s="157">
        <f>ROUND(E101*U101,2)</f>
        <v>0</v>
      </c>
      <c r="W101" s="157"/>
      <c r="X101" s="157" t="s">
        <v>388</v>
      </c>
      <c r="Y101" s="148"/>
      <c r="Z101" s="148"/>
      <c r="AA101" s="148"/>
      <c r="AB101" s="148"/>
      <c r="AC101" s="148"/>
      <c r="AD101" s="148"/>
      <c r="AE101" s="148"/>
      <c r="AF101" s="148"/>
      <c r="AG101" s="148" t="s">
        <v>389</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x14ac:dyDescent="0.2">
      <c r="A102" s="159" t="s">
        <v>316</v>
      </c>
      <c r="B102" s="160" t="s">
        <v>275</v>
      </c>
      <c r="C102" s="174" t="s">
        <v>276</v>
      </c>
      <c r="D102" s="161"/>
      <c r="E102" s="162"/>
      <c r="F102" s="163"/>
      <c r="G102" s="163">
        <f>SUMIF(AG103:AG111,"&lt;&gt;NOR",G103:G111)</f>
        <v>12756</v>
      </c>
      <c r="H102" s="163"/>
      <c r="I102" s="163">
        <f>SUM(I103:I111)</f>
        <v>0</v>
      </c>
      <c r="J102" s="163"/>
      <c r="K102" s="163">
        <f>SUM(K103:K111)</f>
        <v>12756</v>
      </c>
      <c r="L102" s="163"/>
      <c r="M102" s="163">
        <f>SUM(M103:M111)</f>
        <v>15434.76</v>
      </c>
      <c r="N102" s="163"/>
      <c r="O102" s="163">
        <f>SUM(O103:O111)</f>
        <v>0</v>
      </c>
      <c r="P102" s="163"/>
      <c r="Q102" s="163">
        <f>SUM(Q103:Q111)</f>
        <v>0</v>
      </c>
      <c r="R102" s="163"/>
      <c r="S102" s="163"/>
      <c r="T102" s="164"/>
      <c r="U102" s="158"/>
      <c r="V102" s="158">
        <f>SUM(V103:V111)</f>
        <v>0</v>
      </c>
      <c r="W102" s="158"/>
      <c r="X102" s="158"/>
      <c r="AG102" t="s">
        <v>317</v>
      </c>
    </row>
    <row r="103" spans="1:60" outlineLevel="1" x14ac:dyDescent="0.2">
      <c r="A103" s="187">
        <v>62</v>
      </c>
      <c r="B103" s="188" t="s">
        <v>3011</v>
      </c>
      <c r="C103" s="199" t="s">
        <v>3012</v>
      </c>
      <c r="D103" s="189" t="s">
        <v>420</v>
      </c>
      <c r="E103" s="190">
        <v>30</v>
      </c>
      <c r="F103" s="191">
        <v>34.4</v>
      </c>
      <c r="G103" s="192">
        <f t="shared" ref="G103:G111" si="14">ROUND(E103*F103,2)</f>
        <v>1032</v>
      </c>
      <c r="H103" s="191">
        <v>0</v>
      </c>
      <c r="I103" s="192">
        <f t="shared" ref="I103:I111" si="15">ROUND(E103*H103,2)</f>
        <v>0</v>
      </c>
      <c r="J103" s="191">
        <v>34.4</v>
      </c>
      <c r="K103" s="192">
        <f t="shared" ref="K103:K111" si="16">ROUND(E103*J103,2)</f>
        <v>1032</v>
      </c>
      <c r="L103" s="192">
        <v>21</v>
      </c>
      <c r="M103" s="192">
        <f t="shared" ref="M103:M111" si="17">G103*(1+L103/100)</f>
        <v>1248.72</v>
      </c>
      <c r="N103" s="192">
        <v>0</v>
      </c>
      <c r="O103" s="192">
        <f t="shared" ref="O103:O111" si="18">ROUND(E103*N103,2)</f>
        <v>0</v>
      </c>
      <c r="P103" s="192">
        <v>0</v>
      </c>
      <c r="Q103" s="192">
        <f t="shared" ref="Q103:Q111" si="19">ROUND(E103*P103,2)</f>
        <v>0</v>
      </c>
      <c r="R103" s="192"/>
      <c r="S103" s="192" t="s">
        <v>321</v>
      </c>
      <c r="T103" s="193" t="s">
        <v>322</v>
      </c>
      <c r="U103" s="157">
        <v>0</v>
      </c>
      <c r="V103" s="157">
        <f t="shared" ref="V103:V111" si="20">ROUND(E103*U103,2)</f>
        <v>0</v>
      </c>
      <c r="W103" s="157"/>
      <c r="X103" s="157" t="s">
        <v>388</v>
      </c>
      <c r="Y103" s="148"/>
      <c r="Z103" s="148"/>
      <c r="AA103" s="148"/>
      <c r="AB103" s="148"/>
      <c r="AC103" s="148"/>
      <c r="AD103" s="148"/>
      <c r="AE103" s="148"/>
      <c r="AF103" s="148"/>
      <c r="AG103" s="148" t="s">
        <v>389</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87">
        <v>63</v>
      </c>
      <c r="B104" s="188" t="s">
        <v>3013</v>
      </c>
      <c r="C104" s="199" t="s">
        <v>3014</v>
      </c>
      <c r="D104" s="189" t="s">
        <v>420</v>
      </c>
      <c r="E104" s="190">
        <v>5</v>
      </c>
      <c r="F104" s="191">
        <v>34.4</v>
      </c>
      <c r="G104" s="192">
        <f t="shared" si="14"/>
        <v>172</v>
      </c>
      <c r="H104" s="191">
        <v>0</v>
      </c>
      <c r="I104" s="192">
        <f t="shared" si="15"/>
        <v>0</v>
      </c>
      <c r="J104" s="191">
        <v>34.4</v>
      </c>
      <c r="K104" s="192">
        <f t="shared" si="16"/>
        <v>172</v>
      </c>
      <c r="L104" s="192">
        <v>21</v>
      </c>
      <c r="M104" s="192">
        <f t="shared" si="17"/>
        <v>208.12</v>
      </c>
      <c r="N104" s="192">
        <v>0</v>
      </c>
      <c r="O104" s="192">
        <f t="shared" si="18"/>
        <v>0</v>
      </c>
      <c r="P104" s="192">
        <v>0</v>
      </c>
      <c r="Q104" s="192">
        <f t="shared" si="19"/>
        <v>0</v>
      </c>
      <c r="R104" s="192"/>
      <c r="S104" s="192" t="s">
        <v>321</v>
      </c>
      <c r="T104" s="193" t="s">
        <v>322</v>
      </c>
      <c r="U104" s="157">
        <v>0</v>
      </c>
      <c r="V104" s="157">
        <f t="shared" si="20"/>
        <v>0</v>
      </c>
      <c r="W104" s="157"/>
      <c r="X104" s="157" t="s">
        <v>388</v>
      </c>
      <c r="Y104" s="148"/>
      <c r="Z104" s="148"/>
      <c r="AA104" s="148"/>
      <c r="AB104" s="148"/>
      <c r="AC104" s="148"/>
      <c r="AD104" s="148"/>
      <c r="AE104" s="148"/>
      <c r="AF104" s="148"/>
      <c r="AG104" s="148" t="s">
        <v>389</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87">
        <v>64</v>
      </c>
      <c r="B105" s="188" t="s">
        <v>3015</v>
      </c>
      <c r="C105" s="199" t="s">
        <v>3016</v>
      </c>
      <c r="D105" s="189" t="s">
        <v>320</v>
      </c>
      <c r="E105" s="190">
        <v>1</v>
      </c>
      <c r="F105" s="191">
        <v>2800</v>
      </c>
      <c r="G105" s="192">
        <f t="shared" si="14"/>
        <v>2800</v>
      </c>
      <c r="H105" s="191">
        <v>0</v>
      </c>
      <c r="I105" s="192">
        <f t="shared" si="15"/>
        <v>0</v>
      </c>
      <c r="J105" s="191">
        <v>2800</v>
      </c>
      <c r="K105" s="192">
        <f t="shared" si="16"/>
        <v>2800</v>
      </c>
      <c r="L105" s="192">
        <v>21</v>
      </c>
      <c r="M105" s="192">
        <f t="shared" si="17"/>
        <v>3388</v>
      </c>
      <c r="N105" s="192">
        <v>0</v>
      </c>
      <c r="O105" s="192">
        <f t="shared" si="18"/>
        <v>0</v>
      </c>
      <c r="P105" s="192">
        <v>0</v>
      </c>
      <c r="Q105" s="192">
        <f t="shared" si="19"/>
        <v>0</v>
      </c>
      <c r="R105" s="192"/>
      <c r="S105" s="192" t="s">
        <v>321</v>
      </c>
      <c r="T105" s="193" t="s">
        <v>322</v>
      </c>
      <c r="U105" s="157">
        <v>0</v>
      </c>
      <c r="V105" s="157">
        <f t="shared" si="20"/>
        <v>0</v>
      </c>
      <c r="W105" s="157"/>
      <c r="X105" s="157" t="s">
        <v>388</v>
      </c>
      <c r="Y105" s="148"/>
      <c r="Z105" s="148"/>
      <c r="AA105" s="148"/>
      <c r="AB105" s="148"/>
      <c r="AC105" s="148"/>
      <c r="AD105" s="148"/>
      <c r="AE105" s="148"/>
      <c r="AF105" s="148"/>
      <c r="AG105" s="148" t="s">
        <v>389</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87">
        <v>65</v>
      </c>
      <c r="B106" s="188" t="s">
        <v>3017</v>
      </c>
      <c r="C106" s="199" t="s">
        <v>3197</v>
      </c>
      <c r="D106" s="189" t="s">
        <v>2486</v>
      </c>
      <c r="E106" s="190">
        <v>2</v>
      </c>
      <c r="F106" s="191">
        <v>536</v>
      </c>
      <c r="G106" s="192">
        <f t="shared" si="14"/>
        <v>1072</v>
      </c>
      <c r="H106" s="191">
        <v>0</v>
      </c>
      <c r="I106" s="192">
        <f t="shared" si="15"/>
        <v>0</v>
      </c>
      <c r="J106" s="191">
        <v>536</v>
      </c>
      <c r="K106" s="192">
        <f t="shared" si="16"/>
        <v>1072</v>
      </c>
      <c r="L106" s="192">
        <v>21</v>
      </c>
      <c r="M106" s="192">
        <f t="shared" si="17"/>
        <v>1297.1199999999999</v>
      </c>
      <c r="N106" s="192">
        <v>0</v>
      </c>
      <c r="O106" s="192">
        <f t="shared" si="18"/>
        <v>0</v>
      </c>
      <c r="P106" s="192">
        <v>0</v>
      </c>
      <c r="Q106" s="192">
        <f t="shared" si="19"/>
        <v>0</v>
      </c>
      <c r="R106" s="192"/>
      <c r="S106" s="192" t="s">
        <v>321</v>
      </c>
      <c r="T106" s="193" t="s">
        <v>322</v>
      </c>
      <c r="U106" s="157">
        <v>0</v>
      </c>
      <c r="V106" s="157">
        <f t="shared" si="20"/>
        <v>0</v>
      </c>
      <c r="W106" s="157"/>
      <c r="X106" s="157" t="s">
        <v>388</v>
      </c>
      <c r="Y106" s="148"/>
      <c r="Z106" s="148"/>
      <c r="AA106" s="148"/>
      <c r="AB106" s="148"/>
      <c r="AC106" s="148"/>
      <c r="AD106" s="148"/>
      <c r="AE106" s="148"/>
      <c r="AF106" s="148"/>
      <c r="AG106" s="148" t="s">
        <v>389</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87">
        <v>66</v>
      </c>
      <c r="B107" s="188" t="s">
        <v>3019</v>
      </c>
      <c r="C107" s="199" t="s">
        <v>3020</v>
      </c>
      <c r="D107" s="189" t="s">
        <v>420</v>
      </c>
      <c r="E107" s="190">
        <v>30</v>
      </c>
      <c r="F107" s="191">
        <v>92.8</v>
      </c>
      <c r="G107" s="192">
        <f t="shared" si="14"/>
        <v>2784</v>
      </c>
      <c r="H107" s="191">
        <v>0</v>
      </c>
      <c r="I107" s="192">
        <f t="shared" si="15"/>
        <v>0</v>
      </c>
      <c r="J107" s="191">
        <v>92.8</v>
      </c>
      <c r="K107" s="192">
        <f t="shared" si="16"/>
        <v>2784</v>
      </c>
      <c r="L107" s="192">
        <v>21</v>
      </c>
      <c r="M107" s="192">
        <f t="shared" si="17"/>
        <v>3368.64</v>
      </c>
      <c r="N107" s="192">
        <v>0</v>
      </c>
      <c r="O107" s="192">
        <f t="shared" si="18"/>
        <v>0</v>
      </c>
      <c r="P107" s="192">
        <v>0</v>
      </c>
      <c r="Q107" s="192">
        <f t="shared" si="19"/>
        <v>0</v>
      </c>
      <c r="R107" s="192"/>
      <c r="S107" s="192" t="s">
        <v>321</v>
      </c>
      <c r="T107" s="193" t="s">
        <v>322</v>
      </c>
      <c r="U107" s="157">
        <v>0</v>
      </c>
      <c r="V107" s="157">
        <f t="shared" si="20"/>
        <v>0</v>
      </c>
      <c r="W107" s="157"/>
      <c r="X107" s="157" t="s">
        <v>388</v>
      </c>
      <c r="Y107" s="148"/>
      <c r="Z107" s="148"/>
      <c r="AA107" s="148"/>
      <c r="AB107" s="148"/>
      <c r="AC107" s="148"/>
      <c r="AD107" s="148"/>
      <c r="AE107" s="148"/>
      <c r="AF107" s="148"/>
      <c r="AG107" s="148" t="s">
        <v>389</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87">
        <v>67</v>
      </c>
      <c r="B108" s="188" t="s">
        <v>3021</v>
      </c>
      <c r="C108" s="199" t="s">
        <v>3198</v>
      </c>
      <c r="D108" s="189" t="s">
        <v>420</v>
      </c>
      <c r="E108" s="190">
        <v>20</v>
      </c>
      <c r="F108" s="191">
        <v>92.8</v>
      </c>
      <c r="G108" s="192">
        <f t="shared" si="14"/>
        <v>1856</v>
      </c>
      <c r="H108" s="191">
        <v>0</v>
      </c>
      <c r="I108" s="192">
        <f t="shared" si="15"/>
        <v>0</v>
      </c>
      <c r="J108" s="191">
        <v>92.8</v>
      </c>
      <c r="K108" s="192">
        <f t="shared" si="16"/>
        <v>1856</v>
      </c>
      <c r="L108" s="192">
        <v>21</v>
      </c>
      <c r="M108" s="192">
        <f t="shared" si="17"/>
        <v>2245.7599999999998</v>
      </c>
      <c r="N108" s="192">
        <v>0</v>
      </c>
      <c r="O108" s="192">
        <f t="shared" si="18"/>
        <v>0</v>
      </c>
      <c r="P108" s="192">
        <v>0</v>
      </c>
      <c r="Q108" s="192">
        <f t="shared" si="19"/>
        <v>0</v>
      </c>
      <c r="R108" s="192"/>
      <c r="S108" s="192" t="s">
        <v>321</v>
      </c>
      <c r="T108" s="193" t="s">
        <v>322</v>
      </c>
      <c r="U108" s="157">
        <v>0</v>
      </c>
      <c r="V108" s="157">
        <f t="shared" si="20"/>
        <v>0</v>
      </c>
      <c r="W108" s="157"/>
      <c r="X108" s="157" t="s">
        <v>388</v>
      </c>
      <c r="Y108" s="148"/>
      <c r="Z108" s="148"/>
      <c r="AA108" s="148"/>
      <c r="AB108" s="148"/>
      <c r="AC108" s="148"/>
      <c r="AD108" s="148"/>
      <c r="AE108" s="148"/>
      <c r="AF108" s="148"/>
      <c r="AG108" s="148" t="s">
        <v>389</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87">
        <v>68</v>
      </c>
      <c r="B109" s="188" t="s">
        <v>3023</v>
      </c>
      <c r="C109" s="199" t="s">
        <v>3022</v>
      </c>
      <c r="D109" s="189" t="s">
        <v>420</v>
      </c>
      <c r="E109" s="190">
        <v>10</v>
      </c>
      <c r="F109" s="191">
        <v>144</v>
      </c>
      <c r="G109" s="192">
        <f t="shared" si="14"/>
        <v>1440</v>
      </c>
      <c r="H109" s="191">
        <v>0</v>
      </c>
      <c r="I109" s="192">
        <f t="shared" si="15"/>
        <v>0</v>
      </c>
      <c r="J109" s="191">
        <v>144</v>
      </c>
      <c r="K109" s="192">
        <f t="shared" si="16"/>
        <v>1440</v>
      </c>
      <c r="L109" s="192">
        <v>21</v>
      </c>
      <c r="M109" s="192">
        <f t="shared" si="17"/>
        <v>1742.3999999999999</v>
      </c>
      <c r="N109" s="192">
        <v>0</v>
      </c>
      <c r="O109" s="192">
        <f t="shared" si="18"/>
        <v>0</v>
      </c>
      <c r="P109" s="192">
        <v>0</v>
      </c>
      <c r="Q109" s="192">
        <f t="shared" si="19"/>
        <v>0</v>
      </c>
      <c r="R109" s="192"/>
      <c r="S109" s="192" t="s">
        <v>321</v>
      </c>
      <c r="T109" s="193" t="s">
        <v>322</v>
      </c>
      <c r="U109" s="157">
        <v>0</v>
      </c>
      <c r="V109" s="157">
        <f t="shared" si="20"/>
        <v>0</v>
      </c>
      <c r="W109" s="157"/>
      <c r="X109" s="157" t="s">
        <v>388</v>
      </c>
      <c r="Y109" s="148"/>
      <c r="Z109" s="148"/>
      <c r="AA109" s="148"/>
      <c r="AB109" s="148"/>
      <c r="AC109" s="148"/>
      <c r="AD109" s="148"/>
      <c r="AE109" s="148"/>
      <c r="AF109" s="148"/>
      <c r="AG109" s="148" t="s">
        <v>389</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87">
        <v>69</v>
      </c>
      <c r="B110" s="188" t="s">
        <v>3025</v>
      </c>
      <c r="C110" s="199" t="s">
        <v>3024</v>
      </c>
      <c r="D110" s="189" t="s">
        <v>320</v>
      </c>
      <c r="E110" s="190">
        <v>1</v>
      </c>
      <c r="F110" s="191">
        <v>1200</v>
      </c>
      <c r="G110" s="192">
        <f t="shared" si="14"/>
        <v>1200</v>
      </c>
      <c r="H110" s="191">
        <v>0</v>
      </c>
      <c r="I110" s="192">
        <f t="shared" si="15"/>
        <v>0</v>
      </c>
      <c r="J110" s="191">
        <v>1200</v>
      </c>
      <c r="K110" s="192">
        <f t="shared" si="16"/>
        <v>1200</v>
      </c>
      <c r="L110" s="192">
        <v>21</v>
      </c>
      <c r="M110" s="192">
        <f t="shared" si="17"/>
        <v>1452</v>
      </c>
      <c r="N110" s="192">
        <v>0</v>
      </c>
      <c r="O110" s="192">
        <f t="shared" si="18"/>
        <v>0</v>
      </c>
      <c r="P110" s="192">
        <v>0</v>
      </c>
      <c r="Q110" s="192">
        <f t="shared" si="19"/>
        <v>0</v>
      </c>
      <c r="R110" s="192"/>
      <c r="S110" s="192" t="s">
        <v>321</v>
      </c>
      <c r="T110" s="193" t="s">
        <v>322</v>
      </c>
      <c r="U110" s="157">
        <v>0</v>
      </c>
      <c r="V110" s="157">
        <f t="shared" si="20"/>
        <v>0</v>
      </c>
      <c r="W110" s="157"/>
      <c r="X110" s="157" t="s">
        <v>388</v>
      </c>
      <c r="Y110" s="148"/>
      <c r="Z110" s="148"/>
      <c r="AA110" s="148"/>
      <c r="AB110" s="148"/>
      <c r="AC110" s="148"/>
      <c r="AD110" s="148"/>
      <c r="AE110" s="148"/>
      <c r="AF110" s="148"/>
      <c r="AG110" s="148" t="s">
        <v>389</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87">
        <v>70</v>
      </c>
      <c r="B111" s="188" t="s">
        <v>3199</v>
      </c>
      <c r="C111" s="199" t="s">
        <v>2500</v>
      </c>
      <c r="D111" s="189" t="s">
        <v>320</v>
      </c>
      <c r="E111" s="190">
        <v>1</v>
      </c>
      <c r="F111" s="191">
        <v>400</v>
      </c>
      <c r="G111" s="192">
        <f t="shared" si="14"/>
        <v>400</v>
      </c>
      <c r="H111" s="191">
        <v>0</v>
      </c>
      <c r="I111" s="192">
        <f t="shared" si="15"/>
        <v>0</v>
      </c>
      <c r="J111" s="191">
        <v>400</v>
      </c>
      <c r="K111" s="192">
        <f t="shared" si="16"/>
        <v>400</v>
      </c>
      <c r="L111" s="192">
        <v>21</v>
      </c>
      <c r="M111" s="192">
        <f t="shared" si="17"/>
        <v>484</v>
      </c>
      <c r="N111" s="192">
        <v>0</v>
      </c>
      <c r="O111" s="192">
        <f t="shared" si="18"/>
        <v>0</v>
      </c>
      <c r="P111" s="192">
        <v>0</v>
      </c>
      <c r="Q111" s="192">
        <f t="shared" si="19"/>
        <v>0</v>
      </c>
      <c r="R111" s="192"/>
      <c r="S111" s="192" t="s">
        <v>321</v>
      </c>
      <c r="T111" s="193" t="s">
        <v>322</v>
      </c>
      <c r="U111" s="157">
        <v>0</v>
      </c>
      <c r="V111" s="157">
        <f t="shared" si="20"/>
        <v>0</v>
      </c>
      <c r="W111" s="157"/>
      <c r="X111" s="157" t="s">
        <v>388</v>
      </c>
      <c r="Y111" s="148"/>
      <c r="Z111" s="148"/>
      <c r="AA111" s="148"/>
      <c r="AB111" s="148"/>
      <c r="AC111" s="148"/>
      <c r="AD111" s="148"/>
      <c r="AE111" s="148"/>
      <c r="AF111" s="148"/>
      <c r="AG111" s="148" t="s">
        <v>389</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x14ac:dyDescent="0.2">
      <c r="A112" s="159" t="s">
        <v>316</v>
      </c>
      <c r="B112" s="160" t="s">
        <v>272</v>
      </c>
      <c r="C112" s="174" t="s">
        <v>273</v>
      </c>
      <c r="D112" s="161"/>
      <c r="E112" s="162"/>
      <c r="F112" s="163"/>
      <c r="G112" s="163">
        <f>SUMIF(AG113:AG113,"&lt;&gt;NOR",G113:G113)</f>
        <v>14399.99</v>
      </c>
      <c r="H112" s="163"/>
      <c r="I112" s="163">
        <f>SUM(I113:I113)</f>
        <v>0</v>
      </c>
      <c r="J112" s="163"/>
      <c r="K112" s="163">
        <f>SUM(K113:K113)</f>
        <v>14399.99</v>
      </c>
      <c r="L112" s="163"/>
      <c r="M112" s="163">
        <f>SUM(M113:M113)</f>
        <v>17423.9879</v>
      </c>
      <c r="N112" s="163"/>
      <c r="O112" s="163">
        <f>SUM(O113:O113)</f>
        <v>0</v>
      </c>
      <c r="P112" s="163"/>
      <c r="Q112" s="163">
        <f>SUM(Q113:Q113)</f>
        <v>0</v>
      </c>
      <c r="R112" s="163"/>
      <c r="S112" s="163"/>
      <c r="T112" s="164"/>
      <c r="U112" s="158"/>
      <c r="V112" s="158">
        <f>SUM(V113:V113)</f>
        <v>0</v>
      </c>
      <c r="W112" s="158"/>
      <c r="X112" s="158"/>
      <c r="AG112" t="s">
        <v>317</v>
      </c>
    </row>
    <row r="113" spans="1:60" ht="22.5" outlineLevel="1" x14ac:dyDescent="0.2">
      <c r="A113" s="187">
        <v>71</v>
      </c>
      <c r="B113" s="188" t="s">
        <v>2507</v>
      </c>
      <c r="C113" s="199" t="s">
        <v>3026</v>
      </c>
      <c r="D113" s="189" t="s">
        <v>2498</v>
      </c>
      <c r="E113" s="190">
        <v>1</v>
      </c>
      <c r="F113" s="191">
        <v>14399.99</v>
      </c>
      <c r="G113" s="192">
        <f>ROUND(E113*F113,2)</f>
        <v>14399.99</v>
      </c>
      <c r="H113" s="191">
        <v>0</v>
      </c>
      <c r="I113" s="192">
        <f>ROUND(E113*H113,2)</f>
        <v>0</v>
      </c>
      <c r="J113" s="191">
        <v>14399.99</v>
      </c>
      <c r="K113" s="192">
        <f>ROUND(E113*J113,2)</f>
        <v>14399.99</v>
      </c>
      <c r="L113" s="192">
        <v>21</v>
      </c>
      <c r="M113" s="192">
        <f>G113*(1+L113/100)</f>
        <v>17423.9879</v>
      </c>
      <c r="N113" s="192">
        <v>0</v>
      </c>
      <c r="O113" s="192">
        <f>ROUND(E113*N113,2)</f>
        <v>0</v>
      </c>
      <c r="P113" s="192">
        <v>0</v>
      </c>
      <c r="Q113" s="192">
        <f>ROUND(E113*P113,2)</f>
        <v>0</v>
      </c>
      <c r="R113" s="192"/>
      <c r="S113" s="192" t="s">
        <v>321</v>
      </c>
      <c r="T113" s="193" t="s">
        <v>322</v>
      </c>
      <c r="U113" s="157">
        <v>0</v>
      </c>
      <c r="V113" s="157">
        <f>ROUND(E113*U113,2)</f>
        <v>0</v>
      </c>
      <c r="W113" s="157"/>
      <c r="X113" s="157" t="s">
        <v>2509</v>
      </c>
      <c r="Y113" s="148"/>
      <c r="Z113" s="148"/>
      <c r="AA113" s="148"/>
      <c r="AB113" s="148"/>
      <c r="AC113" s="148"/>
      <c r="AD113" s="148"/>
      <c r="AE113" s="148"/>
      <c r="AF113" s="148"/>
      <c r="AG113" s="148" t="s">
        <v>2510</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x14ac:dyDescent="0.2">
      <c r="A114" s="159" t="s">
        <v>316</v>
      </c>
      <c r="B114" s="160" t="s">
        <v>274</v>
      </c>
      <c r="C114" s="174" t="s">
        <v>205</v>
      </c>
      <c r="D114" s="161"/>
      <c r="E114" s="162"/>
      <c r="F114" s="163"/>
      <c r="G114" s="163">
        <f>SUMIF(AG115:AG116,"&lt;&gt;NOR",G115:G116)</f>
        <v>6000</v>
      </c>
      <c r="H114" s="163"/>
      <c r="I114" s="163">
        <f>SUM(I115:I116)</f>
        <v>0</v>
      </c>
      <c r="J114" s="163"/>
      <c r="K114" s="163">
        <f>SUM(K115:K116)</f>
        <v>6000</v>
      </c>
      <c r="L114" s="163"/>
      <c r="M114" s="163">
        <f>SUM(M115:M116)</f>
        <v>7260</v>
      </c>
      <c r="N114" s="163"/>
      <c r="O114" s="163">
        <f>SUM(O115:O116)</f>
        <v>0</v>
      </c>
      <c r="P114" s="163"/>
      <c r="Q114" s="163">
        <f>SUM(Q115:Q116)</f>
        <v>0</v>
      </c>
      <c r="R114" s="163"/>
      <c r="S114" s="163"/>
      <c r="T114" s="164"/>
      <c r="U114" s="158"/>
      <c r="V114" s="158">
        <f>SUM(V115:V116)</f>
        <v>0</v>
      </c>
      <c r="W114" s="158"/>
      <c r="X114" s="158"/>
      <c r="AG114" t="s">
        <v>317</v>
      </c>
    </row>
    <row r="115" spans="1:60" outlineLevel="1" x14ac:dyDescent="0.2">
      <c r="A115" s="165">
        <v>72</v>
      </c>
      <c r="B115" s="166" t="s">
        <v>2511</v>
      </c>
      <c r="C115" s="175" t="s">
        <v>3027</v>
      </c>
      <c r="D115" s="167" t="s">
        <v>420</v>
      </c>
      <c r="E115" s="168">
        <v>30</v>
      </c>
      <c r="F115" s="169">
        <v>200</v>
      </c>
      <c r="G115" s="170">
        <f>ROUND(E115*F115,2)</f>
        <v>6000</v>
      </c>
      <c r="H115" s="169">
        <v>0</v>
      </c>
      <c r="I115" s="170">
        <f>ROUND(E115*H115,2)</f>
        <v>0</v>
      </c>
      <c r="J115" s="169">
        <v>200</v>
      </c>
      <c r="K115" s="170">
        <f>ROUND(E115*J115,2)</f>
        <v>6000</v>
      </c>
      <c r="L115" s="170">
        <v>21</v>
      </c>
      <c r="M115" s="170">
        <f>G115*(1+L115/100)</f>
        <v>7260</v>
      </c>
      <c r="N115" s="170">
        <v>0</v>
      </c>
      <c r="O115" s="170">
        <f>ROUND(E115*N115,2)</f>
        <v>0</v>
      </c>
      <c r="P115" s="170">
        <v>0</v>
      </c>
      <c r="Q115" s="170">
        <f>ROUND(E115*P115,2)</f>
        <v>0</v>
      </c>
      <c r="R115" s="170"/>
      <c r="S115" s="170" t="s">
        <v>321</v>
      </c>
      <c r="T115" s="171" t="s">
        <v>322</v>
      </c>
      <c r="U115" s="157">
        <v>0</v>
      </c>
      <c r="V115" s="157">
        <f>ROUND(E115*U115,2)</f>
        <v>0</v>
      </c>
      <c r="W115" s="157"/>
      <c r="X115" s="157" t="s">
        <v>388</v>
      </c>
      <c r="Y115" s="148"/>
      <c r="Z115" s="148"/>
      <c r="AA115" s="148"/>
      <c r="AB115" s="148"/>
      <c r="AC115" s="148"/>
      <c r="AD115" s="148"/>
      <c r="AE115" s="148"/>
      <c r="AF115" s="148"/>
      <c r="AG115" s="148" t="s">
        <v>389</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270" t="s">
        <v>3028</v>
      </c>
      <c r="D116" s="271"/>
      <c r="E116" s="271"/>
      <c r="F116" s="271"/>
      <c r="G116" s="271"/>
      <c r="H116" s="157"/>
      <c r="I116" s="157"/>
      <c r="J116" s="157"/>
      <c r="K116" s="157"/>
      <c r="L116" s="157"/>
      <c r="M116" s="157"/>
      <c r="N116" s="157"/>
      <c r="O116" s="157"/>
      <c r="P116" s="157"/>
      <c r="Q116" s="157"/>
      <c r="R116" s="157"/>
      <c r="S116" s="157"/>
      <c r="T116" s="157"/>
      <c r="U116" s="157"/>
      <c r="V116" s="157"/>
      <c r="W116" s="157"/>
      <c r="X116" s="157"/>
      <c r="Y116" s="148"/>
      <c r="Z116" s="148"/>
      <c r="AA116" s="148"/>
      <c r="AB116" s="148"/>
      <c r="AC116" s="148"/>
      <c r="AD116" s="148"/>
      <c r="AE116" s="148"/>
      <c r="AF116" s="148"/>
      <c r="AG116" s="148" t="s">
        <v>326</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x14ac:dyDescent="0.2">
      <c r="A117" s="3"/>
      <c r="B117" s="4"/>
      <c r="C117" s="176"/>
      <c r="D117" s="6"/>
      <c r="E117" s="3"/>
      <c r="F117" s="3"/>
      <c r="G117" s="3"/>
      <c r="H117" s="3"/>
      <c r="I117" s="3"/>
      <c r="J117" s="3"/>
      <c r="K117" s="3"/>
      <c r="L117" s="3"/>
      <c r="M117" s="3"/>
      <c r="N117" s="3"/>
      <c r="O117" s="3"/>
      <c r="P117" s="3"/>
      <c r="Q117" s="3"/>
      <c r="R117" s="3"/>
      <c r="S117" s="3"/>
      <c r="T117" s="3"/>
      <c r="U117" s="3"/>
      <c r="V117" s="3"/>
      <c r="W117" s="3"/>
      <c r="X117" s="3"/>
      <c r="AE117">
        <v>15</v>
      </c>
      <c r="AF117">
        <v>21</v>
      </c>
      <c r="AG117" t="s">
        <v>303</v>
      </c>
    </row>
    <row r="118" spans="1:60" x14ac:dyDescent="0.2">
      <c r="A118" s="151"/>
      <c r="B118" s="152" t="s">
        <v>29</v>
      </c>
      <c r="C118" s="177"/>
      <c r="D118" s="153"/>
      <c r="E118" s="154"/>
      <c r="F118" s="154"/>
      <c r="G118" s="173">
        <f>G8+G67+G70+G94+G102+G112+G114</f>
        <v>289527</v>
      </c>
      <c r="H118" s="3"/>
      <c r="I118" s="3"/>
      <c r="J118" s="3"/>
      <c r="K118" s="3"/>
      <c r="L118" s="3"/>
      <c r="M118" s="3"/>
      <c r="N118" s="3"/>
      <c r="O118" s="3"/>
      <c r="P118" s="3"/>
      <c r="Q118" s="3"/>
      <c r="R118" s="3"/>
      <c r="S118" s="3"/>
      <c r="T118" s="3"/>
      <c r="U118" s="3"/>
      <c r="V118" s="3"/>
      <c r="W118" s="3"/>
      <c r="X118" s="3"/>
      <c r="AE118">
        <f>SUMIF(L7:L116,AE117,G7:G116)</f>
        <v>0</v>
      </c>
      <c r="AF118">
        <f>SUMIF(L7:L116,AF117,G7:G116)</f>
        <v>289527</v>
      </c>
      <c r="AG118" t="s">
        <v>378</v>
      </c>
    </row>
    <row r="119" spans="1:60" x14ac:dyDescent="0.2">
      <c r="A119" s="272" t="s">
        <v>957</v>
      </c>
      <c r="B119" s="272"/>
      <c r="C119" s="176"/>
      <c r="D119" s="6"/>
      <c r="E119" s="3"/>
      <c r="F119" s="3"/>
      <c r="G119" s="3"/>
      <c r="H119" s="3"/>
      <c r="I119" s="3"/>
      <c r="J119" s="3"/>
      <c r="K119" s="3"/>
      <c r="L119" s="3"/>
      <c r="M119" s="3"/>
      <c r="N119" s="3"/>
      <c r="O119" s="3"/>
      <c r="P119" s="3"/>
      <c r="Q119" s="3"/>
      <c r="R119" s="3"/>
      <c r="S119" s="3"/>
      <c r="T119" s="3"/>
      <c r="U119" s="3"/>
      <c r="V119" s="3"/>
      <c r="W119" s="3"/>
      <c r="X119" s="3"/>
    </row>
    <row r="120" spans="1:60" x14ac:dyDescent="0.2">
      <c r="A120" s="3"/>
      <c r="B120" s="4" t="s">
        <v>2072</v>
      </c>
      <c r="C120" s="176" t="s">
        <v>2073</v>
      </c>
      <c r="D120" s="6"/>
      <c r="E120" s="3"/>
      <c r="F120" s="3"/>
      <c r="G120" s="3"/>
      <c r="H120" s="3"/>
      <c r="I120" s="3"/>
      <c r="J120" s="3"/>
      <c r="K120" s="3"/>
      <c r="L120" s="3"/>
      <c r="M120" s="3"/>
      <c r="N120" s="3"/>
      <c r="O120" s="3"/>
      <c r="P120" s="3"/>
      <c r="Q120" s="3"/>
      <c r="R120" s="3"/>
      <c r="S120" s="3"/>
      <c r="T120" s="3"/>
      <c r="U120" s="3"/>
      <c r="V120" s="3"/>
      <c r="W120" s="3"/>
      <c r="X120" s="3"/>
      <c r="AG120" t="s">
        <v>960</v>
      </c>
    </row>
    <row r="121" spans="1:60" x14ac:dyDescent="0.2">
      <c r="A121" s="3"/>
      <c r="B121" s="4" t="s">
        <v>961</v>
      </c>
      <c r="C121" s="176" t="s">
        <v>2074</v>
      </c>
      <c r="D121" s="6"/>
      <c r="E121" s="3"/>
      <c r="F121" s="3"/>
      <c r="G121" s="3"/>
      <c r="H121" s="3"/>
      <c r="I121" s="3"/>
      <c r="J121" s="3"/>
      <c r="K121" s="3"/>
      <c r="L121" s="3"/>
      <c r="M121" s="3"/>
      <c r="N121" s="3"/>
      <c r="O121" s="3"/>
      <c r="P121" s="3"/>
      <c r="Q121" s="3"/>
      <c r="R121" s="3"/>
      <c r="S121" s="3"/>
      <c r="T121" s="3"/>
      <c r="U121" s="3"/>
      <c r="V121" s="3"/>
      <c r="W121" s="3"/>
      <c r="X121" s="3"/>
      <c r="AG121" t="s">
        <v>963</v>
      </c>
    </row>
    <row r="122" spans="1:60" x14ac:dyDescent="0.2">
      <c r="A122" s="3"/>
      <c r="B122" s="4"/>
      <c r="C122" s="176" t="s">
        <v>405</v>
      </c>
      <c r="D122" s="6"/>
      <c r="E122" s="3"/>
      <c r="F122" s="3"/>
      <c r="G122" s="3"/>
      <c r="H122" s="3"/>
      <c r="I122" s="3"/>
      <c r="J122" s="3"/>
      <c r="K122" s="3"/>
      <c r="L122" s="3"/>
      <c r="M122" s="3"/>
      <c r="N122" s="3"/>
      <c r="O122" s="3"/>
      <c r="P122" s="3"/>
      <c r="Q122" s="3"/>
      <c r="R122" s="3"/>
      <c r="S122" s="3"/>
      <c r="T122" s="3"/>
      <c r="U122" s="3"/>
      <c r="V122" s="3"/>
      <c r="W122" s="3"/>
      <c r="X122" s="3"/>
      <c r="AG122" t="s">
        <v>964</v>
      </c>
    </row>
    <row r="123" spans="1:60" x14ac:dyDescent="0.2">
      <c r="A123" s="3"/>
      <c r="B123" s="4"/>
      <c r="C123" s="176"/>
      <c r="D123" s="6"/>
      <c r="E123" s="3"/>
      <c r="F123" s="3"/>
      <c r="G123" s="3"/>
      <c r="H123" s="3"/>
      <c r="I123" s="3"/>
      <c r="J123" s="3"/>
      <c r="K123" s="3"/>
      <c r="L123" s="3"/>
      <c r="M123" s="3"/>
      <c r="N123" s="3"/>
      <c r="O123" s="3"/>
      <c r="P123" s="3"/>
      <c r="Q123" s="3"/>
      <c r="R123" s="3"/>
      <c r="S123" s="3"/>
      <c r="T123" s="3"/>
      <c r="U123" s="3"/>
      <c r="V123" s="3"/>
      <c r="W123" s="3"/>
      <c r="X123" s="3"/>
    </row>
    <row r="124" spans="1:60" x14ac:dyDescent="0.2">
      <c r="C124" s="178"/>
      <c r="D124" s="10"/>
      <c r="AG124" t="s">
        <v>379</v>
      </c>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nKFKQrn92/qxDJeHnlmdVVbfs+S/Cl76MdzsWpaPyXeOl6t4q0BQiivu4xSKEYCNW5/XxS80T7wZITNdnLRew==" saltValue="IPbfQSMFpTpujSMPO48GEA==" spinCount="100000" sheet="1"/>
  <mergeCells count="35">
    <mergeCell ref="C53:G53"/>
    <mergeCell ref="C54:G54"/>
    <mergeCell ref="C116:G116"/>
    <mergeCell ref="C56:G56"/>
    <mergeCell ref="C57:G57"/>
    <mergeCell ref="C58:G58"/>
    <mergeCell ref="C69:G69"/>
    <mergeCell ref="C92:G92"/>
    <mergeCell ref="C96:G96"/>
    <mergeCell ref="C48:G48"/>
    <mergeCell ref="C49:G49"/>
    <mergeCell ref="C50:G50"/>
    <mergeCell ref="C51:G51"/>
    <mergeCell ref="C52:G52"/>
    <mergeCell ref="A1:G1"/>
    <mergeCell ref="C2:G2"/>
    <mergeCell ref="C3:G3"/>
    <mergeCell ref="C4:G4"/>
    <mergeCell ref="C21:G21"/>
    <mergeCell ref="A119:B119"/>
    <mergeCell ref="C10:G10"/>
    <mergeCell ref="C13:G13"/>
    <mergeCell ref="C15:G15"/>
    <mergeCell ref="C17:G17"/>
    <mergeCell ref="C19:G19"/>
    <mergeCell ref="C34:G34"/>
    <mergeCell ref="C23:G23"/>
    <mergeCell ref="C25:G25"/>
    <mergeCell ref="C27:G27"/>
    <mergeCell ref="C32:G32"/>
    <mergeCell ref="C55:G55"/>
    <mergeCell ref="C36:G36"/>
    <mergeCell ref="C38:G38"/>
    <mergeCell ref="C40:G40"/>
    <mergeCell ref="C42:G4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126</v>
      </c>
      <c r="C3" s="264" t="s">
        <v>127</v>
      </c>
      <c r="D3" s="265"/>
      <c r="E3" s="265"/>
      <c r="F3" s="265"/>
      <c r="G3" s="266"/>
      <c r="AC3" s="122" t="s">
        <v>2770</v>
      </c>
      <c r="AG3" t="s">
        <v>293</v>
      </c>
    </row>
    <row r="4" spans="1:60" ht="24.95" customHeight="1" x14ac:dyDescent="0.2">
      <c r="A4" s="141" t="s">
        <v>9</v>
      </c>
      <c r="B4" s="142" t="s">
        <v>69</v>
      </c>
      <c r="C4" s="267" t="s">
        <v>128</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272</v>
      </c>
      <c r="C8" s="174" t="s">
        <v>273</v>
      </c>
      <c r="D8" s="161"/>
      <c r="E8" s="162"/>
      <c r="F8" s="163"/>
      <c r="G8" s="163">
        <f>SUMIF(AG9:AG9,"&lt;&gt;NOR",G9:G9)</f>
        <v>26400</v>
      </c>
      <c r="H8" s="163"/>
      <c r="I8" s="163">
        <f>SUM(I9:I9)</f>
        <v>0</v>
      </c>
      <c r="J8" s="163"/>
      <c r="K8" s="163">
        <f>SUM(K9:K9)</f>
        <v>26400</v>
      </c>
      <c r="L8" s="163"/>
      <c r="M8" s="163">
        <f>SUM(M9:M9)</f>
        <v>31944</v>
      </c>
      <c r="N8" s="163"/>
      <c r="O8" s="163">
        <f>SUM(O9:O9)</f>
        <v>0</v>
      </c>
      <c r="P8" s="163"/>
      <c r="Q8" s="163">
        <f>SUM(Q9:Q9)</f>
        <v>0</v>
      </c>
      <c r="R8" s="163"/>
      <c r="S8" s="163"/>
      <c r="T8" s="164"/>
      <c r="U8" s="158"/>
      <c r="V8" s="158">
        <f>SUM(V9:V9)</f>
        <v>0</v>
      </c>
      <c r="W8" s="158"/>
      <c r="X8" s="158"/>
      <c r="AG8" t="s">
        <v>317</v>
      </c>
    </row>
    <row r="9" spans="1:60" outlineLevel="1" x14ac:dyDescent="0.2">
      <c r="A9" s="187">
        <v>1</v>
      </c>
      <c r="B9" s="188" t="s">
        <v>2507</v>
      </c>
      <c r="C9" s="199" t="s">
        <v>2508</v>
      </c>
      <c r="D9" s="189" t="s">
        <v>2498</v>
      </c>
      <c r="E9" s="190">
        <v>6</v>
      </c>
      <c r="F9" s="191">
        <v>4400</v>
      </c>
      <c r="G9" s="192">
        <f>ROUND(E9*F9,2)</f>
        <v>26400</v>
      </c>
      <c r="H9" s="191">
        <v>0</v>
      </c>
      <c r="I9" s="192">
        <f>ROUND(E9*H9,2)</f>
        <v>0</v>
      </c>
      <c r="J9" s="191">
        <v>4400</v>
      </c>
      <c r="K9" s="192">
        <f>ROUND(E9*J9,2)</f>
        <v>26400</v>
      </c>
      <c r="L9" s="192">
        <v>21</v>
      </c>
      <c r="M9" s="192">
        <f>G9*(1+L9/100)</f>
        <v>31944</v>
      </c>
      <c r="N9" s="192">
        <v>0</v>
      </c>
      <c r="O9" s="192">
        <f>ROUND(E9*N9,2)</f>
        <v>0</v>
      </c>
      <c r="P9" s="192">
        <v>0</v>
      </c>
      <c r="Q9" s="192">
        <f>ROUND(E9*P9,2)</f>
        <v>0</v>
      </c>
      <c r="R9" s="192"/>
      <c r="S9" s="192" t="s">
        <v>321</v>
      </c>
      <c r="T9" s="193" t="s">
        <v>322</v>
      </c>
      <c r="U9" s="157">
        <v>0</v>
      </c>
      <c r="V9" s="157">
        <f>ROUND(E9*U9,2)</f>
        <v>0</v>
      </c>
      <c r="W9" s="157"/>
      <c r="X9" s="157" t="s">
        <v>2509</v>
      </c>
      <c r="Y9" s="148"/>
      <c r="Z9" s="148"/>
      <c r="AA9" s="148"/>
      <c r="AB9" s="148"/>
      <c r="AC9" s="148"/>
      <c r="AD9" s="148"/>
      <c r="AE9" s="148"/>
      <c r="AF9" s="148"/>
      <c r="AG9" s="148" t="s">
        <v>2510</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159" t="s">
        <v>316</v>
      </c>
      <c r="B10" s="160" t="s">
        <v>277</v>
      </c>
      <c r="C10" s="174" t="s">
        <v>278</v>
      </c>
      <c r="D10" s="161"/>
      <c r="E10" s="162"/>
      <c r="F10" s="163"/>
      <c r="G10" s="163">
        <f>SUMIF(AG11:AG23,"&lt;&gt;NOR",G11:G23)</f>
        <v>377600</v>
      </c>
      <c r="H10" s="163"/>
      <c r="I10" s="163">
        <f>SUM(I11:I23)</f>
        <v>0</v>
      </c>
      <c r="J10" s="163"/>
      <c r="K10" s="163">
        <f>SUM(K11:K23)</f>
        <v>377600</v>
      </c>
      <c r="L10" s="163"/>
      <c r="M10" s="163">
        <f>SUM(M11:M23)</f>
        <v>456896</v>
      </c>
      <c r="N10" s="163"/>
      <c r="O10" s="163">
        <f>SUM(O11:O23)</f>
        <v>0</v>
      </c>
      <c r="P10" s="163"/>
      <c r="Q10" s="163">
        <f>SUM(Q11:Q23)</f>
        <v>0</v>
      </c>
      <c r="R10" s="163"/>
      <c r="S10" s="163"/>
      <c r="T10" s="164"/>
      <c r="U10" s="158"/>
      <c r="V10" s="158">
        <f>SUM(V11:V23)</f>
        <v>0</v>
      </c>
      <c r="W10" s="158"/>
      <c r="X10" s="158"/>
      <c r="AG10" t="s">
        <v>317</v>
      </c>
    </row>
    <row r="11" spans="1:60" outlineLevel="1" x14ac:dyDescent="0.2">
      <c r="A11" s="165">
        <v>2</v>
      </c>
      <c r="B11" s="166" t="s">
        <v>3201</v>
      </c>
      <c r="C11" s="175" t="s">
        <v>3202</v>
      </c>
      <c r="D11" s="167" t="s">
        <v>2498</v>
      </c>
      <c r="E11" s="168">
        <v>5</v>
      </c>
      <c r="F11" s="169">
        <v>16000</v>
      </c>
      <c r="G11" s="170">
        <f>ROUND(E11*F11,2)</f>
        <v>80000</v>
      </c>
      <c r="H11" s="169">
        <v>0</v>
      </c>
      <c r="I11" s="170">
        <f>ROUND(E11*H11,2)</f>
        <v>0</v>
      </c>
      <c r="J11" s="169">
        <v>16000</v>
      </c>
      <c r="K11" s="170">
        <f>ROUND(E11*J11,2)</f>
        <v>80000</v>
      </c>
      <c r="L11" s="170">
        <v>21</v>
      </c>
      <c r="M11" s="170">
        <f>G11*(1+L11/100)</f>
        <v>96800</v>
      </c>
      <c r="N11" s="170">
        <v>0</v>
      </c>
      <c r="O11" s="170">
        <f>ROUND(E11*N11,2)</f>
        <v>0</v>
      </c>
      <c r="P11" s="170">
        <v>0</v>
      </c>
      <c r="Q11" s="170">
        <f>ROUND(E11*P11,2)</f>
        <v>0</v>
      </c>
      <c r="R11" s="170"/>
      <c r="S11" s="170" t="s">
        <v>321</v>
      </c>
      <c r="T11" s="171" t="s">
        <v>322</v>
      </c>
      <c r="U11" s="157">
        <v>0</v>
      </c>
      <c r="V11" s="157">
        <f>ROUND(E11*U11,2)</f>
        <v>0</v>
      </c>
      <c r="W11" s="157"/>
      <c r="X11" s="157" t="s">
        <v>388</v>
      </c>
      <c r="Y11" s="148"/>
      <c r="Z11" s="148"/>
      <c r="AA11" s="148"/>
      <c r="AB11" s="148"/>
      <c r="AC11" s="148"/>
      <c r="AD11" s="148"/>
      <c r="AE11" s="148"/>
      <c r="AF11" s="148"/>
      <c r="AG11" s="148" t="s">
        <v>389</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33.75" outlineLevel="1" x14ac:dyDescent="0.2">
      <c r="A12" s="155"/>
      <c r="B12" s="156"/>
      <c r="C12" s="270" t="s">
        <v>3203</v>
      </c>
      <c r="D12" s="271"/>
      <c r="E12" s="271"/>
      <c r="F12" s="271"/>
      <c r="G12" s="271"/>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326</v>
      </c>
      <c r="AH12" s="148"/>
      <c r="AI12" s="148"/>
      <c r="AJ12" s="148"/>
      <c r="AK12" s="148"/>
      <c r="AL12" s="148"/>
      <c r="AM12" s="148"/>
      <c r="AN12" s="148"/>
      <c r="AO12" s="148"/>
      <c r="AP12" s="148"/>
      <c r="AQ12" s="148"/>
      <c r="AR12" s="148"/>
      <c r="AS12" s="148"/>
      <c r="AT12" s="148"/>
      <c r="AU12" s="148"/>
      <c r="AV12" s="148"/>
      <c r="AW12" s="148"/>
      <c r="AX12" s="148"/>
      <c r="AY12" s="148"/>
      <c r="AZ12" s="148"/>
      <c r="BA12" s="172" t="str">
        <f>C12</f>
        <v>GSM/GPRS MODEM, 4G/LTE: 800, 900, 1800, 2100, 2600MHz., se switchem 2 porty RJ45, 10/100Mbit/s, 10-48V DC, IP20,  pro přenos dat z objektu na dispečink provozovatele na ČOV Pohořelice, propojovací kabel mezi switchem  a modemem, software pro přenos dat, softwarové práce, montážní práce. Modem bude osazen v rozvaděči RMD A, B, C, D, 1.</v>
      </c>
      <c r="BB12" s="148"/>
      <c r="BC12" s="148"/>
      <c r="BD12" s="148"/>
      <c r="BE12" s="148"/>
      <c r="BF12" s="148"/>
      <c r="BG12" s="148"/>
      <c r="BH12" s="148"/>
    </row>
    <row r="13" spans="1:60" outlineLevel="1" x14ac:dyDescent="0.2">
      <c r="A13" s="155"/>
      <c r="B13" s="156"/>
      <c r="C13" s="261" t="s">
        <v>2964</v>
      </c>
      <c r="D13" s="262"/>
      <c r="E13" s="262"/>
      <c r="F13" s="262"/>
      <c r="G13" s="262"/>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326</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261" t="s">
        <v>3204</v>
      </c>
      <c r="D14" s="262"/>
      <c r="E14" s="262"/>
      <c r="F14" s="262"/>
      <c r="G14" s="262"/>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326</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65">
        <v>3</v>
      </c>
      <c r="B15" s="166" t="s">
        <v>3205</v>
      </c>
      <c r="C15" s="175" t="s">
        <v>3206</v>
      </c>
      <c r="D15" s="167" t="s">
        <v>2498</v>
      </c>
      <c r="E15" s="168">
        <v>1</v>
      </c>
      <c r="F15" s="169">
        <v>28000</v>
      </c>
      <c r="G15" s="170">
        <f>ROUND(E15*F15,2)</f>
        <v>28000</v>
      </c>
      <c r="H15" s="169">
        <v>0</v>
      </c>
      <c r="I15" s="170">
        <f>ROUND(E15*H15,2)</f>
        <v>0</v>
      </c>
      <c r="J15" s="169">
        <v>28000</v>
      </c>
      <c r="K15" s="170">
        <f>ROUND(E15*J15,2)</f>
        <v>28000</v>
      </c>
      <c r="L15" s="170">
        <v>21</v>
      </c>
      <c r="M15" s="170">
        <f>G15*(1+L15/100)</f>
        <v>33880</v>
      </c>
      <c r="N15" s="170">
        <v>0</v>
      </c>
      <c r="O15" s="170">
        <f>ROUND(E15*N15,2)</f>
        <v>0</v>
      </c>
      <c r="P15" s="170">
        <v>0</v>
      </c>
      <c r="Q15" s="170">
        <f>ROUND(E15*P15,2)</f>
        <v>0</v>
      </c>
      <c r="R15" s="170"/>
      <c r="S15" s="170" t="s">
        <v>321</v>
      </c>
      <c r="T15" s="171" t="s">
        <v>322</v>
      </c>
      <c r="U15" s="157">
        <v>0</v>
      </c>
      <c r="V15" s="157">
        <f>ROUND(E15*U15,2)</f>
        <v>0</v>
      </c>
      <c r="W15" s="157"/>
      <c r="X15" s="157" t="s">
        <v>388</v>
      </c>
      <c r="Y15" s="148"/>
      <c r="Z15" s="148"/>
      <c r="AA15" s="148"/>
      <c r="AB15" s="148"/>
      <c r="AC15" s="148"/>
      <c r="AD15" s="148"/>
      <c r="AE15" s="148"/>
      <c r="AF15" s="148"/>
      <c r="AG15" s="148" t="s">
        <v>389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33.75" outlineLevel="1" x14ac:dyDescent="0.2">
      <c r="A16" s="155"/>
      <c r="B16" s="156"/>
      <c r="C16" s="270" t="s">
        <v>3207</v>
      </c>
      <c r="D16" s="271"/>
      <c r="E16" s="271"/>
      <c r="F16" s="271"/>
      <c r="G16" s="271"/>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326</v>
      </c>
      <c r="AH16" s="148"/>
      <c r="AI16" s="148"/>
      <c r="AJ16" s="148"/>
      <c r="AK16" s="148"/>
      <c r="AL16" s="148"/>
      <c r="AM16" s="148"/>
      <c r="AN16" s="148"/>
      <c r="AO16" s="148"/>
      <c r="AP16" s="148"/>
      <c r="AQ16" s="148"/>
      <c r="AR16" s="148"/>
      <c r="AS16" s="148"/>
      <c r="AT16" s="148"/>
      <c r="AU16" s="148"/>
      <c r="AV16" s="148"/>
      <c r="AW16" s="148"/>
      <c r="AX16" s="148"/>
      <c r="AY16" s="148"/>
      <c r="AZ16" s="148"/>
      <c r="BA16" s="172" t="str">
        <f>C16</f>
        <v>GSM/GPRS MODEM, 4G/LTE: 800, 900, 1800, 2100, 2600MHz., se switchem 2 porty RJ45, 10/100Mbit/s, 10-48V DC, IP20, pro přenos dat mezi ČOV Pohořelice a ČS Velký Dvůr, napájení modemu, připojení modemu na dispečerské pracoviště včetně doplnění HW, software pro přenos dat, softwarové práce, montážní práce. Modem bude osazen na ČOV Pohořelice.</v>
      </c>
      <c r="BB16" s="148"/>
      <c r="BC16" s="148"/>
      <c r="BD16" s="148"/>
      <c r="BE16" s="148"/>
      <c r="BF16" s="148"/>
      <c r="BG16" s="148"/>
      <c r="BH16" s="148"/>
    </row>
    <row r="17" spans="1:60" outlineLevel="1" x14ac:dyDescent="0.2">
      <c r="A17" s="155"/>
      <c r="B17" s="156"/>
      <c r="C17" s="261" t="s">
        <v>2964</v>
      </c>
      <c r="D17" s="262"/>
      <c r="E17" s="262"/>
      <c r="F17" s="262"/>
      <c r="G17" s="262"/>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326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261" t="s">
        <v>3204</v>
      </c>
      <c r="D18" s="262"/>
      <c r="E18" s="262"/>
      <c r="F18" s="262"/>
      <c r="G18" s="262"/>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326</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87">
        <v>4</v>
      </c>
      <c r="B19" s="188" t="s">
        <v>3208</v>
      </c>
      <c r="C19" s="199" t="s">
        <v>3209</v>
      </c>
      <c r="D19" s="189" t="s">
        <v>2498</v>
      </c>
      <c r="E19" s="190">
        <v>6</v>
      </c>
      <c r="F19" s="191">
        <v>15600</v>
      </c>
      <c r="G19" s="192">
        <f>ROUND(E19*F19,2)</f>
        <v>93600</v>
      </c>
      <c r="H19" s="191">
        <v>0</v>
      </c>
      <c r="I19" s="192">
        <f>ROUND(E19*H19,2)</f>
        <v>0</v>
      </c>
      <c r="J19" s="191">
        <v>15600</v>
      </c>
      <c r="K19" s="192">
        <f>ROUND(E19*J19,2)</f>
        <v>93600</v>
      </c>
      <c r="L19" s="192">
        <v>21</v>
      </c>
      <c r="M19" s="192">
        <f>G19*(1+L19/100)</f>
        <v>113256</v>
      </c>
      <c r="N19" s="192">
        <v>0</v>
      </c>
      <c r="O19" s="192">
        <f>ROUND(E19*N19,2)</f>
        <v>0</v>
      </c>
      <c r="P19" s="192">
        <v>0</v>
      </c>
      <c r="Q19" s="192">
        <f>ROUND(E19*P19,2)</f>
        <v>0</v>
      </c>
      <c r="R19" s="192"/>
      <c r="S19" s="192" t="s">
        <v>321</v>
      </c>
      <c r="T19" s="193" t="s">
        <v>322</v>
      </c>
      <c r="U19" s="157">
        <v>0</v>
      </c>
      <c r="V19" s="157">
        <f>ROUND(E19*U19,2)</f>
        <v>0</v>
      </c>
      <c r="W19" s="157"/>
      <c r="X19" s="157" t="s">
        <v>388</v>
      </c>
      <c r="Y19" s="148"/>
      <c r="Z19" s="148"/>
      <c r="AA19" s="148"/>
      <c r="AB19" s="148"/>
      <c r="AC19" s="148"/>
      <c r="AD19" s="148"/>
      <c r="AE19" s="148"/>
      <c r="AF19" s="148"/>
      <c r="AG19" s="148" t="s">
        <v>389</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87">
        <v>5</v>
      </c>
      <c r="B20" s="188" t="s">
        <v>3210</v>
      </c>
      <c r="C20" s="199" t="s">
        <v>3211</v>
      </c>
      <c r="D20" s="189" t="s">
        <v>2498</v>
      </c>
      <c r="E20" s="190">
        <v>5</v>
      </c>
      <c r="F20" s="191">
        <v>12800</v>
      </c>
      <c r="G20" s="192">
        <f>ROUND(E20*F20,2)</f>
        <v>64000</v>
      </c>
      <c r="H20" s="191">
        <v>0</v>
      </c>
      <c r="I20" s="192">
        <f>ROUND(E20*H20,2)</f>
        <v>0</v>
      </c>
      <c r="J20" s="191">
        <v>12800</v>
      </c>
      <c r="K20" s="192">
        <f>ROUND(E20*J20,2)</f>
        <v>64000</v>
      </c>
      <c r="L20" s="192">
        <v>21</v>
      </c>
      <c r="M20" s="192">
        <f>G20*(1+L20/100)</f>
        <v>77440</v>
      </c>
      <c r="N20" s="192">
        <v>0</v>
      </c>
      <c r="O20" s="192">
        <f>ROUND(E20*N20,2)</f>
        <v>0</v>
      </c>
      <c r="P20" s="192">
        <v>0</v>
      </c>
      <c r="Q20" s="192">
        <f>ROUND(E20*P20,2)</f>
        <v>0</v>
      </c>
      <c r="R20" s="192"/>
      <c r="S20" s="192" t="s">
        <v>321</v>
      </c>
      <c r="T20" s="193" t="s">
        <v>322</v>
      </c>
      <c r="U20" s="157">
        <v>0</v>
      </c>
      <c r="V20" s="157">
        <f>ROUND(E20*U20,2)</f>
        <v>0</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87">
        <v>6</v>
      </c>
      <c r="B21" s="188" t="s">
        <v>3212</v>
      </c>
      <c r="C21" s="199" t="s">
        <v>3213</v>
      </c>
      <c r="D21" s="189" t="s">
        <v>2498</v>
      </c>
      <c r="E21" s="190">
        <v>5</v>
      </c>
      <c r="F21" s="191">
        <v>12800</v>
      </c>
      <c r="G21" s="192">
        <f>ROUND(E21*F21,2)</f>
        <v>64000</v>
      </c>
      <c r="H21" s="191">
        <v>0</v>
      </c>
      <c r="I21" s="192">
        <f>ROUND(E21*H21,2)</f>
        <v>0</v>
      </c>
      <c r="J21" s="191">
        <v>12800</v>
      </c>
      <c r="K21" s="192">
        <f>ROUND(E21*J21,2)</f>
        <v>64000</v>
      </c>
      <c r="L21" s="192">
        <v>21</v>
      </c>
      <c r="M21" s="192">
        <f>G21*(1+L21/100)</f>
        <v>77440</v>
      </c>
      <c r="N21" s="192">
        <v>0</v>
      </c>
      <c r="O21" s="192">
        <f>ROUND(E21*N21,2)</f>
        <v>0</v>
      </c>
      <c r="P21" s="192">
        <v>0</v>
      </c>
      <c r="Q21" s="192">
        <f>ROUND(E21*P21,2)</f>
        <v>0</v>
      </c>
      <c r="R21" s="192"/>
      <c r="S21" s="192" t="s">
        <v>321</v>
      </c>
      <c r="T21" s="193" t="s">
        <v>322</v>
      </c>
      <c r="U21" s="157">
        <v>0</v>
      </c>
      <c r="V21" s="157">
        <f>ROUND(E21*U21,2)</f>
        <v>0</v>
      </c>
      <c r="W21" s="157"/>
      <c r="X21" s="157" t="s">
        <v>388</v>
      </c>
      <c r="Y21" s="148"/>
      <c r="Z21" s="148"/>
      <c r="AA21" s="148"/>
      <c r="AB21" s="148"/>
      <c r="AC21" s="148"/>
      <c r="AD21" s="148"/>
      <c r="AE21" s="148"/>
      <c r="AF21" s="148"/>
      <c r="AG21" s="148" t="s">
        <v>389</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87">
        <v>7</v>
      </c>
      <c r="B22" s="188" t="s">
        <v>3214</v>
      </c>
      <c r="C22" s="199" t="s">
        <v>3215</v>
      </c>
      <c r="D22" s="189" t="s">
        <v>2498</v>
      </c>
      <c r="E22" s="190">
        <v>5</v>
      </c>
      <c r="F22" s="191">
        <v>4800</v>
      </c>
      <c r="G22" s="192">
        <f>ROUND(E22*F22,2)</f>
        <v>24000</v>
      </c>
      <c r="H22" s="191">
        <v>0</v>
      </c>
      <c r="I22" s="192">
        <f>ROUND(E22*H22,2)</f>
        <v>0</v>
      </c>
      <c r="J22" s="191">
        <v>4800</v>
      </c>
      <c r="K22" s="192">
        <f>ROUND(E22*J22,2)</f>
        <v>24000</v>
      </c>
      <c r="L22" s="192">
        <v>21</v>
      </c>
      <c r="M22" s="192">
        <f>G22*(1+L22/100)</f>
        <v>29040</v>
      </c>
      <c r="N22" s="192">
        <v>0</v>
      </c>
      <c r="O22" s="192">
        <f>ROUND(E22*N22,2)</f>
        <v>0</v>
      </c>
      <c r="P22" s="192">
        <v>0</v>
      </c>
      <c r="Q22" s="192">
        <f>ROUND(E22*P22,2)</f>
        <v>0</v>
      </c>
      <c r="R22" s="192"/>
      <c r="S22" s="192" t="s">
        <v>321</v>
      </c>
      <c r="T22" s="193" t="s">
        <v>322</v>
      </c>
      <c r="U22" s="157">
        <v>0</v>
      </c>
      <c r="V22" s="157">
        <f>ROUND(E22*U22,2)</f>
        <v>0</v>
      </c>
      <c r="W22" s="157"/>
      <c r="X22" s="157" t="s">
        <v>388</v>
      </c>
      <c r="Y22" s="148"/>
      <c r="Z22" s="148"/>
      <c r="AA22" s="148"/>
      <c r="AB22" s="148"/>
      <c r="AC22" s="148"/>
      <c r="AD22" s="148"/>
      <c r="AE22" s="148"/>
      <c r="AF22" s="148"/>
      <c r="AG22" s="148" t="s">
        <v>389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65">
        <v>8</v>
      </c>
      <c r="B23" s="166" t="s">
        <v>3216</v>
      </c>
      <c r="C23" s="175" t="s">
        <v>3217</v>
      </c>
      <c r="D23" s="167" t="s">
        <v>2498</v>
      </c>
      <c r="E23" s="168">
        <v>5</v>
      </c>
      <c r="F23" s="169">
        <v>4800</v>
      </c>
      <c r="G23" s="170">
        <f>ROUND(E23*F23,2)</f>
        <v>24000</v>
      </c>
      <c r="H23" s="169">
        <v>0</v>
      </c>
      <c r="I23" s="170">
        <f>ROUND(E23*H23,2)</f>
        <v>0</v>
      </c>
      <c r="J23" s="169">
        <v>4800</v>
      </c>
      <c r="K23" s="170">
        <f>ROUND(E23*J23,2)</f>
        <v>24000</v>
      </c>
      <c r="L23" s="170">
        <v>21</v>
      </c>
      <c r="M23" s="170">
        <f>G23*(1+L23/100)</f>
        <v>29040</v>
      </c>
      <c r="N23" s="170">
        <v>0</v>
      </c>
      <c r="O23" s="170">
        <f>ROUND(E23*N23,2)</f>
        <v>0</v>
      </c>
      <c r="P23" s="170">
        <v>0</v>
      </c>
      <c r="Q23" s="170">
        <f>ROUND(E23*P23,2)</f>
        <v>0</v>
      </c>
      <c r="R23" s="170"/>
      <c r="S23" s="170" t="s">
        <v>321</v>
      </c>
      <c r="T23" s="171" t="s">
        <v>322</v>
      </c>
      <c r="U23" s="157">
        <v>0</v>
      </c>
      <c r="V23" s="157">
        <f>ROUND(E23*U23,2)</f>
        <v>0</v>
      </c>
      <c r="W23" s="157"/>
      <c r="X23" s="157" t="s">
        <v>388</v>
      </c>
      <c r="Y23" s="148"/>
      <c r="Z23" s="148"/>
      <c r="AA23" s="148"/>
      <c r="AB23" s="148"/>
      <c r="AC23" s="148"/>
      <c r="AD23" s="148"/>
      <c r="AE23" s="148"/>
      <c r="AF23" s="148"/>
      <c r="AG23" s="148" t="s">
        <v>389</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x14ac:dyDescent="0.2">
      <c r="A24" s="3"/>
      <c r="B24" s="4"/>
      <c r="C24" s="176"/>
      <c r="D24" s="6"/>
      <c r="E24" s="3"/>
      <c r="F24" s="3"/>
      <c r="G24" s="3"/>
      <c r="H24" s="3"/>
      <c r="I24" s="3"/>
      <c r="J24" s="3"/>
      <c r="K24" s="3"/>
      <c r="L24" s="3"/>
      <c r="M24" s="3"/>
      <c r="N24" s="3"/>
      <c r="O24" s="3"/>
      <c r="P24" s="3"/>
      <c r="Q24" s="3"/>
      <c r="R24" s="3"/>
      <c r="S24" s="3"/>
      <c r="T24" s="3"/>
      <c r="U24" s="3"/>
      <c r="V24" s="3"/>
      <c r="W24" s="3"/>
      <c r="X24" s="3"/>
      <c r="AE24">
        <v>15</v>
      </c>
      <c r="AF24">
        <v>21</v>
      </c>
      <c r="AG24" t="s">
        <v>303</v>
      </c>
    </row>
    <row r="25" spans="1:60" x14ac:dyDescent="0.2">
      <c r="A25" s="151"/>
      <c r="B25" s="152" t="s">
        <v>29</v>
      </c>
      <c r="C25" s="177"/>
      <c r="D25" s="153"/>
      <c r="E25" s="154"/>
      <c r="F25" s="154"/>
      <c r="G25" s="173">
        <f>G8+G10</f>
        <v>404000</v>
      </c>
      <c r="H25" s="3"/>
      <c r="I25" s="3"/>
      <c r="J25" s="3"/>
      <c r="K25" s="3"/>
      <c r="L25" s="3"/>
      <c r="M25" s="3"/>
      <c r="N25" s="3"/>
      <c r="O25" s="3"/>
      <c r="P25" s="3"/>
      <c r="Q25" s="3"/>
      <c r="R25" s="3"/>
      <c r="S25" s="3"/>
      <c r="T25" s="3"/>
      <c r="U25" s="3"/>
      <c r="V25" s="3"/>
      <c r="W25" s="3"/>
      <c r="X25" s="3"/>
      <c r="AE25">
        <f>SUMIF(L7:L23,AE24,G7:G23)</f>
        <v>0</v>
      </c>
      <c r="AF25">
        <f>SUMIF(L7:L23,AF24,G7:G23)</f>
        <v>404000</v>
      </c>
      <c r="AG25" t="s">
        <v>378</v>
      </c>
    </row>
    <row r="26" spans="1:60" x14ac:dyDescent="0.2">
      <c r="A26" s="272" t="s">
        <v>957</v>
      </c>
      <c r="B26" s="272"/>
      <c r="C26" s="176"/>
      <c r="D26" s="6"/>
      <c r="E26" s="3"/>
      <c r="F26" s="3"/>
      <c r="G26" s="3"/>
      <c r="H26" s="3"/>
      <c r="I26" s="3"/>
      <c r="J26" s="3"/>
      <c r="K26" s="3"/>
      <c r="L26" s="3"/>
      <c r="M26" s="3"/>
      <c r="N26" s="3"/>
      <c r="O26" s="3"/>
      <c r="P26" s="3"/>
      <c r="Q26" s="3"/>
      <c r="R26" s="3"/>
      <c r="S26" s="3"/>
      <c r="T26" s="3"/>
      <c r="U26" s="3"/>
      <c r="V26" s="3"/>
      <c r="W26" s="3"/>
      <c r="X26" s="3"/>
    </row>
    <row r="27" spans="1:60" x14ac:dyDescent="0.2">
      <c r="A27" s="3"/>
      <c r="B27" s="4" t="s">
        <v>2072</v>
      </c>
      <c r="C27" s="176" t="s">
        <v>2073</v>
      </c>
      <c r="D27" s="6"/>
      <c r="E27" s="3"/>
      <c r="F27" s="3"/>
      <c r="G27" s="3"/>
      <c r="H27" s="3"/>
      <c r="I27" s="3"/>
      <c r="J27" s="3"/>
      <c r="K27" s="3"/>
      <c r="L27" s="3"/>
      <c r="M27" s="3"/>
      <c r="N27" s="3"/>
      <c r="O27" s="3"/>
      <c r="P27" s="3"/>
      <c r="Q27" s="3"/>
      <c r="R27" s="3"/>
      <c r="S27" s="3"/>
      <c r="T27" s="3"/>
      <c r="U27" s="3"/>
      <c r="V27" s="3"/>
      <c r="W27" s="3"/>
      <c r="X27" s="3"/>
      <c r="AG27" t="s">
        <v>960</v>
      </c>
    </row>
    <row r="28" spans="1:60" x14ac:dyDescent="0.2">
      <c r="A28" s="3"/>
      <c r="B28" s="4" t="s">
        <v>961</v>
      </c>
      <c r="C28" s="176" t="s">
        <v>2074</v>
      </c>
      <c r="D28" s="6"/>
      <c r="E28" s="3"/>
      <c r="F28" s="3"/>
      <c r="G28" s="3"/>
      <c r="H28" s="3"/>
      <c r="I28" s="3"/>
      <c r="J28" s="3"/>
      <c r="K28" s="3"/>
      <c r="L28" s="3"/>
      <c r="M28" s="3"/>
      <c r="N28" s="3"/>
      <c r="O28" s="3"/>
      <c r="P28" s="3"/>
      <c r="Q28" s="3"/>
      <c r="R28" s="3"/>
      <c r="S28" s="3"/>
      <c r="T28" s="3"/>
      <c r="U28" s="3"/>
      <c r="V28" s="3"/>
      <c r="W28" s="3"/>
      <c r="X28" s="3"/>
      <c r="AG28" t="s">
        <v>963</v>
      </c>
    </row>
    <row r="29" spans="1:60" x14ac:dyDescent="0.2">
      <c r="A29" s="3"/>
      <c r="B29" s="4"/>
      <c r="C29" s="176" t="s">
        <v>405</v>
      </c>
      <c r="D29" s="6"/>
      <c r="E29" s="3"/>
      <c r="F29" s="3"/>
      <c r="G29" s="3"/>
      <c r="H29" s="3"/>
      <c r="I29" s="3"/>
      <c r="J29" s="3"/>
      <c r="K29" s="3"/>
      <c r="L29" s="3"/>
      <c r="M29" s="3"/>
      <c r="N29" s="3"/>
      <c r="O29" s="3"/>
      <c r="P29" s="3"/>
      <c r="Q29" s="3"/>
      <c r="R29" s="3"/>
      <c r="S29" s="3"/>
      <c r="T29" s="3"/>
      <c r="U29" s="3"/>
      <c r="V29" s="3"/>
      <c r="W29" s="3"/>
      <c r="X29" s="3"/>
      <c r="AG29" t="s">
        <v>964</v>
      </c>
    </row>
    <row r="30" spans="1:60" x14ac:dyDescent="0.2">
      <c r="A30" s="3"/>
      <c r="B30" s="4"/>
      <c r="C30" s="176"/>
      <c r="D30" s="6"/>
      <c r="E30" s="3"/>
      <c r="F30" s="3"/>
      <c r="G30" s="3"/>
      <c r="H30" s="3"/>
      <c r="I30" s="3"/>
      <c r="J30" s="3"/>
      <c r="K30" s="3"/>
      <c r="L30" s="3"/>
      <c r="M30" s="3"/>
      <c r="N30" s="3"/>
      <c r="O30" s="3"/>
      <c r="P30" s="3"/>
      <c r="Q30" s="3"/>
      <c r="R30" s="3"/>
      <c r="S30" s="3"/>
      <c r="T30" s="3"/>
      <c r="U30" s="3"/>
      <c r="V30" s="3"/>
      <c r="W30" s="3"/>
      <c r="X30" s="3"/>
    </row>
    <row r="31" spans="1:60" x14ac:dyDescent="0.2">
      <c r="C31" s="178"/>
      <c r="D31" s="10"/>
      <c r="AG31" t="s">
        <v>379</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jlcvNlypUKHqd0/roHAgyTWz3j4GiIq/3QHUCa+ubmUOxaUr9pnXyg3bJHKbXNJNuG4JjqJ2jDH4m8GFZvPow==" saltValue="Mp2Z6uGFWPHVBzI43JHwWA==" spinCount="100000" sheet="1"/>
  <mergeCells count="11">
    <mergeCell ref="A1:G1"/>
    <mergeCell ref="C2:G2"/>
    <mergeCell ref="C3:G3"/>
    <mergeCell ref="C4:G4"/>
    <mergeCell ref="A26:B26"/>
    <mergeCell ref="C12:G12"/>
    <mergeCell ref="C13:G13"/>
    <mergeCell ref="C14:G14"/>
    <mergeCell ref="C16:G16"/>
    <mergeCell ref="C17:G17"/>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29"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288</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380</v>
      </c>
      <c r="C3" s="264" t="s">
        <v>58</v>
      </c>
      <c r="D3" s="265"/>
      <c r="E3" s="265"/>
      <c r="F3" s="265"/>
      <c r="G3" s="266"/>
      <c r="AC3" s="122" t="s">
        <v>292</v>
      </c>
      <c r="AG3" t="s">
        <v>293</v>
      </c>
    </row>
    <row r="4" spans="1:60" ht="24.95" customHeight="1" x14ac:dyDescent="0.2">
      <c r="A4" s="141" t="s">
        <v>9</v>
      </c>
      <c r="B4" s="142" t="s">
        <v>57</v>
      </c>
      <c r="C4" s="267" t="s">
        <v>58</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285</v>
      </c>
      <c r="C8" s="174" t="s">
        <v>56</v>
      </c>
      <c r="D8" s="161"/>
      <c r="E8" s="162"/>
      <c r="F8" s="163"/>
      <c r="G8" s="163">
        <f>SUMIF(AG9:AG42,"&lt;&gt;NOR",G9:G42)</f>
        <v>61100</v>
      </c>
      <c r="H8" s="163"/>
      <c r="I8" s="163">
        <f>SUM(I9:I42)</f>
        <v>0</v>
      </c>
      <c r="J8" s="163"/>
      <c r="K8" s="163">
        <f>SUM(K9:K42)</f>
        <v>61100</v>
      </c>
      <c r="L8" s="163"/>
      <c r="M8" s="163">
        <f>SUM(M9:M42)</f>
        <v>73931</v>
      </c>
      <c r="N8" s="163"/>
      <c r="O8" s="163">
        <f>SUM(O9:O42)</f>
        <v>0</v>
      </c>
      <c r="P8" s="163"/>
      <c r="Q8" s="163">
        <f>SUM(Q9:Q42)</f>
        <v>0</v>
      </c>
      <c r="R8" s="163"/>
      <c r="S8" s="163"/>
      <c r="T8" s="164"/>
      <c r="U8" s="158"/>
      <c r="V8" s="158">
        <f>SUM(V9:V42)</f>
        <v>0</v>
      </c>
      <c r="W8" s="158"/>
      <c r="X8" s="158"/>
      <c r="AG8" t="s">
        <v>317</v>
      </c>
    </row>
    <row r="9" spans="1:60" outlineLevel="1" x14ac:dyDescent="0.2">
      <c r="A9" s="165">
        <v>1</v>
      </c>
      <c r="B9" s="166" t="s">
        <v>318</v>
      </c>
      <c r="C9" s="175" t="s">
        <v>319</v>
      </c>
      <c r="D9" s="167" t="s">
        <v>320</v>
      </c>
      <c r="E9" s="168">
        <v>1</v>
      </c>
      <c r="F9" s="169">
        <v>41150</v>
      </c>
      <c r="G9" s="170">
        <f>ROUND(E9*F9,2)</f>
        <v>41150</v>
      </c>
      <c r="H9" s="169">
        <v>0</v>
      </c>
      <c r="I9" s="170">
        <f>ROUND(E9*H9,2)</f>
        <v>0</v>
      </c>
      <c r="J9" s="169">
        <v>41150</v>
      </c>
      <c r="K9" s="170">
        <f>ROUND(E9*J9,2)</f>
        <v>41150</v>
      </c>
      <c r="L9" s="170">
        <v>21</v>
      </c>
      <c r="M9" s="170">
        <f>G9*(1+L9/100)</f>
        <v>49791.5</v>
      </c>
      <c r="N9" s="170">
        <v>0</v>
      </c>
      <c r="O9" s="170">
        <f>ROUND(E9*N9,2)</f>
        <v>0</v>
      </c>
      <c r="P9" s="170">
        <v>0</v>
      </c>
      <c r="Q9" s="170">
        <f>ROUND(E9*P9,2)</f>
        <v>0</v>
      </c>
      <c r="R9" s="170"/>
      <c r="S9" s="170" t="s">
        <v>321</v>
      </c>
      <c r="T9" s="171" t="s">
        <v>322</v>
      </c>
      <c r="U9" s="157">
        <v>0</v>
      </c>
      <c r="V9" s="157">
        <f>ROUND(E9*U9,2)</f>
        <v>0</v>
      </c>
      <c r="W9" s="157"/>
      <c r="X9" s="157" t="s">
        <v>323</v>
      </c>
      <c r="Y9" s="148"/>
      <c r="Z9" s="148"/>
      <c r="AA9" s="148"/>
      <c r="AB9" s="148"/>
      <c r="AC9" s="148"/>
      <c r="AD9" s="148"/>
      <c r="AE9" s="148"/>
      <c r="AF9" s="148"/>
      <c r="AG9" s="148" t="s">
        <v>324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70" t="s">
        <v>325</v>
      </c>
      <c r="D10" s="271"/>
      <c r="E10" s="271"/>
      <c r="F10" s="271"/>
      <c r="G10" s="271"/>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326</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261" t="s">
        <v>327</v>
      </c>
      <c r="D11" s="262"/>
      <c r="E11" s="262"/>
      <c r="F11" s="262"/>
      <c r="G11" s="262"/>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326</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65">
        <v>2</v>
      </c>
      <c r="B12" s="166" t="s">
        <v>331</v>
      </c>
      <c r="C12" s="175" t="s">
        <v>332</v>
      </c>
      <c r="D12" s="167" t="s">
        <v>320</v>
      </c>
      <c r="E12" s="168">
        <v>1</v>
      </c>
      <c r="F12" s="169">
        <v>2600</v>
      </c>
      <c r="G12" s="170">
        <f>ROUND(E12*F12,2)</f>
        <v>2600</v>
      </c>
      <c r="H12" s="169">
        <v>0</v>
      </c>
      <c r="I12" s="170">
        <f>ROUND(E12*H12,2)</f>
        <v>0</v>
      </c>
      <c r="J12" s="169">
        <v>2600</v>
      </c>
      <c r="K12" s="170">
        <f>ROUND(E12*J12,2)</f>
        <v>2600</v>
      </c>
      <c r="L12" s="170">
        <v>21</v>
      </c>
      <c r="M12" s="170">
        <f>G12*(1+L12/100)</f>
        <v>3146</v>
      </c>
      <c r="N12" s="170">
        <v>0</v>
      </c>
      <c r="O12" s="170">
        <f>ROUND(E12*N12,2)</f>
        <v>0</v>
      </c>
      <c r="P12" s="170">
        <v>0</v>
      </c>
      <c r="Q12" s="170">
        <f>ROUND(E12*P12,2)</f>
        <v>0</v>
      </c>
      <c r="R12" s="170"/>
      <c r="S12" s="170" t="s">
        <v>321</v>
      </c>
      <c r="T12" s="171" t="s">
        <v>322</v>
      </c>
      <c r="U12" s="157">
        <v>0</v>
      </c>
      <c r="V12" s="157">
        <f>ROUND(E12*U12,2)</f>
        <v>0</v>
      </c>
      <c r="W12" s="157"/>
      <c r="X12" s="157" t="s">
        <v>323</v>
      </c>
      <c r="Y12" s="148"/>
      <c r="Z12" s="148"/>
      <c r="AA12" s="148"/>
      <c r="AB12" s="148"/>
      <c r="AC12" s="148"/>
      <c r="AD12" s="148"/>
      <c r="AE12" s="148"/>
      <c r="AF12" s="148"/>
      <c r="AG12" s="148" t="s">
        <v>324</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270" t="s">
        <v>325</v>
      </c>
      <c r="D13" s="271"/>
      <c r="E13" s="271"/>
      <c r="F13" s="271"/>
      <c r="G13" s="271"/>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326</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261" t="s">
        <v>333</v>
      </c>
      <c r="D14" s="262"/>
      <c r="E14" s="262"/>
      <c r="F14" s="262"/>
      <c r="G14" s="262"/>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326</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65">
        <v>3</v>
      </c>
      <c r="B15" s="166" t="s">
        <v>334</v>
      </c>
      <c r="C15" s="175" t="s">
        <v>335</v>
      </c>
      <c r="D15" s="167" t="s">
        <v>320</v>
      </c>
      <c r="E15" s="168">
        <v>1</v>
      </c>
      <c r="F15" s="169">
        <v>1700</v>
      </c>
      <c r="G15" s="170">
        <f>ROUND(E15*F15,2)</f>
        <v>1700</v>
      </c>
      <c r="H15" s="169">
        <v>0</v>
      </c>
      <c r="I15" s="170">
        <f>ROUND(E15*H15,2)</f>
        <v>0</v>
      </c>
      <c r="J15" s="169">
        <v>1700</v>
      </c>
      <c r="K15" s="170">
        <f>ROUND(E15*J15,2)</f>
        <v>1700</v>
      </c>
      <c r="L15" s="170">
        <v>21</v>
      </c>
      <c r="M15" s="170">
        <f>G15*(1+L15/100)</f>
        <v>2057</v>
      </c>
      <c r="N15" s="170">
        <v>0</v>
      </c>
      <c r="O15" s="170">
        <f>ROUND(E15*N15,2)</f>
        <v>0</v>
      </c>
      <c r="P15" s="170">
        <v>0</v>
      </c>
      <c r="Q15" s="170">
        <f>ROUND(E15*P15,2)</f>
        <v>0</v>
      </c>
      <c r="R15" s="170"/>
      <c r="S15" s="170" t="s">
        <v>321</v>
      </c>
      <c r="T15" s="171" t="s">
        <v>322</v>
      </c>
      <c r="U15" s="157">
        <v>0</v>
      </c>
      <c r="V15" s="157">
        <f>ROUND(E15*U15,2)</f>
        <v>0</v>
      </c>
      <c r="W15" s="157"/>
      <c r="X15" s="157" t="s">
        <v>323</v>
      </c>
      <c r="Y15" s="148"/>
      <c r="Z15" s="148"/>
      <c r="AA15" s="148"/>
      <c r="AB15" s="148"/>
      <c r="AC15" s="148"/>
      <c r="AD15" s="148"/>
      <c r="AE15" s="148"/>
      <c r="AF15" s="148"/>
      <c r="AG15" s="148" t="s">
        <v>324</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270" t="s">
        <v>325</v>
      </c>
      <c r="D16" s="271"/>
      <c r="E16" s="271"/>
      <c r="F16" s="271"/>
      <c r="G16" s="271"/>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326</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261" t="s">
        <v>336</v>
      </c>
      <c r="D17" s="262"/>
      <c r="E17" s="262"/>
      <c r="F17" s="262"/>
      <c r="G17" s="262"/>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326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2.5" outlineLevel="1" x14ac:dyDescent="0.2">
      <c r="A18" s="155"/>
      <c r="B18" s="156"/>
      <c r="C18" s="261" t="s">
        <v>337</v>
      </c>
      <c r="D18" s="262"/>
      <c r="E18" s="262"/>
      <c r="F18" s="262"/>
      <c r="G18" s="262"/>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326</v>
      </c>
      <c r="AH18" s="148"/>
      <c r="AI18" s="148"/>
      <c r="AJ18" s="148"/>
      <c r="AK18" s="148"/>
      <c r="AL18" s="148"/>
      <c r="AM18" s="148"/>
      <c r="AN18" s="148"/>
      <c r="AO18" s="148"/>
      <c r="AP18" s="148"/>
      <c r="AQ18" s="148"/>
      <c r="AR18" s="148"/>
      <c r="AS18" s="148"/>
      <c r="AT18" s="148"/>
      <c r="AU18" s="148"/>
      <c r="AV18" s="148"/>
      <c r="AW18" s="148"/>
      <c r="AX18" s="148"/>
      <c r="AY18" s="148"/>
      <c r="AZ18" s="148"/>
      <c r="BA18" s="172" t="str">
        <f>C18</f>
        <v>Vyhotovení protokolu o vytyčení stavby se seznamem souřadnic vytyčených bodů a jejich polohopisnými (S-JTSK) a výškopisnými (Bpv) hodnotami.</v>
      </c>
      <c r="BB18" s="148"/>
      <c r="BC18" s="148"/>
      <c r="BD18" s="148"/>
      <c r="BE18" s="148"/>
      <c r="BF18" s="148"/>
      <c r="BG18" s="148"/>
      <c r="BH18" s="148"/>
    </row>
    <row r="19" spans="1:60" outlineLevel="1" x14ac:dyDescent="0.2">
      <c r="A19" s="165">
        <v>4</v>
      </c>
      <c r="B19" s="166" t="s">
        <v>338</v>
      </c>
      <c r="C19" s="175" t="s">
        <v>339</v>
      </c>
      <c r="D19" s="167" t="s">
        <v>320</v>
      </c>
      <c r="E19" s="168">
        <v>1</v>
      </c>
      <c r="F19" s="169">
        <v>4150</v>
      </c>
      <c r="G19" s="170">
        <f>ROUND(E19*F19,2)</f>
        <v>4150</v>
      </c>
      <c r="H19" s="169">
        <v>0</v>
      </c>
      <c r="I19" s="170">
        <f>ROUND(E19*H19,2)</f>
        <v>0</v>
      </c>
      <c r="J19" s="169">
        <v>4150</v>
      </c>
      <c r="K19" s="170">
        <f>ROUND(E19*J19,2)</f>
        <v>4150</v>
      </c>
      <c r="L19" s="170">
        <v>21</v>
      </c>
      <c r="M19" s="170">
        <f>G19*(1+L19/100)</f>
        <v>5021.5</v>
      </c>
      <c r="N19" s="170">
        <v>0</v>
      </c>
      <c r="O19" s="170">
        <f>ROUND(E19*N19,2)</f>
        <v>0</v>
      </c>
      <c r="P19" s="170">
        <v>0</v>
      </c>
      <c r="Q19" s="170">
        <f>ROUND(E19*P19,2)</f>
        <v>0</v>
      </c>
      <c r="R19" s="170"/>
      <c r="S19" s="170" t="s">
        <v>321</v>
      </c>
      <c r="T19" s="171" t="s">
        <v>322</v>
      </c>
      <c r="U19" s="157">
        <v>0</v>
      </c>
      <c r="V19" s="157">
        <f>ROUND(E19*U19,2)</f>
        <v>0</v>
      </c>
      <c r="W19" s="157"/>
      <c r="X19" s="157" t="s">
        <v>323</v>
      </c>
      <c r="Y19" s="148"/>
      <c r="Z19" s="148"/>
      <c r="AA19" s="148"/>
      <c r="AB19" s="148"/>
      <c r="AC19" s="148"/>
      <c r="AD19" s="148"/>
      <c r="AE19" s="148"/>
      <c r="AF19" s="148"/>
      <c r="AG19" s="148" t="s">
        <v>324</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270" t="s">
        <v>325</v>
      </c>
      <c r="D20" s="271"/>
      <c r="E20" s="271"/>
      <c r="F20" s="271"/>
      <c r="G20" s="271"/>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326</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261" t="s">
        <v>340</v>
      </c>
      <c r="D21" s="262"/>
      <c r="E21" s="262"/>
      <c r="F21" s="262"/>
      <c r="G21" s="262"/>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326</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261" t="s">
        <v>341</v>
      </c>
      <c r="D22" s="262"/>
      <c r="E22" s="262"/>
      <c r="F22" s="262"/>
      <c r="G22" s="262"/>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326</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261" t="s">
        <v>342</v>
      </c>
      <c r="D23" s="262"/>
      <c r="E23" s="262"/>
      <c r="F23" s="262"/>
      <c r="G23" s="262"/>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326</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261" t="s">
        <v>343</v>
      </c>
      <c r="D24" s="262"/>
      <c r="E24" s="262"/>
      <c r="F24" s="262"/>
      <c r="G24" s="262"/>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326</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261" t="s">
        <v>344</v>
      </c>
      <c r="D25" s="262"/>
      <c r="E25" s="262"/>
      <c r="F25" s="262"/>
      <c r="G25" s="262"/>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326</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261" t="s">
        <v>345</v>
      </c>
      <c r="D26" s="262"/>
      <c r="E26" s="262"/>
      <c r="F26" s="262"/>
      <c r="G26" s="262"/>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326</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261" t="s">
        <v>346</v>
      </c>
      <c r="D27" s="262"/>
      <c r="E27" s="262"/>
      <c r="F27" s="262"/>
      <c r="G27" s="262"/>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326</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261" t="s">
        <v>347</v>
      </c>
      <c r="D28" s="262"/>
      <c r="E28" s="262"/>
      <c r="F28" s="262"/>
      <c r="G28" s="262"/>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326</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261" t="s">
        <v>348</v>
      </c>
      <c r="D29" s="262"/>
      <c r="E29" s="262"/>
      <c r="F29" s="262"/>
      <c r="G29" s="262"/>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326</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65">
        <v>5</v>
      </c>
      <c r="B30" s="166" t="s">
        <v>358</v>
      </c>
      <c r="C30" s="175" t="s">
        <v>359</v>
      </c>
      <c r="D30" s="167" t="s">
        <v>320</v>
      </c>
      <c r="E30" s="168">
        <v>1</v>
      </c>
      <c r="F30" s="169">
        <v>2600</v>
      </c>
      <c r="G30" s="170">
        <f>ROUND(E30*F30,2)</f>
        <v>2600</v>
      </c>
      <c r="H30" s="169">
        <v>0</v>
      </c>
      <c r="I30" s="170">
        <f>ROUND(E30*H30,2)</f>
        <v>0</v>
      </c>
      <c r="J30" s="169">
        <v>2600</v>
      </c>
      <c r="K30" s="170">
        <f>ROUND(E30*J30,2)</f>
        <v>2600</v>
      </c>
      <c r="L30" s="170">
        <v>21</v>
      </c>
      <c r="M30" s="170">
        <f>G30*(1+L30/100)</f>
        <v>3146</v>
      </c>
      <c r="N30" s="170">
        <v>0</v>
      </c>
      <c r="O30" s="170">
        <f>ROUND(E30*N30,2)</f>
        <v>0</v>
      </c>
      <c r="P30" s="170">
        <v>0</v>
      </c>
      <c r="Q30" s="170">
        <f>ROUND(E30*P30,2)</f>
        <v>0</v>
      </c>
      <c r="R30" s="170"/>
      <c r="S30" s="170" t="s">
        <v>321</v>
      </c>
      <c r="T30" s="171" t="s">
        <v>322</v>
      </c>
      <c r="U30" s="157">
        <v>0</v>
      </c>
      <c r="V30" s="157">
        <f>ROUND(E30*U30,2)</f>
        <v>0</v>
      </c>
      <c r="W30" s="157"/>
      <c r="X30" s="157" t="s">
        <v>323</v>
      </c>
      <c r="Y30" s="148"/>
      <c r="Z30" s="148"/>
      <c r="AA30" s="148"/>
      <c r="AB30" s="148"/>
      <c r="AC30" s="148"/>
      <c r="AD30" s="148"/>
      <c r="AE30" s="148"/>
      <c r="AF30" s="148"/>
      <c r="AG30" s="148" t="s">
        <v>324</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270" t="s">
        <v>325</v>
      </c>
      <c r="D31" s="271"/>
      <c r="E31" s="271"/>
      <c r="F31" s="271"/>
      <c r="G31" s="271"/>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326</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22.5" outlineLevel="1" x14ac:dyDescent="0.2">
      <c r="A32" s="155"/>
      <c r="B32" s="156"/>
      <c r="C32" s="261" t="s">
        <v>360</v>
      </c>
      <c r="D32" s="262"/>
      <c r="E32" s="262"/>
      <c r="F32" s="262"/>
      <c r="G32" s="262"/>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326</v>
      </c>
      <c r="AH32" s="148"/>
      <c r="AI32" s="148"/>
      <c r="AJ32" s="148"/>
      <c r="AK32" s="148"/>
      <c r="AL32" s="148"/>
      <c r="AM32" s="148"/>
      <c r="AN32" s="148"/>
      <c r="AO32" s="148"/>
      <c r="AP32" s="148"/>
      <c r="AQ32" s="148"/>
      <c r="AR32" s="148"/>
      <c r="AS32" s="148"/>
      <c r="AT32" s="148"/>
      <c r="AU32" s="148"/>
      <c r="AV32" s="148"/>
      <c r="AW32" s="148"/>
      <c r="AX32" s="148"/>
      <c r="AY32" s="148"/>
      <c r="AZ32" s="148"/>
      <c r="BA32" s="172" t="str">
        <f>C32</f>
        <v>Náklady zhotovitele na vypracování provozních řádů pro zkušební či trvalý provoz včetně nákladů na předání všech návodů k obsluze a údržbě pro technologická zařízení a včetně zaškolení obsluhy objednatele.</v>
      </c>
      <c r="BB32" s="148"/>
      <c r="BC32" s="148"/>
      <c r="BD32" s="148"/>
      <c r="BE32" s="148"/>
      <c r="BF32" s="148"/>
      <c r="BG32" s="148"/>
      <c r="BH32" s="148"/>
    </row>
    <row r="33" spans="1:60" outlineLevel="1" x14ac:dyDescent="0.2">
      <c r="A33" s="165">
        <v>6</v>
      </c>
      <c r="B33" s="166" t="s">
        <v>206</v>
      </c>
      <c r="C33" s="175" t="s">
        <v>363</v>
      </c>
      <c r="D33" s="167" t="s">
        <v>320</v>
      </c>
      <c r="E33" s="168">
        <v>1</v>
      </c>
      <c r="F33" s="169">
        <v>1400</v>
      </c>
      <c r="G33" s="170">
        <f>ROUND(E33*F33,2)</f>
        <v>1400</v>
      </c>
      <c r="H33" s="169">
        <v>0</v>
      </c>
      <c r="I33" s="170">
        <f>ROUND(E33*H33,2)</f>
        <v>0</v>
      </c>
      <c r="J33" s="169">
        <v>1400</v>
      </c>
      <c r="K33" s="170">
        <f>ROUND(E33*J33,2)</f>
        <v>1400</v>
      </c>
      <c r="L33" s="170">
        <v>21</v>
      </c>
      <c r="M33" s="170">
        <f>G33*(1+L33/100)</f>
        <v>1694</v>
      </c>
      <c r="N33" s="170">
        <v>0</v>
      </c>
      <c r="O33" s="170">
        <f>ROUND(E33*N33,2)</f>
        <v>0</v>
      </c>
      <c r="P33" s="170">
        <v>0</v>
      </c>
      <c r="Q33" s="170">
        <f>ROUND(E33*P33,2)</f>
        <v>0</v>
      </c>
      <c r="R33" s="170"/>
      <c r="S33" s="170" t="s">
        <v>321</v>
      </c>
      <c r="T33" s="171" t="s">
        <v>322</v>
      </c>
      <c r="U33" s="157">
        <v>0</v>
      </c>
      <c r="V33" s="157">
        <f>ROUND(E33*U33,2)</f>
        <v>0</v>
      </c>
      <c r="W33" s="157"/>
      <c r="X33" s="157" t="s">
        <v>323</v>
      </c>
      <c r="Y33" s="148"/>
      <c r="Z33" s="148"/>
      <c r="AA33" s="148"/>
      <c r="AB33" s="148"/>
      <c r="AC33" s="148"/>
      <c r="AD33" s="148"/>
      <c r="AE33" s="148"/>
      <c r="AF33" s="148"/>
      <c r="AG33" s="148" t="s">
        <v>324</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270" t="s">
        <v>325</v>
      </c>
      <c r="D34" s="271"/>
      <c r="E34" s="271"/>
      <c r="F34" s="271"/>
      <c r="G34" s="271"/>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326</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65">
        <v>7</v>
      </c>
      <c r="B35" s="166" t="s">
        <v>364</v>
      </c>
      <c r="C35" s="175" t="s">
        <v>365</v>
      </c>
      <c r="D35" s="167" t="s">
        <v>320</v>
      </c>
      <c r="E35" s="168">
        <v>1</v>
      </c>
      <c r="F35" s="169">
        <v>1700</v>
      </c>
      <c r="G35" s="170">
        <f>ROUND(E35*F35,2)</f>
        <v>1700</v>
      </c>
      <c r="H35" s="169">
        <v>0</v>
      </c>
      <c r="I35" s="170">
        <f>ROUND(E35*H35,2)</f>
        <v>0</v>
      </c>
      <c r="J35" s="169">
        <v>1700</v>
      </c>
      <c r="K35" s="170">
        <f>ROUND(E35*J35,2)</f>
        <v>1700</v>
      </c>
      <c r="L35" s="170">
        <v>21</v>
      </c>
      <c r="M35" s="170">
        <f>G35*(1+L35/100)</f>
        <v>2057</v>
      </c>
      <c r="N35" s="170">
        <v>0</v>
      </c>
      <c r="O35" s="170">
        <f>ROUND(E35*N35,2)</f>
        <v>0</v>
      </c>
      <c r="P35" s="170">
        <v>0</v>
      </c>
      <c r="Q35" s="170">
        <f>ROUND(E35*P35,2)</f>
        <v>0</v>
      </c>
      <c r="R35" s="170"/>
      <c r="S35" s="170" t="s">
        <v>321</v>
      </c>
      <c r="T35" s="171" t="s">
        <v>322</v>
      </c>
      <c r="U35" s="157">
        <v>0</v>
      </c>
      <c r="V35" s="157">
        <f>ROUND(E35*U35,2)</f>
        <v>0</v>
      </c>
      <c r="W35" s="157"/>
      <c r="X35" s="157" t="s">
        <v>323</v>
      </c>
      <c r="Y35" s="148"/>
      <c r="Z35" s="148"/>
      <c r="AA35" s="148"/>
      <c r="AB35" s="148"/>
      <c r="AC35" s="148"/>
      <c r="AD35" s="148"/>
      <c r="AE35" s="148"/>
      <c r="AF35" s="148"/>
      <c r="AG35" s="148" t="s">
        <v>324</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270" t="s">
        <v>325</v>
      </c>
      <c r="D36" s="271"/>
      <c r="E36" s="271"/>
      <c r="F36" s="271"/>
      <c r="G36" s="271"/>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326</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261" t="s">
        <v>366</v>
      </c>
      <c r="D37" s="262"/>
      <c r="E37" s="262"/>
      <c r="F37" s="262"/>
      <c r="G37" s="262"/>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326</v>
      </c>
      <c r="AH37" s="148"/>
      <c r="AI37" s="148"/>
      <c r="AJ37" s="148"/>
      <c r="AK37" s="148"/>
      <c r="AL37" s="148"/>
      <c r="AM37" s="148"/>
      <c r="AN37" s="148"/>
      <c r="AO37" s="148"/>
      <c r="AP37" s="148"/>
      <c r="AQ37" s="148"/>
      <c r="AR37" s="148"/>
      <c r="AS37" s="148"/>
      <c r="AT37" s="148"/>
      <c r="AU37" s="148"/>
      <c r="AV37" s="148"/>
      <c r="AW37" s="148"/>
      <c r="AX37" s="148"/>
      <c r="AY37" s="148"/>
      <c r="AZ37" s="148"/>
      <c r="BA37" s="172" t="str">
        <f>C37</f>
        <v>Náklady na provedení skutečného zaměření stavby v rozsahu nezbytném pro zápis změny do katastru nemovitostí.</v>
      </c>
      <c r="BB37" s="148"/>
      <c r="BC37" s="148"/>
      <c r="BD37" s="148"/>
      <c r="BE37" s="148"/>
      <c r="BF37" s="148"/>
      <c r="BG37" s="148"/>
      <c r="BH37" s="148"/>
    </row>
    <row r="38" spans="1:60" outlineLevel="1" x14ac:dyDescent="0.2">
      <c r="A38" s="165">
        <v>8</v>
      </c>
      <c r="B38" s="166" t="s">
        <v>367</v>
      </c>
      <c r="C38" s="175" t="s">
        <v>368</v>
      </c>
      <c r="D38" s="167" t="s">
        <v>320</v>
      </c>
      <c r="E38" s="168">
        <v>1</v>
      </c>
      <c r="F38" s="169">
        <v>2800</v>
      </c>
      <c r="G38" s="170">
        <f>ROUND(E38*F38,2)</f>
        <v>2800</v>
      </c>
      <c r="H38" s="169">
        <v>0</v>
      </c>
      <c r="I38" s="170">
        <f>ROUND(E38*H38,2)</f>
        <v>0</v>
      </c>
      <c r="J38" s="169">
        <v>2800</v>
      </c>
      <c r="K38" s="170">
        <f>ROUND(E38*J38,2)</f>
        <v>2800</v>
      </c>
      <c r="L38" s="170">
        <v>21</v>
      </c>
      <c r="M38" s="170">
        <f>G38*(1+L38/100)</f>
        <v>3388</v>
      </c>
      <c r="N38" s="170">
        <v>0</v>
      </c>
      <c r="O38" s="170">
        <f>ROUND(E38*N38,2)</f>
        <v>0</v>
      </c>
      <c r="P38" s="170">
        <v>0</v>
      </c>
      <c r="Q38" s="170">
        <f>ROUND(E38*P38,2)</f>
        <v>0</v>
      </c>
      <c r="R38" s="170"/>
      <c r="S38" s="170" t="s">
        <v>321</v>
      </c>
      <c r="T38" s="171" t="s">
        <v>322</v>
      </c>
      <c r="U38" s="157">
        <v>0</v>
      </c>
      <c r="V38" s="157">
        <f>ROUND(E38*U38,2)</f>
        <v>0</v>
      </c>
      <c r="W38" s="157"/>
      <c r="X38" s="157" t="s">
        <v>323</v>
      </c>
      <c r="Y38" s="148"/>
      <c r="Z38" s="148"/>
      <c r="AA38" s="148"/>
      <c r="AB38" s="148"/>
      <c r="AC38" s="148"/>
      <c r="AD38" s="148"/>
      <c r="AE38" s="148"/>
      <c r="AF38" s="148"/>
      <c r="AG38" s="148" t="s">
        <v>324</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270" t="s">
        <v>325</v>
      </c>
      <c r="D39" s="271"/>
      <c r="E39" s="271"/>
      <c r="F39" s="271"/>
      <c r="G39" s="271"/>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326</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65">
        <v>9</v>
      </c>
      <c r="B40" s="166" t="s">
        <v>369</v>
      </c>
      <c r="C40" s="175" t="s">
        <v>370</v>
      </c>
      <c r="D40" s="167" t="s">
        <v>320</v>
      </c>
      <c r="E40" s="168">
        <v>1</v>
      </c>
      <c r="F40" s="169">
        <v>3000</v>
      </c>
      <c r="G40" s="170">
        <f>ROUND(E40*F40,2)</f>
        <v>3000</v>
      </c>
      <c r="H40" s="169">
        <v>0</v>
      </c>
      <c r="I40" s="170">
        <f>ROUND(E40*H40,2)</f>
        <v>0</v>
      </c>
      <c r="J40" s="169">
        <v>3000</v>
      </c>
      <c r="K40" s="170">
        <f>ROUND(E40*J40,2)</f>
        <v>3000</v>
      </c>
      <c r="L40" s="170">
        <v>21</v>
      </c>
      <c r="M40" s="170">
        <f>G40*(1+L40/100)</f>
        <v>3630</v>
      </c>
      <c r="N40" s="170">
        <v>0</v>
      </c>
      <c r="O40" s="170">
        <f>ROUND(E40*N40,2)</f>
        <v>0</v>
      </c>
      <c r="P40" s="170">
        <v>0</v>
      </c>
      <c r="Q40" s="170">
        <f>ROUND(E40*P40,2)</f>
        <v>0</v>
      </c>
      <c r="R40" s="170"/>
      <c r="S40" s="170" t="s">
        <v>321</v>
      </c>
      <c r="T40" s="171" t="s">
        <v>322</v>
      </c>
      <c r="U40" s="157">
        <v>0</v>
      </c>
      <c r="V40" s="157">
        <f>ROUND(E40*U40,2)</f>
        <v>0</v>
      </c>
      <c r="W40" s="157"/>
      <c r="X40" s="157" t="s">
        <v>323</v>
      </c>
      <c r="Y40" s="148"/>
      <c r="Z40" s="148"/>
      <c r="AA40" s="148"/>
      <c r="AB40" s="148"/>
      <c r="AC40" s="148"/>
      <c r="AD40" s="148"/>
      <c r="AE40" s="148"/>
      <c r="AF40" s="148"/>
      <c r="AG40" s="148" t="s">
        <v>324</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270" t="s">
        <v>325</v>
      </c>
      <c r="D41" s="271"/>
      <c r="E41" s="271"/>
      <c r="F41" s="271"/>
      <c r="G41" s="271"/>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326</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261" t="s">
        <v>371</v>
      </c>
      <c r="D42" s="262"/>
      <c r="E42" s="262"/>
      <c r="F42" s="262"/>
      <c r="G42" s="262"/>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326</v>
      </c>
      <c r="AH42" s="148"/>
      <c r="AI42" s="148"/>
      <c r="AJ42" s="148"/>
      <c r="AK42" s="148"/>
      <c r="AL42" s="148"/>
      <c r="AM42" s="148"/>
      <c r="AN42" s="148"/>
      <c r="AO42" s="148"/>
      <c r="AP42" s="148"/>
      <c r="AQ42" s="148"/>
      <c r="AR42" s="148"/>
      <c r="AS42" s="148"/>
      <c r="AT42" s="148"/>
      <c r="AU42" s="148"/>
      <c r="AV42" s="148"/>
      <c r="AW42" s="148"/>
      <c r="AX42" s="148"/>
      <c r="AY42" s="148"/>
      <c r="AZ42" s="148"/>
      <c r="BA42" s="172" t="str">
        <f>C42</f>
        <v>Náklady na vyhotovení dokumentace skutečného provedení stavby a její předání objednateli v požadované formě a požadovaném počtu.</v>
      </c>
      <c r="BB42" s="148"/>
      <c r="BC42" s="148"/>
      <c r="BD42" s="148"/>
      <c r="BE42" s="148"/>
      <c r="BF42" s="148"/>
      <c r="BG42" s="148"/>
      <c r="BH42" s="148"/>
    </row>
    <row r="43" spans="1:60" x14ac:dyDescent="0.2">
      <c r="A43" s="3"/>
      <c r="B43" s="4"/>
      <c r="C43" s="176"/>
      <c r="D43" s="6"/>
      <c r="E43" s="3"/>
      <c r="F43" s="3"/>
      <c r="G43" s="3"/>
      <c r="H43" s="3"/>
      <c r="I43" s="3"/>
      <c r="J43" s="3"/>
      <c r="K43" s="3"/>
      <c r="L43" s="3"/>
      <c r="M43" s="3"/>
      <c r="N43" s="3"/>
      <c r="O43" s="3"/>
      <c r="P43" s="3"/>
      <c r="Q43" s="3"/>
      <c r="R43" s="3"/>
      <c r="S43" s="3"/>
      <c r="T43" s="3"/>
      <c r="U43" s="3"/>
      <c r="V43" s="3"/>
      <c r="W43" s="3"/>
      <c r="X43" s="3"/>
      <c r="AE43">
        <v>15</v>
      </c>
      <c r="AF43">
        <v>21</v>
      </c>
      <c r="AG43" t="s">
        <v>303</v>
      </c>
    </row>
    <row r="44" spans="1:60" x14ac:dyDescent="0.2">
      <c r="A44" s="151"/>
      <c r="B44" s="152" t="s">
        <v>29</v>
      </c>
      <c r="C44" s="177"/>
      <c r="D44" s="153"/>
      <c r="E44" s="154"/>
      <c r="F44" s="154"/>
      <c r="G44" s="173">
        <f>G8</f>
        <v>61100</v>
      </c>
      <c r="H44" s="3"/>
      <c r="I44" s="3"/>
      <c r="J44" s="3"/>
      <c r="K44" s="3"/>
      <c r="L44" s="3"/>
      <c r="M44" s="3"/>
      <c r="N44" s="3"/>
      <c r="O44" s="3"/>
      <c r="P44" s="3"/>
      <c r="Q44" s="3"/>
      <c r="R44" s="3"/>
      <c r="S44" s="3"/>
      <c r="T44" s="3"/>
      <c r="U44" s="3"/>
      <c r="V44" s="3"/>
      <c r="W44" s="3"/>
      <c r="X44" s="3"/>
      <c r="AE44">
        <f>SUMIF(L7:L42,AE43,G7:G42)</f>
        <v>0</v>
      </c>
      <c r="AF44">
        <f>SUMIF(L7:L42,AF43,G7:G42)</f>
        <v>61100</v>
      </c>
      <c r="AG44" t="s">
        <v>378</v>
      </c>
    </row>
    <row r="45" spans="1:60" x14ac:dyDescent="0.2">
      <c r="C45" s="178"/>
      <c r="D45" s="10"/>
      <c r="AG45" t="s">
        <v>379</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K8Yd1qJBkfuztiNouNzEpWQ3e27bDVqsiHxNlnJltxZq2giI+sxmSiGAUPKpRNzZZRYyX7u97odOfrKQHw38g==" saltValue="cGhoG4jENkssehEJ6b5h6Q==" spinCount="100000" sheet="1"/>
  <mergeCells count="29">
    <mergeCell ref="C36:G36"/>
    <mergeCell ref="C37:G37"/>
    <mergeCell ref="C39:G39"/>
    <mergeCell ref="C41:G41"/>
    <mergeCell ref="C42:G42"/>
    <mergeCell ref="C34:G34"/>
    <mergeCell ref="C21:G21"/>
    <mergeCell ref="C22:G22"/>
    <mergeCell ref="C23:G23"/>
    <mergeCell ref="C24:G24"/>
    <mergeCell ref="C25:G25"/>
    <mergeCell ref="C26:G26"/>
    <mergeCell ref="C27:G27"/>
    <mergeCell ref="C28:G28"/>
    <mergeCell ref="C29:G29"/>
    <mergeCell ref="C31:G31"/>
    <mergeCell ref="C32:G32"/>
    <mergeCell ref="C20:G20"/>
    <mergeCell ref="A1:G1"/>
    <mergeCell ref="C2:G2"/>
    <mergeCell ref="C3:G3"/>
    <mergeCell ref="C4:G4"/>
    <mergeCell ref="C10:G10"/>
    <mergeCell ref="C11:G11"/>
    <mergeCell ref="C13:G13"/>
    <mergeCell ref="C14:G14"/>
    <mergeCell ref="C16:G16"/>
    <mergeCell ref="C17:G17"/>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203"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63" t="s">
        <v>381</v>
      </c>
      <c r="B1" s="263"/>
      <c r="C1" s="263"/>
      <c r="D1" s="263"/>
      <c r="E1" s="263"/>
      <c r="F1" s="263"/>
      <c r="G1" s="263"/>
      <c r="AG1" t="s">
        <v>289</v>
      </c>
    </row>
    <row r="2" spans="1:60" ht="24.95" customHeight="1" x14ac:dyDescent="0.2">
      <c r="A2" s="140" t="s">
        <v>7</v>
      </c>
      <c r="B2" s="48" t="s">
        <v>41</v>
      </c>
      <c r="C2" s="264" t="s">
        <v>42</v>
      </c>
      <c r="D2" s="265"/>
      <c r="E2" s="265"/>
      <c r="F2" s="265"/>
      <c r="G2" s="266"/>
      <c r="AG2" t="s">
        <v>290</v>
      </c>
    </row>
    <row r="3" spans="1:60" ht="24.95" customHeight="1" x14ac:dyDescent="0.2">
      <c r="A3" s="140" t="s">
        <v>8</v>
      </c>
      <c r="B3" s="48" t="s">
        <v>100</v>
      </c>
      <c r="C3" s="264" t="s">
        <v>101</v>
      </c>
      <c r="D3" s="265"/>
      <c r="E3" s="265"/>
      <c r="F3" s="265"/>
      <c r="G3" s="266"/>
      <c r="AC3" s="122" t="s">
        <v>382</v>
      </c>
      <c r="AG3" t="s">
        <v>293</v>
      </c>
    </row>
    <row r="4" spans="1:60" ht="24.95" customHeight="1" x14ac:dyDescent="0.2">
      <c r="A4" s="141" t="s">
        <v>9</v>
      </c>
      <c r="B4" s="142" t="s">
        <v>62</v>
      </c>
      <c r="C4" s="267" t="s">
        <v>102</v>
      </c>
      <c r="D4" s="268"/>
      <c r="E4" s="268"/>
      <c r="F4" s="268"/>
      <c r="G4" s="269"/>
      <c r="AG4" t="s">
        <v>294</v>
      </c>
    </row>
    <row r="5" spans="1:60" x14ac:dyDescent="0.2">
      <c r="D5" s="10"/>
    </row>
    <row r="6" spans="1:60" ht="38.25" x14ac:dyDescent="0.2">
      <c r="A6" s="144" t="s">
        <v>295</v>
      </c>
      <c r="B6" s="146" t="s">
        <v>296</v>
      </c>
      <c r="C6" s="146" t="s">
        <v>297</v>
      </c>
      <c r="D6" s="145" t="s">
        <v>298</v>
      </c>
      <c r="E6" s="144" t="s">
        <v>299</v>
      </c>
      <c r="F6" s="143" t="s">
        <v>300</v>
      </c>
      <c r="G6" s="144" t="s">
        <v>29</v>
      </c>
      <c r="H6" s="147" t="s">
        <v>30</v>
      </c>
      <c r="I6" s="147" t="s">
        <v>301</v>
      </c>
      <c r="J6" s="147" t="s">
        <v>31</v>
      </c>
      <c r="K6" s="147" t="s">
        <v>302</v>
      </c>
      <c r="L6" s="147" t="s">
        <v>303</v>
      </c>
      <c r="M6" s="147" t="s">
        <v>304</v>
      </c>
      <c r="N6" s="147" t="s">
        <v>305</v>
      </c>
      <c r="O6" s="147" t="s">
        <v>306</v>
      </c>
      <c r="P6" s="147" t="s">
        <v>307</v>
      </c>
      <c r="Q6" s="147" t="s">
        <v>308</v>
      </c>
      <c r="R6" s="147" t="s">
        <v>309</v>
      </c>
      <c r="S6" s="147" t="s">
        <v>310</v>
      </c>
      <c r="T6" s="147" t="s">
        <v>311</v>
      </c>
      <c r="U6" s="147" t="s">
        <v>312</v>
      </c>
      <c r="V6" s="147" t="s">
        <v>313</v>
      </c>
      <c r="W6" s="147" t="s">
        <v>314</v>
      </c>
      <c r="X6" s="147" t="s">
        <v>315</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59" t="s">
        <v>316</v>
      </c>
      <c r="B8" s="160" t="s">
        <v>204</v>
      </c>
      <c r="C8" s="174" t="s">
        <v>205</v>
      </c>
      <c r="D8" s="161"/>
      <c r="E8" s="162"/>
      <c r="F8" s="163"/>
      <c r="G8" s="163">
        <f>SUMIF(AG9:AG113,"&lt;&gt;NOR",G9:G113)</f>
        <v>1190629.3699999999</v>
      </c>
      <c r="H8" s="163"/>
      <c r="I8" s="163">
        <f>SUM(I9:I113)</f>
        <v>389744.26</v>
      </c>
      <c r="J8" s="163"/>
      <c r="K8" s="163">
        <f>SUM(K9:K113)</f>
        <v>800885.10999999987</v>
      </c>
      <c r="L8" s="163"/>
      <c r="M8" s="163">
        <f>SUM(M9:M113)</f>
        <v>1440661.5377</v>
      </c>
      <c r="N8" s="163"/>
      <c r="O8" s="163">
        <f>SUM(O9:O113)</f>
        <v>1.1100000000000001</v>
      </c>
      <c r="P8" s="163"/>
      <c r="Q8" s="163">
        <f>SUM(Q9:Q113)</f>
        <v>0</v>
      </c>
      <c r="R8" s="163"/>
      <c r="S8" s="163"/>
      <c r="T8" s="164"/>
      <c r="U8" s="158"/>
      <c r="V8" s="158">
        <f>SUM(V9:V113)</f>
        <v>1220.48</v>
      </c>
      <c r="W8" s="158"/>
      <c r="X8" s="158"/>
      <c r="AG8" t="s">
        <v>317</v>
      </c>
    </row>
    <row r="9" spans="1:60" ht="22.5" outlineLevel="1" x14ac:dyDescent="0.2">
      <c r="A9" s="165">
        <v>1</v>
      </c>
      <c r="B9" s="166" t="s">
        <v>383</v>
      </c>
      <c r="C9" s="175" t="s">
        <v>384</v>
      </c>
      <c r="D9" s="167" t="s">
        <v>385</v>
      </c>
      <c r="E9" s="168">
        <v>224</v>
      </c>
      <c r="F9" s="169">
        <v>78.8</v>
      </c>
      <c r="G9" s="170">
        <f>ROUND(E9*F9,2)</f>
        <v>17651.2</v>
      </c>
      <c r="H9" s="169">
        <v>0</v>
      </c>
      <c r="I9" s="170">
        <f>ROUND(E9*H9,2)</f>
        <v>0</v>
      </c>
      <c r="J9" s="169">
        <v>78.8</v>
      </c>
      <c r="K9" s="170">
        <f>ROUND(E9*J9,2)</f>
        <v>17651.2</v>
      </c>
      <c r="L9" s="170">
        <v>21</v>
      </c>
      <c r="M9" s="170">
        <f>G9*(1+L9/100)</f>
        <v>21357.952000000001</v>
      </c>
      <c r="N9" s="170">
        <v>0</v>
      </c>
      <c r="O9" s="170">
        <f>ROUND(E9*N9,2)</f>
        <v>0</v>
      </c>
      <c r="P9" s="170">
        <v>0</v>
      </c>
      <c r="Q9" s="170">
        <f>ROUND(E9*P9,2)</f>
        <v>0</v>
      </c>
      <c r="R9" s="170" t="s">
        <v>386</v>
      </c>
      <c r="S9" s="170" t="s">
        <v>387</v>
      </c>
      <c r="T9" s="171" t="s">
        <v>322</v>
      </c>
      <c r="U9" s="157">
        <v>0.2</v>
      </c>
      <c r="V9" s="157">
        <f>ROUND(E9*U9,2)</f>
        <v>44.8</v>
      </c>
      <c r="W9" s="157"/>
      <c r="X9" s="157" t="s">
        <v>388</v>
      </c>
      <c r="Y9" s="148"/>
      <c r="Z9" s="148"/>
      <c r="AA9" s="148"/>
      <c r="AB9" s="148"/>
      <c r="AC9" s="148"/>
      <c r="AD9" s="148"/>
      <c r="AE9" s="148"/>
      <c r="AF9" s="148"/>
      <c r="AG9" s="148" t="s">
        <v>389</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55"/>
      <c r="B10" s="156"/>
      <c r="C10" s="273" t="s">
        <v>390</v>
      </c>
      <c r="D10" s="274"/>
      <c r="E10" s="274"/>
      <c r="F10" s="274"/>
      <c r="G10" s="274"/>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391</v>
      </c>
      <c r="AH10" s="148"/>
      <c r="AI10" s="148"/>
      <c r="AJ10" s="148"/>
      <c r="AK10" s="148"/>
      <c r="AL10" s="148"/>
      <c r="AM10" s="148"/>
      <c r="AN10" s="148"/>
      <c r="AO10" s="148"/>
      <c r="AP10" s="148"/>
      <c r="AQ10" s="148"/>
      <c r="AR10" s="148"/>
      <c r="AS10" s="148"/>
      <c r="AT10" s="148"/>
      <c r="AU10" s="148"/>
      <c r="AV10" s="148"/>
      <c r="AW10" s="148"/>
      <c r="AX10" s="148"/>
      <c r="AY10" s="148"/>
      <c r="AZ10" s="148"/>
      <c r="BA10" s="172" t="str">
        <f>C10</f>
        <v>na vzdálenost od hladiny vody v jímce po výšku roviny proložené osou nejvyššího bodu výtlačného potrubí. Včetně odpadní potrubí v délce do 20 m.</v>
      </c>
      <c r="BB10" s="148"/>
      <c r="BC10" s="148"/>
      <c r="BD10" s="148"/>
      <c r="BE10" s="148"/>
      <c r="BF10" s="148"/>
      <c r="BG10" s="148"/>
      <c r="BH10" s="148"/>
    </row>
    <row r="11" spans="1:60" outlineLevel="1" x14ac:dyDescent="0.2">
      <c r="A11" s="155"/>
      <c r="B11" s="156"/>
      <c r="C11" s="197" t="s">
        <v>2692</v>
      </c>
      <c r="D11" s="183"/>
      <c r="E11" s="184"/>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393</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97" t="s">
        <v>407</v>
      </c>
      <c r="D12" s="183"/>
      <c r="E12" s="184"/>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393</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94" t="s">
        <v>392</v>
      </c>
      <c r="D13" s="179"/>
      <c r="E13" s="180"/>
      <c r="F13" s="157"/>
      <c r="G13" s="157"/>
      <c r="H13" s="157"/>
      <c r="I13" s="157"/>
      <c r="J13" s="157"/>
      <c r="K13" s="157"/>
      <c r="L13" s="157"/>
      <c r="M13" s="157"/>
      <c r="N13" s="157"/>
      <c r="O13" s="157"/>
      <c r="P13" s="157"/>
      <c r="Q13" s="157"/>
      <c r="R13" s="157"/>
      <c r="S13" s="157"/>
      <c r="T13" s="157"/>
      <c r="U13" s="157"/>
      <c r="V13" s="157"/>
      <c r="W13" s="157"/>
      <c r="X13" s="157"/>
      <c r="Y13" s="148"/>
      <c r="Z13" s="148"/>
      <c r="AA13" s="148"/>
      <c r="AB13" s="148"/>
      <c r="AC13" s="148"/>
      <c r="AD13" s="148"/>
      <c r="AE13" s="148"/>
      <c r="AF13" s="148"/>
      <c r="AG13" s="148" t="s">
        <v>393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95" t="s">
        <v>2693</v>
      </c>
      <c r="D14" s="179"/>
      <c r="E14" s="180">
        <v>3.3333300000000001</v>
      </c>
      <c r="F14" s="157"/>
      <c r="G14" s="157"/>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393</v>
      </c>
      <c r="AH14" s="148">
        <v>2</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95" t="s">
        <v>2694</v>
      </c>
      <c r="D15" s="179"/>
      <c r="E15" s="180"/>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393</v>
      </c>
      <c r="AH15" s="148">
        <v>2</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96" t="s">
        <v>403</v>
      </c>
      <c r="D16" s="181"/>
      <c r="E16" s="182">
        <v>3.3333300000000001</v>
      </c>
      <c r="F16" s="157"/>
      <c r="G16" s="157"/>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393</v>
      </c>
      <c r="AH16" s="148">
        <v>3</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95" t="s">
        <v>410</v>
      </c>
      <c r="D17" s="179"/>
      <c r="E17" s="180">
        <v>5.76</v>
      </c>
      <c r="F17" s="157"/>
      <c r="G17" s="157"/>
      <c r="H17" s="157"/>
      <c r="I17" s="157"/>
      <c r="J17" s="157"/>
      <c r="K17" s="157"/>
      <c r="L17" s="157"/>
      <c r="M17" s="157"/>
      <c r="N17" s="157"/>
      <c r="O17" s="157"/>
      <c r="P17" s="157"/>
      <c r="Q17" s="157"/>
      <c r="R17" s="157"/>
      <c r="S17" s="157"/>
      <c r="T17" s="157"/>
      <c r="U17" s="157"/>
      <c r="V17" s="157"/>
      <c r="W17" s="157"/>
      <c r="X17" s="157"/>
      <c r="Y17" s="148"/>
      <c r="Z17" s="148"/>
      <c r="AA17" s="148"/>
      <c r="AB17" s="148"/>
      <c r="AC17" s="148"/>
      <c r="AD17" s="148"/>
      <c r="AE17" s="148"/>
      <c r="AF17" s="148"/>
      <c r="AG17" s="148" t="s">
        <v>393</v>
      </c>
      <c r="AH17" s="148">
        <v>2</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94" t="s">
        <v>404</v>
      </c>
      <c r="D18" s="179"/>
      <c r="E18" s="180"/>
      <c r="F18" s="157"/>
      <c r="G18" s="157"/>
      <c r="H18" s="157"/>
      <c r="I18" s="157"/>
      <c r="J18" s="157"/>
      <c r="K18" s="157"/>
      <c r="L18" s="157"/>
      <c r="M18" s="157"/>
      <c r="N18" s="157"/>
      <c r="O18" s="157"/>
      <c r="P18" s="157"/>
      <c r="Q18" s="157"/>
      <c r="R18" s="157"/>
      <c r="S18" s="157"/>
      <c r="T18" s="157"/>
      <c r="U18" s="157"/>
      <c r="V18" s="157"/>
      <c r="W18" s="157"/>
      <c r="X18" s="157"/>
      <c r="Y18" s="148"/>
      <c r="Z18" s="148"/>
      <c r="AA18" s="148"/>
      <c r="AB18" s="148"/>
      <c r="AC18" s="148"/>
      <c r="AD18" s="148"/>
      <c r="AE18" s="148"/>
      <c r="AF18" s="148"/>
      <c r="AG18" s="148" t="s">
        <v>393</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97" t="s">
        <v>2695</v>
      </c>
      <c r="D19" s="183"/>
      <c r="E19" s="184">
        <v>224</v>
      </c>
      <c r="F19" s="157"/>
      <c r="G19" s="157"/>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393</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1" x14ac:dyDescent="0.2">
      <c r="A20" s="165">
        <v>2</v>
      </c>
      <c r="B20" s="166" t="s">
        <v>412</v>
      </c>
      <c r="C20" s="175" t="s">
        <v>413</v>
      </c>
      <c r="D20" s="167" t="s">
        <v>414</v>
      </c>
      <c r="E20" s="168">
        <v>28</v>
      </c>
      <c r="F20" s="169">
        <v>39.840000000000003</v>
      </c>
      <c r="G20" s="170">
        <f>ROUND(E20*F20,2)</f>
        <v>1115.52</v>
      </c>
      <c r="H20" s="169">
        <v>0</v>
      </c>
      <c r="I20" s="170">
        <f>ROUND(E20*H20,2)</f>
        <v>0</v>
      </c>
      <c r="J20" s="169">
        <v>39.840000000000003</v>
      </c>
      <c r="K20" s="170">
        <f>ROUND(E20*J20,2)</f>
        <v>1115.52</v>
      </c>
      <c r="L20" s="170">
        <v>21</v>
      </c>
      <c r="M20" s="170">
        <f>G20*(1+L20/100)</f>
        <v>1349.7791999999999</v>
      </c>
      <c r="N20" s="170">
        <v>0</v>
      </c>
      <c r="O20" s="170">
        <f>ROUND(E20*N20,2)</f>
        <v>0</v>
      </c>
      <c r="P20" s="170">
        <v>0</v>
      </c>
      <c r="Q20" s="170">
        <f>ROUND(E20*P20,2)</f>
        <v>0</v>
      </c>
      <c r="R20" s="170" t="s">
        <v>386</v>
      </c>
      <c r="S20" s="170" t="s">
        <v>387</v>
      </c>
      <c r="T20" s="171" t="s">
        <v>322</v>
      </c>
      <c r="U20" s="157">
        <v>0</v>
      </c>
      <c r="V20" s="157">
        <f>ROUND(E20*U20,2)</f>
        <v>0</v>
      </c>
      <c r="W20" s="157"/>
      <c r="X20" s="157" t="s">
        <v>388</v>
      </c>
      <c r="Y20" s="148"/>
      <c r="Z20" s="148"/>
      <c r="AA20" s="148"/>
      <c r="AB20" s="148"/>
      <c r="AC20" s="148"/>
      <c r="AD20" s="148"/>
      <c r="AE20" s="148"/>
      <c r="AF20" s="148"/>
      <c r="AG20" s="148" t="s">
        <v>389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1" x14ac:dyDescent="0.2">
      <c r="A21" s="155"/>
      <c r="B21" s="156"/>
      <c r="C21" s="273" t="s">
        <v>415</v>
      </c>
      <c r="D21" s="274"/>
      <c r="E21" s="274"/>
      <c r="F21" s="274"/>
      <c r="G21" s="274"/>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391</v>
      </c>
      <c r="AH21" s="148"/>
      <c r="AI21" s="148"/>
      <c r="AJ21" s="148"/>
      <c r="AK21" s="148"/>
      <c r="AL21" s="148"/>
      <c r="AM21" s="148"/>
      <c r="AN21" s="148"/>
      <c r="AO21" s="148"/>
      <c r="AP21" s="148"/>
      <c r="AQ21" s="148"/>
      <c r="AR21" s="148"/>
      <c r="AS21" s="148"/>
      <c r="AT21" s="148"/>
      <c r="AU21" s="148"/>
      <c r="AV21" s="148"/>
      <c r="AW21" s="148"/>
      <c r="AX21" s="148"/>
      <c r="AY21" s="148"/>
      <c r="AZ21" s="148"/>
      <c r="BA21" s="172" t="str">
        <f>C21</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21" s="148"/>
      <c r="BC21" s="148"/>
      <c r="BD21" s="148"/>
      <c r="BE21" s="148"/>
      <c r="BF21" s="148"/>
      <c r="BG21" s="148"/>
      <c r="BH21" s="148"/>
    </row>
    <row r="22" spans="1:60" outlineLevel="1" x14ac:dyDescent="0.2">
      <c r="A22" s="155"/>
      <c r="B22" s="156"/>
      <c r="C22" s="197" t="s">
        <v>2692</v>
      </c>
      <c r="D22" s="183"/>
      <c r="E22" s="184"/>
      <c r="F22" s="157"/>
      <c r="G22" s="157"/>
      <c r="H22" s="157"/>
      <c r="I22" s="157"/>
      <c r="J22" s="157"/>
      <c r="K22" s="157"/>
      <c r="L22" s="157"/>
      <c r="M22" s="157"/>
      <c r="N22" s="157"/>
      <c r="O22" s="157"/>
      <c r="P22" s="157"/>
      <c r="Q22" s="157"/>
      <c r="R22" s="157"/>
      <c r="S22" s="157"/>
      <c r="T22" s="157"/>
      <c r="U22" s="157"/>
      <c r="V22" s="157"/>
      <c r="W22" s="157"/>
      <c r="X22" s="157"/>
      <c r="Y22" s="148"/>
      <c r="Z22" s="148"/>
      <c r="AA22" s="148"/>
      <c r="AB22" s="148"/>
      <c r="AC22" s="148"/>
      <c r="AD22" s="148"/>
      <c r="AE22" s="148"/>
      <c r="AF22" s="148"/>
      <c r="AG22" s="148" t="s">
        <v>393</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97" t="s">
        <v>407</v>
      </c>
      <c r="D23" s="183"/>
      <c r="E23" s="184"/>
      <c r="F23" s="157"/>
      <c r="G23" s="157"/>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393</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94" t="s">
        <v>392</v>
      </c>
      <c r="D24" s="179"/>
      <c r="E24" s="180"/>
      <c r="F24" s="157"/>
      <c r="G24" s="157"/>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393</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95" t="s">
        <v>2693</v>
      </c>
      <c r="D25" s="179"/>
      <c r="E25" s="180">
        <v>3.3333300000000001</v>
      </c>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393</v>
      </c>
      <c r="AH25" s="148">
        <v>2</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95" t="s">
        <v>2694</v>
      </c>
      <c r="D26" s="179"/>
      <c r="E26" s="180"/>
      <c r="F26" s="157"/>
      <c r="G26" s="15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393</v>
      </c>
      <c r="AH26" s="148">
        <v>2</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94" t="s">
        <v>404</v>
      </c>
      <c r="D27" s="179"/>
      <c r="E27" s="180"/>
      <c r="F27" s="157"/>
      <c r="G27" s="157"/>
      <c r="H27" s="157"/>
      <c r="I27" s="157"/>
      <c r="J27" s="157"/>
      <c r="K27" s="157"/>
      <c r="L27" s="157"/>
      <c r="M27" s="157"/>
      <c r="N27" s="157"/>
      <c r="O27" s="157"/>
      <c r="P27" s="157"/>
      <c r="Q27" s="157"/>
      <c r="R27" s="157"/>
      <c r="S27" s="157"/>
      <c r="T27" s="157"/>
      <c r="U27" s="157"/>
      <c r="V27" s="157"/>
      <c r="W27" s="157"/>
      <c r="X27" s="157"/>
      <c r="Y27" s="148"/>
      <c r="Z27" s="148"/>
      <c r="AA27" s="148"/>
      <c r="AB27" s="148"/>
      <c r="AC27" s="148"/>
      <c r="AD27" s="148"/>
      <c r="AE27" s="148"/>
      <c r="AF27" s="148"/>
      <c r="AG27" s="148" t="s">
        <v>393</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97" t="s">
        <v>2696</v>
      </c>
      <c r="D28" s="183"/>
      <c r="E28" s="184">
        <v>28</v>
      </c>
      <c r="F28" s="157"/>
      <c r="G28" s="157"/>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393</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65">
        <v>3</v>
      </c>
      <c r="B29" s="166" t="s">
        <v>453</v>
      </c>
      <c r="C29" s="175" t="s">
        <v>454</v>
      </c>
      <c r="D29" s="167" t="s">
        <v>443</v>
      </c>
      <c r="E29" s="168">
        <v>52.022599999999997</v>
      </c>
      <c r="F29" s="169">
        <v>66.72</v>
      </c>
      <c r="G29" s="170">
        <f>ROUND(E29*F29,2)</f>
        <v>3470.95</v>
      </c>
      <c r="H29" s="169">
        <v>0</v>
      </c>
      <c r="I29" s="170">
        <f>ROUND(E29*H29,2)</f>
        <v>0</v>
      </c>
      <c r="J29" s="169">
        <v>66.72</v>
      </c>
      <c r="K29" s="170">
        <f>ROUND(E29*J29,2)</f>
        <v>3470.95</v>
      </c>
      <c r="L29" s="170">
        <v>21</v>
      </c>
      <c r="M29" s="170">
        <f>G29*(1+L29/100)</f>
        <v>4199.8494999999994</v>
      </c>
      <c r="N29" s="170">
        <v>0</v>
      </c>
      <c r="O29" s="170">
        <f>ROUND(E29*N29,2)</f>
        <v>0</v>
      </c>
      <c r="P29" s="170">
        <v>0</v>
      </c>
      <c r="Q29" s="170">
        <f>ROUND(E29*P29,2)</f>
        <v>0</v>
      </c>
      <c r="R29" s="170" t="s">
        <v>386</v>
      </c>
      <c r="S29" s="170" t="s">
        <v>387</v>
      </c>
      <c r="T29" s="171" t="s">
        <v>322</v>
      </c>
      <c r="U29" s="157">
        <v>0.1</v>
      </c>
      <c r="V29" s="157">
        <f>ROUND(E29*U29,2)</f>
        <v>5.2</v>
      </c>
      <c r="W29" s="157"/>
      <c r="X29" s="157" t="s">
        <v>388</v>
      </c>
      <c r="Y29" s="148"/>
      <c r="Z29" s="148"/>
      <c r="AA29" s="148"/>
      <c r="AB29" s="148"/>
      <c r="AC29" s="148"/>
      <c r="AD29" s="148"/>
      <c r="AE29" s="148"/>
      <c r="AF29" s="148"/>
      <c r="AG29" s="148" t="s">
        <v>389</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33.75" outlineLevel="1" x14ac:dyDescent="0.2">
      <c r="A30" s="155"/>
      <c r="B30" s="156"/>
      <c r="C30" s="273" t="s">
        <v>455</v>
      </c>
      <c r="D30" s="274"/>
      <c r="E30" s="274"/>
      <c r="F30" s="274"/>
      <c r="G30" s="274"/>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391</v>
      </c>
      <c r="AH30" s="148"/>
      <c r="AI30" s="148"/>
      <c r="AJ30" s="148"/>
      <c r="AK30" s="148"/>
      <c r="AL30" s="148"/>
      <c r="AM30" s="148"/>
      <c r="AN30" s="148"/>
      <c r="AO30" s="148"/>
      <c r="AP30" s="148"/>
      <c r="AQ30" s="148"/>
      <c r="AR30" s="148"/>
      <c r="AS30" s="148"/>
      <c r="AT30" s="148"/>
      <c r="AU30" s="148"/>
      <c r="AV30" s="148"/>
      <c r="AW30" s="148"/>
      <c r="AX30" s="148"/>
      <c r="AY30" s="148"/>
      <c r="AZ30" s="148"/>
      <c r="BA30" s="172" t="str">
        <f>C30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0" s="148"/>
      <c r="BC30" s="148"/>
      <c r="BD30" s="148"/>
      <c r="BE30" s="148"/>
      <c r="BF30" s="148"/>
      <c r="BG30" s="148"/>
      <c r="BH30" s="148"/>
    </row>
    <row r="31" spans="1:60" outlineLevel="1" x14ac:dyDescent="0.2">
      <c r="A31" s="155"/>
      <c r="B31" s="156"/>
      <c r="C31" s="197" t="s">
        <v>456</v>
      </c>
      <c r="D31" s="183"/>
      <c r="E31" s="184"/>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393</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97" t="s">
        <v>2697</v>
      </c>
      <c r="D32" s="183"/>
      <c r="E32" s="184">
        <v>52.022599999999997</v>
      </c>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393</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65">
        <v>4</v>
      </c>
      <c r="B33" s="166" t="s">
        <v>458</v>
      </c>
      <c r="C33" s="175" t="s">
        <v>459</v>
      </c>
      <c r="D33" s="167" t="s">
        <v>443</v>
      </c>
      <c r="E33" s="168">
        <v>542.52139999999997</v>
      </c>
      <c r="F33" s="169">
        <v>82</v>
      </c>
      <c r="G33" s="170">
        <f>ROUND(E33*F33,2)</f>
        <v>44486.75</v>
      </c>
      <c r="H33" s="169">
        <v>0</v>
      </c>
      <c r="I33" s="170">
        <f>ROUND(E33*H33,2)</f>
        <v>0</v>
      </c>
      <c r="J33" s="169">
        <v>82</v>
      </c>
      <c r="K33" s="170">
        <f>ROUND(E33*J33,2)</f>
        <v>44486.75</v>
      </c>
      <c r="L33" s="170">
        <v>21</v>
      </c>
      <c r="M33" s="170">
        <f>G33*(1+L33/100)</f>
        <v>53828.967499999999</v>
      </c>
      <c r="N33" s="170">
        <v>0</v>
      </c>
      <c r="O33" s="170">
        <f>ROUND(E33*N33,2)</f>
        <v>0</v>
      </c>
      <c r="P33" s="170">
        <v>0</v>
      </c>
      <c r="Q33" s="170">
        <f>ROUND(E33*P33,2)</f>
        <v>0</v>
      </c>
      <c r="R33" s="170" t="s">
        <v>386</v>
      </c>
      <c r="S33" s="170" t="s">
        <v>387</v>
      </c>
      <c r="T33" s="171" t="s">
        <v>322</v>
      </c>
      <c r="U33" s="157">
        <v>0.12</v>
      </c>
      <c r="V33" s="157">
        <f>ROUND(E33*U33,2)</f>
        <v>65.099999999999994</v>
      </c>
      <c r="W33" s="157"/>
      <c r="X33" s="157" t="s">
        <v>388</v>
      </c>
      <c r="Y33" s="148"/>
      <c r="Z33" s="148"/>
      <c r="AA33" s="148"/>
      <c r="AB33" s="148"/>
      <c r="AC33" s="148"/>
      <c r="AD33" s="148"/>
      <c r="AE33" s="148"/>
      <c r="AF33" s="148"/>
      <c r="AG33" s="148" t="s">
        <v>389</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33.75" outlineLevel="1" x14ac:dyDescent="0.2">
      <c r="A34" s="155"/>
      <c r="B34" s="156"/>
      <c r="C34" s="273" t="s">
        <v>455</v>
      </c>
      <c r="D34" s="274"/>
      <c r="E34" s="274"/>
      <c r="F34" s="274"/>
      <c r="G34" s="274"/>
      <c r="H34" s="157"/>
      <c r="I34" s="157"/>
      <c r="J34" s="157"/>
      <c r="K34" s="157"/>
      <c r="L34" s="157"/>
      <c r="M34" s="157"/>
      <c r="N34" s="157"/>
      <c r="O34" s="157"/>
      <c r="P34" s="157"/>
      <c r="Q34" s="157"/>
      <c r="R34" s="157"/>
      <c r="S34" s="157"/>
      <c r="T34" s="157"/>
      <c r="U34" s="157"/>
      <c r="V34" s="157"/>
      <c r="W34" s="157"/>
      <c r="X34" s="157"/>
      <c r="Y34" s="148"/>
      <c r="Z34" s="148"/>
      <c r="AA34" s="148"/>
      <c r="AB34" s="148"/>
      <c r="AC34" s="148"/>
      <c r="AD34" s="148"/>
      <c r="AE34" s="148"/>
      <c r="AF34" s="148"/>
      <c r="AG34" s="148" t="s">
        <v>391</v>
      </c>
      <c r="AH34" s="148"/>
      <c r="AI34" s="148"/>
      <c r="AJ34" s="148"/>
      <c r="AK34" s="148"/>
      <c r="AL34" s="148"/>
      <c r="AM34" s="148"/>
      <c r="AN34" s="148"/>
      <c r="AO34" s="148"/>
      <c r="AP34" s="148"/>
      <c r="AQ34" s="148"/>
      <c r="AR34" s="148"/>
      <c r="AS34" s="148"/>
      <c r="AT34" s="148"/>
      <c r="AU34" s="148"/>
      <c r="AV34" s="148"/>
      <c r="AW34" s="148"/>
      <c r="AX34" s="148"/>
      <c r="AY34" s="148"/>
      <c r="AZ34" s="148"/>
      <c r="BA34" s="172" t="str">
        <f>C34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4" s="148"/>
      <c r="BC34" s="148"/>
      <c r="BD34" s="148"/>
      <c r="BE34" s="148"/>
      <c r="BF34" s="148"/>
      <c r="BG34" s="148"/>
      <c r="BH34" s="148"/>
    </row>
    <row r="35" spans="1:60" outlineLevel="1" x14ac:dyDescent="0.2">
      <c r="A35" s="155"/>
      <c r="B35" s="156"/>
      <c r="C35" s="194" t="s">
        <v>392</v>
      </c>
      <c r="D35" s="179"/>
      <c r="E35" s="180"/>
      <c r="F35" s="157"/>
      <c r="G35" s="157"/>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393</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95" t="s">
        <v>460</v>
      </c>
      <c r="D36" s="179"/>
      <c r="E36" s="180"/>
      <c r="F36" s="157"/>
      <c r="G36" s="157"/>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393</v>
      </c>
      <c r="AH36" s="148">
        <v>2</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95" t="s">
        <v>2698</v>
      </c>
      <c r="D37" s="179"/>
      <c r="E37" s="180">
        <v>646.66999999999996</v>
      </c>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393</v>
      </c>
      <c r="AH37" s="148">
        <v>2</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95" t="s">
        <v>2699</v>
      </c>
      <c r="D38" s="179"/>
      <c r="E38" s="180">
        <v>84.81</v>
      </c>
      <c r="F38" s="157"/>
      <c r="G38" s="157"/>
      <c r="H38" s="157"/>
      <c r="I38" s="157"/>
      <c r="J38" s="157"/>
      <c r="K38" s="157"/>
      <c r="L38" s="157"/>
      <c r="M38" s="157"/>
      <c r="N38" s="157"/>
      <c r="O38" s="157"/>
      <c r="P38" s="157"/>
      <c r="Q38" s="157"/>
      <c r="R38" s="157"/>
      <c r="S38" s="157"/>
      <c r="T38" s="157"/>
      <c r="U38" s="157"/>
      <c r="V38" s="157"/>
      <c r="W38" s="157"/>
      <c r="X38" s="157"/>
      <c r="Y38" s="148"/>
      <c r="Z38" s="148"/>
      <c r="AA38" s="148"/>
      <c r="AB38" s="148"/>
      <c r="AC38" s="148"/>
      <c r="AD38" s="148"/>
      <c r="AE38" s="148"/>
      <c r="AF38" s="148"/>
      <c r="AG38" s="148" t="s">
        <v>393</v>
      </c>
      <c r="AH38" s="148">
        <v>2</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95" t="s">
        <v>483</v>
      </c>
      <c r="D39" s="179"/>
      <c r="E39" s="180"/>
      <c r="F39" s="157"/>
      <c r="G39" s="157"/>
      <c r="H39" s="157"/>
      <c r="I39" s="157"/>
      <c r="J39" s="157"/>
      <c r="K39" s="157"/>
      <c r="L39" s="157"/>
      <c r="M39" s="157"/>
      <c r="N39" s="157"/>
      <c r="O39" s="157"/>
      <c r="P39" s="157"/>
      <c r="Q39" s="157"/>
      <c r="R39" s="157"/>
      <c r="S39" s="157"/>
      <c r="T39" s="157"/>
      <c r="U39" s="157"/>
      <c r="V39" s="157"/>
      <c r="W39" s="157"/>
      <c r="X39" s="157"/>
      <c r="Y39" s="148"/>
      <c r="Z39" s="148"/>
      <c r="AA39" s="148"/>
      <c r="AB39" s="148"/>
      <c r="AC39" s="148"/>
      <c r="AD39" s="148"/>
      <c r="AE39" s="148"/>
      <c r="AF39" s="148"/>
      <c r="AG39" s="148" t="s">
        <v>393</v>
      </c>
      <c r="AH39" s="148">
        <v>2</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95" t="s">
        <v>2700</v>
      </c>
      <c r="D40" s="179"/>
      <c r="E40" s="180">
        <v>11.7</v>
      </c>
      <c r="F40" s="157"/>
      <c r="G40" s="157"/>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393</v>
      </c>
      <c r="AH40" s="148">
        <v>2</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96" t="s">
        <v>403</v>
      </c>
      <c r="D41" s="181"/>
      <c r="E41" s="182">
        <v>743.18</v>
      </c>
      <c r="F41" s="157"/>
      <c r="G41" s="157"/>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393</v>
      </c>
      <c r="AH41" s="148">
        <v>3</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94" t="s">
        <v>404</v>
      </c>
      <c r="D42" s="179"/>
      <c r="E42" s="180"/>
      <c r="F42" s="157"/>
      <c r="G42" s="157"/>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393</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97" t="s">
        <v>2701</v>
      </c>
      <c r="D43" s="183"/>
      <c r="E43" s="184">
        <v>542.52139999999997</v>
      </c>
      <c r="F43" s="157"/>
      <c r="G43" s="157"/>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393</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65">
        <v>5</v>
      </c>
      <c r="B44" s="166" t="s">
        <v>497</v>
      </c>
      <c r="C44" s="175" t="s">
        <v>498</v>
      </c>
      <c r="D44" s="167" t="s">
        <v>443</v>
      </c>
      <c r="E44" s="168">
        <v>119.35471</v>
      </c>
      <c r="F44" s="169">
        <v>27.44</v>
      </c>
      <c r="G44" s="170">
        <f>ROUND(E44*F44,2)</f>
        <v>3275.09</v>
      </c>
      <c r="H44" s="169">
        <v>0</v>
      </c>
      <c r="I44" s="170">
        <f>ROUND(E44*H44,2)</f>
        <v>0</v>
      </c>
      <c r="J44" s="169">
        <v>27.44</v>
      </c>
      <c r="K44" s="170">
        <f>ROUND(E44*J44,2)</f>
        <v>3275.09</v>
      </c>
      <c r="L44" s="170">
        <v>21</v>
      </c>
      <c r="M44" s="170">
        <f>G44*(1+L44/100)</f>
        <v>3962.8589000000002</v>
      </c>
      <c r="N44" s="170">
        <v>0</v>
      </c>
      <c r="O44" s="170">
        <f>ROUND(E44*N44,2)</f>
        <v>0</v>
      </c>
      <c r="P44" s="170">
        <v>0</v>
      </c>
      <c r="Q44" s="170">
        <f>ROUND(E44*P44,2)</f>
        <v>0</v>
      </c>
      <c r="R44" s="170" t="s">
        <v>386</v>
      </c>
      <c r="S44" s="170" t="s">
        <v>387</v>
      </c>
      <c r="T44" s="171" t="s">
        <v>322</v>
      </c>
      <c r="U44" s="157">
        <v>0.08</v>
      </c>
      <c r="V44" s="157">
        <f>ROUND(E44*U44,2)</f>
        <v>9.5500000000000007</v>
      </c>
      <c r="W44" s="157"/>
      <c r="X44" s="157" t="s">
        <v>388</v>
      </c>
      <c r="Y44" s="148"/>
      <c r="Z44" s="148"/>
      <c r="AA44" s="148"/>
      <c r="AB44" s="148"/>
      <c r="AC44" s="148"/>
      <c r="AD44" s="148"/>
      <c r="AE44" s="148"/>
      <c r="AF44" s="148"/>
      <c r="AG44" s="148" t="s">
        <v>389</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33.75" outlineLevel="1" x14ac:dyDescent="0.2">
      <c r="A45" s="155"/>
      <c r="B45" s="156"/>
      <c r="C45" s="273" t="s">
        <v>455</v>
      </c>
      <c r="D45" s="274"/>
      <c r="E45" s="274"/>
      <c r="F45" s="274"/>
      <c r="G45" s="274"/>
      <c r="H45" s="157"/>
      <c r="I45" s="157"/>
      <c r="J45" s="157"/>
      <c r="K45" s="157"/>
      <c r="L45" s="157"/>
      <c r="M45" s="157"/>
      <c r="N45" s="157"/>
      <c r="O45" s="157"/>
      <c r="P45" s="157"/>
      <c r="Q45" s="157"/>
      <c r="R45" s="157"/>
      <c r="S45" s="157"/>
      <c r="T45" s="157"/>
      <c r="U45" s="157"/>
      <c r="V45" s="157"/>
      <c r="W45" s="157"/>
      <c r="X45" s="157"/>
      <c r="Y45" s="148"/>
      <c r="Z45" s="148"/>
      <c r="AA45" s="148"/>
      <c r="AB45" s="148"/>
      <c r="AC45" s="148"/>
      <c r="AD45" s="148"/>
      <c r="AE45" s="148"/>
      <c r="AF45" s="148"/>
      <c r="AG45" s="148" t="s">
        <v>391</v>
      </c>
      <c r="AH45" s="148"/>
      <c r="AI45" s="148"/>
      <c r="AJ45" s="148"/>
      <c r="AK45" s="148"/>
      <c r="AL45" s="148"/>
      <c r="AM45" s="148"/>
      <c r="AN45" s="148"/>
      <c r="AO45" s="148"/>
      <c r="AP45" s="148"/>
      <c r="AQ45" s="148"/>
      <c r="AR45" s="148"/>
      <c r="AS45" s="148"/>
      <c r="AT45" s="148"/>
      <c r="AU45" s="148"/>
      <c r="AV45" s="148"/>
      <c r="AW45" s="148"/>
      <c r="AX45" s="148"/>
      <c r="AY45" s="148"/>
      <c r="AZ45" s="148"/>
      <c r="BA45" s="172" t="str">
        <f>C45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5" s="148"/>
      <c r="BC45" s="148"/>
      <c r="BD45" s="148"/>
      <c r="BE45" s="148"/>
      <c r="BF45" s="148"/>
      <c r="BG45" s="148"/>
      <c r="BH45" s="148"/>
    </row>
    <row r="46" spans="1:60" outlineLevel="1" x14ac:dyDescent="0.2">
      <c r="A46" s="155"/>
      <c r="B46" s="156"/>
      <c r="C46" s="197" t="s">
        <v>2702</v>
      </c>
      <c r="D46" s="183"/>
      <c r="E46" s="184">
        <v>119.35471</v>
      </c>
      <c r="F46" s="157"/>
      <c r="G46" s="157"/>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393</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65">
        <v>6</v>
      </c>
      <c r="B47" s="166" t="s">
        <v>500</v>
      </c>
      <c r="C47" s="175" t="s">
        <v>501</v>
      </c>
      <c r="D47" s="167" t="s">
        <v>443</v>
      </c>
      <c r="E47" s="168">
        <v>108.50427999999999</v>
      </c>
      <c r="F47" s="169">
        <v>221.2</v>
      </c>
      <c r="G47" s="170">
        <f>ROUND(E47*F47,2)</f>
        <v>24001.15</v>
      </c>
      <c r="H47" s="169">
        <v>0</v>
      </c>
      <c r="I47" s="170">
        <f>ROUND(E47*H47,2)</f>
        <v>0</v>
      </c>
      <c r="J47" s="169">
        <v>221.2</v>
      </c>
      <c r="K47" s="170">
        <f>ROUND(E47*J47,2)</f>
        <v>24001.15</v>
      </c>
      <c r="L47" s="170">
        <v>21</v>
      </c>
      <c r="M47" s="170">
        <f>G47*(1+L47/100)</f>
        <v>29041.391500000002</v>
      </c>
      <c r="N47" s="170">
        <v>0</v>
      </c>
      <c r="O47" s="170">
        <f>ROUND(E47*N47,2)</f>
        <v>0</v>
      </c>
      <c r="P47" s="170">
        <v>0</v>
      </c>
      <c r="Q47" s="170">
        <f>ROUND(E47*P47,2)</f>
        <v>0</v>
      </c>
      <c r="R47" s="170" t="s">
        <v>386</v>
      </c>
      <c r="S47" s="170" t="s">
        <v>387</v>
      </c>
      <c r="T47" s="171" t="s">
        <v>322</v>
      </c>
      <c r="U47" s="157">
        <v>0.25</v>
      </c>
      <c r="V47" s="157">
        <f>ROUND(E47*U47,2)</f>
        <v>27.13</v>
      </c>
      <c r="W47" s="157"/>
      <c r="X47" s="157" t="s">
        <v>388</v>
      </c>
      <c r="Y47" s="148"/>
      <c r="Z47" s="148"/>
      <c r="AA47" s="148"/>
      <c r="AB47" s="148"/>
      <c r="AC47" s="148"/>
      <c r="AD47" s="148"/>
      <c r="AE47" s="148"/>
      <c r="AF47" s="148"/>
      <c r="AG47" s="148" t="s">
        <v>389</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ht="33.75" outlineLevel="1" x14ac:dyDescent="0.2">
      <c r="A48" s="155"/>
      <c r="B48" s="156"/>
      <c r="C48" s="273" t="s">
        <v>455</v>
      </c>
      <c r="D48" s="274"/>
      <c r="E48" s="274"/>
      <c r="F48" s="274"/>
      <c r="G48" s="274"/>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391</v>
      </c>
      <c r="AH48" s="148"/>
      <c r="AI48" s="148"/>
      <c r="AJ48" s="148"/>
      <c r="AK48" s="148"/>
      <c r="AL48" s="148"/>
      <c r="AM48" s="148"/>
      <c r="AN48" s="148"/>
      <c r="AO48" s="148"/>
      <c r="AP48" s="148"/>
      <c r="AQ48" s="148"/>
      <c r="AR48" s="148"/>
      <c r="AS48" s="148"/>
      <c r="AT48" s="148"/>
      <c r="AU48" s="148"/>
      <c r="AV48" s="148"/>
      <c r="AW48" s="148"/>
      <c r="AX48" s="148"/>
      <c r="AY48" s="148"/>
      <c r="AZ48" s="148"/>
      <c r="BA48" s="172" t="str">
        <f>C48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8" s="148"/>
      <c r="BC48" s="148"/>
      <c r="BD48" s="148"/>
      <c r="BE48" s="148"/>
      <c r="BF48" s="148"/>
      <c r="BG48" s="148"/>
      <c r="BH48" s="148"/>
    </row>
    <row r="49" spans="1:60" outlineLevel="1" x14ac:dyDescent="0.2">
      <c r="A49" s="155"/>
      <c r="B49" s="156"/>
      <c r="C49" s="197" t="s">
        <v>456</v>
      </c>
      <c r="D49" s="183"/>
      <c r="E49" s="184"/>
      <c r="F49" s="157"/>
      <c r="G49" s="157"/>
      <c r="H49" s="157"/>
      <c r="I49" s="157"/>
      <c r="J49" s="157"/>
      <c r="K49" s="157"/>
      <c r="L49" s="157"/>
      <c r="M49" s="157"/>
      <c r="N49" s="157"/>
      <c r="O49" s="157"/>
      <c r="P49" s="157"/>
      <c r="Q49" s="157"/>
      <c r="R49" s="157"/>
      <c r="S49" s="157"/>
      <c r="T49" s="157"/>
      <c r="U49" s="157"/>
      <c r="V49" s="157"/>
      <c r="W49" s="157"/>
      <c r="X49" s="157"/>
      <c r="Y49" s="148"/>
      <c r="Z49" s="148"/>
      <c r="AA49" s="148"/>
      <c r="AB49" s="148"/>
      <c r="AC49" s="148"/>
      <c r="AD49" s="148"/>
      <c r="AE49" s="148"/>
      <c r="AF49" s="148"/>
      <c r="AG49" s="148" t="s">
        <v>393</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97" t="s">
        <v>2703</v>
      </c>
      <c r="D50" s="183"/>
      <c r="E50" s="184">
        <v>108.50427999999999</v>
      </c>
      <c r="F50" s="157"/>
      <c r="G50" s="157"/>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393</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65">
        <v>7</v>
      </c>
      <c r="B51" s="166" t="s">
        <v>504</v>
      </c>
      <c r="C51" s="175" t="s">
        <v>505</v>
      </c>
      <c r="D51" s="167" t="s">
        <v>506</v>
      </c>
      <c r="E51" s="168">
        <v>947.01700000000005</v>
      </c>
      <c r="F51" s="169">
        <v>96.4</v>
      </c>
      <c r="G51" s="170">
        <f>ROUND(E51*F51,2)</f>
        <v>91292.44</v>
      </c>
      <c r="H51" s="169">
        <v>0</v>
      </c>
      <c r="I51" s="170">
        <f>ROUND(E51*H51,2)</f>
        <v>0</v>
      </c>
      <c r="J51" s="169">
        <v>96.4</v>
      </c>
      <c r="K51" s="170">
        <f>ROUND(E51*J51,2)</f>
        <v>91292.44</v>
      </c>
      <c r="L51" s="170">
        <v>21</v>
      </c>
      <c r="M51" s="170">
        <f>G51*(1+L51/100)</f>
        <v>110463.8524</v>
      </c>
      <c r="N51" s="170">
        <v>0</v>
      </c>
      <c r="O51" s="170">
        <f>ROUND(E51*N51,2)</f>
        <v>0</v>
      </c>
      <c r="P51" s="170">
        <v>0</v>
      </c>
      <c r="Q51" s="170">
        <f>ROUND(E51*P51,2)</f>
        <v>0</v>
      </c>
      <c r="R51" s="170" t="s">
        <v>386</v>
      </c>
      <c r="S51" s="170" t="s">
        <v>387</v>
      </c>
      <c r="T51" s="171" t="s">
        <v>322</v>
      </c>
      <c r="U51" s="157">
        <v>0.33</v>
      </c>
      <c r="V51" s="157">
        <f>ROUND(E51*U51,2)</f>
        <v>312.52</v>
      </c>
      <c r="W51" s="157"/>
      <c r="X51" s="157" t="s">
        <v>388</v>
      </c>
      <c r="Y51" s="148"/>
      <c r="Z51" s="148"/>
      <c r="AA51" s="148"/>
      <c r="AB51" s="148"/>
      <c r="AC51" s="148"/>
      <c r="AD51" s="148"/>
      <c r="AE51" s="148"/>
      <c r="AF51" s="148"/>
      <c r="AG51" s="148" t="s">
        <v>389</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273" t="s">
        <v>507</v>
      </c>
      <c r="D52" s="274"/>
      <c r="E52" s="274"/>
      <c r="F52" s="274"/>
      <c r="G52" s="274"/>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391</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97" t="s">
        <v>2704</v>
      </c>
      <c r="D53" s="183"/>
      <c r="E53" s="184">
        <v>947.01700000000005</v>
      </c>
      <c r="F53" s="157"/>
      <c r="G53" s="157"/>
      <c r="H53" s="157"/>
      <c r="I53" s="157"/>
      <c r="J53" s="157"/>
      <c r="K53" s="157"/>
      <c r="L53" s="157"/>
      <c r="M53" s="157"/>
      <c r="N53" s="157"/>
      <c r="O53" s="157"/>
      <c r="P53" s="157"/>
      <c r="Q53" s="157"/>
      <c r="R53" s="157"/>
      <c r="S53" s="157"/>
      <c r="T53" s="157"/>
      <c r="U53" s="157"/>
      <c r="V53" s="157"/>
      <c r="W53" s="157"/>
      <c r="X53" s="157"/>
      <c r="Y53" s="148"/>
      <c r="Z53" s="148"/>
      <c r="AA53" s="148"/>
      <c r="AB53" s="148"/>
      <c r="AC53" s="148"/>
      <c r="AD53" s="148"/>
      <c r="AE53" s="148"/>
      <c r="AF53" s="148"/>
      <c r="AG53" s="148" t="s">
        <v>393</v>
      </c>
      <c r="AH53" s="148">
        <v>5</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65">
        <v>8</v>
      </c>
      <c r="B54" s="166" t="s">
        <v>519</v>
      </c>
      <c r="C54" s="175" t="s">
        <v>520</v>
      </c>
      <c r="D54" s="167" t="s">
        <v>506</v>
      </c>
      <c r="E54" s="168">
        <v>947.01700000000005</v>
      </c>
      <c r="F54" s="169">
        <v>73.760000000000005</v>
      </c>
      <c r="G54" s="170">
        <f>ROUND(E54*F54,2)</f>
        <v>69851.97</v>
      </c>
      <c r="H54" s="169">
        <v>11.96</v>
      </c>
      <c r="I54" s="170">
        <f>ROUND(E54*H54,2)</f>
        <v>11326.32</v>
      </c>
      <c r="J54" s="169">
        <v>61.8</v>
      </c>
      <c r="K54" s="170">
        <f>ROUND(E54*J54,2)</f>
        <v>58525.65</v>
      </c>
      <c r="L54" s="170">
        <v>21</v>
      </c>
      <c r="M54" s="170">
        <f>G54*(1+L54/100)</f>
        <v>84520.883700000006</v>
      </c>
      <c r="N54" s="170">
        <v>6.9999999999999999E-4</v>
      </c>
      <c r="O54" s="170">
        <f>ROUND(E54*N54,2)</f>
        <v>0.66</v>
      </c>
      <c r="P54" s="170">
        <v>0</v>
      </c>
      <c r="Q54" s="170">
        <f>ROUND(E54*P54,2)</f>
        <v>0</v>
      </c>
      <c r="R54" s="170" t="s">
        <v>386</v>
      </c>
      <c r="S54" s="170" t="s">
        <v>387</v>
      </c>
      <c r="T54" s="171" t="s">
        <v>322</v>
      </c>
      <c r="U54" s="157">
        <v>0.16</v>
      </c>
      <c r="V54" s="157">
        <f>ROUND(E54*U54,2)</f>
        <v>151.52000000000001</v>
      </c>
      <c r="W54" s="157"/>
      <c r="X54" s="157" t="s">
        <v>388</v>
      </c>
      <c r="Y54" s="148"/>
      <c r="Z54" s="148"/>
      <c r="AA54" s="148"/>
      <c r="AB54" s="148"/>
      <c r="AC54" s="148"/>
      <c r="AD54" s="148"/>
      <c r="AE54" s="148"/>
      <c r="AF54" s="148"/>
      <c r="AG54" s="148" t="s">
        <v>389</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97" t="s">
        <v>2705</v>
      </c>
      <c r="D55" s="183"/>
      <c r="E55" s="184">
        <v>877.95899999999995</v>
      </c>
      <c r="F55" s="157"/>
      <c r="G55" s="157"/>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393</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97" t="s">
        <v>2706</v>
      </c>
      <c r="D56" s="183"/>
      <c r="E56" s="184">
        <v>69.058000000000007</v>
      </c>
      <c r="F56" s="157"/>
      <c r="G56" s="157"/>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393</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65">
        <v>9</v>
      </c>
      <c r="B57" s="166" t="s">
        <v>521</v>
      </c>
      <c r="C57" s="175" t="s">
        <v>522</v>
      </c>
      <c r="D57" s="167" t="s">
        <v>506</v>
      </c>
      <c r="E57" s="168">
        <v>303.33600000000001</v>
      </c>
      <c r="F57" s="169">
        <v>166.4</v>
      </c>
      <c r="G57" s="170">
        <f>ROUND(E57*F57,2)</f>
        <v>50475.11</v>
      </c>
      <c r="H57" s="169">
        <v>29.07</v>
      </c>
      <c r="I57" s="170">
        <f>ROUND(E57*H57,2)</f>
        <v>8817.98</v>
      </c>
      <c r="J57" s="169">
        <v>137.33000000000001</v>
      </c>
      <c r="K57" s="170">
        <f>ROUND(E57*J57,2)</f>
        <v>41657.129999999997</v>
      </c>
      <c r="L57" s="170">
        <v>21</v>
      </c>
      <c r="M57" s="170">
        <f>G57*(1+L57/100)</f>
        <v>61074.883099999999</v>
      </c>
      <c r="N57" s="170">
        <v>1.49E-3</v>
      </c>
      <c r="O57" s="170">
        <f>ROUND(E57*N57,2)</f>
        <v>0.45</v>
      </c>
      <c r="P57" s="170">
        <v>0</v>
      </c>
      <c r="Q57" s="170">
        <f>ROUND(E57*P57,2)</f>
        <v>0</v>
      </c>
      <c r="R57" s="170" t="s">
        <v>386</v>
      </c>
      <c r="S57" s="170" t="s">
        <v>387</v>
      </c>
      <c r="T57" s="171" t="s">
        <v>322</v>
      </c>
      <c r="U57" s="157">
        <v>0.32</v>
      </c>
      <c r="V57" s="157">
        <f>ROUND(E57*U57,2)</f>
        <v>97.07</v>
      </c>
      <c r="W57" s="157"/>
      <c r="X57" s="157" t="s">
        <v>388</v>
      </c>
      <c r="Y57" s="148"/>
      <c r="Z57" s="148"/>
      <c r="AA57" s="148"/>
      <c r="AB57" s="148"/>
      <c r="AC57" s="148"/>
      <c r="AD57" s="148"/>
      <c r="AE57" s="148"/>
      <c r="AF57" s="148"/>
      <c r="AG57" s="148" t="s">
        <v>389</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97" t="s">
        <v>2707</v>
      </c>
      <c r="D58" s="183"/>
      <c r="E58" s="184">
        <v>243</v>
      </c>
      <c r="F58" s="157"/>
      <c r="G58" s="157"/>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393</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97" t="s">
        <v>2708</v>
      </c>
      <c r="D59" s="183"/>
      <c r="E59" s="184">
        <v>21.327999999999999</v>
      </c>
      <c r="F59" s="157"/>
      <c r="G59" s="157"/>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393</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97" t="s">
        <v>2709</v>
      </c>
      <c r="D60" s="183"/>
      <c r="E60" s="184">
        <v>39.008000000000003</v>
      </c>
      <c r="F60" s="157"/>
      <c r="G60" s="157"/>
      <c r="H60" s="157"/>
      <c r="I60" s="157"/>
      <c r="J60" s="157"/>
      <c r="K60" s="157"/>
      <c r="L60" s="157"/>
      <c r="M60" s="157"/>
      <c r="N60" s="157"/>
      <c r="O60" s="157"/>
      <c r="P60" s="157"/>
      <c r="Q60" s="157"/>
      <c r="R60" s="157"/>
      <c r="S60" s="157"/>
      <c r="T60" s="157"/>
      <c r="U60" s="157"/>
      <c r="V60" s="157"/>
      <c r="W60" s="157"/>
      <c r="X60" s="157"/>
      <c r="Y60" s="148"/>
      <c r="Z60" s="148"/>
      <c r="AA60" s="148"/>
      <c r="AB60" s="148"/>
      <c r="AC60" s="148"/>
      <c r="AD60" s="148"/>
      <c r="AE60" s="148"/>
      <c r="AF60" s="148"/>
      <c r="AG60" s="148" t="s">
        <v>393</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65">
        <v>10</v>
      </c>
      <c r="B61" s="166" t="s">
        <v>536</v>
      </c>
      <c r="C61" s="175" t="s">
        <v>537</v>
      </c>
      <c r="D61" s="167" t="s">
        <v>506</v>
      </c>
      <c r="E61" s="168">
        <v>303.33600000000001</v>
      </c>
      <c r="F61" s="169">
        <v>59.52</v>
      </c>
      <c r="G61" s="170">
        <f>ROUND(E61*F61,2)</f>
        <v>18054.560000000001</v>
      </c>
      <c r="H61" s="169">
        <v>0</v>
      </c>
      <c r="I61" s="170">
        <f>ROUND(E61*H61,2)</f>
        <v>0</v>
      </c>
      <c r="J61" s="169">
        <v>59.52</v>
      </c>
      <c r="K61" s="170">
        <f>ROUND(E61*J61,2)</f>
        <v>18054.560000000001</v>
      </c>
      <c r="L61" s="170">
        <v>21</v>
      </c>
      <c r="M61" s="170">
        <f>G61*(1+L61/100)</f>
        <v>21846.017599999999</v>
      </c>
      <c r="N61" s="170">
        <v>0</v>
      </c>
      <c r="O61" s="170">
        <f>ROUND(E61*N61,2)</f>
        <v>0</v>
      </c>
      <c r="P61" s="170">
        <v>0</v>
      </c>
      <c r="Q61" s="170">
        <f>ROUND(E61*P61,2)</f>
        <v>0</v>
      </c>
      <c r="R61" s="170" t="s">
        <v>386</v>
      </c>
      <c r="S61" s="170" t="s">
        <v>387</v>
      </c>
      <c r="T61" s="171" t="s">
        <v>322</v>
      </c>
      <c r="U61" s="157">
        <v>0.17</v>
      </c>
      <c r="V61" s="157">
        <f>ROUND(E61*U61,2)</f>
        <v>51.57</v>
      </c>
      <c r="W61" s="157"/>
      <c r="X61" s="157" t="s">
        <v>388</v>
      </c>
      <c r="Y61" s="148"/>
      <c r="Z61" s="148"/>
      <c r="AA61" s="148"/>
      <c r="AB61" s="148"/>
      <c r="AC61" s="148"/>
      <c r="AD61" s="148"/>
      <c r="AE61" s="148"/>
      <c r="AF61" s="148"/>
      <c r="AG61" s="148" t="s">
        <v>389</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273" t="s">
        <v>538</v>
      </c>
      <c r="D62" s="274"/>
      <c r="E62" s="274"/>
      <c r="F62" s="274"/>
      <c r="G62" s="274"/>
      <c r="H62" s="157"/>
      <c r="I62" s="157"/>
      <c r="J62" s="157"/>
      <c r="K62" s="157"/>
      <c r="L62" s="157"/>
      <c r="M62" s="157"/>
      <c r="N62" s="157"/>
      <c r="O62" s="157"/>
      <c r="P62" s="157"/>
      <c r="Q62" s="157"/>
      <c r="R62" s="157"/>
      <c r="S62" s="157"/>
      <c r="T62" s="157"/>
      <c r="U62" s="157"/>
      <c r="V62" s="157"/>
      <c r="W62" s="157"/>
      <c r="X62" s="157"/>
      <c r="Y62" s="148"/>
      <c r="Z62" s="148"/>
      <c r="AA62" s="148"/>
      <c r="AB62" s="148"/>
      <c r="AC62" s="148"/>
      <c r="AD62" s="148"/>
      <c r="AE62" s="148"/>
      <c r="AF62" s="148"/>
      <c r="AG62" s="148" t="s">
        <v>391</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97" t="s">
        <v>2710</v>
      </c>
      <c r="D63" s="183"/>
      <c r="E63" s="184">
        <v>303.33600000000001</v>
      </c>
      <c r="F63" s="157"/>
      <c r="G63" s="157"/>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393</v>
      </c>
      <c r="AH63" s="148">
        <v>5</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65">
        <v>11</v>
      </c>
      <c r="B64" s="166" t="s">
        <v>539</v>
      </c>
      <c r="C64" s="175" t="s">
        <v>540</v>
      </c>
      <c r="D64" s="167" t="s">
        <v>443</v>
      </c>
      <c r="E64" s="168">
        <v>348.02499999999998</v>
      </c>
      <c r="F64" s="169">
        <v>94.4</v>
      </c>
      <c r="G64" s="170">
        <f>ROUND(E64*F64,2)</f>
        <v>32853.56</v>
      </c>
      <c r="H64" s="169">
        <v>0</v>
      </c>
      <c r="I64" s="170">
        <f>ROUND(E64*H64,2)</f>
        <v>0</v>
      </c>
      <c r="J64" s="169">
        <v>94.4</v>
      </c>
      <c r="K64" s="170">
        <f>ROUND(E64*J64,2)</f>
        <v>32853.56</v>
      </c>
      <c r="L64" s="170">
        <v>21</v>
      </c>
      <c r="M64" s="170">
        <f>G64*(1+L64/100)</f>
        <v>39752.807599999993</v>
      </c>
      <c r="N64" s="170">
        <v>0</v>
      </c>
      <c r="O64" s="170">
        <f>ROUND(E64*N64,2)</f>
        <v>0</v>
      </c>
      <c r="P64" s="170">
        <v>0</v>
      </c>
      <c r="Q64" s="170">
        <f>ROUND(E64*P64,2)</f>
        <v>0</v>
      </c>
      <c r="R64" s="170" t="s">
        <v>386</v>
      </c>
      <c r="S64" s="170" t="s">
        <v>387</v>
      </c>
      <c r="T64" s="171" t="s">
        <v>322</v>
      </c>
      <c r="U64" s="157">
        <v>0.35</v>
      </c>
      <c r="V64" s="157">
        <f>ROUND(E64*U64,2)</f>
        <v>121.81</v>
      </c>
      <c r="W64" s="157"/>
      <c r="X64" s="157" t="s">
        <v>388</v>
      </c>
      <c r="Y64" s="148"/>
      <c r="Z64" s="148"/>
      <c r="AA64" s="148"/>
      <c r="AB64" s="148"/>
      <c r="AC64" s="148"/>
      <c r="AD64" s="148"/>
      <c r="AE64" s="148"/>
      <c r="AF64" s="148"/>
      <c r="AG64" s="148" t="s">
        <v>389</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273" t="s">
        <v>541</v>
      </c>
      <c r="D65" s="274"/>
      <c r="E65" s="274"/>
      <c r="F65" s="274"/>
      <c r="G65" s="274"/>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391</v>
      </c>
      <c r="AH65" s="148"/>
      <c r="AI65" s="148"/>
      <c r="AJ65" s="148"/>
      <c r="AK65" s="148"/>
      <c r="AL65" s="148"/>
      <c r="AM65" s="148"/>
      <c r="AN65" s="148"/>
      <c r="AO65" s="148"/>
      <c r="AP65" s="148"/>
      <c r="AQ65" s="148"/>
      <c r="AR65" s="148"/>
      <c r="AS65" s="148"/>
      <c r="AT65" s="148"/>
      <c r="AU65" s="148"/>
      <c r="AV65" s="148"/>
      <c r="AW65" s="148"/>
      <c r="AX65" s="148"/>
      <c r="AY65" s="148"/>
      <c r="AZ65" s="148"/>
      <c r="BA65" s="172" t="str">
        <f>C65</f>
        <v>bez naložení do dopravní nádoby, ale s vyprázdněním dopravní nádoby na hromadu nebo na dopravní prostředek,</v>
      </c>
      <c r="BB65" s="148"/>
      <c r="BC65" s="148"/>
      <c r="BD65" s="148"/>
      <c r="BE65" s="148"/>
      <c r="BF65" s="148"/>
      <c r="BG65" s="148"/>
      <c r="BH65" s="148"/>
    </row>
    <row r="66" spans="1:60" outlineLevel="1" x14ac:dyDescent="0.2">
      <c r="A66" s="155"/>
      <c r="B66" s="156"/>
      <c r="C66" s="194" t="s">
        <v>392</v>
      </c>
      <c r="D66" s="179"/>
      <c r="E66" s="180"/>
      <c r="F66" s="157"/>
      <c r="G66" s="157"/>
      <c r="H66" s="157"/>
      <c r="I66" s="157"/>
      <c r="J66" s="157"/>
      <c r="K66" s="157"/>
      <c r="L66" s="157"/>
      <c r="M66" s="157"/>
      <c r="N66" s="157"/>
      <c r="O66" s="157"/>
      <c r="P66" s="157"/>
      <c r="Q66" s="157"/>
      <c r="R66" s="157"/>
      <c r="S66" s="157"/>
      <c r="T66" s="157"/>
      <c r="U66" s="157"/>
      <c r="V66" s="157"/>
      <c r="W66" s="157"/>
      <c r="X66" s="157"/>
      <c r="Y66" s="148"/>
      <c r="Z66" s="148"/>
      <c r="AA66" s="148"/>
      <c r="AB66" s="148"/>
      <c r="AC66" s="148"/>
      <c r="AD66" s="148"/>
      <c r="AE66" s="148"/>
      <c r="AF66" s="148"/>
      <c r="AG66" s="148" t="s">
        <v>393</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95" t="s">
        <v>2711</v>
      </c>
      <c r="D67" s="179"/>
      <c r="E67" s="180">
        <v>696.05</v>
      </c>
      <c r="F67" s="157"/>
      <c r="G67" s="157"/>
      <c r="H67" s="157"/>
      <c r="I67" s="157"/>
      <c r="J67" s="157"/>
      <c r="K67" s="157"/>
      <c r="L67" s="157"/>
      <c r="M67" s="157"/>
      <c r="N67" s="157"/>
      <c r="O67" s="157"/>
      <c r="P67" s="157"/>
      <c r="Q67" s="157"/>
      <c r="R67" s="157"/>
      <c r="S67" s="157"/>
      <c r="T67" s="157"/>
      <c r="U67" s="157"/>
      <c r="V67" s="157"/>
      <c r="W67" s="157"/>
      <c r="X67" s="157"/>
      <c r="Y67" s="148"/>
      <c r="Z67" s="148"/>
      <c r="AA67" s="148"/>
      <c r="AB67" s="148"/>
      <c r="AC67" s="148"/>
      <c r="AD67" s="148"/>
      <c r="AE67" s="148"/>
      <c r="AF67" s="148"/>
      <c r="AG67" s="148" t="s">
        <v>393</v>
      </c>
      <c r="AH67" s="148">
        <v>2</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96" t="s">
        <v>403</v>
      </c>
      <c r="D68" s="181"/>
      <c r="E68" s="182">
        <v>696.05</v>
      </c>
      <c r="F68" s="157"/>
      <c r="G68" s="157"/>
      <c r="H68" s="157"/>
      <c r="I68" s="157"/>
      <c r="J68" s="157"/>
      <c r="K68" s="157"/>
      <c r="L68" s="157"/>
      <c r="M68" s="157"/>
      <c r="N68" s="157"/>
      <c r="O68" s="157"/>
      <c r="P68" s="157"/>
      <c r="Q68" s="157"/>
      <c r="R68" s="157"/>
      <c r="S68" s="157"/>
      <c r="T68" s="157"/>
      <c r="U68" s="157"/>
      <c r="V68" s="157"/>
      <c r="W68" s="157"/>
      <c r="X68" s="157"/>
      <c r="Y68" s="148"/>
      <c r="Z68" s="148"/>
      <c r="AA68" s="148"/>
      <c r="AB68" s="148"/>
      <c r="AC68" s="148"/>
      <c r="AD68" s="148"/>
      <c r="AE68" s="148"/>
      <c r="AF68" s="148"/>
      <c r="AG68" s="148" t="s">
        <v>393</v>
      </c>
      <c r="AH68" s="148">
        <v>3</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94" t="s">
        <v>404</v>
      </c>
      <c r="D69" s="179"/>
      <c r="E69" s="180"/>
      <c r="F69" s="157"/>
      <c r="G69" s="15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393</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97" t="s">
        <v>2712</v>
      </c>
      <c r="D70" s="183"/>
      <c r="E70" s="184">
        <v>348.02499999999998</v>
      </c>
      <c r="F70" s="157"/>
      <c r="G70" s="157"/>
      <c r="H70" s="157"/>
      <c r="I70" s="157"/>
      <c r="J70" s="157"/>
      <c r="K70" s="157"/>
      <c r="L70" s="157"/>
      <c r="M70" s="157"/>
      <c r="N70" s="157"/>
      <c r="O70" s="157"/>
      <c r="P70" s="157"/>
      <c r="Q70" s="157"/>
      <c r="R70" s="157"/>
      <c r="S70" s="157"/>
      <c r="T70" s="157"/>
      <c r="U70" s="157"/>
      <c r="V70" s="157"/>
      <c r="W70" s="157"/>
      <c r="X70" s="157"/>
      <c r="Y70" s="148"/>
      <c r="Z70" s="148"/>
      <c r="AA70" s="148"/>
      <c r="AB70" s="148"/>
      <c r="AC70" s="148"/>
      <c r="AD70" s="148"/>
      <c r="AE70" s="148"/>
      <c r="AF70" s="148"/>
      <c r="AG70" s="148" t="s">
        <v>393</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65">
        <v>12</v>
      </c>
      <c r="B71" s="166" t="s">
        <v>554</v>
      </c>
      <c r="C71" s="175" t="s">
        <v>555</v>
      </c>
      <c r="D71" s="167" t="s">
        <v>443</v>
      </c>
      <c r="E71" s="168">
        <v>19.486499999999999</v>
      </c>
      <c r="F71" s="169">
        <v>152</v>
      </c>
      <c r="G71" s="170">
        <f>ROUND(E71*F71,2)</f>
        <v>2961.95</v>
      </c>
      <c r="H71" s="169">
        <v>0</v>
      </c>
      <c r="I71" s="170">
        <f>ROUND(E71*H71,2)</f>
        <v>0</v>
      </c>
      <c r="J71" s="169">
        <v>152</v>
      </c>
      <c r="K71" s="170">
        <f>ROUND(E71*J71,2)</f>
        <v>2961.95</v>
      </c>
      <c r="L71" s="170">
        <v>21</v>
      </c>
      <c r="M71" s="170">
        <f>G71*(1+L71/100)</f>
        <v>3583.9594999999995</v>
      </c>
      <c r="N71" s="170">
        <v>0</v>
      </c>
      <c r="O71" s="170">
        <f>ROUND(E71*N71,2)</f>
        <v>0</v>
      </c>
      <c r="P71" s="170">
        <v>0</v>
      </c>
      <c r="Q71" s="170">
        <f>ROUND(E71*P71,2)</f>
        <v>0</v>
      </c>
      <c r="R71" s="170" t="s">
        <v>386</v>
      </c>
      <c r="S71" s="170" t="s">
        <v>387</v>
      </c>
      <c r="T71" s="171" t="s">
        <v>322</v>
      </c>
      <c r="U71" s="157">
        <v>0.52</v>
      </c>
      <c r="V71" s="157">
        <f>ROUND(E71*U71,2)</f>
        <v>10.130000000000001</v>
      </c>
      <c r="W71" s="157"/>
      <c r="X71" s="157" t="s">
        <v>388</v>
      </c>
      <c r="Y71" s="148"/>
      <c r="Z71" s="148"/>
      <c r="AA71" s="148"/>
      <c r="AB71" s="148"/>
      <c r="AC71" s="148"/>
      <c r="AD71" s="148"/>
      <c r="AE71" s="148"/>
      <c r="AF71" s="148"/>
      <c r="AG71" s="148" t="s">
        <v>389</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273" t="s">
        <v>541</v>
      </c>
      <c r="D72" s="274"/>
      <c r="E72" s="274"/>
      <c r="F72" s="274"/>
      <c r="G72" s="274"/>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391</v>
      </c>
      <c r="AH72" s="148"/>
      <c r="AI72" s="148"/>
      <c r="AJ72" s="148"/>
      <c r="AK72" s="148"/>
      <c r="AL72" s="148"/>
      <c r="AM72" s="148"/>
      <c r="AN72" s="148"/>
      <c r="AO72" s="148"/>
      <c r="AP72" s="148"/>
      <c r="AQ72" s="148"/>
      <c r="AR72" s="148"/>
      <c r="AS72" s="148"/>
      <c r="AT72" s="148"/>
      <c r="AU72" s="148"/>
      <c r="AV72" s="148"/>
      <c r="AW72" s="148"/>
      <c r="AX72" s="148"/>
      <c r="AY72" s="148"/>
      <c r="AZ72" s="148"/>
      <c r="BA72" s="172" t="str">
        <f>C72</f>
        <v>bez naložení do dopravní nádoby, ale s vyprázdněním dopravní nádoby na hromadu nebo na dopravní prostředek,</v>
      </c>
      <c r="BB72" s="148"/>
      <c r="BC72" s="148"/>
      <c r="BD72" s="148"/>
      <c r="BE72" s="148"/>
      <c r="BF72" s="148"/>
      <c r="BG72" s="148"/>
      <c r="BH72" s="148"/>
    </row>
    <row r="73" spans="1:60" outlineLevel="1" x14ac:dyDescent="0.2">
      <c r="A73" s="155"/>
      <c r="B73" s="156"/>
      <c r="C73" s="194" t="s">
        <v>392</v>
      </c>
      <c r="D73" s="179"/>
      <c r="E73" s="180"/>
      <c r="F73" s="157"/>
      <c r="G73" s="157"/>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393</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95" t="s">
        <v>2713</v>
      </c>
      <c r="D74" s="179"/>
      <c r="E74" s="180">
        <v>35.43</v>
      </c>
      <c r="F74" s="157"/>
      <c r="G74" s="157"/>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393</v>
      </c>
      <c r="AH74" s="148">
        <v>2</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96" t="s">
        <v>403</v>
      </c>
      <c r="D75" s="181"/>
      <c r="E75" s="182">
        <v>35.43</v>
      </c>
      <c r="F75" s="157"/>
      <c r="G75" s="157"/>
      <c r="H75" s="157"/>
      <c r="I75" s="157"/>
      <c r="J75" s="157"/>
      <c r="K75" s="157"/>
      <c r="L75" s="157"/>
      <c r="M75" s="157"/>
      <c r="N75" s="157"/>
      <c r="O75" s="157"/>
      <c r="P75" s="157"/>
      <c r="Q75" s="157"/>
      <c r="R75" s="157"/>
      <c r="S75" s="157"/>
      <c r="T75" s="157"/>
      <c r="U75" s="157"/>
      <c r="V75" s="157"/>
      <c r="W75" s="157"/>
      <c r="X75" s="157"/>
      <c r="Y75" s="148"/>
      <c r="Z75" s="148"/>
      <c r="AA75" s="148"/>
      <c r="AB75" s="148"/>
      <c r="AC75" s="148"/>
      <c r="AD75" s="148"/>
      <c r="AE75" s="148"/>
      <c r="AF75" s="148"/>
      <c r="AG75" s="148" t="s">
        <v>393</v>
      </c>
      <c r="AH75" s="148">
        <v>3</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94" t="s">
        <v>404</v>
      </c>
      <c r="D76" s="179"/>
      <c r="E76" s="180"/>
      <c r="F76" s="157"/>
      <c r="G76" s="157"/>
      <c r="H76" s="157"/>
      <c r="I76" s="157"/>
      <c r="J76" s="157"/>
      <c r="K76" s="157"/>
      <c r="L76" s="157"/>
      <c r="M76" s="157"/>
      <c r="N76" s="157"/>
      <c r="O76" s="157"/>
      <c r="P76" s="157"/>
      <c r="Q76" s="157"/>
      <c r="R76" s="157"/>
      <c r="S76" s="157"/>
      <c r="T76" s="157"/>
      <c r="U76" s="157"/>
      <c r="V76" s="157"/>
      <c r="W76" s="157"/>
      <c r="X76" s="157"/>
      <c r="Y76" s="148"/>
      <c r="Z76" s="148"/>
      <c r="AA76" s="148"/>
      <c r="AB76" s="148"/>
      <c r="AC76" s="148"/>
      <c r="AD76" s="148"/>
      <c r="AE76" s="148"/>
      <c r="AF76" s="148"/>
      <c r="AG76" s="148" t="s">
        <v>393</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97" t="s">
        <v>2714</v>
      </c>
      <c r="D77" s="183"/>
      <c r="E77" s="184">
        <v>19.486499999999999</v>
      </c>
      <c r="F77" s="157"/>
      <c r="G77" s="157"/>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393</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65">
        <v>13</v>
      </c>
      <c r="B78" s="166" t="s">
        <v>567</v>
      </c>
      <c r="C78" s="175" t="s">
        <v>568</v>
      </c>
      <c r="D78" s="167" t="s">
        <v>443</v>
      </c>
      <c r="E78" s="168">
        <v>148.636</v>
      </c>
      <c r="F78" s="169">
        <v>76.88</v>
      </c>
      <c r="G78" s="170">
        <f>ROUND(E78*F78,2)</f>
        <v>11427.14</v>
      </c>
      <c r="H78" s="169">
        <v>0</v>
      </c>
      <c r="I78" s="170">
        <f>ROUND(E78*H78,2)</f>
        <v>0</v>
      </c>
      <c r="J78" s="169">
        <v>76.88</v>
      </c>
      <c r="K78" s="170">
        <f>ROUND(E78*J78,2)</f>
        <v>11427.14</v>
      </c>
      <c r="L78" s="170">
        <v>21</v>
      </c>
      <c r="M78" s="170">
        <f>G78*(1+L78/100)</f>
        <v>13826.839399999999</v>
      </c>
      <c r="N78" s="170">
        <v>0</v>
      </c>
      <c r="O78" s="170">
        <f>ROUND(E78*N78,2)</f>
        <v>0</v>
      </c>
      <c r="P78" s="170">
        <v>0</v>
      </c>
      <c r="Q78" s="170">
        <f>ROUND(E78*P78,2)</f>
        <v>0</v>
      </c>
      <c r="R78" s="170" t="s">
        <v>386</v>
      </c>
      <c r="S78" s="170" t="s">
        <v>387</v>
      </c>
      <c r="T78" s="171" t="s">
        <v>322</v>
      </c>
      <c r="U78" s="157">
        <v>0.01</v>
      </c>
      <c r="V78" s="157">
        <f>ROUND(E78*U78,2)</f>
        <v>1.49</v>
      </c>
      <c r="W78" s="157"/>
      <c r="X78" s="157" t="s">
        <v>388</v>
      </c>
      <c r="Y78" s="148"/>
      <c r="Z78" s="148"/>
      <c r="AA78" s="148"/>
      <c r="AB78" s="148"/>
      <c r="AC78" s="148"/>
      <c r="AD78" s="148"/>
      <c r="AE78" s="148"/>
      <c r="AF78" s="148"/>
      <c r="AG78" s="148" t="s">
        <v>389</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273" t="s">
        <v>569</v>
      </c>
      <c r="D79" s="274"/>
      <c r="E79" s="274"/>
      <c r="F79" s="274"/>
      <c r="G79" s="274"/>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391</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97" t="s">
        <v>570</v>
      </c>
      <c r="D80" s="183"/>
      <c r="E80" s="184"/>
      <c r="F80" s="157"/>
      <c r="G80" s="157"/>
      <c r="H80" s="157"/>
      <c r="I80" s="157"/>
      <c r="J80" s="157"/>
      <c r="K80" s="157"/>
      <c r="L80" s="157"/>
      <c r="M80" s="157"/>
      <c r="N80" s="157"/>
      <c r="O80" s="157"/>
      <c r="P80" s="157"/>
      <c r="Q80" s="157"/>
      <c r="R80" s="157"/>
      <c r="S80" s="157"/>
      <c r="T80" s="157"/>
      <c r="U80" s="157"/>
      <c r="V80" s="157"/>
      <c r="W80" s="157"/>
      <c r="X80" s="157"/>
      <c r="Y80" s="148"/>
      <c r="Z80" s="148"/>
      <c r="AA80" s="148"/>
      <c r="AB80" s="148"/>
      <c r="AC80" s="148"/>
      <c r="AD80" s="148"/>
      <c r="AE80" s="148"/>
      <c r="AF80" s="148"/>
      <c r="AG80" s="148" t="s">
        <v>393</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97" t="s">
        <v>2715</v>
      </c>
      <c r="D81" s="183"/>
      <c r="E81" s="184">
        <v>148.636</v>
      </c>
      <c r="F81" s="157"/>
      <c r="G81" s="157"/>
      <c r="H81" s="157"/>
      <c r="I81" s="157"/>
      <c r="J81" s="157"/>
      <c r="K81" s="157"/>
      <c r="L81" s="157"/>
      <c r="M81" s="157"/>
      <c r="N81" s="157"/>
      <c r="O81" s="157"/>
      <c r="P81" s="157"/>
      <c r="Q81" s="157"/>
      <c r="R81" s="157"/>
      <c r="S81" s="157"/>
      <c r="T81" s="157"/>
      <c r="U81" s="157"/>
      <c r="V81" s="157"/>
      <c r="W81" s="157"/>
      <c r="X81" s="157"/>
      <c r="Y81" s="148"/>
      <c r="Z81" s="148"/>
      <c r="AA81" s="148"/>
      <c r="AB81" s="148"/>
      <c r="AC81" s="148"/>
      <c r="AD81" s="148"/>
      <c r="AE81" s="148"/>
      <c r="AF81" s="148"/>
      <c r="AG81" s="148" t="s">
        <v>393</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ht="22.5" outlineLevel="1" x14ac:dyDescent="0.2">
      <c r="A82" s="165">
        <v>14</v>
      </c>
      <c r="B82" s="166" t="s">
        <v>572</v>
      </c>
      <c r="C82" s="175" t="s">
        <v>573</v>
      </c>
      <c r="D82" s="167" t="s">
        <v>443</v>
      </c>
      <c r="E82" s="168">
        <v>668.86199999999997</v>
      </c>
      <c r="F82" s="169">
        <v>211.2</v>
      </c>
      <c r="G82" s="170">
        <f>ROUND(E82*F82,2)</f>
        <v>141263.65</v>
      </c>
      <c r="H82" s="169">
        <v>0</v>
      </c>
      <c r="I82" s="170">
        <f>ROUND(E82*H82,2)</f>
        <v>0</v>
      </c>
      <c r="J82" s="169">
        <v>211.2</v>
      </c>
      <c r="K82" s="170">
        <f>ROUND(E82*J82,2)</f>
        <v>141263.65</v>
      </c>
      <c r="L82" s="170">
        <v>21</v>
      </c>
      <c r="M82" s="170">
        <f>G82*(1+L82/100)</f>
        <v>170929.0165</v>
      </c>
      <c r="N82" s="170">
        <v>0</v>
      </c>
      <c r="O82" s="170">
        <f>ROUND(E82*N82,2)</f>
        <v>0</v>
      </c>
      <c r="P82" s="170">
        <v>0</v>
      </c>
      <c r="Q82" s="170">
        <f>ROUND(E82*P82,2)</f>
        <v>0</v>
      </c>
      <c r="R82" s="170" t="s">
        <v>386</v>
      </c>
      <c r="S82" s="170" t="s">
        <v>387</v>
      </c>
      <c r="T82" s="171" t="s">
        <v>322</v>
      </c>
      <c r="U82" s="157">
        <v>0.01</v>
      </c>
      <c r="V82" s="157">
        <f>ROUND(E82*U82,2)</f>
        <v>6.69</v>
      </c>
      <c r="W82" s="157"/>
      <c r="X82" s="157" t="s">
        <v>388</v>
      </c>
      <c r="Y82" s="148"/>
      <c r="Z82" s="148"/>
      <c r="AA82" s="148"/>
      <c r="AB82" s="148"/>
      <c r="AC82" s="148"/>
      <c r="AD82" s="148"/>
      <c r="AE82" s="148"/>
      <c r="AF82" s="148"/>
      <c r="AG82" s="148" t="s">
        <v>389</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273" t="s">
        <v>569</v>
      </c>
      <c r="D83" s="274"/>
      <c r="E83" s="274"/>
      <c r="F83" s="274"/>
      <c r="G83" s="274"/>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391</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97" t="s">
        <v>2716</v>
      </c>
      <c r="D84" s="183"/>
      <c r="E84" s="184">
        <v>668.86199999999997</v>
      </c>
      <c r="F84" s="157"/>
      <c r="G84" s="157"/>
      <c r="H84" s="157"/>
      <c r="I84" s="157"/>
      <c r="J84" s="157"/>
      <c r="K84" s="157"/>
      <c r="L84" s="157"/>
      <c r="M84" s="157"/>
      <c r="N84" s="157"/>
      <c r="O84" s="157"/>
      <c r="P84" s="157"/>
      <c r="Q84" s="157"/>
      <c r="R84" s="157"/>
      <c r="S84" s="157"/>
      <c r="T84" s="157"/>
      <c r="U84" s="157"/>
      <c r="V84" s="157"/>
      <c r="W84" s="157"/>
      <c r="X84" s="157"/>
      <c r="Y84" s="148"/>
      <c r="Z84" s="148"/>
      <c r="AA84" s="148"/>
      <c r="AB84" s="148"/>
      <c r="AC84" s="148"/>
      <c r="AD84" s="148"/>
      <c r="AE84" s="148"/>
      <c r="AF84" s="148"/>
      <c r="AG84" s="148" t="s">
        <v>393</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ht="33.75" outlineLevel="1" x14ac:dyDescent="0.2">
      <c r="A85" s="165">
        <v>15</v>
      </c>
      <c r="B85" s="166" t="s">
        <v>575</v>
      </c>
      <c r="C85" s="175" t="s">
        <v>576</v>
      </c>
      <c r="D85" s="167" t="s">
        <v>443</v>
      </c>
      <c r="E85" s="168">
        <v>3344.31</v>
      </c>
      <c r="F85" s="169">
        <v>16.64</v>
      </c>
      <c r="G85" s="170">
        <f>ROUND(E85*F85,2)</f>
        <v>55649.32</v>
      </c>
      <c r="H85" s="169">
        <v>0</v>
      </c>
      <c r="I85" s="170">
        <f>ROUND(E85*H85,2)</f>
        <v>0</v>
      </c>
      <c r="J85" s="169">
        <v>16.64</v>
      </c>
      <c r="K85" s="170">
        <f>ROUND(E85*J85,2)</f>
        <v>55649.32</v>
      </c>
      <c r="L85" s="170">
        <v>21</v>
      </c>
      <c r="M85" s="170">
        <f>G85*(1+L85/100)</f>
        <v>67335.677199999991</v>
      </c>
      <c r="N85" s="170">
        <v>0</v>
      </c>
      <c r="O85" s="170">
        <f>ROUND(E85*N85,2)</f>
        <v>0</v>
      </c>
      <c r="P85" s="170">
        <v>0</v>
      </c>
      <c r="Q85" s="170">
        <f>ROUND(E85*P85,2)</f>
        <v>0</v>
      </c>
      <c r="R85" s="170" t="s">
        <v>386</v>
      </c>
      <c r="S85" s="170" t="s">
        <v>387</v>
      </c>
      <c r="T85" s="171" t="s">
        <v>322</v>
      </c>
      <c r="U85" s="157">
        <v>0</v>
      </c>
      <c r="V85" s="157">
        <f>ROUND(E85*U85,2)</f>
        <v>0</v>
      </c>
      <c r="W85" s="157"/>
      <c r="X85" s="157" t="s">
        <v>388</v>
      </c>
      <c r="Y85" s="148"/>
      <c r="Z85" s="148"/>
      <c r="AA85" s="148"/>
      <c r="AB85" s="148"/>
      <c r="AC85" s="148"/>
      <c r="AD85" s="148"/>
      <c r="AE85" s="148"/>
      <c r="AF85" s="148"/>
      <c r="AG85" s="148" t="s">
        <v>389</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273" t="s">
        <v>569</v>
      </c>
      <c r="D86" s="274"/>
      <c r="E86" s="274"/>
      <c r="F86" s="274"/>
      <c r="G86" s="274"/>
      <c r="H86" s="157"/>
      <c r="I86" s="157"/>
      <c r="J86" s="157"/>
      <c r="K86" s="157"/>
      <c r="L86" s="157"/>
      <c r="M86" s="157"/>
      <c r="N86" s="157"/>
      <c r="O86" s="157"/>
      <c r="P86" s="157"/>
      <c r="Q86" s="157"/>
      <c r="R86" s="157"/>
      <c r="S86" s="157"/>
      <c r="T86" s="157"/>
      <c r="U86" s="157"/>
      <c r="V86" s="157"/>
      <c r="W86" s="157"/>
      <c r="X86" s="157"/>
      <c r="Y86" s="148"/>
      <c r="Z86" s="148"/>
      <c r="AA86" s="148"/>
      <c r="AB86" s="148"/>
      <c r="AC86" s="148"/>
      <c r="AD86" s="148"/>
      <c r="AE86" s="148"/>
      <c r="AF86" s="148"/>
      <c r="AG86" s="148" t="s">
        <v>391</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97" t="s">
        <v>2717</v>
      </c>
      <c r="D87" s="183"/>
      <c r="E87" s="184">
        <v>3344.31</v>
      </c>
      <c r="F87" s="157"/>
      <c r="G87" s="157"/>
      <c r="H87" s="157"/>
      <c r="I87" s="157"/>
      <c r="J87" s="157"/>
      <c r="K87" s="157"/>
      <c r="L87" s="157"/>
      <c r="M87" s="157"/>
      <c r="N87" s="157"/>
      <c r="O87" s="157"/>
      <c r="P87" s="157"/>
      <c r="Q87" s="157"/>
      <c r="R87" s="157"/>
      <c r="S87" s="157"/>
      <c r="T87" s="157"/>
      <c r="U87" s="157"/>
      <c r="V87" s="157"/>
      <c r="W87" s="157"/>
      <c r="X87" s="157"/>
      <c r="Y87" s="148"/>
      <c r="Z87" s="148"/>
      <c r="AA87" s="148"/>
      <c r="AB87" s="148"/>
      <c r="AC87" s="148"/>
      <c r="AD87" s="148"/>
      <c r="AE87" s="148"/>
      <c r="AF87" s="148"/>
      <c r="AG87" s="148" t="s">
        <v>393</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ht="22.5" outlineLevel="1" x14ac:dyDescent="0.2">
      <c r="A88" s="165">
        <v>16</v>
      </c>
      <c r="B88" s="166" t="s">
        <v>578</v>
      </c>
      <c r="C88" s="175" t="s">
        <v>579</v>
      </c>
      <c r="D88" s="167" t="s">
        <v>443</v>
      </c>
      <c r="E88" s="168">
        <v>74.317999999999998</v>
      </c>
      <c r="F88" s="169">
        <v>52.4</v>
      </c>
      <c r="G88" s="170">
        <f>ROUND(E88*F88,2)</f>
        <v>3894.26</v>
      </c>
      <c r="H88" s="169">
        <v>0</v>
      </c>
      <c r="I88" s="170">
        <f>ROUND(E88*H88,2)</f>
        <v>0</v>
      </c>
      <c r="J88" s="169">
        <v>52.4</v>
      </c>
      <c r="K88" s="170">
        <f>ROUND(E88*J88,2)</f>
        <v>3894.26</v>
      </c>
      <c r="L88" s="170">
        <v>21</v>
      </c>
      <c r="M88" s="170">
        <f>G88*(1+L88/100)</f>
        <v>4712.0546000000004</v>
      </c>
      <c r="N88" s="170">
        <v>0</v>
      </c>
      <c r="O88" s="170">
        <f>ROUND(E88*N88,2)</f>
        <v>0</v>
      </c>
      <c r="P88" s="170">
        <v>0</v>
      </c>
      <c r="Q88" s="170">
        <f>ROUND(E88*P88,2)</f>
        <v>0</v>
      </c>
      <c r="R88" s="170" t="s">
        <v>386</v>
      </c>
      <c r="S88" s="170" t="s">
        <v>387</v>
      </c>
      <c r="T88" s="171" t="s">
        <v>322</v>
      </c>
      <c r="U88" s="157">
        <v>0.05</v>
      </c>
      <c r="V88" s="157">
        <f>ROUND(E88*U88,2)</f>
        <v>3.72</v>
      </c>
      <c r="W88" s="157"/>
      <c r="X88" s="157" t="s">
        <v>388</v>
      </c>
      <c r="Y88" s="148"/>
      <c r="Z88" s="148"/>
      <c r="AA88" s="148"/>
      <c r="AB88" s="148"/>
      <c r="AC88" s="148"/>
      <c r="AD88" s="148"/>
      <c r="AE88" s="148"/>
      <c r="AF88" s="148"/>
      <c r="AG88" s="148" t="s">
        <v>389</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97" t="s">
        <v>2718</v>
      </c>
      <c r="D89" s="183"/>
      <c r="E89" s="184">
        <v>74.317999999999998</v>
      </c>
      <c r="F89" s="157"/>
      <c r="G89" s="157"/>
      <c r="H89" s="157"/>
      <c r="I89" s="157"/>
      <c r="J89" s="157"/>
      <c r="K89" s="157"/>
      <c r="L89" s="157"/>
      <c r="M89" s="157"/>
      <c r="N89" s="157"/>
      <c r="O89" s="157"/>
      <c r="P89" s="157"/>
      <c r="Q89" s="157"/>
      <c r="R89" s="157"/>
      <c r="S89" s="157"/>
      <c r="T89" s="157"/>
      <c r="U89" s="157"/>
      <c r="V89" s="157"/>
      <c r="W89" s="157"/>
      <c r="X89" s="157"/>
      <c r="Y89" s="148"/>
      <c r="Z89" s="148"/>
      <c r="AA89" s="148"/>
      <c r="AB89" s="148"/>
      <c r="AC89" s="148"/>
      <c r="AD89" s="148"/>
      <c r="AE89" s="148"/>
      <c r="AF89" s="148"/>
      <c r="AG89" s="148" t="s">
        <v>393</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ht="22.5" outlineLevel="1" x14ac:dyDescent="0.2">
      <c r="A90" s="165">
        <v>17</v>
      </c>
      <c r="B90" s="166" t="s">
        <v>581</v>
      </c>
      <c r="C90" s="175" t="s">
        <v>582</v>
      </c>
      <c r="D90" s="167" t="s">
        <v>443</v>
      </c>
      <c r="E90" s="168">
        <v>74.317999999999998</v>
      </c>
      <c r="F90" s="169">
        <v>12.72</v>
      </c>
      <c r="G90" s="170">
        <f>ROUND(E90*F90,2)</f>
        <v>945.32</v>
      </c>
      <c r="H90" s="169">
        <v>0</v>
      </c>
      <c r="I90" s="170">
        <f>ROUND(E90*H90,2)</f>
        <v>0</v>
      </c>
      <c r="J90" s="169">
        <v>12.72</v>
      </c>
      <c r="K90" s="170">
        <f>ROUND(E90*J90,2)</f>
        <v>945.32</v>
      </c>
      <c r="L90" s="170">
        <v>21</v>
      </c>
      <c r="M90" s="170">
        <f>G90*(1+L90/100)</f>
        <v>1143.8371999999999</v>
      </c>
      <c r="N90" s="170">
        <v>0</v>
      </c>
      <c r="O90" s="170">
        <f>ROUND(E90*N90,2)</f>
        <v>0</v>
      </c>
      <c r="P90" s="170">
        <v>0</v>
      </c>
      <c r="Q90" s="170">
        <f>ROUND(E90*P90,2)</f>
        <v>0</v>
      </c>
      <c r="R90" s="170" t="s">
        <v>386</v>
      </c>
      <c r="S90" s="170" t="s">
        <v>387</v>
      </c>
      <c r="T90" s="171" t="s">
        <v>322</v>
      </c>
      <c r="U90" s="157">
        <v>0.01</v>
      </c>
      <c r="V90" s="157">
        <f>ROUND(E90*U90,2)</f>
        <v>0.74</v>
      </c>
      <c r="W90" s="157"/>
      <c r="X90" s="157" t="s">
        <v>388</v>
      </c>
      <c r="Y90" s="148"/>
      <c r="Z90" s="148"/>
      <c r="AA90" s="148"/>
      <c r="AB90" s="148"/>
      <c r="AC90" s="148"/>
      <c r="AD90" s="148"/>
      <c r="AE90" s="148"/>
      <c r="AF90" s="148"/>
      <c r="AG90" s="148" t="s">
        <v>389</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197" t="s">
        <v>2719</v>
      </c>
      <c r="D91" s="183"/>
      <c r="E91" s="184">
        <v>74.317999999999998</v>
      </c>
      <c r="F91" s="157"/>
      <c r="G91" s="157"/>
      <c r="H91" s="157"/>
      <c r="I91" s="157"/>
      <c r="J91" s="157"/>
      <c r="K91" s="157"/>
      <c r="L91" s="157"/>
      <c r="M91" s="157"/>
      <c r="N91" s="157"/>
      <c r="O91" s="157"/>
      <c r="P91" s="157"/>
      <c r="Q91" s="157"/>
      <c r="R91" s="157"/>
      <c r="S91" s="157"/>
      <c r="T91" s="157"/>
      <c r="U91" s="157"/>
      <c r="V91" s="157"/>
      <c r="W91" s="157"/>
      <c r="X91" s="157"/>
      <c r="Y91" s="148"/>
      <c r="Z91" s="148"/>
      <c r="AA91" s="148"/>
      <c r="AB91" s="148"/>
      <c r="AC91" s="148"/>
      <c r="AD91" s="148"/>
      <c r="AE91" s="148"/>
      <c r="AF91" s="148"/>
      <c r="AG91" s="148" t="s">
        <v>393</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ht="22.5" outlineLevel="1" x14ac:dyDescent="0.2">
      <c r="A92" s="165">
        <v>18</v>
      </c>
      <c r="B92" s="166" t="s">
        <v>585</v>
      </c>
      <c r="C92" s="175" t="s">
        <v>586</v>
      </c>
      <c r="D92" s="167" t="s">
        <v>443</v>
      </c>
      <c r="E92" s="168">
        <v>517.06736999999998</v>
      </c>
      <c r="F92" s="169">
        <v>61.76</v>
      </c>
      <c r="G92" s="170">
        <f>ROUND(E92*F92,2)</f>
        <v>31934.080000000002</v>
      </c>
      <c r="H92" s="169">
        <v>0</v>
      </c>
      <c r="I92" s="170">
        <f>ROUND(E92*H92,2)</f>
        <v>0</v>
      </c>
      <c r="J92" s="169">
        <v>61.76</v>
      </c>
      <c r="K92" s="170">
        <f>ROUND(E92*J92,2)</f>
        <v>31934.080000000002</v>
      </c>
      <c r="L92" s="170">
        <v>21</v>
      </c>
      <c r="M92" s="170">
        <f>G92*(1+L92/100)</f>
        <v>38640.236799999999</v>
      </c>
      <c r="N92" s="170">
        <v>0</v>
      </c>
      <c r="O92" s="170">
        <f>ROUND(E92*N92,2)</f>
        <v>0</v>
      </c>
      <c r="P92" s="170">
        <v>0</v>
      </c>
      <c r="Q92" s="170">
        <f>ROUND(E92*P92,2)</f>
        <v>0</v>
      </c>
      <c r="R92" s="170" t="s">
        <v>386</v>
      </c>
      <c r="S92" s="170" t="s">
        <v>387</v>
      </c>
      <c r="T92" s="171" t="s">
        <v>322</v>
      </c>
      <c r="U92" s="157">
        <v>0.13</v>
      </c>
      <c r="V92" s="157">
        <f>ROUND(E92*U92,2)</f>
        <v>67.22</v>
      </c>
      <c r="W92" s="157"/>
      <c r="X92" s="157" t="s">
        <v>388</v>
      </c>
      <c r="Y92" s="148"/>
      <c r="Z92" s="148"/>
      <c r="AA92" s="148"/>
      <c r="AB92" s="148"/>
      <c r="AC92" s="148"/>
      <c r="AD92" s="148"/>
      <c r="AE92" s="148"/>
      <c r="AF92" s="148"/>
      <c r="AG92" s="148" t="s">
        <v>389</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273" t="s">
        <v>587</v>
      </c>
      <c r="D93" s="274"/>
      <c r="E93" s="274"/>
      <c r="F93" s="274"/>
      <c r="G93" s="274"/>
      <c r="H93" s="157"/>
      <c r="I93" s="157"/>
      <c r="J93" s="157"/>
      <c r="K93" s="157"/>
      <c r="L93" s="157"/>
      <c r="M93" s="157"/>
      <c r="N93" s="157"/>
      <c r="O93" s="157"/>
      <c r="P93" s="157"/>
      <c r="Q93" s="157"/>
      <c r="R93" s="157"/>
      <c r="S93" s="157"/>
      <c r="T93" s="157"/>
      <c r="U93" s="157"/>
      <c r="V93" s="157"/>
      <c r="W93" s="157"/>
      <c r="X93" s="157"/>
      <c r="Y93" s="148"/>
      <c r="Z93" s="148"/>
      <c r="AA93" s="148"/>
      <c r="AB93" s="148"/>
      <c r="AC93" s="148"/>
      <c r="AD93" s="148"/>
      <c r="AE93" s="148"/>
      <c r="AF93" s="148"/>
      <c r="AG93" s="148" t="s">
        <v>391</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261" t="s">
        <v>588</v>
      </c>
      <c r="D94" s="262"/>
      <c r="E94" s="262"/>
      <c r="F94" s="262"/>
      <c r="G94" s="262"/>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326</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97" t="s">
        <v>2720</v>
      </c>
      <c r="D95" s="183"/>
      <c r="E95" s="184">
        <v>743.18</v>
      </c>
      <c r="F95" s="157"/>
      <c r="G95" s="157"/>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393</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97" t="s">
        <v>590</v>
      </c>
      <c r="D96" s="183"/>
      <c r="E96" s="184"/>
      <c r="F96" s="157"/>
      <c r="G96" s="157"/>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393</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97" t="s">
        <v>2721</v>
      </c>
      <c r="D97" s="183"/>
      <c r="E97" s="184">
        <v>-11.316269999999999</v>
      </c>
      <c r="F97" s="157"/>
      <c r="G97" s="157"/>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393</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97" t="s">
        <v>2722</v>
      </c>
      <c r="D98" s="183"/>
      <c r="E98" s="184">
        <v>-12.891170000000001</v>
      </c>
      <c r="F98" s="157"/>
      <c r="G98" s="157"/>
      <c r="H98" s="157"/>
      <c r="I98" s="157"/>
      <c r="J98" s="157"/>
      <c r="K98" s="157"/>
      <c r="L98" s="157"/>
      <c r="M98" s="157"/>
      <c r="N98" s="157"/>
      <c r="O98" s="157"/>
      <c r="P98" s="157"/>
      <c r="Q98" s="157"/>
      <c r="R98" s="157"/>
      <c r="S98" s="157"/>
      <c r="T98" s="157"/>
      <c r="U98" s="157"/>
      <c r="V98" s="157"/>
      <c r="W98" s="157"/>
      <c r="X98" s="157"/>
      <c r="Y98" s="148"/>
      <c r="Z98" s="148"/>
      <c r="AA98" s="148"/>
      <c r="AB98" s="148"/>
      <c r="AC98" s="148"/>
      <c r="AD98" s="148"/>
      <c r="AE98" s="148"/>
      <c r="AF98" s="148"/>
      <c r="AG98" s="148" t="s">
        <v>393</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97" t="s">
        <v>2723</v>
      </c>
      <c r="D99" s="183"/>
      <c r="E99" s="184">
        <v>-9.3597099999999998</v>
      </c>
      <c r="F99" s="157"/>
      <c r="G99" s="157"/>
      <c r="H99" s="157"/>
      <c r="I99" s="157"/>
      <c r="J99" s="157"/>
      <c r="K99" s="157"/>
      <c r="L99" s="157"/>
      <c r="M99" s="157"/>
      <c r="N99" s="157"/>
      <c r="O99" s="157"/>
      <c r="P99" s="157"/>
      <c r="Q99" s="157"/>
      <c r="R99" s="157"/>
      <c r="S99" s="157"/>
      <c r="T99" s="157"/>
      <c r="U99" s="157"/>
      <c r="V99" s="157"/>
      <c r="W99" s="157"/>
      <c r="X99" s="157"/>
      <c r="Y99" s="148"/>
      <c r="Z99" s="148"/>
      <c r="AA99" s="148"/>
      <c r="AB99" s="148"/>
      <c r="AC99" s="148"/>
      <c r="AD99" s="148"/>
      <c r="AE99" s="148"/>
      <c r="AF99" s="148"/>
      <c r="AG99" s="148" t="s">
        <v>393</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97" t="s">
        <v>2724</v>
      </c>
      <c r="D100" s="183"/>
      <c r="E100" s="184">
        <v>-37.497999999999998</v>
      </c>
      <c r="F100" s="157"/>
      <c r="G100" s="157"/>
      <c r="H100" s="157"/>
      <c r="I100" s="157"/>
      <c r="J100" s="157"/>
      <c r="K100" s="157"/>
      <c r="L100" s="157"/>
      <c r="M100" s="157"/>
      <c r="N100" s="157"/>
      <c r="O100" s="157"/>
      <c r="P100" s="157"/>
      <c r="Q100" s="157"/>
      <c r="R100" s="157"/>
      <c r="S100" s="157"/>
      <c r="T100" s="157"/>
      <c r="U100" s="157"/>
      <c r="V100" s="157"/>
      <c r="W100" s="157"/>
      <c r="X100" s="157"/>
      <c r="Y100" s="148"/>
      <c r="Z100" s="148"/>
      <c r="AA100" s="148"/>
      <c r="AB100" s="148"/>
      <c r="AC100" s="148"/>
      <c r="AD100" s="148"/>
      <c r="AE100" s="148"/>
      <c r="AF100" s="148"/>
      <c r="AG100" s="148" t="s">
        <v>393</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97" t="s">
        <v>2725</v>
      </c>
      <c r="D101" s="183"/>
      <c r="E101" s="184">
        <v>-1.4490000000000001</v>
      </c>
      <c r="F101" s="157"/>
      <c r="G101" s="157"/>
      <c r="H101" s="157"/>
      <c r="I101" s="157"/>
      <c r="J101" s="157"/>
      <c r="K101" s="157"/>
      <c r="L101" s="157"/>
      <c r="M101" s="157"/>
      <c r="N101" s="157"/>
      <c r="O101" s="157"/>
      <c r="P101" s="157"/>
      <c r="Q101" s="157"/>
      <c r="R101" s="157"/>
      <c r="S101" s="157"/>
      <c r="T101" s="157"/>
      <c r="U101" s="157"/>
      <c r="V101" s="157"/>
      <c r="W101" s="157"/>
      <c r="X101" s="157"/>
      <c r="Y101" s="148"/>
      <c r="Z101" s="148"/>
      <c r="AA101" s="148"/>
      <c r="AB101" s="148"/>
      <c r="AC101" s="148"/>
      <c r="AD101" s="148"/>
      <c r="AE101" s="148"/>
      <c r="AF101" s="148"/>
      <c r="AG101" s="148" t="s">
        <v>393</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55"/>
      <c r="B102" s="156"/>
      <c r="C102" s="197" t="s">
        <v>2726</v>
      </c>
      <c r="D102" s="183"/>
      <c r="E102" s="184">
        <v>-153.59848</v>
      </c>
      <c r="F102" s="157"/>
      <c r="G102" s="157"/>
      <c r="H102" s="157"/>
      <c r="I102" s="157"/>
      <c r="J102" s="157"/>
      <c r="K102" s="157"/>
      <c r="L102" s="157"/>
      <c r="M102" s="157"/>
      <c r="N102" s="157"/>
      <c r="O102" s="157"/>
      <c r="P102" s="157"/>
      <c r="Q102" s="157"/>
      <c r="R102" s="157"/>
      <c r="S102" s="157"/>
      <c r="T102" s="157"/>
      <c r="U102" s="157"/>
      <c r="V102" s="157"/>
      <c r="W102" s="157"/>
      <c r="X102" s="157"/>
      <c r="Y102" s="148"/>
      <c r="Z102" s="148"/>
      <c r="AA102" s="148"/>
      <c r="AB102" s="148"/>
      <c r="AC102" s="148"/>
      <c r="AD102" s="148"/>
      <c r="AE102" s="148"/>
      <c r="AF102" s="148"/>
      <c r="AG102" s="148" t="s">
        <v>393</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65">
        <v>19</v>
      </c>
      <c r="B103" s="166" t="s">
        <v>605</v>
      </c>
      <c r="C103" s="175" t="s">
        <v>606</v>
      </c>
      <c r="D103" s="167" t="s">
        <v>443</v>
      </c>
      <c r="E103" s="168">
        <v>153.59848</v>
      </c>
      <c r="F103" s="169">
        <v>433.6</v>
      </c>
      <c r="G103" s="170">
        <f>ROUND(E103*F103,2)</f>
        <v>66600.3</v>
      </c>
      <c r="H103" s="169">
        <v>0</v>
      </c>
      <c r="I103" s="170">
        <f>ROUND(E103*H103,2)</f>
        <v>0</v>
      </c>
      <c r="J103" s="169">
        <v>433.6</v>
      </c>
      <c r="K103" s="170">
        <f>ROUND(E103*J103,2)</f>
        <v>66600.3</v>
      </c>
      <c r="L103" s="170">
        <v>21</v>
      </c>
      <c r="M103" s="170">
        <f>G103*(1+L103/100)</f>
        <v>80586.362999999998</v>
      </c>
      <c r="N103" s="170">
        <v>0</v>
      </c>
      <c r="O103" s="170">
        <f>ROUND(E103*N103,2)</f>
        <v>0</v>
      </c>
      <c r="P103" s="170">
        <v>0</v>
      </c>
      <c r="Q103" s="170">
        <f>ROUND(E103*P103,2)</f>
        <v>0</v>
      </c>
      <c r="R103" s="170" t="s">
        <v>386</v>
      </c>
      <c r="S103" s="170" t="s">
        <v>387</v>
      </c>
      <c r="T103" s="171" t="s">
        <v>322</v>
      </c>
      <c r="U103" s="157">
        <v>1.59</v>
      </c>
      <c r="V103" s="157">
        <f>ROUND(E103*U103,2)</f>
        <v>244.22</v>
      </c>
      <c r="W103" s="157"/>
      <c r="X103" s="157" t="s">
        <v>388</v>
      </c>
      <c r="Y103" s="148"/>
      <c r="Z103" s="148"/>
      <c r="AA103" s="148"/>
      <c r="AB103" s="148"/>
      <c r="AC103" s="148"/>
      <c r="AD103" s="148"/>
      <c r="AE103" s="148"/>
      <c r="AF103" s="148"/>
      <c r="AG103" s="148" t="s">
        <v>389</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ht="22.5" outlineLevel="1" x14ac:dyDescent="0.2">
      <c r="A104" s="155"/>
      <c r="B104" s="156"/>
      <c r="C104" s="273" t="s">
        <v>607</v>
      </c>
      <c r="D104" s="274"/>
      <c r="E104" s="274"/>
      <c r="F104" s="274"/>
      <c r="G104" s="274"/>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391</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72" t="str">
        <f>C104</f>
        <v>sypaninou z vhodných hornin tř. 1 - 4 nebo materiálem připraveným podél výkopu ve vzdálenosti do 3 m od jeho kraje, pro jakoukoliv hloubku výkopu a jakoukoliv míru zhutnění,</v>
      </c>
      <c r="BB104" s="148"/>
      <c r="BC104" s="148"/>
      <c r="BD104" s="148"/>
      <c r="BE104" s="148"/>
      <c r="BF104" s="148"/>
      <c r="BG104" s="148"/>
      <c r="BH104" s="148"/>
    </row>
    <row r="105" spans="1:60" outlineLevel="1" x14ac:dyDescent="0.2">
      <c r="A105" s="155"/>
      <c r="B105" s="156"/>
      <c r="C105" s="197" t="s">
        <v>2727</v>
      </c>
      <c r="D105" s="183"/>
      <c r="E105" s="184">
        <v>164.91475</v>
      </c>
      <c r="F105" s="157"/>
      <c r="G105" s="157"/>
      <c r="H105" s="157"/>
      <c r="I105" s="157"/>
      <c r="J105" s="157"/>
      <c r="K105" s="157"/>
      <c r="L105" s="157"/>
      <c r="M105" s="157"/>
      <c r="N105" s="157"/>
      <c r="O105" s="157"/>
      <c r="P105" s="157"/>
      <c r="Q105" s="157"/>
      <c r="R105" s="157"/>
      <c r="S105" s="157"/>
      <c r="T105" s="157"/>
      <c r="U105" s="157"/>
      <c r="V105" s="157"/>
      <c r="W105" s="157"/>
      <c r="X105" s="157"/>
      <c r="Y105" s="148"/>
      <c r="Z105" s="148"/>
      <c r="AA105" s="148"/>
      <c r="AB105" s="148"/>
      <c r="AC105" s="148"/>
      <c r="AD105" s="148"/>
      <c r="AE105" s="148"/>
      <c r="AF105" s="148"/>
      <c r="AG105" s="148" t="s">
        <v>393</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97" t="s">
        <v>2728</v>
      </c>
      <c r="D106" s="183"/>
      <c r="E106" s="184">
        <v>-11.316269999999999</v>
      </c>
      <c r="F106" s="157"/>
      <c r="G106" s="157"/>
      <c r="H106" s="157"/>
      <c r="I106" s="157"/>
      <c r="J106" s="157"/>
      <c r="K106" s="157"/>
      <c r="L106" s="157"/>
      <c r="M106" s="157"/>
      <c r="N106" s="157"/>
      <c r="O106" s="157"/>
      <c r="P106" s="157"/>
      <c r="Q106" s="157"/>
      <c r="R106" s="157"/>
      <c r="S106" s="157"/>
      <c r="T106" s="157"/>
      <c r="U106" s="157"/>
      <c r="V106" s="157"/>
      <c r="W106" s="157"/>
      <c r="X106" s="157"/>
      <c r="Y106" s="148"/>
      <c r="Z106" s="148"/>
      <c r="AA106" s="148"/>
      <c r="AB106" s="148"/>
      <c r="AC106" s="148"/>
      <c r="AD106" s="148"/>
      <c r="AE106" s="148"/>
      <c r="AF106" s="148"/>
      <c r="AG106" s="148" t="s">
        <v>393</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98" t="s">
        <v>599</v>
      </c>
      <c r="D107" s="185"/>
      <c r="E107" s="186">
        <v>153.59848</v>
      </c>
      <c r="F107" s="157"/>
      <c r="G107" s="157"/>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393</v>
      </c>
      <c r="AH107" s="148">
        <v>1</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65">
        <v>20</v>
      </c>
      <c r="B108" s="166" t="s">
        <v>620</v>
      </c>
      <c r="C108" s="175" t="s">
        <v>1127</v>
      </c>
      <c r="D108" s="167" t="s">
        <v>443</v>
      </c>
      <c r="E108" s="168">
        <v>668.86199999999997</v>
      </c>
      <c r="F108" s="169">
        <v>224</v>
      </c>
      <c r="G108" s="170">
        <f>ROUND(E108*F108,2)</f>
        <v>149825.09</v>
      </c>
      <c r="H108" s="169">
        <v>0</v>
      </c>
      <c r="I108" s="170">
        <f>ROUND(E108*H108,2)</f>
        <v>0</v>
      </c>
      <c r="J108" s="169">
        <v>224</v>
      </c>
      <c r="K108" s="170">
        <f>ROUND(E108*J108,2)</f>
        <v>149825.09</v>
      </c>
      <c r="L108" s="170">
        <v>21</v>
      </c>
      <c r="M108" s="170">
        <f>G108*(1+L108/100)</f>
        <v>181288.35889999999</v>
      </c>
      <c r="N108" s="170">
        <v>0</v>
      </c>
      <c r="O108" s="170">
        <f>ROUND(E108*N108,2)</f>
        <v>0</v>
      </c>
      <c r="P108" s="170">
        <v>0</v>
      </c>
      <c r="Q108" s="170">
        <f>ROUND(E108*P108,2)</f>
        <v>0</v>
      </c>
      <c r="R108" s="170" t="s">
        <v>386</v>
      </c>
      <c r="S108" s="170" t="s">
        <v>387</v>
      </c>
      <c r="T108" s="171" t="s">
        <v>322</v>
      </c>
      <c r="U108" s="157">
        <v>0</v>
      </c>
      <c r="V108" s="157">
        <f>ROUND(E108*U108,2)</f>
        <v>0</v>
      </c>
      <c r="W108" s="157"/>
      <c r="X108" s="157" t="s">
        <v>388</v>
      </c>
      <c r="Y108" s="148"/>
      <c r="Z108" s="148"/>
      <c r="AA108" s="148"/>
      <c r="AB108" s="148"/>
      <c r="AC108" s="148"/>
      <c r="AD108" s="148"/>
      <c r="AE108" s="148"/>
      <c r="AF108" s="148"/>
      <c r="AG108" s="148" t="s">
        <v>389</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97" t="s">
        <v>2729</v>
      </c>
      <c r="D109" s="183"/>
      <c r="E109" s="184">
        <v>668.86199999999997</v>
      </c>
      <c r="F109" s="157"/>
      <c r="G109" s="157"/>
      <c r="H109" s="157"/>
      <c r="I109" s="157"/>
      <c r="J109" s="157"/>
      <c r="K109" s="157"/>
      <c r="L109" s="157"/>
      <c r="M109" s="157"/>
      <c r="N109" s="157"/>
      <c r="O109" s="157"/>
      <c r="P109" s="157"/>
      <c r="Q109" s="157"/>
      <c r="R109" s="157"/>
      <c r="S109" s="157"/>
      <c r="T109" s="157"/>
      <c r="U109" s="157"/>
      <c r="V109" s="157"/>
      <c r="W109" s="157"/>
      <c r="X109" s="157"/>
      <c r="Y109" s="148"/>
      <c r="Z109" s="148"/>
      <c r="AA109" s="148"/>
      <c r="AB109" s="148"/>
      <c r="AC109" s="148"/>
      <c r="AD109" s="148"/>
      <c r="AE109" s="148"/>
      <c r="AF109" s="148"/>
      <c r="AG109" s="148" t="s">
        <v>393</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65">
        <v>21</v>
      </c>
      <c r="B110" s="166" t="s">
        <v>623</v>
      </c>
      <c r="C110" s="175" t="s">
        <v>624</v>
      </c>
      <c r="D110" s="167" t="s">
        <v>625</v>
      </c>
      <c r="E110" s="168">
        <v>284.98201</v>
      </c>
      <c r="F110" s="169">
        <v>328.4</v>
      </c>
      <c r="G110" s="170">
        <f>ROUND(E110*F110,2)</f>
        <v>93588.09</v>
      </c>
      <c r="H110" s="169">
        <v>328.4</v>
      </c>
      <c r="I110" s="170">
        <f>ROUND(E110*H110,2)</f>
        <v>93588.09</v>
      </c>
      <c r="J110" s="169">
        <v>0</v>
      </c>
      <c r="K110" s="170">
        <f>ROUND(E110*J110,2)</f>
        <v>0</v>
      </c>
      <c r="L110" s="170">
        <v>21</v>
      </c>
      <c r="M110" s="170">
        <f>G110*(1+L110/100)</f>
        <v>113241.58889999999</v>
      </c>
      <c r="N110" s="170">
        <v>0</v>
      </c>
      <c r="O110" s="170">
        <f>ROUND(E110*N110,2)</f>
        <v>0</v>
      </c>
      <c r="P110" s="170">
        <v>0</v>
      </c>
      <c r="Q110" s="170">
        <f>ROUND(E110*P110,2)</f>
        <v>0</v>
      </c>
      <c r="R110" s="170" t="s">
        <v>626</v>
      </c>
      <c r="S110" s="170" t="s">
        <v>387</v>
      </c>
      <c r="T110" s="171" t="s">
        <v>322</v>
      </c>
      <c r="U110" s="157">
        <v>0</v>
      </c>
      <c r="V110" s="157">
        <f>ROUND(E110*U110,2)</f>
        <v>0</v>
      </c>
      <c r="W110" s="157"/>
      <c r="X110" s="157" t="s">
        <v>627</v>
      </c>
      <c r="Y110" s="148"/>
      <c r="Z110" s="148"/>
      <c r="AA110" s="148"/>
      <c r="AB110" s="148"/>
      <c r="AC110" s="148"/>
      <c r="AD110" s="148"/>
      <c r="AE110" s="148"/>
      <c r="AF110" s="148"/>
      <c r="AG110" s="148" t="s">
        <v>628</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97" t="s">
        <v>2730</v>
      </c>
      <c r="D111" s="183"/>
      <c r="E111" s="184">
        <v>284.98201</v>
      </c>
      <c r="F111" s="157"/>
      <c r="G111" s="157"/>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393</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65">
        <v>22</v>
      </c>
      <c r="B112" s="166" t="s">
        <v>630</v>
      </c>
      <c r="C112" s="175" t="s">
        <v>631</v>
      </c>
      <c r="D112" s="167" t="s">
        <v>625</v>
      </c>
      <c r="E112" s="168">
        <v>821.46389999999997</v>
      </c>
      <c r="F112" s="169">
        <v>336</v>
      </c>
      <c r="G112" s="170">
        <f>ROUND(E112*F112,2)</f>
        <v>276011.87</v>
      </c>
      <c r="H112" s="169">
        <v>336</v>
      </c>
      <c r="I112" s="170">
        <f>ROUND(E112*H112,2)</f>
        <v>276011.87</v>
      </c>
      <c r="J112" s="169">
        <v>0</v>
      </c>
      <c r="K112" s="170">
        <f>ROUND(E112*J112,2)</f>
        <v>0</v>
      </c>
      <c r="L112" s="170">
        <v>21</v>
      </c>
      <c r="M112" s="170">
        <f>G112*(1+L112/100)</f>
        <v>333974.3627</v>
      </c>
      <c r="N112" s="170">
        <v>0</v>
      </c>
      <c r="O112" s="170">
        <f>ROUND(E112*N112,2)</f>
        <v>0</v>
      </c>
      <c r="P112" s="170">
        <v>0</v>
      </c>
      <c r="Q112" s="170">
        <f>ROUND(E112*P112,2)</f>
        <v>0</v>
      </c>
      <c r="R112" s="170" t="s">
        <v>626</v>
      </c>
      <c r="S112" s="170" t="s">
        <v>387</v>
      </c>
      <c r="T112" s="171" t="s">
        <v>322</v>
      </c>
      <c r="U112" s="157">
        <v>0</v>
      </c>
      <c r="V112" s="157">
        <f>ROUND(E112*U112,2)</f>
        <v>0</v>
      </c>
      <c r="W112" s="157"/>
      <c r="X112" s="157" t="s">
        <v>627</v>
      </c>
      <c r="Y112" s="148"/>
      <c r="Z112" s="148"/>
      <c r="AA112" s="148"/>
      <c r="AB112" s="148"/>
      <c r="AC112" s="148"/>
      <c r="AD112" s="148"/>
      <c r="AE112" s="148"/>
      <c r="AF112" s="148"/>
      <c r="AG112" s="148" t="s">
        <v>632</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ht="22.5" outlineLevel="1" x14ac:dyDescent="0.2">
      <c r="A113" s="155"/>
      <c r="B113" s="156"/>
      <c r="C113" s="197" t="s">
        <v>2731</v>
      </c>
      <c r="D113" s="183"/>
      <c r="E113" s="184">
        <v>821.46389999999997</v>
      </c>
      <c r="F113" s="157"/>
      <c r="G113" s="157"/>
      <c r="H113" s="157"/>
      <c r="I113" s="157"/>
      <c r="J113" s="157"/>
      <c r="K113" s="157"/>
      <c r="L113" s="157"/>
      <c r="M113" s="157"/>
      <c r="N113" s="157"/>
      <c r="O113" s="157"/>
      <c r="P113" s="157"/>
      <c r="Q113" s="157"/>
      <c r="R113" s="157"/>
      <c r="S113" s="157"/>
      <c r="T113" s="157"/>
      <c r="U113" s="157"/>
      <c r="V113" s="157"/>
      <c r="W113" s="157"/>
      <c r="X113" s="157"/>
      <c r="Y113" s="148"/>
      <c r="Z113" s="148"/>
      <c r="AA113" s="148"/>
      <c r="AB113" s="148"/>
      <c r="AC113" s="148"/>
      <c r="AD113" s="148"/>
      <c r="AE113" s="148"/>
      <c r="AF113" s="148"/>
      <c r="AG113" s="148" t="s">
        <v>393</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x14ac:dyDescent="0.2">
      <c r="A114" s="159" t="s">
        <v>316</v>
      </c>
      <c r="B114" s="160" t="s">
        <v>210</v>
      </c>
      <c r="C114" s="174" t="s">
        <v>211</v>
      </c>
      <c r="D114" s="161"/>
      <c r="E114" s="162"/>
      <c r="F114" s="163"/>
      <c r="G114" s="163">
        <f>SUMIF(AG115:AG124,"&lt;&gt;NOR",G115:G124)</f>
        <v>29060.6</v>
      </c>
      <c r="H114" s="163"/>
      <c r="I114" s="163">
        <f>SUM(I115:I124)</f>
        <v>19699.400000000001</v>
      </c>
      <c r="J114" s="163"/>
      <c r="K114" s="163">
        <f>SUM(K115:K124)</f>
        <v>9361.2000000000007</v>
      </c>
      <c r="L114" s="163"/>
      <c r="M114" s="163">
        <f>SUM(M115:M124)</f>
        <v>35163.326000000001</v>
      </c>
      <c r="N114" s="163"/>
      <c r="O114" s="163">
        <f>SUM(O115:O124)</f>
        <v>32.58</v>
      </c>
      <c r="P114" s="163"/>
      <c r="Q114" s="163">
        <f>SUM(Q115:Q124)</f>
        <v>0</v>
      </c>
      <c r="R114" s="163"/>
      <c r="S114" s="163"/>
      <c r="T114" s="164"/>
      <c r="U114" s="158"/>
      <c r="V114" s="158">
        <f>SUM(V115:V124)</f>
        <v>33.340000000000003</v>
      </c>
      <c r="W114" s="158"/>
      <c r="X114" s="158"/>
      <c r="AG114" t="s">
        <v>317</v>
      </c>
    </row>
    <row r="115" spans="1:60" outlineLevel="1" x14ac:dyDescent="0.2">
      <c r="A115" s="165">
        <v>23</v>
      </c>
      <c r="B115" s="166" t="s">
        <v>674</v>
      </c>
      <c r="C115" s="175" t="s">
        <v>675</v>
      </c>
      <c r="D115" s="167" t="s">
        <v>443</v>
      </c>
      <c r="E115" s="168">
        <v>19.5</v>
      </c>
      <c r="F115" s="169">
        <v>916</v>
      </c>
      <c r="G115" s="170">
        <f>ROUND(E115*F115,2)</f>
        <v>17862</v>
      </c>
      <c r="H115" s="169">
        <v>656</v>
      </c>
      <c r="I115" s="170">
        <f>ROUND(E115*H115,2)</f>
        <v>12792</v>
      </c>
      <c r="J115" s="169">
        <v>260</v>
      </c>
      <c r="K115" s="170">
        <f>ROUND(E115*J115,2)</f>
        <v>5070</v>
      </c>
      <c r="L115" s="170">
        <v>21</v>
      </c>
      <c r="M115" s="170">
        <f>G115*(1+L115/100)</f>
        <v>21613.02</v>
      </c>
      <c r="N115" s="170">
        <v>1.665</v>
      </c>
      <c r="O115" s="170">
        <f>ROUND(E115*N115,2)</f>
        <v>32.47</v>
      </c>
      <c r="P115" s="170">
        <v>0</v>
      </c>
      <c r="Q115" s="170">
        <f>ROUND(E115*P115,2)</f>
        <v>0</v>
      </c>
      <c r="R115" s="170" t="s">
        <v>676</v>
      </c>
      <c r="S115" s="170" t="s">
        <v>387</v>
      </c>
      <c r="T115" s="171" t="s">
        <v>322</v>
      </c>
      <c r="U115" s="157">
        <v>0.92</v>
      </c>
      <c r="V115" s="157">
        <f>ROUND(E115*U115,2)</f>
        <v>17.940000000000001</v>
      </c>
      <c r="W115" s="157"/>
      <c r="X115" s="157" t="s">
        <v>388</v>
      </c>
      <c r="Y115" s="148"/>
      <c r="Z115" s="148"/>
      <c r="AA115" s="148"/>
      <c r="AB115" s="148"/>
      <c r="AC115" s="148"/>
      <c r="AD115" s="148"/>
      <c r="AE115" s="148"/>
      <c r="AF115" s="148"/>
      <c r="AG115" s="148" t="s">
        <v>389</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273" t="s">
        <v>677</v>
      </c>
      <c r="D116" s="274"/>
      <c r="E116" s="274"/>
      <c r="F116" s="274"/>
      <c r="G116" s="274"/>
      <c r="H116" s="157"/>
      <c r="I116" s="157"/>
      <c r="J116" s="157"/>
      <c r="K116" s="157"/>
      <c r="L116" s="157"/>
      <c r="M116" s="157"/>
      <c r="N116" s="157"/>
      <c r="O116" s="157"/>
      <c r="P116" s="157"/>
      <c r="Q116" s="157"/>
      <c r="R116" s="157"/>
      <c r="S116" s="157"/>
      <c r="T116" s="157"/>
      <c r="U116" s="157"/>
      <c r="V116" s="157"/>
      <c r="W116" s="157"/>
      <c r="X116" s="157"/>
      <c r="Y116" s="148"/>
      <c r="Z116" s="148"/>
      <c r="AA116" s="148"/>
      <c r="AB116" s="148"/>
      <c r="AC116" s="148"/>
      <c r="AD116" s="148"/>
      <c r="AE116" s="148"/>
      <c r="AF116" s="148"/>
      <c r="AG116" s="148" t="s">
        <v>391</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97" t="s">
        <v>2732</v>
      </c>
      <c r="D117" s="183"/>
      <c r="E117" s="184">
        <v>19.5</v>
      </c>
      <c r="F117" s="157"/>
      <c r="G117" s="157"/>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393</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65">
        <v>24</v>
      </c>
      <c r="B118" s="166" t="s">
        <v>687</v>
      </c>
      <c r="C118" s="175" t="s">
        <v>688</v>
      </c>
      <c r="D118" s="167" t="s">
        <v>420</v>
      </c>
      <c r="E118" s="168">
        <v>100</v>
      </c>
      <c r="F118" s="169">
        <v>35.520000000000003</v>
      </c>
      <c r="G118" s="170">
        <f>ROUND(E118*F118,2)</f>
        <v>3552</v>
      </c>
      <c r="H118" s="169">
        <v>22.69</v>
      </c>
      <c r="I118" s="170">
        <f>ROUND(E118*H118,2)</f>
        <v>2269</v>
      </c>
      <c r="J118" s="169">
        <v>12.83</v>
      </c>
      <c r="K118" s="170">
        <f>ROUND(E118*J118,2)</f>
        <v>1283</v>
      </c>
      <c r="L118" s="170">
        <v>21</v>
      </c>
      <c r="M118" s="170">
        <f>G118*(1+L118/100)</f>
        <v>4297.92</v>
      </c>
      <c r="N118" s="170">
        <v>4.8999999999999998E-4</v>
      </c>
      <c r="O118" s="170">
        <f>ROUND(E118*N118,2)</f>
        <v>0.05</v>
      </c>
      <c r="P118" s="170">
        <v>0</v>
      </c>
      <c r="Q118" s="170">
        <f>ROUND(E118*P118,2)</f>
        <v>0</v>
      </c>
      <c r="R118" s="170" t="s">
        <v>676</v>
      </c>
      <c r="S118" s="170" t="s">
        <v>689</v>
      </c>
      <c r="T118" s="171" t="s">
        <v>322</v>
      </c>
      <c r="U118" s="157">
        <v>0.05</v>
      </c>
      <c r="V118" s="157">
        <f>ROUND(E118*U118,2)</f>
        <v>5</v>
      </c>
      <c r="W118" s="157"/>
      <c r="X118" s="157" t="s">
        <v>388</v>
      </c>
      <c r="Y118" s="148"/>
      <c r="Z118" s="148"/>
      <c r="AA118" s="148"/>
      <c r="AB118" s="148"/>
      <c r="AC118" s="148"/>
      <c r="AD118" s="148"/>
      <c r="AE118" s="148"/>
      <c r="AF118" s="148"/>
      <c r="AG118" s="148" t="s">
        <v>389</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97" t="s">
        <v>2733</v>
      </c>
      <c r="D119" s="183"/>
      <c r="E119" s="184">
        <v>100</v>
      </c>
      <c r="F119" s="157"/>
      <c r="G119" s="157"/>
      <c r="H119" s="157"/>
      <c r="I119" s="157"/>
      <c r="J119" s="157"/>
      <c r="K119" s="157"/>
      <c r="L119" s="157"/>
      <c r="M119" s="157"/>
      <c r="N119" s="157"/>
      <c r="O119" s="157"/>
      <c r="P119" s="157"/>
      <c r="Q119" s="157"/>
      <c r="R119" s="157"/>
      <c r="S119" s="157"/>
      <c r="T119" s="157"/>
      <c r="U119" s="157"/>
      <c r="V119" s="157"/>
      <c r="W119" s="157"/>
      <c r="X119" s="157"/>
      <c r="Y119" s="148"/>
      <c r="Z119" s="148"/>
      <c r="AA119" s="148"/>
      <c r="AB119" s="148"/>
      <c r="AC119" s="148"/>
      <c r="AD119" s="148"/>
      <c r="AE119" s="148"/>
      <c r="AF119" s="148"/>
      <c r="AG119" s="148" t="s">
        <v>393</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65">
        <v>25</v>
      </c>
      <c r="B120" s="166" t="s">
        <v>699</v>
      </c>
      <c r="C120" s="175" t="s">
        <v>700</v>
      </c>
      <c r="D120" s="167" t="s">
        <v>506</v>
      </c>
      <c r="E120" s="168">
        <v>130</v>
      </c>
      <c r="F120" s="169">
        <v>26.16</v>
      </c>
      <c r="G120" s="170">
        <f>ROUND(E120*F120,2)</f>
        <v>3400.8</v>
      </c>
      <c r="H120" s="169">
        <v>3.02</v>
      </c>
      <c r="I120" s="170">
        <f>ROUND(E120*H120,2)</f>
        <v>392.6</v>
      </c>
      <c r="J120" s="169">
        <v>23.14</v>
      </c>
      <c r="K120" s="170">
        <f>ROUND(E120*J120,2)</f>
        <v>3008.2</v>
      </c>
      <c r="L120" s="170">
        <v>21</v>
      </c>
      <c r="M120" s="170">
        <f>G120*(1+L120/100)</f>
        <v>4114.9679999999998</v>
      </c>
      <c r="N120" s="170">
        <v>1.8000000000000001E-4</v>
      </c>
      <c r="O120" s="170">
        <f>ROUND(E120*N120,2)</f>
        <v>0.02</v>
      </c>
      <c r="P120" s="170">
        <v>0</v>
      </c>
      <c r="Q120" s="170">
        <f>ROUND(E120*P120,2)</f>
        <v>0</v>
      </c>
      <c r="R120" s="170" t="s">
        <v>676</v>
      </c>
      <c r="S120" s="170" t="s">
        <v>387</v>
      </c>
      <c r="T120" s="171" t="s">
        <v>322</v>
      </c>
      <c r="U120" s="157">
        <v>0.08</v>
      </c>
      <c r="V120" s="157">
        <f>ROUND(E120*U120,2)</f>
        <v>10.4</v>
      </c>
      <c r="W120" s="157"/>
      <c r="X120" s="157" t="s">
        <v>388</v>
      </c>
      <c r="Y120" s="148"/>
      <c r="Z120" s="148"/>
      <c r="AA120" s="148"/>
      <c r="AB120" s="148"/>
      <c r="AC120" s="148"/>
      <c r="AD120" s="148"/>
      <c r="AE120" s="148"/>
      <c r="AF120" s="148"/>
      <c r="AG120" s="148" t="s">
        <v>389</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273" t="s">
        <v>701</v>
      </c>
      <c r="D121" s="274"/>
      <c r="E121" s="274"/>
      <c r="F121" s="274"/>
      <c r="G121" s="274"/>
      <c r="H121" s="157"/>
      <c r="I121" s="157"/>
      <c r="J121" s="157"/>
      <c r="K121" s="157"/>
      <c r="L121" s="157"/>
      <c r="M121" s="157"/>
      <c r="N121" s="157"/>
      <c r="O121" s="157"/>
      <c r="P121" s="157"/>
      <c r="Q121" s="157"/>
      <c r="R121" s="157"/>
      <c r="S121" s="157"/>
      <c r="T121" s="157"/>
      <c r="U121" s="157"/>
      <c r="V121" s="157"/>
      <c r="W121" s="157"/>
      <c r="X121" s="157"/>
      <c r="Y121" s="148"/>
      <c r="Z121" s="148"/>
      <c r="AA121" s="148"/>
      <c r="AB121" s="148"/>
      <c r="AC121" s="148"/>
      <c r="AD121" s="148"/>
      <c r="AE121" s="148"/>
      <c r="AF121" s="148"/>
      <c r="AG121" s="148" t="s">
        <v>391</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97" t="s">
        <v>2734</v>
      </c>
      <c r="D122" s="183"/>
      <c r="E122" s="184">
        <v>130</v>
      </c>
      <c r="F122" s="157"/>
      <c r="G122" s="157"/>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393</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65">
        <v>26</v>
      </c>
      <c r="B123" s="166" t="s">
        <v>722</v>
      </c>
      <c r="C123" s="175" t="s">
        <v>723</v>
      </c>
      <c r="D123" s="167" t="s">
        <v>506</v>
      </c>
      <c r="E123" s="168">
        <v>149.5</v>
      </c>
      <c r="F123" s="169">
        <v>28.4</v>
      </c>
      <c r="G123" s="170">
        <f>ROUND(E123*F123,2)</f>
        <v>4245.8</v>
      </c>
      <c r="H123" s="169">
        <v>28.4</v>
      </c>
      <c r="I123" s="170">
        <f>ROUND(E123*H123,2)</f>
        <v>4245.8</v>
      </c>
      <c r="J123" s="169">
        <v>0</v>
      </c>
      <c r="K123" s="170">
        <f>ROUND(E123*J123,2)</f>
        <v>0</v>
      </c>
      <c r="L123" s="170">
        <v>21</v>
      </c>
      <c r="M123" s="170">
        <f>G123*(1+L123/100)</f>
        <v>5137.4179999999997</v>
      </c>
      <c r="N123" s="170">
        <v>2.9999999999999997E-4</v>
      </c>
      <c r="O123" s="170">
        <f>ROUND(E123*N123,2)</f>
        <v>0.04</v>
      </c>
      <c r="P123" s="170">
        <v>0</v>
      </c>
      <c r="Q123" s="170">
        <f>ROUND(E123*P123,2)</f>
        <v>0</v>
      </c>
      <c r="R123" s="170"/>
      <c r="S123" s="170" t="s">
        <v>321</v>
      </c>
      <c r="T123" s="171" t="s">
        <v>322</v>
      </c>
      <c r="U123" s="157">
        <v>0</v>
      </c>
      <c r="V123" s="157">
        <f>ROUND(E123*U123,2)</f>
        <v>0</v>
      </c>
      <c r="W123" s="157"/>
      <c r="X123" s="157" t="s">
        <v>627</v>
      </c>
      <c r="Y123" s="148"/>
      <c r="Z123" s="148"/>
      <c r="AA123" s="148"/>
      <c r="AB123" s="148"/>
      <c r="AC123" s="148"/>
      <c r="AD123" s="148"/>
      <c r="AE123" s="148"/>
      <c r="AF123" s="148"/>
      <c r="AG123" s="148" t="s">
        <v>628</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97" t="s">
        <v>2735</v>
      </c>
      <c r="D124" s="183"/>
      <c r="E124" s="184">
        <v>149.5</v>
      </c>
      <c r="F124" s="157"/>
      <c r="G124" s="157"/>
      <c r="H124" s="157"/>
      <c r="I124" s="157"/>
      <c r="J124" s="157"/>
      <c r="K124" s="157"/>
      <c r="L124" s="157"/>
      <c r="M124" s="157"/>
      <c r="N124" s="157"/>
      <c r="O124" s="157"/>
      <c r="P124" s="157"/>
      <c r="Q124" s="157"/>
      <c r="R124" s="157"/>
      <c r="S124" s="157"/>
      <c r="T124" s="157"/>
      <c r="U124" s="157"/>
      <c r="V124" s="157"/>
      <c r="W124" s="157"/>
      <c r="X124" s="157"/>
      <c r="Y124" s="148"/>
      <c r="Z124" s="148"/>
      <c r="AA124" s="148"/>
      <c r="AB124" s="148"/>
      <c r="AC124" s="148"/>
      <c r="AD124" s="148"/>
      <c r="AE124" s="148"/>
      <c r="AF124" s="148"/>
      <c r="AG124" s="148" t="s">
        <v>393</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x14ac:dyDescent="0.2">
      <c r="A125" s="159" t="s">
        <v>316</v>
      </c>
      <c r="B125" s="160" t="s">
        <v>214</v>
      </c>
      <c r="C125" s="174" t="s">
        <v>215</v>
      </c>
      <c r="D125" s="161"/>
      <c r="E125" s="162"/>
      <c r="F125" s="163"/>
      <c r="G125" s="163">
        <f>SUMIF(AG126:AG128,"&lt;&gt;NOR",G126:G128)</f>
        <v>1680</v>
      </c>
      <c r="H125" s="163"/>
      <c r="I125" s="163">
        <f>SUM(I126:I128)</f>
        <v>612</v>
      </c>
      <c r="J125" s="163"/>
      <c r="K125" s="163">
        <f>SUM(K126:K128)</f>
        <v>1068</v>
      </c>
      <c r="L125" s="163"/>
      <c r="M125" s="163">
        <f>SUM(M126:M128)</f>
        <v>2032.8</v>
      </c>
      <c r="N125" s="163"/>
      <c r="O125" s="163">
        <f>SUM(O126:O128)</f>
        <v>0.6</v>
      </c>
      <c r="P125" s="163"/>
      <c r="Q125" s="163">
        <f>SUM(Q126:Q128)</f>
        <v>0</v>
      </c>
      <c r="R125" s="163"/>
      <c r="S125" s="163"/>
      <c r="T125" s="164"/>
      <c r="U125" s="158"/>
      <c r="V125" s="158">
        <f>SUM(V126:V128)</f>
        <v>2.64</v>
      </c>
      <c r="W125" s="158"/>
      <c r="X125" s="158"/>
      <c r="AG125" t="s">
        <v>317</v>
      </c>
    </row>
    <row r="126" spans="1:60" outlineLevel="1" x14ac:dyDescent="0.2">
      <c r="A126" s="165">
        <v>27</v>
      </c>
      <c r="B126" s="166" t="s">
        <v>725</v>
      </c>
      <c r="C126" s="175" t="s">
        <v>726</v>
      </c>
      <c r="D126" s="167" t="s">
        <v>727</v>
      </c>
      <c r="E126" s="168">
        <v>6</v>
      </c>
      <c r="F126" s="169">
        <v>280</v>
      </c>
      <c r="G126" s="170">
        <f>ROUND(E126*F126,2)</f>
        <v>1680</v>
      </c>
      <c r="H126" s="169">
        <v>102</v>
      </c>
      <c r="I126" s="170">
        <f>ROUND(E126*H126,2)</f>
        <v>612</v>
      </c>
      <c r="J126" s="169">
        <v>178</v>
      </c>
      <c r="K126" s="170">
        <f>ROUND(E126*J126,2)</f>
        <v>1068</v>
      </c>
      <c r="L126" s="170">
        <v>21</v>
      </c>
      <c r="M126" s="170">
        <f>G126*(1+L126/100)</f>
        <v>2032.8</v>
      </c>
      <c r="N126" s="170">
        <v>0.1</v>
      </c>
      <c r="O126" s="170">
        <f>ROUND(E126*N126,2)</f>
        <v>0.6</v>
      </c>
      <c r="P126" s="170">
        <v>0</v>
      </c>
      <c r="Q126" s="170">
        <f>ROUND(E126*P126,2)</f>
        <v>0</v>
      </c>
      <c r="R126" s="170"/>
      <c r="S126" s="170" t="s">
        <v>321</v>
      </c>
      <c r="T126" s="171" t="s">
        <v>322</v>
      </c>
      <c r="U126" s="157">
        <v>0.44</v>
      </c>
      <c r="V126" s="157">
        <f>ROUND(E126*U126,2)</f>
        <v>2.64</v>
      </c>
      <c r="W126" s="157"/>
      <c r="X126" s="157" t="s">
        <v>388</v>
      </c>
      <c r="Y126" s="148"/>
      <c r="Z126" s="148"/>
      <c r="AA126" s="148"/>
      <c r="AB126" s="148"/>
      <c r="AC126" s="148"/>
      <c r="AD126" s="148"/>
      <c r="AE126" s="148"/>
      <c r="AF126" s="148"/>
      <c r="AG126" s="148" t="s">
        <v>389</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270" t="s">
        <v>728</v>
      </c>
      <c r="D127" s="271"/>
      <c r="E127" s="271"/>
      <c r="F127" s="271"/>
      <c r="G127" s="271"/>
      <c r="H127" s="157"/>
      <c r="I127" s="157"/>
      <c r="J127" s="157"/>
      <c r="K127" s="157"/>
      <c r="L127" s="157"/>
      <c r="M127" s="157"/>
      <c r="N127" s="157"/>
      <c r="O127" s="157"/>
      <c r="P127" s="157"/>
      <c r="Q127" s="157"/>
      <c r="R127" s="157"/>
      <c r="S127" s="157"/>
      <c r="T127" s="157"/>
      <c r="U127" s="157"/>
      <c r="V127" s="157"/>
      <c r="W127" s="157"/>
      <c r="X127" s="157"/>
      <c r="Y127" s="148"/>
      <c r="Z127" s="148"/>
      <c r="AA127" s="148"/>
      <c r="AB127" s="148"/>
      <c r="AC127" s="148"/>
      <c r="AD127" s="148"/>
      <c r="AE127" s="148"/>
      <c r="AF127" s="148"/>
      <c r="AG127" s="148" t="s">
        <v>326</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97" t="s">
        <v>2736</v>
      </c>
      <c r="D128" s="183"/>
      <c r="E128" s="184">
        <v>6</v>
      </c>
      <c r="F128" s="157"/>
      <c r="G128" s="157"/>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393</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x14ac:dyDescent="0.2">
      <c r="A129" s="159" t="s">
        <v>316</v>
      </c>
      <c r="B129" s="160" t="s">
        <v>216</v>
      </c>
      <c r="C129" s="174" t="s">
        <v>217</v>
      </c>
      <c r="D129" s="161"/>
      <c r="E129" s="162"/>
      <c r="F129" s="163"/>
      <c r="G129" s="163">
        <f>SUMIF(AG130:AG137,"&lt;&gt;NOR",G130:G137)</f>
        <v>2374.6800000000003</v>
      </c>
      <c r="H129" s="163"/>
      <c r="I129" s="163">
        <f>SUM(I130:I137)</f>
        <v>1773.52</v>
      </c>
      <c r="J129" s="163"/>
      <c r="K129" s="163">
        <f>SUM(K130:K137)</f>
        <v>601.16</v>
      </c>
      <c r="L129" s="163"/>
      <c r="M129" s="163">
        <f>SUM(M130:M137)</f>
        <v>2873.3627999999999</v>
      </c>
      <c r="N129" s="163"/>
      <c r="O129" s="163">
        <f>SUM(O130:O137)</f>
        <v>0.47000000000000003</v>
      </c>
      <c r="P129" s="163"/>
      <c r="Q129" s="163">
        <f>SUM(Q130:Q137)</f>
        <v>0</v>
      </c>
      <c r="R129" s="163"/>
      <c r="S129" s="163"/>
      <c r="T129" s="164"/>
      <c r="U129" s="158"/>
      <c r="V129" s="158">
        <f>SUM(V130:V137)</f>
        <v>1.96</v>
      </c>
      <c r="W129" s="158"/>
      <c r="X129" s="158"/>
      <c r="AG129" t="s">
        <v>317</v>
      </c>
    </row>
    <row r="130" spans="1:60" ht="22.5" outlineLevel="1" x14ac:dyDescent="0.2">
      <c r="A130" s="165">
        <v>28</v>
      </c>
      <c r="B130" s="166" t="s">
        <v>730</v>
      </c>
      <c r="C130" s="175" t="s">
        <v>731</v>
      </c>
      <c r="D130" s="167" t="s">
        <v>727</v>
      </c>
      <c r="E130" s="168">
        <v>7</v>
      </c>
      <c r="F130" s="169">
        <v>144.80000000000001</v>
      </c>
      <c r="G130" s="170">
        <f>ROUND(E130*F130,2)</f>
        <v>1013.6</v>
      </c>
      <c r="H130" s="169">
        <v>58.92</v>
      </c>
      <c r="I130" s="170">
        <f>ROUND(E130*H130,2)</f>
        <v>412.44</v>
      </c>
      <c r="J130" s="169">
        <v>85.88</v>
      </c>
      <c r="K130" s="170">
        <f>ROUND(E130*J130,2)</f>
        <v>601.16</v>
      </c>
      <c r="L130" s="170">
        <v>21</v>
      </c>
      <c r="M130" s="170">
        <f>G130*(1+L130/100)</f>
        <v>1226.4559999999999</v>
      </c>
      <c r="N130" s="170">
        <v>6.6E-3</v>
      </c>
      <c r="O130" s="170">
        <f>ROUND(E130*N130,2)</f>
        <v>0.05</v>
      </c>
      <c r="P130" s="170">
        <v>0</v>
      </c>
      <c r="Q130" s="170">
        <f>ROUND(E130*P130,2)</f>
        <v>0</v>
      </c>
      <c r="R130" s="170" t="s">
        <v>732</v>
      </c>
      <c r="S130" s="170" t="s">
        <v>387</v>
      </c>
      <c r="T130" s="171" t="s">
        <v>322</v>
      </c>
      <c r="U130" s="157">
        <v>0.28000000000000003</v>
      </c>
      <c r="V130" s="157">
        <f>ROUND(E130*U130,2)</f>
        <v>1.96</v>
      </c>
      <c r="W130" s="157"/>
      <c r="X130" s="157" t="s">
        <v>388</v>
      </c>
      <c r="Y130" s="148"/>
      <c r="Z130" s="148"/>
      <c r="AA130" s="148"/>
      <c r="AB130" s="148"/>
      <c r="AC130" s="148"/>
      <c r="AD130" s="148"/>
      <c r="AE130" s="148"/>
      <c r="AF130" s="148"/>
      <c r="AG130" s="148" t="s">
        <v>389</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97" t="s">
        <v>2737</v>
      </c>
      <c r="D131" s="183"/>
      <c r="E131" s="184">
        <v>7</v>
      </c>
      <c r="F131" s="157"/>
      <c r="G131" s="157"/>
      <c r="H131" s="157"/>
      <c r="I131" s="157"/>
      <c r="J131" s="157"/>
      <c r="K131" s="157"/>
      <c r="L131" s="157"/>
      <c r="M131" s="157"/>
      <c r="N131" s="157"/>
      <c r="O131" s="157"/>
      <c r="P131" s="157"/>
      <c r="Q131" s="157"/>
      <c r="R131" s="157"/>
      <c r="S131" s="157"/>
      <c r="T131" s="157"/>
      <c r="U131" s="157"/>
      <c r="V131" s="157"/>
      <c r="W131" s="157"/>
      <c r="X131" s="157"/>
      <c r="Y131" s="148"/>
      <c r="Z131" s="148"/>
      <c r="AA131" s="148"/>
      <c r="AB131" s="148"/>
      <c r="AC131" s="148"/>
      <c r="AD131" s="148"/>
      <c r="AE131" s="148"/>
      <c r="AF131" s="148"/>
      <c r="AG131" s="148" t="s">
        <v>393</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ht="22.5" outlineLevel="1" x14ac:dyDescent="0.2">
      <c r="A132" s="165">
        <v>29</v>
      </c>
      <c r="B132" s="166" t="s">
        <v>752</v>
      </c>
      <c r="C132" s="175" t="s">
        <v>753</v>
      </c>
      <c r="D132" s="167" t="s">
        <v>727</v>
      </c>
      <c r="E132" s="168">
        <v>1.01</v>
      </c>
      <c r="F132" s="169">
        <v>158.80000000000001</v>
      </c>
      <c r="G132" s="170">
        <f>ROUND(E132*F132,2)</f>
        <v>160.38999999999999</v>
      </c>
      <c r="H132" s="169">
        <v>158.80000000000001</v>
      </c>
      <c r="I132" s="170">
        <f>ROUND(E132*H132,2)</f>
        <v>160.38999999999999</v>
      </c>
      <c r="J132" s="169">
        <v>0</v>
      </c>
      <c r="K132" s="170">
        <f>ROUND(E132*J132,2)</f>
        <v>0</v>
      </c>
      <c r="L132" s="170">
        <v>21</v>
      </c>
      <c r="M132" s="170">
        <f>G132*(1+L132/100)</f>
        <v>194.07189999999997</v>
      </c>
      <c r="N132" s="170">
        <v>0.04</v>
      </c>
      <c r="O132" s="170">
        <f>ROUND(E132*N132,2)</f>
        <v>0.04</v>
      </c>
      <c r="P132" s="170">
        <v>0</v>
      </c>
      <c r="Q132" s="170">
        <f>ROUND(E132*P132,2)</f>
        <v>0</v>
      </c>
      <c r="R132" s="170" t="s">
        <v>626</v>
      </c>
      <c r="S132" s="170" t="s">
        <v>387</v>
      </c>
      <c r="T132" s="171" t="s">
        <v>322</v>
      </c>
      <c r="U132" s="157">
        <v>0</v>
      </c>
      <c r="V132" s="157">
        <f>ROUND(E132*U132,2)</f>
        <v>0</v>
      </c>
      <c r="W132" s="157"/>
      <c r="X132" s="157" t="s">
        <v>627</v>
      </c>
      <c r="Y132" s="148"/>
      <c r="Z132" s="148"/>
      <c r="AA132" s="148"/>
      <c r="AB132" s="148"/>
      <c r="AC132" s="148"/>
      <c r="AD132" s="148"/>
      <c r="AE132" s="148"/>
      <c r="AF132" s="148"/>
      <c r="AG132" s="148" t="s">
        <v>628</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55"/>
      <c r="B133" s="156"/>
      <c r="C133" s="197" t="s">
        <v>1420</v>
      </c>
      <c r="D133" s="183"/>
      <c r="E133" s="184">
        <v>1.01</v>
      </c>
      <c r="F133" s="157"/>
      <c r="G133" s="157"/>
      <c r="H133" s="157"/>
      <c r="I133" s="157"/>
      <c r="J133" s="157"/>
      <c r="K133" s="157"/>
      <c r="L133" s="157"/>
      <c r="M133" s="157"/>
      <c r="N133" s="157"/>
      <c r="O133" s="157"/>
      <c r="P133" s="157"/>
      <c r="Q133" s="157"/>
      <c r="R133" s="157"/>
      <c r="S133" s="157"/>
      <c r="T133" s="157"/>
      <c r="U133" s="157"/>
      <c r="V133" s="157"/>
      <c r="W133" s="157"/>
      <c r="X133" s="157"/>
      <c r="Y133" s="148"/>
      <c r="Z133" s="148"/>
      <c r="AA133" s="148"/>
      <c r="AB133" s="148"/>
      <c r="AC133" s="148"/>
      <c r="AD133" s="148"/>
      <c r="AE133" s="148"/>
      <c r="AF133" s="148"/>
      <c r="AG133" s="148" t="s">
        <v>393</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ht="22.5" outlineLevel="1" x14ac:dyDescent="0.2">
      <c r="A134" s="165">
        <v>30</v>
      </c>
      <c r="B134" s="166" t="s">
        <v>755</v>
      </c>
      <c r="C134" s="175" t="s">
        <v>756</v>
      </c>
      <c r="D134" s="167" t="s">
        <v>727</v>
      </c>
      <c r="E134" s="168">
        <v>2.02</v>
      </c>
      <c r="F134" s="169">
        <v>184</v>
      </c>
      <c r="G134" s="170">
        <f>ROUND(E134*F134,2)</f>
        <v>371.68</v>
      </c>
      <c r="H134" s="169">
        <v>184</v>
      </c>
      <c r="I134" s="170">
        <f>ROUND(E134*H134,2)</f>
        <v>371.68</v>
      </c>
      <c r="J134" s="169">
        <v>0</v>
      </c>
      <c r="K134" s="170">
        <f>ROUND(E134*J134,2)</f>
        <v>0</v>
      </c>
      <c r="L134" s="170">
        <v>21</v>
      </c>
      <c r="M134" s="170">
        <f>G134*(1+L134/100)</f>
        <v>449.7328</v>
      </c>
      <c r="N134" s="170">
        <v>5.3999999999999999E-2</v>
      </c>
      <c r="O134" s="170">
        <f>ROUND(E134*N134,2)</f>
        <v>0.11</v>
      </c>
      <c r="P134" s="170">
        <v>0</v>
      </c>
      <c r="Q134" s="170">
        <f>ROUND(E134*P134,2)</f>
        <v>0</v>
      </c>
      <c r="R134" s="170" t="s">
        <v>626</v>
      </c>
      <c r="S134" s="170" t="s">
        <v>387</v>
      </c>
      <c r="T134" s="171" t="s">
        <v>322</v>
      </c>
      <c r="U134" s="157">
        <v>0</v>
      </c>
      <c r="V134" s="157">
        <f>ROUND(E134*U134,2)</f>
        <v>0</v>
      </c>
      <c r="W134" s="157"/>
      <c r="X134" s="157" t="s">
        <v>627</v>
      </c>
      <c r="Y134" s="148"/>
      <c r="Z134" s="148"/>
      <c r="AA134" s="148"/>
      <c r="AB134" s="148"/>
      <c r="AC134" s="148"/>
      <c r="AD134" s="148"/>
      <c r="AE134" s="148"/>
      <c r="AF134" s="148"/>
      <c r="AG134" s="148" t="s">
        <v>628</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197" t="s">
        <v>1362</v>
      </c>
      <c r="D135" s="183"/>
      <c r="E135" s="184">
        <v>2.02</v>
      </c>
      <c r="F135" s="157"/>
      <c r="G135" s="157"/>
      <c r="H135" s="157"/>
      <c r="I135" s="157"/>
      <c r="J135" s="157"/>
      <c r="K135" s="157"/>
      <c r="L135" s="157"/>
      <c r="M135" s="157"/>
      <c r="N135" s="157"/>
      <c r="O135" s="157"/>
      <c r="P135" s="157"/>
      <c r="Q135" s="157"/>
      <c r="R135" s="157"/>
      <c r="S135" s="157"/>
      <c r="T135" s="157"/>
      <c r="U135" s="157"/>
      <c r="V135" s="157"/>
      <c r="W135" s="157"/>
      <c r="X135" s="157"/>
      <c r="Y135" s="148"/>
      <c r="Z135" s="148"/>
      <c r="AA135" s="148"/>
      <c r="AB135" s="148"/>
      <c r="AC135" s="148"/>
      <c r="AD135" s="148"/>
      <c r="AE135" s="148"/>
      <c r="AF135" s="148"/>
      <c r="AG135" s="148" t="s">
        <v>393</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ht="22.5" outlineLevel="1" x14ac:dyDescent="0.2">
      <c r="A136" s="165">
        <v>31</v>
      </c>
      <c r="B136" s="166" t="s">
        <v>758</v>
      </c>
      <c r="C136" s="175" t="s">
        <v>759</v>
      </c>
      <c r="D136" s="167" t="s">
        <v>727</v>
      </c>
      <c r="E136" s="168">
        <v>4.04</v>
      </c>
      <c r="F136" s="169">
        <v>205.2</v>
      </c>
      <c r="G136" s="170">
        <f>ROUND(E136*F136,2)</f>
        <v>829.01</v>
      </c>
      <c r="H136" s="169">
        <v>205.2</v>
      </c>
      <c r="I136" s="170">
        <f>ROUND(E136*H136,2)</f>
        <v>829.01</v>
      </c>
      <c r="J136" s="169">
        <v>0</v>
      </c>
      <c r="K136" s="170">
        <f>ROUND(E136*J136,2)</f>
        <v>0</v>
      </c>
      <c r="L136" s="170">
        <v>21</v>
      </c>
      <c r="M136" s="170">
        <f>G136*(1+L136/100)</f>
        <v>1003.1021</v>
      </c>
      <c r="N136" s="170">
        <v>6.8000000000000005E-2</v>
      </c>
      <c r="O136" s="170">
        <f>ROUND(E136*N136,2)</f>
        <v>0.27</v>
      </c>
      <c r="P136" s="170">
        <v>0</v>
      </c>
      <c r="Q136" s="170">
        <f>ROUND(E136*P136,2)</f>
        <v>0</v>
      </c>
      <c r="R136" s="170" t="s">
        <v>626</v>
      </c>
      <c r="S136" s="170" t="s">
        <v>387</v>
      </c>
      <c r="T136" s="171" t="s">
        <v>322</v>
      </c>
      <c r="U136" s="157">
        <v>0</v>
      </c>
      <c r="V136" s="157">
        <f>ROUND(E136*U136,2)</f>
        <v>0</v>
      </c>
      <c r="W136" s="157"/>
      <c r="X136" s="157" t="s">
        <v>627</v>
      </c>
      <c r="Y136" s="148"/>
      <c r="Z136" s="148"/>
      <c r="AA136" s="148"/>
      <c r="AB136" s="148"/>
      <c r="AC136" s="148"/>
      <c r="AD136" s="148"/>
      <c r="AE136" s="148"/>
      <c r="AF136" s="148"/>
      <c r="AG136" s="148" t="s">
        <v>628</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97" t="s">
        <v>1434</v>
      </c>
      <c r="D137" s="183"/>
      <c r="E137" s="184">
        <v>4.04</v>
      </c>
      <c r="F137" s="157"/>
      <c r="G137" s="157"/>
      <c r="H137" s="157"/>
      <c r="I137" s="157"/>
      <c r="J137" s="157"/>
      <c r="K137" s="157"/>
      <c r="L137" s="157"/>
      <c r="M137" s="157"/>
      <c r="N137" s="157"/>
      <c r="O137" s="157"/>
      <c r="P137" s="157"/>
      <c r="Q137" s="157"/>
      <c r="R137" s="157"/>
      <c r="S137" s="157"/>
      <c r="T137" s="157"/>
      <c r="U137" s="157"/>
      <c r="V137" s="157"/>
      <c r="W137" s="157"/>
      <c r="X137" s="157"/>
      <c r="Y137" s="148"/>
      <c r="Z137" s="148"/>
      <c r="AA137" s="148"/>
      <c r="AB137" s="148"/>
      <c r="AC137" s="148"/>
      <c r="AD137" s="148"/>
      <c r="AE137" s="148"/>
      <c r="AF137" s="148"/>
      <c r="AG137" s="148" t="s">
        <v>393</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x14ac:dyDescent="0.2">
      <c r="A138" s="159" t="s">
        <v>316</v>
      </c>
      <c r="B138" s="160" t="s">
        <v>218</v>
      </c>
      <c r="C138" s="174" t="s">
        <v>219</v>
      </c>
      <c r="D138" s="161"/>
      <c r="E138" s="162"/>
      <c r="F138" s="163"/>
      <c r="G138" s="163">
        <f>SUMIF(AG139:AG148,"&lt;&gt;NOR",G139:G148)</f>
        <v>39355.61</v>
      </c>
      <c r="H138" s="163"/>
      <c r="I138" s="163">
        <f>SUM(I139:I148)</f>
        <v>21308.78</v>
      </c>
      <c r="J138" s="163"/>
      <c r="K138" s="163">
        <f>SUM(K139:K148)</f>
        <v>18046.830000000002</v>
      </c>
      <c r="L138" s="163"/>
      <c r="M138" s="163">
        <f>SUM(M139:M148)</f>
        <v>47620.288099999998</v>
      </c>
      <c r="N138" s="163"/>
      <c r="O138" s="163">
        <f>SUM(O139:O148)</f>
        <v>74.52000000000001</v>
      </c>
      <c r="P138" s="163"/>
      <c r="Q138" s="163">
        <f>SUM(Q139:Q148)</f>
        <v>0</v>
      </c>
      <c r="R138" s="163"/>
      <c r="S138" s="163"/>
      <c r="T138" s="164"/>
      <c r="U138" s="158"/>
      <c r="V138" s="158">
        <f>SUM(V139:V148)</f>
        <v>65.849999999999994</v>
      </c>
      <c r="W138" s="158"/>
      <c r="X138" s="158"/>
      <c r="AG138" t="s">
        <v>317</v>
      </c>
    </row>
    <row r="139" spans="1:60" outlineLevel="1" x14ac:dyDescent="0.2">
      <c r="A139" s="165">
        <v>32</v>
      </c>
      <c r="B139" s="166" t="s">
        <v>764</v>
      </c>
      <c r="C139" s="175" t="s">
        <v>765</v>
      </c>
      <c r="D139" s="167" t="s">
        <v>443</v>
      </c>
      <c r="E139" s="168">
        <v>37.497999999999998</v>
      </c>
      <c r="F139" s="169">
        <v>970.4</v>
      </c>
      <c r="G139" s="170">
        <f>ROUND(E139*F139,2)</f>
        <v>36388.06</v>
      </c>
      <c r="H139" s="169">
        <v>507.21</v>
      </c>
      <c r="I139" s="170">
        <f>ROUND(E139*H139,2)</f>
        <v>19019.36</v>
      </c>
      <c r="J139" s="169">
        <v>463.19</v>
      </c>
      <c r="K139" s="170">
        <f>ROUND(E139*J139,2)</f>
        <v>17368.7</v>
      </c>
      <c r="L139" s="170">
        <v>21</v>
      </c>
      <c r="M139" s="170">
        <f>G139*(1+L139/100)</f>
        <v>44029.552599999995</v>
      </c>
      <c r="N139" s="170">
        <v>1.8907700000000001</v>
      </c>
      <c r="O139" s="170">
        <f>ROUND(E139*N139,2)</f>
        <v>70.900000000000006</v>
      </c>
      <c r="P139" s="170">
        <v>0</v>
      </c>
      <c r="Q139" s="170">
        <f>ROUND(E139*P139,2)</f>
        <v>0</v>
      </c>
      <c r="R139" s="170" t="s">
        <v>732</v>
      </c>
      <c r="S139" s="170" t="s">
        <v>387</v>
      </c>
      <c r="T139" s="171" t="s">
        <v>322</v>
      </c>
      <c r="U139" s="157">
        <v>1.7</v>
      </c>
      <c r="V139" s="157">
        <f>ROUND(E139*U139,2)</f>
        <v>63.75</v>
      </c>
      <c r="W139" s="157"/>
      <c r="X139" s="157" t="s">
        <v>388</v>
      </c>
      <c r="Y139" s="148"/>
      <c r="Z139" s="148"/>
      <c r="AA139" s="148"/>
      <c r="AB139" s="148"/>
      <c r="AC139" s="148"/>
      <c r="AD139" s="148"/>
      <c r="AE139" s="148"/>
      <c r="AF139" s="148"/>
      <c r="AG139" s="148" t="s">
        <v>389</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273" t="s">
        <v>766</v>
      </c>
      <c r="D140" s="274"/>
      <c r="E140" s="274"/>
      <c r="F140" s="274"/>
      <c r="G140" s="274"/>
      <c r="H140" s="157"/>
      <c r="I140" s="157"/>
      <c r="J140" s="157"/>
      <c r="K140" s="157"/>
      <c r="L140" s="157"/>
      <c r="M140" s="157"/>
      <c r="N140" s="157"/>
      <c r="O140" s="157"/>
      <c r="P140" s="157"/>
      <c r="Q140" s="157"/>
      <c r="R140" s="157"/>
      <c r="S140" s="157"/>
      <c r="T140" s="157"/>
      <c r="U140" s="157"/>
      <c r="V140" s="157"/>
      <c r="W140" s="157"/>
      <c r="X140" s="157"/>
      <c r="Y140" s="148"/>
      <c r="Z140" s="148"/>
      <c r="AA140" s="148"/>
      <c r="AB140" s="148"/>
      <c r="AC140" s="148"/>
      <c r="AD140" s="148"/>
      <c r="AE140" s="148"/>
      <c r="AF140" s="148"/>
      <c r="AG140" s="148" t="s">
        <v>391</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97" t="s">
        <v>2738</v>
      </c>
      <c r="D141" s="183"/>
      <c r="E141" s="184">
        <v>29.984500000000001</v>
      </c>
      <c r="F141" s="157"/>
      <c r="G141" s="157"/>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393</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97" t="s">
        <v>2739</v>
      </c>
      <c r="D142" s="183"/>
      <c r="E142" s="184">
        <v>5.88</v>
      </c>
      <c r="F142" s="157"/>
      <c r="G142" s="157"/>
      <c r="H142" s="157"/>
      <c r="I142" s="157"/>
      <c r="J142" s="157"/>
      <c r="K142" s="157"/>
      <c r="L142" s="157"/>
      <c r="M142" s="157"/>
      <c r="N142" s="157"/>
      <c r="O142" s="157"/>
      <c r="P142" s="157"/>
      <c r="Q142" s="157"/>
      <c r="R142" s="157"/>
      <c r="S142" s="157"/>
      <c r="T142" s="157"/>
      <c r="U142" s="157"/>
      <c r="V142" s="157"/>
      <c r="W142" s="157"/>
      <c r="X142" s="157"/>
      <c r="Y142" s="148"/>
      <c r="Z142" s="148"/>
      <c r="AA142" s="148"/>
      <c r="AB142" s="148"/>
      <c r="AC142" s="148"/>
      <c r="AD142" s="148"/>
      <c r="AE142" s="148"/>
      <c r="AF142" s="148"/>
      <c r="AG142" s="148" t="s">
        <v>393</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97" t="s">
        <v>2740</v>
      </c>
      <c r="D143" s="183"/>
      <c r="E143" s="184">
        <v>1.6335</v>
      </c>
      <c r="F143" s="157"/>
      <c r="G143" s="157"/>
      <c r="H143" s="157"/>
      <c r="I143" s="157"/>
      <c r="J143" s="157"/>
      <c r="K143" s="157"/>
      <c r="L143" s="157"/>
      <c r="M143" s="157"/>
      <c r="N143" s="157"/>
      <c r="O143" s="157"/>
      <c r="P143" s="157"/>
      <c r="Q143" s="157"/>
      <c r="R143" s="157"/>
      <c r="S143" s="157"/>
      <c r="T143" s="157"/>
      <c r="U143" s="157"/>
      <c r="V143" s="157"/>
      <c r="W143" s="157"/>
      <c r="X143" s="157"/>
      <c r="Y143" s="148"/>
      <c r="Z143" s="148"/>
      <c r="AA143" s="148"/>
      <c r="AB143" s="148"/>
      <c r="AC143" s="148"/>
      <c r="AD143" s="148"/>
      <c r="AE143" s="148"/>
      <c r="AF143" s="148"/>
      <c r="AG143" s="148" t="s">
        <v>393</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ht="22.5" outlineLevel="1" x14ac:dyDescent="0.2">
      <c r="A144" s="165">
        <v>33</v>
      </c>
      <c r="B144" s="166" t="s">
        <v>780</v>
      </c>
      <c r="C144" s="175" t="s">
        <v>781</v>
      </c>
      <c r="D144" s="167" t="s">
        <v>443</v>
      </c>
      <c r="E144" s="168">
        <v>1.4490000000000001</v>
      </c>
      <c r="F144" s="169">
        <v>2048</v>
      </c>
      <c r="G144" s="170">
        <f>ROUND(E144*F144,2)</f>
        <v>2967.55</v>
      </c>
      <c r="H144" s="169">
        <v>1580</v>
      </c>
      <c r="I144" s="170">
        <f>ROUND(E144*H144,2)</f>
        <v>2289.42</v>
      </c>
      <c r="J144" s="169">
        <v>468</v>
      </c>
      <c r="K144" s="170">
        <f>ROUND(E144*J144,2)</f>
        <v>678.13</v>
      </c>
      <c r="L144" s="170">
        <v>21</v>
      </c>
      <c r="M144" s="170">
        <f>G144*(1+L144/100)</f>
        <v>3590.7355000000002</v>
      </c>
      <c r="N144" s="170">
        <v>2.5</v>
      </c>
      <c r="O144" s="170">
        <f>ROUND(E144*N144,2)</f>
        <v>3.62</v>
      </c>
      <c r="P144" s="170">
        <v>0</v>
      </c>
      <c r="Q144" s="170">
        <f>ROUND(E144*P144,2)</f>
        <v>0</v>
      </c>
      <c r="R144" s="170" t="s">
        <v>732</v>
      </c>
      <c r="S144" s="170" t="s">
        <v>387</v>
      </c>
      <c r="T144" s="171" t="s">
        <v>322</v>
      </c>
      <c r="U144" s="157">
        <v>1.45</v>
      </c>
      <c r="V144" s="157">
        <f>ROUND(E144*U144,2)</f>
        <v>2.1</v>
      </c>
      <c r="W144" s="157"/>
      <c r="X144" s="157" t="s">
        <v>388</v>
      </c>
      <c r="Y144" s="148"/>
      <c r="Z144" s="148"/>
      <c r="AA144" s="148"/>
      <c r="AB144" s="148"/>
      <c r="AC144" s="148"/>
      <c r="AD144" s="148"/>
      <c r="AE144" s="148"/>
      <c r="AF144" s="148"/>
      <c r="AG144" s="148" t="s">
        <v>389</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273" t="s">
        <v>782</v>
      </c>
      <c r="D145" s="274"/>
      <c r="E145" s="274"/>
      <c r="F145" s="274"/>
      <c r="G145" s="274"/>
      <c r="H145" s="157"/>
      <c r="I145" s="157"/>
      <c r="J145" s="157"/>
      <c r="K145" s="157"/>
      <c r="L145" s="157"/>
      <c r="M145" s="157"/>
      <c r="N145" s="157"/>
      <c r="O145" s="157"/>
      <c r="P145" s="157"/>
      <c r="Q145" s="157"/>
      <c r="R145" s="157"/>
      <c r="S145" s="157"/>
      <c r="T145" s="157"/>
      <c r="U145" s="157"/>
      <c r="V145" s="157"/>
      <c r="W145" s="157"/>
      <c r="X145" s="157"/>
      <c r="Y145" s="148"/>
      <c r="Z145" s="148"/>
      <c r="AA145" s="148"/>
      <c r="AB145" s="148"/>
      <c r="AC145" s="148"/>
      <c r="AD145" s="148"/>
      <c r="AE145" s="148"/>
      <c r="AF145" s="148"/>
      <c r="AG145" s="148" t="s">
        <v>391</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197" t="s">
        <v>783</v>
      </c>
      <c r="D146" s="183"/>
      <c r="E146" s="184"/>
      <c r="F146" s="157"/>
      <c r="G146" s="157"/>
      <c r="H146" s="157"/>
      <c r="I146" s="157"/>
      <c r="J146" s="157"/>
      <c r="K146" s="157"/>
      <c r="L146" s="157"/>
      <c r="M146" s="157"/>
      <c r="N146" s="157"/>
      <c r="O146" s="157"/>
      <c r="P146" s="157"/>
      <c r="Q146" s="157"/>
      <c r="R146" s="157"/>
      <c r="S146" s="157"/>
      <c r="T146" s="157"/>
      <c r="U146" s="157"/>
      <c r="V146" s="157"/>
      <c r="W146" s="157"/>
      <c r="X146" s="157"/>
      <c r="Y146" s="148"/>
      <c r="Z146" s="148"/>
      <c r="AA146" s="148"/>
      <c r="AB146" s="148"/>
      <c r="AC146" s="148"/>
      <c r="AD146" s="148"/>
      <c r="AE146" s="148"/>
      <c r="AF146" s="148"/>
      <c r="AG146" s="148" t="s">
        <v>393</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97" t="s">
        <v>2741</v>
      </c>
      <c r="D147" s="183"/>
      <c r="E147" s="184">
        <v>1.125</v>
      </c>
      <c r="F147" s="157"/>
      <c r="G147" s="157"/>
      <c r="H147" s="157"/>
      <c r="I147" s="157"/>
      <c r="J147" s="157"/>
      <c r="K147" s="157"/>
      <c r="L147" s="157"/>
      <c r="M147" s="157"/>
      <c r="N147" s="157"/>
      <c r="O147" s="157"/>
      <c r="P147" s="157"/>
      <c r="Q147" s="157"/>
      <c r="R147" s="157"/>
      <c r="S147" s="157"/>
      <c r="T147" s="157"/>
      <c r="U147" s="157"/>
      <c r="V147" s="157"/>
      <c r="W147" s="157"/>
      <c r="X147" s="157"/>
      <c r="Y147" s="148"/>
      <c r="Z147" s="148"/>
      <c r="AA147" s="148"/>
      <c r="AB147" s="148"/>
      <c r="AC147" s="148"/>
      <c r="AD147" s="148"/>
      <c r="AE147" s="148"/>
      <c r="AF147" s="148"/>
      <c r="AG147" s="148" t="s">
        <v>393</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97" t="s">
        <v>2742</v>
      </c>
      <c r="D148" s="183"/>
      <c r="E148" s="184">
        <v>0.32400000000000001</v>
      </c>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393</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x14ac:dyDescent="0.2">
      <c r="A149" s="159" t="s">
        <v>316</v>
      </c>
      <c r="B149" s="160" t="s">
        <v>226</v>
      </c>
      <c r="C149" s="174" t="s">
        <v>227</v>
      </c>
      <c r="D149" s="161"/>
      <c r="E149" s="162"/>
      <c r="F149" s="163"/>
      <c r="G149" s="163">
        <f>SUMIF(AG150:AG213,"&lt;&gt;NOR",G150:G213)</f>
        <v>432671.75</v>
      </c>
      <c r="H149" s="163"/>
      <c r="I149" s="163">
        <f>SUM(I150:I213)</f>
        <v>358553.86</v>
      </c>
      <c r="J149" s="163"/>
      <c r="K149" s="163">
        <f>SUM(K150:K213)</f>
        <v>74117.88</v>
      </c>
      <c r="L149" s="163"/>
      <c r="M149" s="163">
        <f>SUM(M150:M213)</f>
        <v>523532.81749999995</v>
      </c>
      <c r="N149" s="163"/>
      <c r="O149" s="163">
        <f>SUM(O150:O213)</f>
        <v>49.11</v>
      </c>
      <c r="P149" s="163"/>
      <c r="Q149" s="163">
        <f>SUM(Q150:Q213)</f>
        <v>0</v>
      </c>
      <c r="R149" s="163"/>
      <c r="S149" s="163"/>
      <c r="T149" s="164"/>
      <c r="U149" s="158"/>
      <c r="V149" s="158">
        <f>SUM(V150:V213)</f>
        <v>164.77000000000004</v>
      </c>
      <c r="W149" s="158"/>
      <c r="X149" s="158"/>
      <c r="AG149" t="s">
        <v>317</v>
      </c>
    </row>
    <row r="150" spans="1:60" outlineLevel="1" x14ac:dyDescent="0.2">
      <c r="A150" s="165">
        <v>34</v>
      </c>
      <c r="B150" s="166" t="s">
        <v>786</v>
      </c>
      <c r="C150" s="175" t="s">
        <v>787</v>
      </c>
      <c r="D150" s="167" t="s">
        <v>420</v>
      </c>
      <c r="E150" s="168">
        <v>230.65</v>
      </c>
      <c r="F150" s="169">
        <v>35.28</v>
      </c>
      <c r="G150" s="170">
        <f>ROUND(E150*F150,2)</f>
        <v>8137.33</v>
      </c>
      <c r="H150" s="169">
        <v>0</v>
      </c>
      <c r="I150" s="170">
        <f>ROUND(E150*H150,2)</f>
        <v>0</v>
      </c>
      <c r="J150" s="169">
        <v>35.28</v>
      </c>
      <c r="K150" s="170">
        <f>ROUND(E150*J150,2)</f>
        <v>8137.33</v>
      </c>
      <c r="L150" s="170">
        <v>21</v>
      </c>
      <c r="M150" s="170">
        <f>G150*(1+L150/100)</f>
        <v>9846.1692999999996</v>
      </c>
      <c r="N150" s="170">
        <v>1.0000000000000001E-5</v>
      </c>
      <c r="O150" s="170">
        <f>ROUND(E150*N150,2)</f>
        <v>0</v>
      </c>
      <c r="P150" s="170">
        <v>0</v>
      </c>
      <c r="Q150" s="170">
        <f>ROUND(E150*P150,2)</f>
        <v>0</v>
      </c>
      <c r="R150" s="170" t="s">
        <v>732</v>
      </c>
      <c r="S150" s="170" t="s">
        <v>387</v>
      </c>
      <c r="T150" s="171" t="s">
        <v>322</v>
      </c>
      <c r="U150" s="157">
        <v>0.1</v>
      </c>
      <c r="V150" s="157">
        <f>ROUND(E150*U150,2)</f>
        <v>23.07</v>
      </c>
      <c r="W150" s="157"/>
      <c r="X150" s="157" t="s">
        <v>388</v>
      </c>
      <c r="Y150" s="148"/>
      <c r="Z150" s="148"/>
      <c r="AA150" s="148"/>
      <c r="AB150" s="148"/>
      <c r="AC150" s="148"/>
      <c r="AD150" s="148"/>
      <c r="AE150" s="148"/>
      <c r="AF150" s="148"/>
      <c r="AG150" s="148" t="s">
        <v>389</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273" t="s">
        <v>788</v>
      </c>
      <c r="D151" s="274"/>
      <c r="E151" s="274"/>
      <c r="F151" s="274"/>
      <c r="G151" s="274"/>
      <c r="H151" s="157"/>
      <c r="I151" s="157"/>
      <c r="J151" s="157"/>
      <c r="K151" s="157"/>
      <c r="L151" s="157"/>
      <c r="M151" s="157"/>
      <c r="N151" s="157"/>
      <c r="O151" s="157"/>
      <c r="P151" s="157"/>
      <c r="Q151" s="157"/>
      <c r="R151" s="157"/>
      <c r="S151" s="157"/>
      <c r="T151" s="157"/>
      <c r="U151" s="157"/>
      <c r="V151" s="157"/>
      <c r="W151" s="157"/>
      <c r="X151" s="157"/>
      <c r="Y151" s="148"/>
      <c r="Z151" s="148"/>
      <c r="AA151" s="148"/>
      <c r="AB151" s="148"/>
      <c r="AC151" s="148"/>
      <c r="AD151" s="148"/>
      <c r="AE151" s="148"/>
      <c r="AF151" s="148"/>
      <c r="AG151" s="148" t="s">
        <v>391</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97" t="s">
        <v>789</v>
      </c>
      <c r="D152" s="183"/>
      <c r="E152" s="184"/>
      <c r="F152" s="157"/>
      <c r="G152" s="157"/>
      <c r="H152" s="157"/>
      <c r="I152" s="157"/>
      <c r="J152" s="157"/>
      <c r="K152" s="157"/>
      <c r="L152" s="157"/>
      <c r="M152" s="157"/>
      <c r="N152" s="157"/>
      <c r="O152" s="157"/>
      <c r="P152" s="157"/>
      <c r="Q152" s="157"/>
      <c r="R152" s="157"/>
      <c r="S152" s="157"/>
      <c r="T152" s="157"/>
      <c r="U152" s="157"/>
      <c r="V152" s="157"/>
      <c r="W152" s="157"/>
      <c r="X152" s="157"/>
      <c r="Y152" s="148"/>
      <c r="Z152" s="148"/>
      <c r="AA152" s="148"/>
      <c r="AB152" s="148"/>
      <c r="AC152" s="148"/>
      <c r="AD152" s="148"/>
      <c r="AE152" s="148"/>
      <c r="AF152" s="148"/>
      <c r="AG152" s="148" t="s">
        <v>393</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97" t="s">
        <v>2743</v>
      </c>
      <c r="D153" s="183"/>
      <c r="E153" s="184">
        <v>230.65</v>
      </c>
      <c r="F153" s="157"/>
      <c r="G153" s="157"/>
      <c r="H153" s="157"/>
      <c r="I153" s="157"/>
      <c r="J153" s="157"/>
      <c r="K153" s="157"/>
      <c r="L153" s="157"/>
      <c r="M153" s="157"/>
      <c r="N153" s="157"/>
      <c r="O153" s="157"/>
      <c r="P153" s="157"/>
      <c r="Q153" s="157"/>
      <c r="R153" s="157"/>
      <c r="S153" s="157"/>
      <c r="T153" s="157"/>
      <c r="U153" s="157"/>
      <c r="V153" s="157"/>
      <c r="W153" s="157"/>
      <c r="X153" s="157"/>
      <c r="Y153" s="148"/>
      <c r="Z153" s="148"/>
      <c r="AA153" s="148"/>
      <c r="AB153" s="148"/>
      <c r="AC153" s="148"/>
      <c r="AD153" s="148"/>
      <c r="AE153" s="148"/>
      <c r="AF153" s="148"/>
      <c r="AG153" s="148" t="s">
        <v>393</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ht="22.5" outlineLevel="1" x14ac:dyDescent="0.2">
      <c r="A154" s="165">
        <v>35</v>
      </c>
      <c r="B154" s="166" t="s">
        <v>806</v>
      </c>
      <c r="C154" s="175" t="s">
        <v>807</v>
      </c>
      <c r="D154" s="167" t="s">
        <v>420</v>
      </c>
      <c r="E154" s="168">
        <v>230.65</v>
      </c>
      <c r="F154" s="169">
        <v>30.88</v>
      </c>
      <c r="G154" s="170">
        <f>ROUND(E154*F154,2)</f>
        <v>7122.47</v>
      </c>
      <c r="H154" s="169">
        <v>2.99</v>
      </c>
      <c r="I154" s="170">
        <f>ROUND(E154*H154,2)</f>
        <v>689.64</v>
      </c>
      <c r="J154" s="169">
        <v>27.89</v>
      </c>
      <c r="K154" s="170">
        <f>ROUND(E154*J154,2)</f>
        <v>6432.83</v>
      </c>
      <c r="L154" s="170">
        <v>21</v>
      </c>
      <c r="M154" s="170">
        <f>G154*(1+L154/100)</f>
        <v>8618.1887000000006</v>
      </c>
      <c r="N154" s="170">
        <v>0</v>
      </c>
      <c r="O154" s="170">
        <f>ROUND(E154*N154,2)</f>
        <v>0</v>
      </c>
      <c r="P154" s="170">
        <v>0</v>
      </c>
      <c r="Q154" s="170">
        <f>ROUND(E154*P154,2)</f>
        <v>0</v>
      </c>
      <c r="R154" s="170" t="s">
        <v>732</v>
      </c>
      <c r="S154" s="170" t="s">
        <v>387</v>
      </c>
      <c r="T154" s="171" t="s">
        <v>322</v>
      </c>
      <c r="U154" s="157">
        <v>0.08</v>
      </c>
      <c r="V154" s="157">
        <f>ROUND(E154*U154,2)</f>
        <v>18.45</v>
      </c>
      <c r="W154" s="157"/>
      <c r="X154" s="157" t="s">
        <v>388</v>
      </c>
      <c r="Y154" s="148"/>
      <c r="Z154" s="148"/>
      <c r="AA154" s="148"/>
      <c r="AB154" s="148"/>
      <c r="AC154" s="148"/>
      <c r="AD154" s="148"/>
      <c r="AE154" s="148"/>
      <c r="AF154" s="148"/>
      <c r="AG154" s="148" t="s">
        <v>389</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273" t="s">
        <v>808</v>
      </c>
      <c r="D155" s="274"/>
      <c r="E155" s="274"/>
      <c r="F155" s="274"/>
      <c r="G155" s="274"/>
      <c r="H155" s="157"/>
      <c r="I155" s="157"/>
      <c r="J155" s="157"/>
      <c r="K155" s="157"/>
      <c r="L155" s="157"/>
      <c r="M155" s="157"/>
      <c r="N155" s="157"/>
      <c r="O155" s="157"/>
      <c r="P155" s="157"/>
      <c r="Q155" s="157"/>
      <c r="R155" s="157"/>
      <c r="S155" s="157"/>
      <c r="T155" s="157"/>
      <c r="U155" s="157"/>
      <c r="V155" s="157"/>
      <c r="W155" s="157"/>
      <c r="X155" s="157"/>
      <c r="Y155" s="148"/>
      <c r="Z155" s="148"/>
      <c r="AA155" s="148"/>
      <c r="AB155" s="148"/>
      <c r="AC155" s="148"/>
      <c r="AD155" s="148"/>
      <c r="AE155" s="148"/>
      <c r="AF155" s="148"/>
      <c r="AG155" s="148" t="s">
        <v>391</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97" t="s">
        <v>2744</v>
      </c>
      <c r="D156" s="183"/>
      <c r="E156" s="184">
        <v>230.65</v>
      </c>
      <c r="F156" s="157"/>
      <c r="G156" s="157"/>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393</v>
      </c>
      <c r="AH156" s="148">
        <v>5</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ht="33.75" outlineLevel="1" x14ac:dyDescent="0.2">
      <c r="A157" s="165">
        <v>36</v>
      </c>
      <c r="B157" s="166" t="s">
        <v>810</v>
      </c>
      <c r="C157" s="175" t="s">
        <v>811</v>
      </c>
      <c r="D157" s="167" t="s">
        <v>812</v>
      </c>
      <c r="E157" s="168">
        <v>6</v>
      </c>
      <c r="F157" s="169">
        <v>2796</v>
      </c>
      <c r="G157" s="170">
        <f>ROUND(E157*F157,2)</f>
        <v>16776</v>
      </c>
      <c r="H157" s="169">
        <v>263</v>
      </c>
      <c r="I157" s="170">
        <f>ROUND(E157*H157,2)</f>
        <v>1578</v>
      </c>
      <c r="J157" s="169">
        <v>2533</v>
      </c>
      <c r="K157" s="170">
        <f>ROUND(E157*J157,2)</f>
        <v>15198</v>
      </c>
      <c r="L157" s="170">
        <v>21</v>
      </c>
      <c r="M157" s="170">
        <f>G157*(1+L157/100)</f>
        <v>20298.96</v>
      </c>
      <c r="N157" s="170">
        <v>1.7000000000000001E-4</v>
      </c>
      <c r="O157" s="170">
        <f>ROUND(E157*N157,2)</f>
        <v>0</v>
      </c>
      <c r="P157" s="170">
        <v>0</v>
      </c>
      <c r="Q157" s="170">
        <f>ROUND(E157*P157,2)</f>
        <v>0</v>
      </c>
      <c r="R157" s="170" t="s">
        <v>732</v>
      </c>
      <c r="S157" s="170" t="s">
        <v>387</v>
      </c>
      <c r="T157" s="171" t="s">
        <v>322</v>
      </c>
      <c r="U157" s="157">
        <v>7.1</v>
      </c>
      <c r="V157" s="157">
        <f>ROUND(E157*U157,2)</f>
        <v>42.6</v>
      </c>
      <c r="W157" s="157"/>
      <c r="X157" s="157" t="s">
        <v>388</v>
      </c>
      <c r="Y157" s="148"/>
      <c r="Z157" s="148"/>
      <c r="AA157" s="148"/>
      <c r="AB157" s="148"/>
      <c r="AC157" s="148"/>
      <c r="AD157" s="148"/>
      <c r="AE157" s="148"/>
      <c r="AF157" s="148"/>
      <c r="AG157" s="148" t="s">
        <v>389</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273" t="s">
        <v>808</v>
      </c>
      <c r="D158" s="274"/>
      <c r="E158" s="274"/>
      <c r="F158" s="274"/>
      <c r="G158" s="274"/>
      <c r="H158" s="157"/>
      <c r="I158" s="157"/>
      <c r="J158" s="157"/>
      <c r="K158" s="157"/>
      <c r="L158" s="157"/>
      <c r="M158" s="157"/>
      <c r="N158" s="157"/>
      <c r="O158" s="157"/>
      <c r="P158" s="157"/>
      <c r="Q158" s="157"/>
      <c r="R158" s="157"/>
      <c r="S158" s="157"/>
      <c r="T158" s="157"/>
      <c r="U158" s="157"/>
      <c r="V158" s="157"/>
      <c r="W158" s="157"/>
      <c r="X158" s="157"/>
      <c r="Y158" s="148"/>
      <c r="Z158" s="148"/>
      <c r="AA158" s="148"/>
      <c r="AB158" s="148"/>
      <c r="AC158" s="148"/>
      <c r="AD158" s="148"/>
      <c r="AE158" s="148"/>
      <c r="AF158" s="148"/>
      <c r="AG158" s="148" t="s">
        <v>391</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55"/>
      <c r="B159" s="156"/>
      <c r="C159" s="197" t="s">
        <v>2745</v>
      </c>
      <c r="D159" s="183"/>
      <c r="E159" s="184">
        <v>6</v>
      </c>
      <c r="F159" s="157"/>
      <c r="G159" s="157"/>
      <c r="H159" s="157"/>
      <c r="I159" s="157"/>
      <c r="J159" s="157"/>
      <c r="K159" s="157"/>
      <c r="L159" s="157"/>
      <c r="M159" s="157"/>
      <c r="N159" s="157"/>
      <c r="O159" s="157"/>
      <c r="P159" s="157"/>
      <c r="Q159" s="157"/>
      <c r="R159" s="157"/>
      <c r="S159" s="157"/>
      <c r="T159" s="157"/>
      <c r="U159" s="157"/>
      <c r="V159" s="157"/>
      <c r="W159" s="157"/>
      <c r="X159" s="157"/>
      <c r="Y159" s="148"/>
      <c r="Z159" s="148"/>
      <c r="AA159" s="148"/>
      <c r="AB159" s="148"/>
      <c r="AC159" s="148"/>
      <c r="AD159" s="148"/>
      <c r="AE159" s="148"/>
      <c r="AF159" s="148"/>
      <c r="AG159" s="148" t="s">
        <v>393</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65">
        <v>37</v>
      </c>
      <c r="B160" s="166" t="s">
        <v>814</v>
      </c>
      <c r="C160" s="175" t="s">
        <v>815</v>
      </c>
      <c r="D160" s="167" t="s">
        <v>420</v>
      </c>
      <c r="E160" s="168">
        <v>230.65</v>
      </c>
      <c r="F160" s="169">
        <v>43.68</v>
      </c>
      <c r="G160" s="170">
        <f>ROUND(E160*F160,2)</f>
        <v>10074.790000000001</v>
      </c>
      <c r="H160" s="169">
        <v>0</v>
      </c>
      <c r="I160" s="170">
        <f>ROUND(E160*H160,2)</f>
        <v>0</v>
      </c>
      <c r="J160" s="169">
        <v>43.68</v>
      </c>
      <c r="K160" s="170">
        <f>ROUND(E160*J160,2)</f>
        <v>10074.790000000001</v>
      </c>
      <c r="L160" s="170">
        <v>21</v>
      </c>
      <c r="M160" s="170">
        <f>G160*(1+L160/100)</f>
        <v>12190.4959</v>
      </c>
      <c r="N160" s="170">
        <v>0</v>
      </c>
      <c r="O160" s="170">
        <f>ROUND(E160*N160,2)</f>
        <v>0</v>
      </c>
      <c r="P160" s="170">
        <v>0</v>
      </c>
      <c r="Q160" s="170">
        <f>ROUND(E160*P160,2)</f>
        <v>0</v>
      </c>
      <c r="R160" s="170" t="s">
        <v>732</v>
      </c>
      <c r="S160" s="170" t="s">
        <v>387</v>
      </c>
      <c r="T160" s="171" t="s">
        <v>322</v>
      </c>
      <c r="U160" s="157">
        <v>0.03</v>
      </c>
      <c r="V160" s="157">
        <f>ROUND(E160*U160,2)</f>
        <v>6.92</v>
      </c>
      <c r="W160" s="157"/>
      <c r="X160" s="157" t="s">
        <v>388</v>
      </c>
      <c r="Y160" s="148"/>
      <c r="Z160" s="148"/>
      <c r="AA160" s="148"/>
      <c r="AB160" s="148"/>
      <c r="AC160" s="148"/>
      <c r="AD160" s="148"/>
      <c r="AE160" s="148"/>
      <c r="AF160" s="148"/>
      <c r="AG160" s="148" t="s">
        <v>389</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97" t="s">
        <v>2744</v>
      </c>
      <c r="D161" s="183"/>
      <c r="E161" s="184">
        <v>230.65</v>
      </c>
      <c r="F161" s="157"/>
      <c r="G161" s="157"/>
      <c r="H161" s="157"/>
      <c r="I161" s="157"/>
      <c r="J161" s="157"/>
      <c r="K161" s="157"/>
      <c r="L161" s="157"/>
      <c r="M161" s="157"/>
      <c r="N161" s="157"/>
      <c r="O161" s="157"/>
      <c r="P161" s="157"/>
      <c r="Q161" s="157"/>
      <c r="R161" s="157"/>
      <c r="S161" s="157"/>
      <c r="T161" s="157"/>
      <c r="U161" s="157"/>
      <c r="V161" s="157"/>
      <c r="W161" s="157"/>
      <c r="X161" s="157"/>
      <c r="Y161" s="148"/>
      <c r="Z161" s="148"/>
      <c r="AA161" s="148"/>
      <c r="AB161" s="148"/>
      <c r="AC161" s="148"/>
      <c r="AD161" s="148"/>
      <c r="AE161" s="148"/>
      <c r="AF161" s="148"/>
      <c r="AG161" s="148" t="s">
        <v>393</v>
      </c>
      <c r="AH161" s="148">
        <v>5</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65">
        <v>38</v>
      </c>
      <c r="B162" s="166" t="s">
        <v>816</v>
      </c>
      <c r="C162" s="175" t="s">
        <v>817</v>
      </c>
      <c r="D162" s="167" t="s">
        <v>727</v>
      </c>
      <c r="E162" s="168">
        <v>1</v>
      </c>
      <c r="F162" s="169">
        <v>286.39999999999998</v>
      </c>
      <c r="G162" s="170">
        <f>ROUND(E162*F162,2)</f>
        <v>286.39999999999998</v>
      </c>
      <c r="H162" s="169">
        <v>37.049999999999997</v>
      </c>
      <c r="I162" s="170">
        <f>ROUND(E162*H162,2)</f>
        <v>37.049999999999997</v>
      </c>
      <c r="J162" s="169">
        <v>249.35</v>
      </c>
      <c r="K162" s="170">
        <f>ROUND(E162*J162,2)</f>
        <v>249.35</v>
      </c>
      <c r="L162" s="170">
        <v>21</v>
      </c>
      <c r="M162" s="170">
        <f>G162*(1+L162/100)</f>
        <v>346.54399999999998</v>
      </c>
      <c r="N162" s="170">
        <v>3.9030000000000002E-2</v>
      </c>
      <c r="O162" s="170">
        <f>ROUND(E162*N162,2)</f>
        <v>0.04</v>
      </c>
      <c r="P162" s="170">
        <v>0</v>
      </c>
      <c r="Q162" s="170">
        <f>ROUND(E162*P162,2)</f>
        <v>0</v>
      </c>
      <c r="R162" s="170" t="s">
        <v>732</v>
      </c>
      <c r="S162" s="170" t="s">
        <v>387</v>
      </c>
      <c r="T162" s="171" t="s">
        <v>322</v>
      </c>
      <c r="U162" s="157">
        <v>0.82</v>
      </c>
      <c r="V162" s="157">
        <f>ROUND(E162*U162,2)</f>
        <v>0.82</v>
      </c>
      <c r="W162" s="157"/>
      <c r="X162" s="157" t="s">
        <v>388</v>
      </c>
      <c r="Y162" s="148"/>
      <c r="Z162" s="148"/>
      <c r="AA162" s="148"/>
      <c r="AB162" s="148"/>
      <c r="AC162" s="148"/>
      <c r="AD162" s="148"/>
      <c r="AE162" s="148"/>
      <c r="AF162" s="148"/>
      <c r="AG162" s="148" t="s">
        <v>389</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97" t="s">
        <v>2746</v>
      </c>
      <c r="D163" s="183"/>
      <c r="E163" s="184"/>
      <c r="F163" s="157"/>
      <c r="G163" s="157"/>
      <c r="H163" s="157"/>
      <c r="I163" s="157"/>
      <c r="J163" s="157"/>
      <c r="K163" s="157"/>
      <c r="L163" s="157"/>
      <c r="M163" s="157"/>
      <c r="N163" s="157"/>
      <c r="O163" s="157"/>
      <c r="P163" s="157"/>
      <c r="Q163" s="157"/>
      <c r="R163" s="157"/>
      <c r="S163" s="157"/>
      <c r="T163" s="157"/>
      <c r="U163" s="157"/>
      <c r="V163" s="157"/>
      <c r="W163" s="157"/>
      <c r="X163" s="157"/>
      <c r="Y163" s="148"/>
      <c r="Z163" s="148"/>
      <c r="AA163" s="148"/>
      <c r="AB163" s="148"/>
      <c r="AC163" s="148"/>
      <c r="AD163" s="148"/>
      <c r="AE163" s="148"/>
      <c r="AF163" s="148"/>
      <c r="AG163" s="148" t="s">
        <v>393</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97" t="s">
        <v>2747</v>
      </c>
      <c r="D164" s="183"/>
      <c r="E164" s="184">
        <v>1</v>
      </c>
      <c r="F164" s="157"/>
      <c r="G164" s="157"/>
      <c r="H164" s="157"/>
      <c r="I164" s="157"/>
      <c r="J164" s="157"/>
      <c r="K164" s="157"/>
      <c r="L164" s="157"/>
      <c r="M164" s="157"/>
      <c r="N164" s="157"/>
      <c r="O164" s="157"/>
      <c r="P164" s="157"/>
      <c r="Q164" s="157"/>
      <c r="R164" s="157"/>
      <c r="S164" s="157"/>
      <c r="T164" s="157"/>
      <c r="U164" s="157"/>
      <c r="V164" s="157"/>
      <c r="W164" s="157"/>
      <c r="X164" s="157"/>
      <c r="Y164" s="148"/>
      <c r="Z164" s="148"/>
      <c r="AA164" s="148"/>
      <c r="AB164" s="148"/>
      <c r="AC164" s="148"/>
      <c r="AD164" s="148"/>
      <c r="AE164" s="148"/>
      <c r="AF164" s="148"/>
      <c r="AG164" s="148" t="s">
        <v>393</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65">
        <v>39</v>
      </c>
      <c r="B165" s="166" t="s">
        <v>822</v>
      </c>
      <c r="C165" s="175" t="s">
        <v>823</v>
      </c>
      <c r="D165" s="167" t="s">
        <v>727</v>
      </c>
      <c r="E165" s="168">
        <v>8</v>
      </c>
      <c r="F165" s="169">
        <v>391.6</v>
      </c>
      <c r="G165" s="170">
        <f>ROUND(E165*F165,2)</f>
        <v>3132.8</v>
      </c>
      <c r="H165" s="169">
        <v>0</v>
      </c>
      <c r="I165" s="170">
        <f>ROUND(E165*H165,2)</f>
        <v>0</v>
      </c>
      <c r="J165" s="169">
        <v>391.6</v>
      </c>
      <c r="K165" s="170">
        <f>ROUND(E165*J165,2)</f>
        <v>3132.8</v>
      </c>
      <c r="L165" s="170">
        <v>21</v>
      </c>
      <c r="M165" s="170">
        <f>G165*(1+L165/100)</f>
        <v>3790.6880000000001</v>
      </c>
      <c r="N165" s="170">
        <v>0</v>
      </c>
      <c r="O165" s="170">
        <f>ROUND(E165*N165,2)</f>
        <v>0</v>
      </c>
      <c r="P165" s="170">
        <v>0</v>
      </c>
      <c r="Q165" s="170">
        <f>ROUND(E165*P165,2)</f>
        <v>0</v>
      </c>
      <c r="R165" s="170" t="s">
        <v>732</v>
      </c>
      <c r="S165" s="170" t="s">
        <v>387</v>
      </c>
      <c r="T165" s="171" t="s">
        <v>322</v>
      </c>
      <c r="U165" s="157">
        <v>0.79</v>
      </c>
      <c r="V165" s="157">
        <f>ROUND(E165*U165,2)</f>
        <v>6.32</v>
      </c>
      <c r="W165" s="157"/>
      <c r="X165" s="157" t="s">
        <v>388</v>
      </c>
      <c r="Y165" s="148"/>
      <c r="Z165" s="148"/>
      <c r="AA165" s="148"/>
      <c r="AB165" s="148"/>
      <c r="AC165" s="148"/>
      <c r="AD165" s="148"/>
      <c r="AE165" s="148"/>
      <c r="AF165" s="148"/>
      <c r="AG165" s="148" t="s">
        <v>389</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273" t="s">
        <v>824</v>
      </c>
      <c r="D166" s="274"/>
      <c r="E166" s="274"/>
      <c r="F166" s="274"/>
      <c r="G166" s="274"/>
      <c r="H166" s="157"/>
      <c r="I166" s="157"/>
      <c r="J166" s="157"/>
      <c r="K166" s="157"/>
      <c r="L166" s="157"/>
      <c r="M166" s="157"/>
      <c r="N166" s="157"/>
      <c r="O166" s="157"/>
      <c r="P166" s="157"/>
      <c r="Q166" s="157"/>
      <c r="R166" s="157"/>
      <c r="S166" s="157"/>
      <c r="T166" s="157"/>
      <c r="U166" s="157"/>
      <c r="V166" s="157"/>
      <c r="W166" s="157"/>
      <c r="X166" s="157"/>
      <c r="Y166" s="148"/>
      <c r="Z166" s="148"/>
      <c r="AA166" s="148"/>
      <c r="AB166" s="148"/>
      <c r="AC166" s="148"/>
      <c r="AD166" s="148"/>
      <c r="AE166" s="148"/>
      <c r="AF166" s="148"/>
      <c r="AG166" s="148" t="s">
        <v>391</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97" t="s">
        <v>2748</v>
      </c>
      <c r="D167" s="183"/>
      <c r="E167" s="184"/>
      <c r="F167" s="157"/>
      <c r="G167" s="157"/>
      <c r="H167" s="157"/>
      <c r="I167" s="157"/>
      <c r="J167" s="157"/>
      <c r="K167" s="157"/>
      <c r="L167" s="157"/>
      <c r="M167" s="157"/>
      <c r="N167" s="157"/>
      <c r="O167" s="157"/>
      <c r="P167" s="157"/>
      <c r="Q167" s="157"/>
      <c r="R167" s="157"/>
      <c r="S167" s="157"/>
      <c r="T167" s="157"/>
      <c r="U167" s="157"/>
      <c r="V167" s="157"/>
      <c r="W167" s="157"/>
      <c r="X167" s="157"/>
      <c r="Y167" s="148"/>
      <c r="Z167" s="148"/>
      <c r="AA167" s="148"/>
      <c r="AB167" s="148"/>
      <c r="AC167" s="148"/>
      <c r="AD167" s="148"/>
      <c r="AE167" s="148"/>
      <c r="AF167" s="148"/>
      <c r="AG167" s="148" t="s">
        <v>393</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97" t="s">
        <v>2749</v>
      </c>
      <c r="D168" s="183"/>
      <c r="E168" s="184">
        <v>8</v>
      </c>
      <c r="F168" s="157"/>
      <c r="G168" s="157"/>
      <c r="H168" s="157"/>
      <c r="I168" s="157"/>
      <c r="J168" s="157"/>
      <c r="K168" s="157"/>
      <c r="L168" s="157"/>
      <c r="M168" s="157"/>
      <c r="N168" s="157"/>
      <c r="O168" s="157"/>
      <c r="P168" s="157"/>
      <c r="Q168" s="157"/>
      <c r="R168" s="157"/>
      <c r="S168" s="157"/>
      <c r="T168" s="157"/>
      <c r="U168" s="157"/>
      <c r="V168" s="157"/>
      <c r="W168" s="157"/>
      <c r="X168" s="157"/>
      <c r="Y168" s="148"/>
      <c r="Z168" s="148"/>
      <c r="AA168" s="148"/>
      <c r="AB168" s="148"/>
      <c r="AC168" s="148"/>
      <c r="AD168" s="148"/>
      <c r="AE168" s="148"/>
      <c r="AF168" s="148"/>
      <c r="AG168" s="148" t="s">
        <v>393</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65">
        <v>40</v>
      </c>
      <c r="B169" s="166" t="s">
        <v>830</v>
      </c>
      <c r="C169" s="175" t="s">
        <v>831</v>
      </c>
      <c r="D169" s="167" t="s">
        <v>727</v>
      </c>
      <c r="E169" s="168">
        <v>2</v>
      </c>
      <c r="F169" s="169">
        <v>504.8</v>
      </c>
      <c r="G169" s="170">
        <f>ROUND(E169*F169,2)</f>
        <v>1009.6</v>
      </c>
      <c r="H169" s="169">
        <v>0</v>
      </c>
      <c r="I169" s="170">
        <f>ROUND(E169*H169,2)</f>
        <v>0</v>
      </c>
      <c r="J169" s="169">
        <v>504.8</v>
      </c>
      <c r="K169" s="170">
        <f>ROUND(E169*J169,2)</f>
        <v>1009.6</v>
      </c>
      <c r="L169" s="170">
        <v>21</v>
      </c>
      <c r="M169" s="170">
        <f>G169*(1+L169/100)</f>
        <v>1221.616</v>
      </c>
      <c r="N169" s="170">
        <v>0</v>
      </c>
      <c r="O169" s="170">
        <f>ROUND(E169*N169,2)</f>
        <v>0</v>
      </c>
      <c r="P169" s="170">
        <v>0</v>
      </c>
      <c r="Q169" s="170">
        <f>ROUND(E169*P169,2)</f>
        <v>0</v>
      </c>
      <c r="R169" s="170" t="s">
        <v>732</v>
      </c>
      <c r="S169" s="170" t="s">
        <v>387</v>
      </c>
      <c r="T169" s="171" t="s">
        <v>322</v>
      </c>
      <c r="U169" s="157">
        <v>0.95</v>
      </c>
      <c r="V169" s="157">
        <f>ROUND(E169*U169,2)</f>
        <v>1.9</v>
      </c>
      <c r="W169" s="157"/>
      <c r="X169" s="157" t="s">
        <v>388</v>
      </c>
      <c r="Y169" s="148"/>
      <c r="Z169" s="148"/>
      <c r="AA169" s="148"/>
      <c r="AB169" s="148"/>
      <c r="AC169" s="148"/>
      <c r="AD169" s="148"/>
      <c r="AE169" s="148"/>
      <c r="AF169" s="148"/>
      <c r="AG169" s="148" t="s">
        <v>389</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273" t="s">
        <v>824</v>
      </c>
      <c r="D170" s="274"/>
      <c r="E170" s="274"/>
      <c r="F170" s="274"/>
      <c r="G170" s="274"/>
      <c r="H170" s="157"/>
      <c r="I170" s="157"/>
      <c r="J170" s="157"/>
      <c r="K170" s="157"/>
      <c r="L170" s="157"/>
      <c r="M170" s="157"/>
      <c r="N170" s="157"/>
      <c r="O170" s="157"/>
      <c r="P170" s="157"/>
      <c r="Q170" s="157"/>
      <c r="R170" s="157"/>
      <c r="S170" s="157"/>
      <c r="T170" s="157"/>
      <c r="U170" s="157"/>
      <c r="V170" s="157"/>
      <c r="W170" s="157"/>
      <c r="X170" s="157"/>
      <c r="Y170" s="148"/>
      <c r="Z170" s="148"/>
      <c r="AA170" s="148"/>
      <c r="AB170" s="148"/>
      <c r="AC170" s="148"/>
      <c r="AD170" s="148"/>
      <c r="AE170" s="148"/>
      <c r="AF170" s="148"/>
      <c r="AG170" s="148" t="s">
        <v>391</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97" t="s">
        <v>2750</v>
      </c>
      <c r="D171" s="183"/>
      <c r="E171" s="184"/>
      <c r="F171" s="157"/>
      <c r="G171" s="157"/>
      <c r="H171" s="157"/>
      <c r="I171" s="157"/>
      <c r="J171" s="157"/>
      <c r="K171" s="157"/>
      <c r="L171" s="157"/>
      <c r="M171" s="157"/>
      <c r="N171" s="157"/>
      <c r="O171" s="157"/>
      <c r="P171" s="157"/>
      <c r="Q171" s="157"/>
      <c r="R171" s="157"/>
      <c r="S171" s="157"/>
      <c r="T171" s="157"/>
      <c r="U171" s="157"/>
      <c r="V171" s="157"/>
      <c r="W171" s="157"/>
      <c r="X171" s="157"/>
      <c r="Y171" s="148"/>
      <c r="Z171" s="148"/>
      <c r="AA171" s="148"/>
      <c r="AB171" s="148"/>
      <c r="AC171" s="148"/>
      <c r="AD171" s="148"/>
      <c r="AE171" s="148"/>
      <c r="AF171" s="148"/>
      <c r="AG171" s="148" t="s">
        <v>393</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97" t="s">
        <v>2751</v>
      </c>
      <c r="D172" s="183"/>
      <c r="E172" s="184">
        <v>2</v>
      </c>
      <c r="F172" s="157"/>
      <c r="G172" s="157"/>
      <c r="H172" s="157"/>
      <c r="I172" s="157"/>
      <c r="J172" s="157"/>
      <c r="K172" s="157"/>
      <c r="L172" s="157"/>
      <c r="M172" s="157"/>
      <c r="N172" s="157"/>
      <c r="O172" s="157"/>
      <c r="P172" s="157"/>
      <c r="Q172" s="157"/>
      <c r="R172" s="157"/>
      <c r="S172" s="157"/>
      <c r="T172" s="157"/>
      <c r="U172" s="157"/>
      <c r="V172" s="157"/>
      <c r="W172" s="157"/>
      <c r="X172" s="157"/>
      <c r="Y172" s="148"/>
      <c r="Z172" s="148"/>
      <c r="AA172" s="148"/>
      <c r="AB172" s="148"/>
      <c r="AC172" s="148"/>
      <c r="AD172" s="148"/>
      <c r="AE172" s="148"/>
      <c r="AF172" s="148"/>
      <c r="AG172" s="148" t="s">
        <v>393</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ht="22.5" outlineLevel="1" x14ac:dyDescent="0.2">
      <c r="A173" s="165">
        <v>41</v>
      </c>
      <c r="B173" s="166" t="s">
        <v>836</v>
      </c>
      <c r="C173" s="175" t="s">
        <v>837</v>
      </c>
      <c r="D173" s="167" t="s">
        <v>727</v>
      </c>
      <c r="E173" s="168">
        <v>6</v>
      </c>
      <c r="F173" s="169">
        <v>1291.2</v>
      </c>
      <c r="G173" s="170">
        <f>ROUND(E173*F173,2)</f>
        <v>7747.2</v>
      </c>
      <c r="H173" s="169">
        <v>0</v>
      </c>
      <c r="I173" s="170">
        <f>ROUND(E173*H173,2)</f>
        <v>0</v>
      </c>
      <c r="J173" s="169">
        <v>1291.2</v>
      </c>
      <c r="K173" s="170">
        <f>ROUND(E173*J173,2)</f>
        <v>7747.2</v>
      </c>
      <c r="L173" s="170">
        <v>21</v>
      </c>
      <c r="M173" s="170">
        <f>G173*(1+L173/100)</f>
        <v>9374.1119999999992</v>
      </c>
      <c r="N173" s="170">
        <v>0</v>
      </c>
      <c r="O173" s="170">
        <f>ROUND(E173*N173,2)</f>
        <v>0</v>
      </c>
      <c r="P173" s="170">
        <v>0</v>
      </c>
      <c r="Q173" s="170">
        <f>ROUND(E173*P173,2)</f>
        <v>0</v>
      </c>
      <c r="R173" s="170" t="s">
        <v>732</v>
      </c>
      <c r="S173" s="170" t="s">
        <v>387</v>
      </c>
      <c r="T173" s="171" t="s">
        <v>322</v>
      </c>
      <c r="U173" s="157">
        <v>1.75</v>
      </c>
      <c r="V173" s="157">
        <f>ROUND(E173*U173,2)</f>
        <v>10.5</v>
      </c>
      <c r="W173" s="157"/>
      <c r="X173" s="157" t="s">
        <v>388</v>
      </c>
      <c r="Y173" s="148"/>
      <c r="Z173" s="148"/>
      <c r="AA173" s="148"/>
      <c r="AB173" s="148"/>
      <c r="AC173" s="148"/>
      <c r="AD173" s="148"/>
      <c r="AE173" s="148"/>
      <c r="AF173" s="148"/>
      <c r="AG173" s="148" t="s">
        <v>389</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273" t="s">
        <v>824</v>
      </c>
      <c r="D174" s="274"/>
      <c r="E174" s="274"/>
      <c r="F174" s="274"/>
      <c r="G174" s="274"/>
      <c r="H174" s="157"/>
      <c r="I174" s="157"/>
      <c r="J174" s="157"/>
      <c r="K174" s="157"/>
      <c r="L174" s="157"/>
      <c r="M174" s="157"/>
      <c r="N174" s="157"/>
      <c r="O174" s="157"/>
      <c r="P174" s="157"/>
      <c r="Q174" s="157"/>
      <c r="R174" s="157"/>
      <c r="S174" s="157"/>
      <c r="T174" s="157"/>
      <c r="U174" s="157"/>
      <c r="V174" s="157"/>
      <c r="W174" s="157"/>
      <c r="X174" s="157"/>
      <c r="Y174" s="148"/>
      <c r="Z174" s="148"/>
      <c r="AA174" s="148"/>
      <c r="AB174" s="148"/>
      <c r="AC174" s="148"/>
      <c r="AD174" s="148"/>
      <c r="AE174" s="148"/>
      <c r="AF174" s="148"/>
      <c r="AG174" s="148" t="s">
        <v>391</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97" t="s">
        <v>2752</v>
      </c>
      <c r="D175" s="183"/>
      <c r="E175" s="184"/>
      <c r="F175" s="157"/>
      <c r="G175" s="157"/>
      <c r="H175" s="157"/>
      <c r="I175" s="157"/>
      <c r="J175" s="157"/>
      <c r="K175" s="157"/>
      <c r="L175" s="157"/>
      <c r="M175" s="157"/>
      <c r="N175" s="157"/>
      <c r="O175" s="157"/>
      <c r="P175" s="157"/>
      <c r="Q175" s="157"/>
      <c r="R175" s="157"/>
      <c r="S175" s="157"/>
      <c r="T175" s="157"/>
      <c r="U175" s="157"/>
      <c r="V175" s="157"/>
      <c r="W175" s="157"/>
      <c r="X175" s="157"/>
      <c r="Y175" s="148"/>
      <c r="Z175" s="148"/>
      <c r="AA175" s="148"/>
      <c r="AB175" s="148"/>
      <c r="AC175" s="148"/>
      <c r="AD175" s="148"/>
      <c r="AE175" s="148"/>
      <c r="AF175" s="148"/>
      <c r="AG175" s="148" t="s">
        <v>393</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97" t="s">
        <v>2753</v>
      </c>
      <c r="D176" s="183"/>
      <c r="E176" s="184">
        <v>5</v>
      </c>
      <c r="F176" s="157"/>
      <c r="G176" s="157"/>
      <c r="H176" s="157"/>
      <c r="I176" s="157"/>
      <c r="J176" s="157"/>
      <c r="K176" s="157"/>
      <c r="L176" s="157"/>
      <c r="M176" s="157"/>
      <c r="N176" s="157"/>
      <c r="O176" s="157"/>
      <c r="P176" s="157"/>
      <c r="Q176" s="157"/>
      <c r="R176" s="157"/>
      <c r="S176" s="157"/>
      <c r="T176" s="157"/>
      <c r="U176" s="157"/>
      <c r="V176" s="157"/>
      <c r="W176" s="157"/>
      <c r="X176" s="157"/>
      <c r="Y176" s="148"/>
      <c r="Z176" s="148"/>
      <c r="AA176" s="148"/>
      <c r="AB176" s="148"/>
      <c r="AC176" s="148"/>
      <c r="AD176" s="148"/>
      <c r="AE176" s="148"/>
      <c r="AF176" s="148"/>
      <c r="AG176" s="148" t="s">
        <v>393</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97" t="s">
        <v>2754</v>
      </c>
      <c r="D177" s="183"/>
      <c r="E177" s="184"/>
      <c r="F177" s="157"/>
      <c r="G177" s="157"/>
      <c r="H177" s="157"/>
      <c r="I177" s="157"/>
      <c r="J177" s="157"/>
      <c r="K177" s="157"/>
      <c r="L177" s="157"/>
      <c r="M177" s="157"/>
      <c r="N177" s="157"/>
      <c r="O177" s="157"/>
      <c r="P177" s="157"/>
      <c r="Q177" s="157"/>
      <c r="R177" s="157"/>
      <c r="S177" s="157"/>
      <c r="T177" s="157"/>
      <c r="U177" s="157"/>
      <c r="V177" s="157"/>
      <c r="W177" s="157"/>
      <c r="X177" s="157"/>
      <c r="Y177" s="148"/>
      <c r="Z177" s="148"/>
      <c r="AA177" s="148"/>
      <c r="AB177" s="148"/>
      <c r="AC177" s="148"/>
      <c r="AD177" s="148"/>
      <c r="AE177" s="148"/>
      <c r="AF177" s="148"/>
      <c r="AG177" s="148" t="s">
        <v>393</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97" t="s">
        <v>2747</v>
      </c>
      <c r="D178" s="183"/>
      <c r="E178" s="184">
        <v>1</v>
      </c>
      <c r="F178" s="157"/>
      <c r="G178" s="157"/>
      <c r="H178" s="157"/>
      <c r="I178" s="157"/>
      <c r="J178" s="157"/>
      <c r="K178" s="157"/>
      <c r="L178" s="157"/>
      <c r="M178" s="157"/>
      <c r="N178" s="157"/>
      <c r="O178" s="157"/>
      <c r="P178" s="157"/>
      <c r="Q178" s="157"/>
      <c r="R178" s="157"/>
      <c r="S178" s="157"/>
      <c r="T178" s="157"/>
      <c r="U178" s="157"/>
      <c r="V178" s="157"/>
      <c r="W178" s="157"/>
      <c r="X178" s="157"/>
      <c r="Y178" s="148"/>
      <c r="Z178" s="148"/>
      <c r="AA178" s="148"/>
      <c r="AB178" s="148"/>
      <c r="AC178" s="148"/>
      <c r="AD178" s="148"/>
      <c r="AE178" s="148"/>
      <c r="AF178" s="148"/>
      <c r="AG178" s="148" t="s">
        <v>393</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65">
        <v>42</v>
      </c>
      <c r="B179" s="166" t="s">
        <v>850</v>
      </c>
      <c r="C179" s="175" t="s">
        <v>851</v>
      </c>
      <c r="D179" s="167" t="s">
        <v>727</v>
      </c>
      <c r="E179" s="168">
        <v>6</v>
      </c>
      <c r="F179" s="169">
        <v>540.79999999999995</v>
      </c>
      <c r="G179" s="170">
        <f>ROUND(E179*F179,2)</f>
        <v>3244.8</v>
      </c>
      <c r="H179" s="169">
        <v>7</v>
      </c>
      <c r="I179" s="170">
        <f>ROUND(E179*H179,2)</f>
        <v>42</v>
      </c>
      <c r="J179" s="169">
        <v>533.79999999999995</v>
      </c>
      <c r="K179" s="170">
        <f>ROUND(E179*J179,2)</f>
        <v>3202.8</v>
      </c>
      <c r="L179" s="170">
        <v>21</v>
      </c>
      <c r="M179" s="170">
        <f>G179*(1+L179/100)</f>
        <v>3926.2080000000001</v>
      </c>
      <c r="N179" s="170">
        <v>7.0200000000000002E-3</v>
      </c>
      <c r="O179" s="170">
        <f>ROUND(E179*N179,2)</f>
        <v>0.04</v>
      </c>
      <c r="P179" s="170">
        <v>0</v>
      </c>
      <c r="Q179" s="170">
        <f>ROUND(E179*P179,2)</f>
        <v>0</v>
      </c>
      <c r="R179" s="170" t="s">
        <v>732</v>
      </c>
      <c r="S179" s="170" t="s">
        <v>387</v>
      </c>
      <c r="T179" s="171" t="s">
        <v>322</v>
      </c>
      <c r="U179" s="157">
        <v>1.0900000000000001</v>
      </c>
      <c r="V179" s="157">
        <f>ROUND(E179*U179,2)</f>
        <v>6.54</v>
      </c>
      <c r="W179" s="157"/>
      <c r="X179" s="157" t="s">
        <v>388</v>
      </c>
      <c r="Y179" s="148"/>
      <c r="Z179" s="148"/>
      <c r="AA179" s="148"/>
      <c r="AB179" s="148"/>
      <c r="AC179" s="148"/>
      <c r="AD179" s="148"/>
      <c r="AE179" s="148"/>
      <c r="AF179" s="148"/>
      <c r="AG179" s="148" t="s">
        <v>389</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97" t="s">
        <v>2755</v>
      </c>
      <c r="D180" s="183"/>
      <c r="E180" s="184">
        <v>6</v>
      </c>
      <c r="F180" s="157"/>
      <c r="G180" s="157"/>
      <c r="H180" s="157"/>
      <c r="I180" s="157"/>
      <c r="J180" s="157"/>
      <c r="K180" s="157"/>
      <c r="L180" s="157"/>
      <c r="M180" s="157"/>
      <c r="N180" s="157"/>
      <c r="O180" s="157"/>
      <c r="P180" s="157"/>
      <c r="Q180" s="157"/>
      <c r="R180" s="157"/>
      <c r="S180" s="157"/>
      <c r="T180" s="157"/>
      <c r="U180" s="157"/>
      <c r="V180" s="157"/>
      <c r="W180" s="157"/>
      <c r="X180" s="157"/>
      <c r="Y180" s="148"/>
      <c r="Z180" s="148"/>
      <c r="AA180" s="148"/>
      <c r="AB180" s="148"/>
      <c r="AC180" s="148"/>
      <c r="AD180" s="148"/>
      <c r="AE180" s="148"/>
      <c r="AF180" s="148"/>
      <c r="AG180" s="148" t="s">
        <v>393</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65">
        <v>43</v>
      </c>
      <c r="B181" s="166" t="s">
        <v>856</v>
      </c>
      <c r="C181" s="175" t="s">
        <v>857</v>
      </c>
      <c r="D181" s="167" t="s">
        <v>443</v>
      </c>
      <c r="E181" s="168">
        <v>7.8928700000000003</v>
      </c>
      <c r="F181" s="169">
        <v>2124</v>
      </c>
      <c r="G181" s="170">
        <f>ROUND(E181*F181,2)</f>
        <v>16764.46</v>
      </c>
      <c r="H181" s="169">
        <v>1768</v>
      </c>
      <c r="I181" s="170">
        <f>ROUND(E181*H181,2)</f>
        <v>13954.59</v>
      </c>
      <c r="J181" s="169">
        <v>356</v>
      </c>
      <c r="K181" s="170">
        <f>ROUND(E181*J181,2)</f>
        <v>2809.86</v>
      </c>
      <c r="L181" s="170">
        <v>21</v>
      </c>
      <c r="M181" s="170">
        <f>G181*(1+L181/100)</f>
        <v>20284.996599999999</v>
      </c>
      <c r="N181" s="170">
        <v>2.5249999999999999</v>
      </c>
      <c r="O181" s="170">
        <f>ROUND(E181*N181,2)</f>
        <v>19.93</v>
      </c>
      <c r="P181" s="170">
        <v>0</v>
      </c>
      <c r="Q181" s="170">
        <f>ROUND(E181*P181,2)</f>
        <v>0</v>
      </c>
      <c r="R181" s="170" t="s">
        <v>732</v>
      </c>
      <c r="S181" s="170" t="s">
        <v>387</v>
      </c>
      <c r="T181" s="171" t="s">
        <v>322</v>
      </c>
      <c r="U181" s="157">
        <v>1.3</v>
      </c>
      <c r="V181" s="157">
        <f>ROUND(E181*U181,2)</f>
        <v>10.26</v>
      </c>
      <c r="W181" s="157"/>
      <c r="X181" s="157" t="s">
        <v>388</v>
      </c>
      <c r="Y181" s="148"/>
      <c r="Z181" s="148"/>
      <c r="AA181" s="148"/>
      <c r="AB181" s="148"/>
      <c r="AC181" s="148"/>
      <c r="AD181" s="148"/>
      <c r="AE181" s="148"/>
      <c r="AF181" s="148"/>
      <c r="AG181" s="148" t="s">
        <v>389</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273" t="s">
        <v>782</v>
      </c>
      <c r="D182" s="274"/>
      <c r="E182" s="274"/>
      <c r="F182" s="274"/>
      <c r="G182" s="274"/>
      <c r="H182" s="157"/>
      <c r="I182" s="157"/>
      <c r="J182" s="157"/>
      <c r="K182" s="157"/>
      <c r="L182" s="157"/>
      <c r="M182" s="157"/>
      <c r="N182" s="157"/>
      <c r="O182" s="157"/>
      <c r="P182" s="157"/>
      <c r="Q182" s="157"/>
      <c r="R182" s="157"/>
      <c r="S182" s="157"/>
      <c r="T182" s="157"/>
      <c r="U182" s="157"/>
      <c r="V182" s="157"/>
      <c r="W182" s="157"/>
      <c r="X182" s="157"/>
      <c r="Y182" s="148"/>
      <c r="Z182" s="148"/>
      <c r="AA182" s="148"/>
      <c r="AB182" s="148"/>
      <c r="AC182" s="148"/>
      <c r="AD182" s="148"/>
      <c r="AE182" s="148"/>
      <c r="AF182" s="148"/>
      <c r="AG182" s="148" t="s">
        <v>391</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97" t="s">
        <v>2756</v>
      </c>
      <c r="D183" s="183"/>
      <c r="E183" s="184">
        <v>7.8928700000000003</v>
      </c>
      <c r="F183" s="157"/>
      <c r="G183" s="157"/>
      <c r="H183" s="157"/>
      <c r="I183" s="157"/>
      <c r="J183" s="157"/>
      <c r="K183" s="157"/>
      <c r="L183" s="157"/>
      <c r="M183" s="157"/>
      <c r="N183" s="157"/>
      <c r="O183" s="157"/>
      <c r="P183" s="157"/>
      <c r="Q183" s="157"/>
      <c r="R183" s="157"/>
      <c r="S183" s="157"/>
      <c r="T183" s="157"/>
      <c r="U183" s="157"/>
      <c r="V183" s="157"/>
      <c r="W183" s="157"/>
      <c r="X183" s="157"/>
      <c r="Y183" s="148"/>
      <c r="Z183" s="148"/>
      <c r="AA183" s="148"/>
      <c r="AB183" s="148"/>
      <c r="AC183" s="148"/>
      <c r="AD183" s="148"/>
      <c r="AE183" s="148"/>
      <c r="AF183" s="148"/>
      <c r="AG183" s="148" t="s">
        <v>393</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65">
        <v>44</v>
      </c>
      <c r="B184" s="166" t="s">
        <v>860</v>
      </c>
      <c r="C184" s="175" t="s">
        <v>861</v>
      </c>
      <c r="D184" s="167" t="s">
        <v>506</v>
      </c>
      <c r="E184" s="168">
        <v>23.76</v>
      </c>
      <c r="F184" s="169">
        <v>356.4</v>
      </c>
      <c r="G184" s="170">
        <f>ROUND(E184*F184,2)</f>
        <v>8468.06</v>
      </c>
      <c r="H184" s="169">
        <v>48.92</v>
      </c>
      <c r="I184" s="170">
        <f>ROUND(E184*H184,2)</f>
        <v>1162.3399999999999</v>
      </c>
      <c r="J184" s="169">
        <v>307.48</v>
      </c>
      <c r="K184" s="170">
        <f>ROUND(E184*J184,2)</f>
        <v>7305.72</v>
      </c>
      <c r="L184" s="170">
        <v>21</v>
      </c>
      <c r="M184" s="170">
        <f>G184*(1+L184/100)</f>
        <v>10246.352599999998</v>
      </c>
      <c r="N184" s="170">
        <v>4.1799999999999997E-3</v>
      </c>
      <c r="O184" s="170">
        <f>ROUND(E184*N184,2)</f>
        <v>0.1</v>
      </c>
      <c r="P184" s="170">
        <v>0</v>
      </c>
      <c r="Q184" s="170">
        <f>ROUND(E184*P184,2)</f>
        <v>0</v>
      </c>
      <c r="R184" s="170" t="s">
        <v>732</v>
      </c>
      <c r="S184" s="170" t="s">
        <v>387</v>
      </c>
      <c r="T184" s="171" t="s">
        <v>322</v>
      </c>
      <c r="U184" s="157">
        <v>0.96</v>
      </c>
      <c r="V184" s="157">
        <f>ROUND(E184*U184,2)</f>
        <v>22.81</v>
      </c>
      <c r="W184" s="157"/>
      <c r="X184" s="157" t="s">
        <v>388</v>
      </c>
      <c r="Y184" s="148"/>
      <c r="Z184" s="148"/>
      <c r="AA184" s="148"/>
      <c r="AB184" s="148"/>
      <c r="AC184" s="148"/>
      <c r="AD184" s="148"/>
      <c r="AE184" s="148"/>
      <c r="AF184" s="148"/>
      <c r="AG184" s="148" t="s">
        <v>389</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55"/>
      <c r="B185" s="156"/>
      <c r="C185" s="197" t="s">
        <v>2757</v>
      </c>
      <c r="D185" s="183"/>
      <c r="E185" s="184">
        <v>23.76</v>
      </c>
      <c r="F185" s="157"/>
      <c r="G185" s="157"/>
      <c r="H185" s="157"/>
      <c r="I185" s="157"/>
      <c r="J185" s="157"/>
      <c r="K185" s="157"/>
      <c r="L185" s="157"/>
      <c r="M185" s="157"/>
      <c r="N185" s="157"/>
      <c r="O185" s="157"/>
      <c r="P185" s="157"/>
      <c r="Q185" s="157"/>
      <c r="R185" s="157"/>
      <c r="S185" s="157"/>
      <c r="T185" s="157"/>
      <c r="U185" s="157"/>
      <c r="V185" s="157"/>
      <c r="W185" s="157"/>
      <c r="X185" s="157"/>
      <c r="Y185" s="148"/>
      <c r="Z185" s="148"/>
      <c r="AA185" s="148"/>
      <c r="AB185" s="148"/>
      <c r="AC185" s="148"/>
      <c r="AD185" s="148"/>
      <c r="AE185" s="148"/>
      <c r="AF185" s="148"/>
      <c r="AG185" s="148" t="s">
        <v>393</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65">
        <v>45</v>
      </c>
      <c r="B186" s="166" t="s">
        <v>866</v>
      </c>
      <c r="C186" s="175" t="s">
        <v>867</v>
      </c>
      <c r="D186" s="167" t="s">
        <v>727</v>
      </c>
      <c r="E186" s="168">
        <v>6</v>
      </c>
      <c r="F186" s="169">
        <v>1469.6</v>
      </c>
      <c r="G186" s="170">
        <f>ROUND(E186*F186,2)</f>
        <v>8817.6</v>
      </c>
      <c r="H186" s="169">
        <v>0</v>
      </c>
      <c r="I186" s="170">
        <f>ROUND(E186*H186,2)</f>
        <v>0</v>
      </c>
      <c r="J186" s="169">
        <v>1469.6</v>
      </c>
      <c r="K186" s="170">
        <f>ROUND(E186*J186,2)</f>
        <v>8817.6</v>
      </c>
      <c r="L186" s="170">
        <v>21</v>
      </c>
      <c r="M186" s="170">
        <f>G186*(1+L186/100)</f>
        <v>10669.296</v>
      </c>
      <c r="N186" s="170">
        <v>1.225E-2</v>
      </c>
      <c r="O186" s="170">
        <f>ROUND(E186*N186,2)</f>
        <v>7.0000000000000007E-2</v>
      </c>
      <c r="P186" s="170">
        <v>0</v>
      </c>
      <c r="Q186" s="170">
        <f>ROUND(E186*P186,2)</f>
        <v>0</v>
      </c>
      <c r="R186" s="170"/>
      <c r="S186" s="170" t="s">
        <v>321</v>
      </c>
      <c r="T186" s="171" t="s">
        <v>322</v>
      </c>
      <c r="U186" s="157">
        <v>2.4300000000000002</v>
      </c>
      <c r="V186" s="157">
        <f>ROUND(E186*U186,2)</f>
        <v>14.58</v>
      </c>
      <c r="W186" s="157"/>
      <c r="X186" s="157" t="s">
        <v>388</v>
      </c>
      <c r="Y186" s="148"/>
      <c r="Z186" s="148"/>
      <c r="AA186" s="148"/>
      <c r="AB186" s="148"/>
      <c r="AC186" s="148"/>
      <c r="AD186" s="148"/>
      <c r="AE186" s="148"/>
      <c r="AF186" s="148"/>
      <c r="AG186" s="148" t="s">
        <v>389</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55"/>
      <c r="B187" s="156"/>
      <c r="C187" s="197" t="s">
        <v>2758</v>
      </c>
      <c r="D187" s="183"/>
      <c r="E187" s="184"/>
      <c r="F187" s="157"/>
      <c r="G187" s="157"/>
      <c r="H187" s="157"/>
      <c r="I187" s="157"/>
      <c r="J187" s="157"/>
      <c r="K187" s="157"/>
      <c r="L187" s="157"/>
      <c r="M187" s="157"/>
      <c r="N187" s="157"/>
      <c r="O187" s="157"/>
      <c r="P187" s="157"/>
      <c r="Q187" s="157"/>
      <c r="R187" s="157"/>
      <c r="S187" s="157"/>
      <c r="T187" s="157"/>
      <c r="U187" s="157"/>
      <c r="V187" s="157"/>
      <c r="W187" s="157"/>
      <c r="X187" s="157"/>
      <c r="Y187" s="148"/>
      <c r="Z187" s="148"/>
      <c r="AA187" s="148"/>
      <c r="AB187" s="148"/>
      <c r="AC187" s="148"/>
      <c r="AD187" s="148"/>
      <c r="AE187" s="148"/>
      <c r="AF187" s="148"/>
      <c r="AG187" s="148" t="s">
        <v>393</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97" t="s">
        <v>2745</v>
      </c>
      <c r="D188" s="183"/>
      <c r="E188" s="184">
        <v>6</v>
      </c>
      <c r="F188" s="157"/>
      <c r="G188" s="157"/>
      <c r="H188" s="157"/>
      <c r="I188" s="157"/>
      <c r="J188" s="157"/>
      <c r="K188" s="157"/>
      <c r="L188" s="157"/>
      <c r="M188" s="157"/>
      <c r="N188" s="157"/>
      <c r="O188" s="157"/>
      <c r="P188" s="157"/>
      <c r="Q188" s="157"/>
      <c r="R188" s="157"/>
      <c r="S188" s="157"/>
      <c r="T188" s="157"/>
      <c r="U188" s="157"/>
      <c r="V188" s="157"/>
      <c r="W188" s="157"/>
      <c r="X188" s="157"/>
      <c r="Y188" s="148"/>
      <c r="Z188" s="148"/>
      <c r="AA188" s="148"/>
      <c r="AB188" s="148"/>
      <c r="AC188" s="148"/>
      <c r="AD188" s="148"/>
      <c r="AE188" s="148"/>
      <c r="AF188" s="148"/>
      <c r="AG188" s="148" t="s">
        <v>393</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65">
        <v>46</v>
      </c>
      <c r="B189" s="166" t="s">
        <v>873</v>
      </c>
      <c r="C189" s="175" t="s">
        <v>874</v>
      </c>
      <c r="D189" s="167" t="s">
        <v>727</v>
      </c>
      <c r="E189" s="168">
        <v>234.10974999999999</v>
      </c>
      <c r="F189" s="169">
        <v>1000</v>
      </c>
      <c r="G189" s="170">
        <f>ROUND(E189*F189,2)</f>
        <v>234109.75</v>
      </c>
      <c r="H189" s="169">
        <v>1000</v>
      </c>
      <c r="I189" s="170">
        <f>ROUND(E189*H189,2)</f>
        <v>234109.75</v>
      </c>
      <c r="J189" s="169">
        <v>0</v>
      </c>
      <c r="K189" s="170">
        <f>ROUND(E189*J189,2)</f>
        <v>0</v>
      </c>
      <c r="L189" s="170">
        <v>21</v>
      </c>
      <c r="M189" s="170">
        <f>G189*(1+L189/100)</f>
        <v>283272.79749999999</v>
      </c>
      <c r="N189" s="170">
        <v>7.3000000000000001E-3</v>
      </c>
      <c r="O189" s="170">
        <f>ROUND(E189*N189,2)</f>
        <v>1.71</v>
      </c>
      <c r="P189" s="170">
        <v>0</v>
      </c>
      <c r="Q189" s="170">
        <f>ROUND(E189*P189,2)</f>
        <v>0</v>
      </c>
      <c r="R189" s="170"/>
      <c r="S189" s="170" t="s">
        <v>321</v>
      </c>
      <c r="T189" s="171" t="s">
        <v>322</v>
      </c>
      <c r="U189" s="157">
        <v>0</v>
      </c>
      <c r="V189" s="157">
        <f>ROUND(E189*U189,2)</f>
        <v>0</v>
      </c>
      <c r="W189" s="157"/>
      <c r="X189" s="157" t="s">
        <v>627</v>
      </c>
      <c r="Y189" s="148"/>
      <c r="Z189" s="148"/>
      <c r="AA189" s="148"/>
      <c r="AB189" s="148"/>
      <c r="AC189" s="148"/>
      <c r="AD189" s="148"/>
      <c r="AE189" s="148"/>
      <c r="AF189" s="148"/>
      <c r="AG189" s="148" t="s">
        <v>628</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97" t="s">
        <v>2759</v>
      </c>
      <c r="D190" s="183"/>
      <c r="E190" s="184">
        <v>234.10974999999999</v>
      </c>
      <c r="F190" s="157"/>
      <c r="G190" s="157"/>
      <c r="H190" s="157"/>
      <c r="I190" s="157"/>
      <c r="J190" s="157"/>
      <c r="K190" s="157"/>
      <c r="L190" s="157"/>
      <c r="M190" s="157"/>
      <c r="N190" s="157"/>
      <c r="O190" s="157"/>
      <c r="P190" s="157"/>
      <c r="Q190" s="157"/>
      <c r="R190" s="157"/>
      <c r="S190" s="157"/>
      <c r="T190" s="157"/>
      <c r="U190" s="157"/>
      <c r="V190" s="157"/>
      <c r="W190" s="157"/>
      <c r="X190" s="157"/>
      <c r="Y190" s="148"/>
      <c r="Z190" s="148"/>
      <c r="AA190" s="148"/>
      <c r="AB190" s="148"/>
      <c r="AC190" s="148"/>
      <c r="AD190" s="148"/>
      <c r="AE190" s="148"/>
      <c r="AF190" s="148"/>
      <c r="AG190" s="148" t="s">
        <v>393</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ht="22.5" outlineLevel="1" x14ac:dyDescent="0.2">
      <c r="A191" s="187">
        <v>47</v>
      </c>
      <c r="B191" s="188" t="s">
        <v>899</v>
      </c>
      <c r="C191" s="199" t="s">
        <v>900</v>
      </c>
      <c r="D191" s="189" t="s">
        <v>727</v>
      </c>
      <c r="E191" s="190">
        <v>6</v>
      </c>
      <c r="F191" s="191">
        <v>3460</v>
      </c>
      <c r="G191" s="192">
        <f>ROUND(E191*F191,2)</f>
        <v>20760</v>
      </c>
      <c r="H191" s="191">
        <v>3460</v>
      </c>
      <c r="I191" s="192">
        <f>ROUND(E191*H191,2)</f>
        <v>20760</v>
      </c>
      <c r="J191" s="191">
        <v>0</v>
      </c>
      <c r="K191" s="192">
        <f>ROUND(E191*J191,2)</f>
        <v>0</v>
      </c>
      <c r="L191" s="192">
        <v>21</v>
      </c>
      <c r="M191" s="192">
        <f>G191*(1+L191/100)</f>
        <v>25119.599999999999</v>
      </c>
      <c r="N191" s="192">
        <v>6.25E-2</v>
      </c>
      <c r="O191" s="192">
        <f>ROUND(E191*N191,2)</f>
        <v>0.38</v>
      </c>
      <c r="P191" s="192">
        <v>0</v>
      </c>
      <c r="Q191" s="192">
        <f>ROUND(E191*P191,2)</f>
        <v>0</v>
      </c>
      <c r="R191" s="192"/>
      <c r="S191" s="192" t="s">
        <v>321</v>
      </c>
      <c r="T191" s="193" t="s">
        <v>322</v>
      </c>
      <c r="U191" s="157">
        <v>0</v>
      </c>
      <c r="V191" s="157">
        <f>ROUND(E191*U191,2)</f>
        <v>0</v>
      </c>
      <c r="W191" s="157"/>
      <c r="X191" s="157" t="s">
        <v>627</v>
      </c>
      <c r="Y191" s="148"/>
      <c r="Z191" s="148"/>
      <c r="AA191" s="148"/>
      <c r="AB191" s="148"/>
      <c r="AC191" s="148"/>
      <c r="AD191" s="148"/>
      <c r="AE191" s="148"/>
      <c r="AF191" s="148"/>
      <c r="AG191" s="148" t="s">
        <v>628</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ht="22.5" outlineLevel="1" x14ac:dyDescent="0.2">
      <c r="A192" s="165">
        <v>48</v>
      </c>
      <c r="B192" s="166" t="s">
        <v>905</v>
      </c>
      <c r="C192" s="175" t="s">
        <v>906</v>
      </c>
      <c r="D192" s="167" t="s">
        <v>727</v>
      </c>
      <c r="E192" s="168">
        <v>1.01</v>
      </c>
      <c r="F192" s="169">
        <v>3564</v>
      </c>
      <c r="G192" s="170">
        <f>ROUND(E192*F192,2)</f>
        <v>3599.64</v>
      </c>
      <c r="H192" s="169">
        <v>3564</v>
      </c>
      <c r="I192" s="170">
        <f>ROUND(E192*H192,2)</f>
        <v>3599.64</v>
      </c>
      <c r="J192" s="169">
        <v>0</v>
      </c>
      <c r="K192" s="170">
        <f>ROUND(E192*J192,2)</f>
        <v>0</v>
      </c>
      <c r="L192" s="170">
        <v>21</v>
      </c>
      <c r="M192" s="170">
        <f>G192*(1+L192/100)</f>
        <v>4355.5643999999993</v>
      </c>
      <c r="N192" s="170">
        <v>0.92</v>
      </c>
      <c r="O192" s="170">
        <f>ROUND(E192*N192,2)</f>
        <v>0.93</v>
      </c>
      <c r="P192" s="170">
        <v>0</v>
      </c>
      <c r="Q192" s="170">
        <f>ROUND(E192*P192,2)</f>
        <v>0</v>
      </c>
      <c r="R192" s="170" t="s">
        <v>626</v>
      </c>
      <c r="S192" s="170" t="s">
        <v>387</v>
      </c>
      <c r="T192" s="171" t="s">
        <v>322</v>
      </c>
      <c r="U192" s="157">
        <v>0</v>
      </c>
      <c r="V192" s="157">
        <f>ROUND(E192*U192,2)</f>
        <v>0</v>
      </c>
      <c r="W192" s="157"/>
      <c r="X192" s="157" t="s">
        <v>627</v>
      </c>
      <c r="Y192" s="148"/>
      <c r="Z192" s="148"/>
      <c r="AA192" s="148"/>
      <c r="AB192" s="148"/>
      <c r="AC192" s="148"/>
      <c r="AD192" s="148"/>
      <c r="AE192" s="148"/>
      <c r="AF192" s="148"/>
      <c r="AG192" s="148" t="s">
        <v>628</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97" t="s">
        <v>1420</v>
      </c>
      <c r="D193" s="183"/>
      <c r="E193" s="184">
        <v>1.01</v>
      </c>
      <c r="F193" s="157"/>
      <c r="G193" s="157"/>
      <c r="H193" s="157"/>
      <c r="I193" s="157"/>
      <c r="J193" s="157"/>
      <c r="K193" s="157"/>
      <c r="L193" s="157"/>
      <c r="M193" s="157"/>
      <c r="N193" s="157"/>
      <c r="O193" s="157"/>
      <c r="P193" s="157"/>
      <c r="Q193" s="157"/>
      <c r="R193" s="157"/>
      <c r="S193" s="157"/>
      <c r="T193" s="157"/>
      <c r="U193" s="157"/>
      <c r="V193" s="157"/>
      <c r="W193" s="157"/>
      <c r="X193" s="157"/>
      <c r="Y193" s="148"/>
      <c r="Z193" s="148"/>
      <c r="AA193" s="148"/>
      <c r="AB193" s="148"/>
      <c r="AC193" s="148"/>
      <c r="AD193" s="148"/>
      <c r="AE193" s="148"/>
      <c r="AF193" s="148"/>
      <c r="AG193" s="148" t="s">
        <v>393</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ht="22.5" outlineLevel="1" x14ac:dyDescent="0.2">
      <c r="A194" s="165">
        <v>49</v>
      </c>
      <c r="B194" s="166" t="s">
        <v>908</v>
      </c>
      <c r="C194" s="175" t="s">
        <v>909</v>
      </c>
      <c r="D194" s="167" t="s">
        <v>727</v>
      </c>
      <c r="E194" s="168">
        <v>6.06</v>
      </c>
      <c r="F194" s="169">
        <v>1676</v>
      </c>
      <c r="G194" s="170">
        <f>ROUND(E194*F194,2)</f>
        <v>10156.56</v>
      </c>
      <c r="H194" s="169">
        <v>1676</v>
      </c>
      <c r="I194" s="170">
        <f>ROUND(E194*H194,2)</f>
        <v>10156.56</v>
      </c>
      <c r="J194" s="169">
        <v>0</v>
      </c>
      <c r="K194" s="170">
        <f>ROUND(E194*J194,2)</f>
        <v>0</v>
      </c>
      <c r="L194" s="170">
        <v>21</v>
      </c>
      <c r="M194" s="170">
        <f>G194*(1+L194/100)</f>
        <v>12289.437599999999</v>
      </c>
      <c r="N194" s="170">
        <v>0.58499999999999996</v>
      </c>
      <c r="O194" s="170">
        <f>ROUND(E194*N194,2)</f>
        <v>3.55</v>
      </c>
      <c r="P194" s="170">
        <v>0</v>
      </c>
      <c r="Q194" s="170">
        <f>ROUND(E194*P194,2)</f>
        <v>0</v>
      </c>
      <c r="R194" s="170" t="s">
        <v>626</v>
      </c>
      <c r="S194" s="170" t="s">
        <v>387</v>
      </c>
      <c r="T194" s="171" t="s">
        <v>322</v>
      </c>
      <c r="U194" s="157">
        <v>0</v>
      </c>
      <c r="V194" s="157">
        <f>ROUND(E194*U194,2)</f>
        <v>0</v>
      </c>
      <c r="W194" s="157"/>
      <c r="X194" s="157" t="s">
        <v>627</v>
      </c>
      <c r="Y194" s="148"/>
      <c r="Z194" s="148"/>
      <c r="AA194" s="148"/>
      <c r="AB194" s="148"/>
      <c r="AC194" s="148"/>
      <c r="AD194" s="148"/>
      <c r="AE194" s="148"/>
      <c r="AF194" s="148"/>
      <c r="AG194" s="148" t="s">
        <v>628</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197" t="s">
        <v>2760</v>
      </c>
      <c r="D195" s="183"/>
      <c r="E195" s="184">
        <v>6.06</v>
      </c>
      <c r="F195" s="157"/>
      <c r="G195" s="157"/>
      <c r="H195" s="157"/>
      <c r="I195" s="157"/>
      <c r="J195" s="157"/>
      <c r="K195" s="157"/>
      <c r="L195" s="157"/>
      <c r="M195" s="157"/>
      <c r="N195" s="157"/>
      <c r="O195" s="157"/>
      <c r="P195" s="157"/>
      <c r="Q195" s="157"/>
      <c r="R195" s="157"/>
      <c r="S195" s="157"/>
      <c r="T195" s="157"/>
      <c r="U195" s="157"/>
      <c r="V195" s="157"/>
      <c r="W195" s="157"/>
      <c r="X195" s="157"/>
      <c r="Y195" s="148"/>
      <c r="Z195" s="148"/>
      <c r="AA195" s="148"/>
      <c r="AB195" s="148"/>
      <c r="AC195" s="148"/>
      <c r="AD195" s="148"/>
      <c r="AE195" s="148"/>
      <c r="AF195" s="148"/>
      <c r="AG195" s="148" t="s">
        <v>393</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ht="22.5" outlineLevel="1" x14ac:dyDescent="0.2">
      <c r="A196" s="165">
        <v>50</v>
      </c>
      <c r="B196" s="166" t="s">
        <v>911</v>
      </c>
      <c r="C196" s="175" t="s">
        <v>912</v>
      </c>
      <c r="D196" s="167" t="s">
        <v>727</v>
      </c>
      <c r="E196" s="168">
        <v>4.04</v>
      </c>
      <c r="F196" s="169">
        <v>877.6</v>
      </c>
      <c r="G196" s="170">
        <f>ROUND(E196*F196,2)</f>
        <v>3545.5</v>
      </c>
      <c r="H196" s="169">
        <v>877.6</v>
      </c>
      <c r="I196" s="170">
        <f>ROUND(E196*H196,2)</f>
        <v>3545.5</v>
      </c>
      <c r="J196" s="169">
        <v>0</v>
      </c>
      <c r="K196" s="170">
        <f>ROUND(E196*J196,2)</f>
        <v>0</v>
      </c>
      <c r="L196" s="170">
        <v>21</v>
      </c>
      <c r="M196" s="170">
        <f>G196*(1+L196/100)</f>
        <v>4290.0550000000003</v>
      </c>
      <c r="N196" s="170">
        <v>0.25</v>
      </c>
      <c r="O196" s="170">
        <f>ROUND(E196*N196,2)</f>
        <v>1.01</v>
      </c>
      <c r="P196" s="170">
        <v>0</v>
      </c>
      <c r="Q196" s="170">
        <f>ROUND(E196*P196,2)</f>
        <v>0</v>
      </c>
      <c r="R196" s="170" t="s">
        <v>626</v>
      </c>
      <c r="S196" s="170" t="s">
        <v>387</v>
      </c>
      <c r="T196" s="171" t="s">
        <v>322</v>
      </c>
      <c r="U196" s="157">
        <v>0</v>
      </c>
      <c r="V196" s="157">
        <f>ROUND(E196*U196,2)</f>
        <v>0</v>
      </c>
      <c r="W196" s="157"/>
      <c r="X196" s="157" t="s">
        <v>627</v>
      </c>
      <c r="Y196" s="148"/>
      <c r="Z196" s="148"/>
      <c r="AA196" s="148"/>
      <c r="AB196" s="148"/>
      <c r="AC196" s="148"/>
      <c r="AD196" s="148"/>
      <c r="AE196" s="148"/>
      <c r="AF196" s="148"/>
      <c r="AG196" s="148" t="s">
        <v>628</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97" t="s">
        <v>1434</v>
      </c>
      <c r="D197" s="183"/>
      <c r="E197" s="184">
        <v>4.04</v>
      </c>
      <c r="F197" s="157"/>
      <c r="G197" s="157"/>
      <c r="H197" s="157"/>
      <c r="I197" s="157"/>
      <c r="J197" s="157"/>
      <c r="K197" s="157"/>
      <c r="L197" s="157"/>
      <c r="M197" s="157"/>
      <c r="N197" s="157"/>
      <c r="O197" s="157"/>
      <c r="P197" s="157"/>
      <c r="Q197" s="157"/>
      <c r="R197" s="157"/>
      <c r="S197" s="157"/>
      <c r="T197" s="157"/>
      <c r="U197" s="157"/>
      <c r="V197" s="157"/>
      <c r="W197" s="157"/>
      <c r="X197" s="157"/>
      <c r="Y197" s="148"/>
      <c r="Z197" s="148"/>
      <c r="AA197" s="148"/>
      <c r="AB197" s="148"/>
      <c r="AC197" s="148"/>
      <c r="AD197" s="148"/>
      <c r="AE197" s="148"/>
      <c r="AF197" s="148"/>
      <c r="AG197" s="148" t="s">
        <v>393</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ht="22.5" outlineLevel="1" x14ac:dyDescent="0.2">
      <c r="A198" s="165">
        <v>51</v>
      </c>
      <c r="B198" s="166" t="s">
        <v>914</v>
      </c>
      <c r="C198" s="175" t="s">
        <v>915</v>
      </c>
      <c r="D198" s="167" t="s">
        <v>727</v>
      </c>
      <c r="E198" s="168">
        <v>4.04</v>
      </c>
      <c r="F198" s="169">
        <v>1312.8</v>
      </c>
      <c r="G198" s="170">
        <f>ROUND(E198*F198,2)</f>
        <v>5303.71</v>
      </c>
      <c r="H198" s="169">
        <v>1312.8</v>
      </c>
      <c r="I198" s="170">
        <f>ROUND(E198*H198,2)</f>
        <v>5303.71</v>
      </c>
      <c r="J198" s="169">
        <v>0</v>
      </c>
      <c r="K198" s="170">
        <f>ROUND(E198*J198,2)</f>
        <v>0</v>
      </c>
      <c r="L198" s="170">
        <v>21</v>
      </c>
      <c r="M198" s="170">
        <f>G198*(1+L198/100)</f>
        <v>6417.4890999999998</v>
      </c>
      <c r="N198" s="170">
        <v>0.5</v>
      </c>
      <c r="O198" s="170">
        <f>ROUND(E198*N198,2)</f>
        <v>2.02</v>
      </c>
      <c r="P198" s="170">
        <v>0</v>
      </c>
      <c r="Q198" s="170">
        <f>ROUND(E198*P198,2)</f>
        <v>0</v>
      </c>
      <c r="R198" s="170" t="s">
        <v>626</v>
      </c>
      <c r="S198" s="170" t="s">
        <v>387</v>
      </c>
      <c r="T198" s="171" t="s">
        <v>322</v>
      </c>
      <c r="U198" s="157">
        <v>0</v>
      </c>
      <c r="V198" s="157">
        <f>ROUND(E198*U198,2)</f>
        <v>0</v>
      </c>
      <c r="W198" s="157"/>
      <c r="X198" s="157" t="s">
        <v>627</v>
      </c>
      <c r="Y198" s="148"/>
      <c r="Z198" s="148"/>
      <c r="AA198" s="148"/>
      <c r="AB198" s="148"/>
      <c r="AC198" s="148"/>
      <c r="AD198" s="148"/>
      <c r="AE198" s="148"/>
      <c r="AF198" s="148"/>
      <c r="AG198" s="148" t="s">
        <v>628</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197" t="s">
        <v>1434</v>
      </c>
      <c r="D199" s="183"/>
      <c r="E199" s="184">
        <v>4.04</v>
      </c>
      <c r="F199" s="157"/>
      <c r="G199" s="157"/>
      <c r="H199" s="157"/>
      <c r="I199" s="157"/>
      <c r="J199" s="157"/>
      <c r="K199" s="157"/>
      <c r="L199" s="157"/>
      <c r="M199" s="157"/>
      <c r="N199" s="157"/>
      <c r="O199" s="157"/>
      <c r="P199" s="157"/>
      <c r="Q199" s="157"/>
      <c r="R199" s="157"/>
      <c r="S199" s="157"/>
      <c r="T199" s="157"/>
      <c r="U199" s="157"/>
      <c r="V199" s="157"/>
      <c r="W199" s="157"/>
      <c r="X199" s="157"/>
      <c r="Y199" s="148"/>
      <c r="Z199" s="148"/>
      <c r="AA199" s="148"/>
      <c r="AB199" s="148"/>
      <c r="AC199" s="148"/>
      <c r="AD199" s="148"/>
      <c r="AE199" s="148"/>
      <c r="AF199" s="148"/>
      <c r="AG199" s="148" t="s">
        <v>393</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ht="22.5" outlineLevel="1" x14ac:dyDescent="0.2">
      <c r="A200" s="165">
        <v>52</v>
      </c>
      <c r="B200" s="166" t="s">
        <v>917</v>
      </c>
      <c r="C200" s="175" t="s">
        <v>918</v>
      </c>
      <c r="D200" s="167" t="s">
        <v>727</v>
      </c>
      <c r="E200" s="168">
        <v>2.02</v>
      </c>
      <c r="F200" s="169">
        <v>2280</v>
      </c>
      <c r="G200" s="170">
        <f>ROUND(E200*F200,2)</f>
        <v>4605.6000000000004</v>
      </c>
      <c r="H200" s="169">
        <v>2280</v>
      </c>
      <c r="I200" s="170">
        <f>ROUND(E200*H200,2)</f>
        <v>4605.6000000000004</v>
      </c>
      <c r="J200" s="169">
        <v>0</v>
      </c>
      <c r="K200" s="170">
        <f>ROUND(E200*J200,2)</f>
        <v>0</v>
      </c>
      <c r="L200" s="170">
        <v>21</v>
      </c>
      <c r="M200" s="170">
        <f>G200*(1+L200/100)</f>
        <v>5572.7759999999998</v>
      </c>
      <c r="N200" s="170">
        <v>1</v>
      </c>
      <c r="O200" s="170">
        <f>ROUND(E200*N200,2)</f>
        <v>2.02</v>
      </c>
      <c r="P200" s="170">
        <v>0</v>
      </c>
      <c r="Q200" s="170">
        <f>ROUND(E200*P200,2)</f>
        <v>0</v>
      </c>
      <c r="R200" s="170" t="s">
        <v>626</v>
      </c>
      <c r="S200" s="170" t="s">
        <v>387</v>
      </c>
      <c r="T200" s="171" t="s">
        <v>322</v>
      </c>
      <c r="U200" s="157">
        <v>0</v>
      </c>
      <c r="V200" s="157">
        <f>ROUND(E200*U200,2)</f>
        <v>0</v>
      </c>
      <c r="W200" s="157"/>
      <c r="X200" s="157" t="s">
        <v>627</v>
      </c>
      <c r="Y200" s="148"/>
      <c r="Z200" s="148"/>
      <c r="AA200" s="148"/>
      <c r="AB200" s="148"/>
      <c r="AC200" s="148"/>
      <c r="AD200" s="148"/>
      <c r="AE200" s="148"/>
      <c r="AF200" s="148"/>
      <c r="AG200" s="148" t="s">
        <v>628</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97" t="s">
        <v>1362</v>
      </c>
      <c r="D201" s="183"/>
      <c r="E201" s="184">
        <v>2.02</v>
      </c>
      <c r="F201" s="157"/>
      <c r="G201" s="157"/>
      <c r="H201" s="157"/>
      <c r="I201" s="157"/>
      <c r="J201" s="157"/>
      <c r="K201" s="157"/>
      <c r="L201" s="157"/>
      <c r="M201" s="157"/>
      <c r="N201" s="157"/>
      <c r="O201" s="157"/>
      <c r="P201" s="157"/>
      <c r="Q201" s="157"/>
      <c r="R201" s="157"/>
      <c r="S201" s="157"/>
      <c r="T201" s="157"/>
      <c r="U201" s="157"/>
      <c r="V201" s="157"/>
      <c r="W201" s="157"/>
      <c r="X201" s="157"/>
      <c r="Y201" s="148"/>
      <c r="Z201" s="148"/>
      <c r="AA201" s="148"/>
      <c r="AB201" s="148"/>
      <c r="AC201" s="148"/>
      <c r="AD201" s="148"/>
      <c r="AE201" s="148"/>
      <c r="AF201" s="148"/>
      <c r="AG201" s="148" t="s">
        <v>393</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65">
        <v>53</v>
      </c>
      <c r="B202" s="166" t="s">
        <v>926</v>
      </c>
      <c r="C202" s="175" t="s">
        <v>927</v>
      </c>
      <c r="D202" s="167" t="s">
        <v>727</v>
      </c>
      <c r="E202" s="168">
        <v>5.05</v>
      </c>
      <c r="F202" s="169">
        <v>7016.01</v>
      </c>
      <c r="G202" s="170">
        <f>ROUND(E202*F202,2)</f>
        <v>35430.85</v>
      </c>
      <c r="H202" s="169">
        <v>7016.01</v>
      </c>
      <c r="I202" s="170">
        <f>ROUND(E202*H202,2)</f>
        <v>35430.85</v>
      </c>
      <c r="J202" s="169">
        <v>0</v>
      </c>
      <c r="K202" s="170">
        <f>ROUND(E202*J202,2)</f>
        <v>0</v>
      </c>
      <c r="L202" s="170">
        <v>21</v>
      </c>
      <c r="M202" s="170">
        <f>G202*(1+L202/100)</f>
        <v>42871.328499999996</v>
      </c>
      <c r="N202" s="170">
        <v>2.1</v>
      </c>
      <c r="O202" s="170">
        <f>ROUND(E202*N202,2)</f>
        <v>10.61</v>
      </c>
      <c r="P202" s="170">
        <v>0</v>
      </c>
      <c r="Q202" s="170">
        <f>ROUND(E202*P202,2)</f>
        <v>0</v>
      </c>
      <c r="R202" s="170"/>
      <c r="S202" s="170" t="s">
        <v>321</v>
      </c>
      <c r="T202" s="171" t="s">
        <v>322</v>
      </c>
      <c r="U202" s="157">
        <v>0</v>
      </c>
      <c r="V202" s="157">
        <f>ROUND(E202*U202,2)</f>
        <v>0</v>
      </c>
      <c r="W202" s="157"/>
      <c r="X202" s="157" t="s">
        <v>627</v>
      </c>
      <c r="Y202" s="148"/>
      <c r="Z202" s="148"/>
      <c r="AA202" s="148"/>
      <c r="AB202" s="148"/>
      <c r="AC202" s="148"/>
      <c r="AD202" s="148"/>
      <c r="AE202" s="148"/>
      <c r="AF202" s="148"/>
      <c r="AG202" s="148" t="s">
        <v>628</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55"/>
      <c r="B203" s="156"/>
      <c r="C203" s="197" t="s">
        <v>2761</v>
      </c>
      <c r="D203" s="183"/>
      <c r="E203" s="184">
        <v>5.05</v>
      </c>
      <c r="F203" s="157"/>
      <c r="G203" s="157"/>
      <c r="H203" s="157"/>
      <c r="I203" s="157"/>
      <c r="J203" s="157"/>
      <c r="K203" s="157"/>
      <c r="L203" s="157"/>
      <c r="M203" s="157"/>
      <c r="N203" s="157"/>
      <c r="O203" s="157"/>
      <c r="P203" s="157"/>
      <c r="Q203" s="157"/>
      <c r="R203" s="157"/>
      <c r="S203" s="157"/>
      <c r="T203" s="157"/>
      <c r="U203" s="157"/>
      <c r="V203" s="157"/>
      <c r="W203" s="157"/>
      <c r="X203" s="157"/>
      <c r="Y203" s="148"/>
      <c r="Z203" s="148"/>
      <c r="AA203" s="148"/>
      <c r="AB203" s="148"/>
      <c r="AC203" s="148"/>
      <c r="AD203" s="148"/>
      <c r="AE203" s="148"/>
      <c r="AF203" s="148"/>
      <c r="AG203" s="148" t="s">
        <v>393</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ht="22.5" outlineLevel="1" x14ac:dyDescent="0.2">
      <c r="A204" s="165">
        <v>54</v>
      </c>
      <c r="B204" s="166" t="s">
        <v>929</v>
      </c>
      <c r="C204" s="175" t="s">
        <v>930</v>
      </c>
      <c r="D204" s="167" t="s">
        <v>727</v>
      </c>
      <c r="E204" s="168">
        <v>16</v>
      </c>
      <c r="F204" s="169">
        <v>263.58</v>
      </c>
      <c r="G204" s="170">
        <f>ROUND(E204*F204,2)</f>
        <v>4217.28</v>
      </c>
      <c r="H204" s="169">
        <v>263.58</v>
      </c>
      <c r="I204" s="170">
        <f>ROUND(E204*H204,2)</f>
        <v>4217.28</v>
      </c>
      <c r="J204" s="169">
        <v>0</v>
      </c>
      <c r="K204" s="170">
        <f>ROUND(E204*J204,2)</f>
        <v>0</v>
      </c>
      <c r="L204" s="170">
        <v>21</v>
      </c>
      <c r="M204" s="170">
        <f>G204*(1+L204/100)</f>
        <v>5102.9087999999992</v>
      </c>
      <c r="N204" s="170">
        <v>2E-3</v>
      </c>
      <c r="O204" s="170">
        <f>ROUND(E204*N204,2)</f>
        <v>0.03</v>
      </c>
      <c r="P204" s="170">
        <v>0</v>
      </c>
      <c r="Q204" s="170">
        <f>ROUND(E204*P204,2)</f>
        <v>0</v>
      </c>
      <c r="R204" s="170" t="s">
        <v>626</v>
      </c>
      <c r="S204" s="170" t="s">
        <v>387</v>
      </c>
      <c r="T204" s="171" t="s">
        <v>322</v>
      </c>
      <c r="U204" s="157">
        <v>0</v>
      </c>
      <c r="V204" s="157">
        <f>ROUND(E204*U204,2)</f>
        <v>0</v>
      </c>
      <c r="W204" s="157"/>
      <c r="X204" s="157" t="s">
        <v>627</v>
      </c>
      <c r="Y204" s="148"/>
      <c r="Z204" s="148"/>
      <c r="AA204" s="148"/>
      <c r="AB204" s="148"/>
      <c r="AC204" s="148"/>
      <c r="AD204" s="148"/>
      <c r="AE204" s="148"/>
      <c r="AF204" s="148"/>
      <c r="AG204" s="148" t="s">
        <v>628</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55"/>
      <c r="B205" s="156"/>
      <c r="C205" s="197" t="s">
        <v>931</v>
      </c>
      <c r="D205" s="183"/>
      <c r="E205" s="184"/>
      <c r="F205" s="157"/>
      <c r="G205" s="157"/>
      <c r="H205" s="157"/>
      <c r="I205" s="157"/>
      <c r="J205" s="157"/>
      <c r="K205" s="157"/>
      <c r="L205" s="157"/>
      <c r="M205" s="157"/>
      <c r="N205" s="157"/>
      <c r="O205" s="157"/>
      <c r="P205" s="157"/>
      <c r="Q205" s="157"/>
      <c r="R205" s="157"/>
      <c r="S205" s="157"/>
      <c r="T205" s="157"/>
      <c r="U205" s="157"/>
      <c r="V205" s="157"/>
      <c r="W205" s="157"/>
      <c r="X205" s="157"/>
      <c r="Y205" s="148"/>
      <c r="Z205" s="148"/>
      <c r="AA205" s="148"/>
      <c r="AB205" s="148"/>
      <c r="AC205" s="148"/>
      <c r="AD205" s="148"/>
      <c r="AE205" s="148"/>
      <c r="AF205" s="148"/>
      <c r="AG205" s="148" t="s">
        <v>393</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97" t="s">
        <v>2762</v>
      </c>
      <c r="D206" s="183"/>
      <c r="E206" s="184">
        <v>5</v>
      </c>
      <c r="F206" s="157"/>
      <c r="G206" s="157"/>
      <c r="H206" s="157"/>
      <c r="I206" s="157"/>
      <c r="J206" s="157"/>
      <c r="K206" s="157"/>
      <c r="L206" s="157"/>
      <c r="M206" s="157"/>
      <c r="N206" s="157"/>
      <c r="O206" s="157"/>
      <c r="P206" s="157"/>
      <c r="Q206" s="157"/>
      <c r="R206" s="157"/>
      <c r="S206" s="157"/>
      <c r="T206" s="157"/>
      <c r="U206" s="157"/>
      <c r="V206" s="157"/>
      <c r="W206" s="157"/>
      <c r="X206" s="157"/>
      <c r="Y206" s="148"/>
      <c r="Z206" s="148"/>
      <c r="AA206" s="148"/>
      <c r="AB206" s="148"/>
      <c r="AC206" s="148"/>
      <c r="AD206" s="148"/>
      <c r="AE206" s="148"/>
      <c r="AF206" s="148"/>
      <c r="AG206" s="148" t="s">
        <v>393</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97" t="s">
        <v>2763</v>
      </c>
      <c r="D207" s="183"/>
      <c r="E207" s="184">
        <v>10</v>
      </c>
      <c r="F207" s="157"/>
      <c r="G207" s="157"/>
      <c r="H207" s="157"/>
      <c r="I207" s="157"/>
      <c r="J207" s="157"/>
      <c r="K207" s="157"/>
      <c r="L207" s="157"/>
      <c r="M207" s="157"/>
      <c r="N207" s="157"/>
      <c r="O207" s="157"/>
      <c r="P207" s="157"/>
      <c r="Q207" s="157"/>
      <c r="R207" s="157"/>
      <c r="S207" s="157"/>
      <c r="T207" s="157"/>
      <c r="U207" s="157"/>
      <c r="V207" s="157"/>
      <c r="W207" s="157"/>
      <c r="X207" s="157"/>
      <c r="Y207" s="148"/>
      <c r="Z207" s="148"/>
      <c r="AA207" s="148"/>
      <c r="AB207" s="148"/>
      <c r="AC207" s="148"/>
      <c r="AD207" s="148"/>
      <c r="AE207" s="148"/>
      <c r="AF207" s="148"/>
      <c r="AG207" s="148" t="s">
        <v>393</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97" t="s">
        <v>2764</v>
      </c>
      <c r="D208" s="183"/>
      <c r="E208" s="184">
        <v>1</v>
      </c>
      <c r="F208" s="157"/>
      <c r="G208" s="157"/>
      <c r="H208" s="157"/>
      <c r="I208" s="157"/>
      <c r="J208" s="157"/>
      <c r="K208" s="157"/>
      <c r="L208" s="157"/>
      <c r="M208" s="157"/>
      <c r="N208" s="157"/>
      <c r="O208" s="157"/>
      <c r="P208" s="157"/>
      <c r="Q208" s="157"/>
      <c r="R208" s="157"/>
      <c r="S208" s="157"/>
      <c r="T208" s="157"/>
      <c r="U208" s="157"/>
      <c r="V208" s="157"/>
      <c r="W208" s="157"/>
      <c r="X208" s="157"/>
      <c r="Y208" s="148"/>
      <c r="Z208" s="148"/>
      <c r="AA208" s="148"/>
      <c r="AB208" s="148"/>
      <c r="AC208" s="148"/>
      <c r="AD208" s="148"/>
      <c r="AE208" s="148"/>
      <c r="AF208" s="148"/>
      <c r="AG208" s="148" t="s">
        <v>393</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ht="22.5" outlineLevel="1" x14ac:dyDescent="0.2">
      <c r="A209" s="165">
        <v>55</v>
      </c>
      <c r="B209" s="166" t="s">
        <v>935</v>
      </c>
      <c r="C209" s="175" t="s">
        <v>936</v>
      </c>
      <c r="D209" s="167" t="s">
        <v>727</v>
      </c>
      <c r="E209" s="168">
        <v>1</v>
      </c>
      <c r="F209" s="169">
        <v>397.6</v>
      </c>
      <c r="G209" s="170">
        <f>ROUND(E209*F209,2)</f>
        <v>397.6</v>
      </c>
      <c r="H209" s="169">
        <v>397.6</v>
      </c>
      <c r="I209" s="170">
        <f>ROUND(E209*H209,2)</f>
        <v>397.6</v>
      </c>
      <c r="J209" s="169">
        <v>0</v>
      </c>
      <c r="K209" s="170">
        <f>ROUND(E209*J209,2)</f>
        <v>0</v>
      </c>
      <c r="L209" s="170">
        <v>21</v>
      </c>
      <c r="M209" s="170">
        <f>G209*(1+L209/100)</f>
        <v>481.096</v>
      </c>
      <c r="N209" s="170">
        <v>4.0000000000000001E-3</v>
      </c>
      <c r="O209" s="170">
        <f>ROUND(E209*N209,2)</f>
        <v>0</v>
      </c>
      <c r="P209" s="170">
        <v>0</v>
      </c>
      <c r="Q209" s="170">
        <f>ROUND(E209*P209,2)</f>
        <v>0</v>
      </c>
      <c r="R209" s="170" t="s">
        <v>626</v>
      </c>
      <c r="S209" s="170" t="s">
        <v>387</v>
      </c>
      <c r="T209" s="171" t="s">
        <v>322</v>
      </c>
      <c r="U209" s="157">
        <v>0</v>
      </c>
      <c r="V209" s="157">
        <f>ROUND(E209*U209,2)</f>
        <v>0</v>
      </c>
      <c r="W209" s="157"/>
      <c r="X209" s="157" t="s">
        <v>627</v>
      </c>
      <c r="Y209" s="148"/>
      <c r="Z209" s="148"/>
      <c r="AA209" s="148"/>
      <c r="AB209" s="148"/>
      <c r="AC209" s="148"/>
      <c r="AD209" s="148"/>
      <c r="AE209" s="148"/>
      <c r="AF209" s="148"/>
      <c r="AG209" s="148" t="s">
        <v>628</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97" t="s">
        <v>931</v>
      </c>
      <c r="D210" s="183"/>
      <c r="E210" s="184"/>
      <c r="F210" s="157"/>
      <c r="G210" s="157"/>
      <c r="H210" s="157"/>
      <c r="I210" s="157"/>
      <c r="J210" s="157"/>
      <c r="K210" s="157"/>
      <c r="L210" s="157"/>
      <c r="M210" s="157"/>
      <c r="N210" s="157"/>
      <c r="O210" s="157"/>
      <c r="P210" s="157"/>
      <c r="Q210" s="157"/>
      <c r="R210" s="157"/>
      <c r="S210" s="157"/>
      <c r="T210" s="157"/>
      <c r="U210" s="157"/>
      <c r="V210" s="157"/>
      <c r="W210" s="157"/>
      <c r="X210" s="157"/>
      <c r="Y210" s="148"/>
      <c r="Z210" s="148"/>
      <c r="AA210" s="148"/>
      <c r="AB210" s="148"/>
      <c r="AC210" s="148"/>
      <c r="AD210" s="148"/>
      <c r="AE210" s="148"/>
      <c r="AF210" s="148"/>
      <c r="AG210" s="148" t="s">
        <v>393</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97" t="s">
        <v>2765</v>
      </c>
      <c r="D211" s="183"/>
      <c r="E211" s="184">
        <v>1</v>
      </c>
      <c r="F211" s="157"/>
      <c r="G211" s="157"/>
      <c r="H211" s="157"/>
      <c r="I211" s="157"/>
      <c r="J211" s="157"/>
      <c r="K211" s="157"/>
      <c r="L211" s="157"/>
      <c r="M211" s="157"/>
      <c r="N211" s="157"/>
      <c r="O211" s="157"/>
      <c r="P211" s="157"/>
      <c r="Q211" s="157"/>
      <c r="R211" s="157"/>
      <c r="S211" s="157"/>
      <c r="T211" s="157"/>
      <c r="U211" s="157"/>
      <c r="V211" s="157"/>
      <c r="W211" s="157"/>
      <c r="X211" s="157"/>
      <c r="Y211" s="148"/>
      <c r="Z211" s="148"/>
      <c r="AA211" s="148"/>
      <c r="AB211" s="148"/>
      <c r="AC211" s="148"/>
      <c r="AD211" s="148"/>
      <c r="AE211" s="148"/>
      <c r="AF211" s="148"/>
      <c r="AG211" s="148" t="s">
        <v>393</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ht="22.5" outlineLevel="1" x14ac:dyDescent="0.2">
      <c r="A212" s="165">
        <v>56</v>
      </c>
      <c r="B212" s="166" t="s">
        <v>2766</v>
      </c>
      <c r="C212" s="175" t="s">
        <v>2767</v>
      </c>
      <c r="D212" s="167" t="s">
        <v>727</v>
      </c>
      <c r="E212" s="168">
        <v>1.01</v>
      </c>
      <c r="F212" s="169">
        <v>18775.990000000002</v>
      </c>
      <c r="G212" s="170">
        <f>ROUND(E212*F212,2)</f>
        <v>18963.75</v>
      </c>
      <c r="H212" s="169">
        <v>18775.990000000002</v>
      </c>
      <c r="I212" s="170">
        <f>ROUND(E212*H212,2)</f>
        <v>18963.75</v>
      </c>
      <c r="J212" s="169">
        <v>0</v>
      </c>
      <c r="K212" s="170">
        <f>ROUND(E212*J212,2)</f>
        <v>0</v>
      </c>
      <c r="L212" s="170">
        <v>21</v>
      </c>
      <c r="M212" s="170">
        <f>G212*(1+L212/100)</f>
        <v>22946.137500000001</v>
      </c>
      <c r="N212" s="170">
        <v>6.6</v>
      </c>
      <c r="O212" s="170">
        <f>ROUND(E212*N212,2)</f>
        <v>6.67</v>
      </c>
      <c r="P212" s="170">
        <v>0</v>
      </c>
      <c r="Q212" s="170">
        <f>ROUND(E212*P212,2)</f>
        <v>0</v>
      </c>
      <c r="R212" s="170" t="s">
        <v>626</v>
      </c>
      <c r="S212" s="170" t="s">
        <v>387</v>
      </c>
      <c r="T212" s="171" t="s">
        <v>322</v>
      </c>
      <c r="U212" s="157">
        <v>0</v>
      </c>
      <c r="V212" s="157">
        <f>ROUND(E212*U212,2)</f>
        <v>0</v>
      </c>
      <c r="W212" s="157"/>
      <c r="X212" s="157" t="s">
        <v>627</v>
      </c>
      <c r="Y212" s="148"/>
      <c r="Z212" s="148"/>
      <c r="AA212" s="148"/>
      <c r="AB212" s="148"/>
      <c r="AC212" s="148"/>
      <c r="AD212" s="148"/>
      <c r="AE212" s="148"/>
      <c r="AF212" s="148"/>
      <c r="AG212" s="148" t="s">
        <v>628</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97" t="s">
        <v>1420</v>
      </c>
      <c r="D213" s="183"/>
      <c r="E213" s="184">
        <v>1.01</v>
      </c>
      <c r="F213" s="157"/>
      <c r="G213" s="157"/>
      <c r="H213" s="157"/>
      <c r="I213" s="157"/>
      <c r="J213" s="157"/>
      <c r="K213" s="157"/>
      <c r="L213" s="157"/>
      <c r="M213" s="157"/>
      <c r="N213" s="157"/>
      <c r="O213" s="157"/>
      <c r="P213" s="157"/>
      <c r="Q213" s="157"/>
      <c r="R213" s="157"/>
      <c r="S213" s="157"/>
      <c r="T213" s="157"/>
      <c r="U213" s="157"/>
      <c r="V213" s="157"/>
      <c r="W213" s="157"/>
      <c r="X213" s="157"/>
      <c r="Y213" s="148"/>
      <c r="Z213" s="148"/>
      <c r="AA213" s="148"/>
      <c r="AB213" s="148"/>
      <c r="AC213" s="148"/>
      <c r="AD213" s="148"/>
      <c r="AE213" s="148"/>
      <c r="AF213" s="148"/>
      <c r="AG213" s="148" t="s">
        <v>393</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x14ac:dyDescent="0.2">
      <c r="A214" s="159" t="s">
        <v>316</v>
      </c>
      <c r="B214" s="160" t="s">
        <v>238</v>
      </c>
      <c r="C214" s="174" t="s">
        <v>239</v>
      </c>
      <c r="D214" s="161"/>
      <c r="E214" s="162"/>
      <c r="F214" s="163"/>
      <c r="G214" s="163">
        <f>SUMIF(AG215:AG220,"&lt;&gt;NOR",G215:G220)</f>
        <v>16663.12</v>
      </c>
      <c r="H214" s="163"/>
      <c r="I214" s="163">
        <f>SUM(I215:I220)</f>
        <v>0</v>
      </c>
      <c r="J214" s="163"/>
      <c r="K214" s="163">
        <f>SUM(K215:K220)</f>
        <v>16663.12</v>
      </c>
      <c r="L214" s="163"/>
      <c r="M214" s="163">
        <f>SUM(M215:M220)</f>
        <v>20162.375199999999</v>
      </c>
      <c r="N214" s="163"/>
      <c r="O214" s="163">
        <f>SUM(O215:O220)</f>
        <v>0</v>
      </c>
      <c r="P214" s="163"/>
      <c r="Q214" s="163">
        <f>SUM(Q215:Q220)</f>
        <v>0</v>
      </c>
      <c r="R214" s="163"/>
      <c r="S214" s="163"/>
      <c r="T214" s="164"/>
      <c r="U214" s="158"/>
      <c r="V214" s="158">
        <f>SUM(V215:V220)</f>
        <v>33.26</v>
      </c>
      <c r="W214" s="158"/>
      <c r="X214" s="158"/>
      <c r="AG214" t="s">
        <v>317</v>
      </c>
    </row>
    <row r="215" spans="1:60" ht="22.5" outlineLevel="1" x14ac:dyDescent="0.2">
      <c r="A215" s="165">
        <v>57</v>
      </c>
      <c r="B215" s="166" t="s">
        <v>941</v>
      </c>
      <c r="C215" s="175" t="s">
        <v>942</v>
      </c>
      <c r="D215" s="167" t="s">
        <v>649</v>
      </c>
      <c r="E215" s="168">
        <v>158.39472000000001</v>
      </c>
      <c r="F215" s="169">
        <v>105.2</v>
      </c>
      <c r="G215" s="170">
        <f>ROUND(E215*F215,2)</f>
        <v>16663.12</v>
      </c>
      <c r="H215" s="169">
        <v>0</v>
      </c>
      <c r="I215" s="170">
        <f>ROUND(E215*H215,2)</f>
        <v>0</v>
      </c>
      <c r="J215" s="169">
        <v>105.2</v>
      </c>
      <c r="K215" s="170">
        <f>ROUND(E215*J215,2)</f>
        <v>16663.12</v>
      </c>
      <c r="L215" s="170">
        <v>21</v>
      </c>
      <c r="M215" s="170">
        <f>G215*(1+L215/100)</f>
        <v>20162.375199999999</v>
      </c>
      <c r="N215" s="170">
        <v>0</v>
      </c>
      <c r="O215" s="170">
        <f>ROUND(E215*N215,2)</f>
        <v>0</v>
      </c>
      <c r="P215" s="170">
        <v>0</v>
      </c>
      <c r="Q215" s="170">
        <f>ROUND(E215*P215,2)</f>
        <v>0</v>
      </c>
      <c r="R215" s="170" t="s">
        <v>732</v>
      </c>
      <c r="S215" s="170" t="s">
        <v>387</v>
      </c>
      <c r="T215" s="171" t="s">
        <v>322</v>
      </c>
      <c r="U215" s="157">
        <v>0.21</v>
      </c>
      <c r="V215" s="157">
        <f>ROUND(E215*U215,2)</f>
        <v>33.26</v>
      </c>
      <c r="W215" s="157"/>
      <c r="X215" s="157" t="s">
        <v>943</v>
      </c>
      <c r="Y215" s="148"/>
      <c r="Z215" s="148"/>
      <c r="AA215" s="148"/>
      <c r="AB215" s="148"/>
      <c r="AC215" s="148"/>
      <c r="AD215" s="148"/>
      <c r="AE215" s="148"/>
      <c r="AF215" s="148"/>
      <c r="AG215" s="148" t="s">
        <v>944</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273" t="s">
        <v>945</v>
      </c>
      <c r="D216" s="274"/>
      <c r="E216" s="274"/>
      <c r="F216" s="274"/>
      <c r="G216" s="274"/>
      <c r="H216" s="157"/>
      <c r="I216" s="157"/>
      <c r="J216" s="157"/>
      <c r="K216" s="157"/>
      <c r="L216" s="157"/>
      <c r="M216" s="157"/>
      <c r="N216" s="157"/>
      <c r="O216" s="157"/>
      <c r="P216" s="157"/>
      <c r="Q216" s="157"/>
      <c r="R216" s="157"/>
      <c r="S216" s="157"/>
      <c r="T216" s="157"/>
      <c r="U216" s="157"/>
      <c r="V216" s="157"/>
      <c r="W216" s="157"/>
      <c r="X216" s="157"/>
      <c r="Y216" s="148"/>
      <c r="Z216" s="148"/>
      <c r="AA216" s="148"/>
      <c r="AB216" s="148"/>
      <c r="AC216" s="148"/>
      <c r="AD216" s="148"/>
      <c r="AE216" s="148"/>
      <c r="AF216" s="148"/>
      <c r="AG216" s="148" t="s">
        <v>391</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261" t="s">
        <v>946</v>
      </c>
      <c r="D217" s="262"/>
      <c r="E217" s="262"/>
      <c r="F217" s="262"/>
      <c r="G217" s="262"/>
      <c r="H217" s="157"/>
      <c r="I217" s="157"/>
      <c r="J217" s="157"/>
      <c r="K217" s="157"/>
      <c r="L217" s="157"/>
      <c r="M217" s="157"/>
      <c r="N217" s="157"/>
      <c r="O217" s="157"/>
      <c r="P217" s="157"/>
      <c r="Q217" s="157"/>
      <c r="R217" s="157"/>
      <c r="S217" s="157"/>
      <c r="T217" s="157"/>
      <c r="U217" s="157"/>
      <c r="V217" s="157"/>
      <c r="W217" s="157"/>
      <c r="X217" s="157"/>
      <c r="Y217" s="148"/>
      <c r="Z217" s="148"/>
      <c r="AA217" s="148"/>
      <c r="AB217" s="148"/>
      <c r="AC217" s="148"/>
      <c r="AD217" s="148"/>
      <c r="AE217" s="148"/>
      <c r="AF217" s="148"/>
      <c r="AG217" s="148" t="s">
        <v>326</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197" t="s">
        <v>947</v>
      </c>
      <c r="D218" s="183"/>
      <c r="E218" s="184"/>
      <c r="F218" s="157"/>
      <c r="G218" s="157"/>
      <c r="H218" s="157"/>
      <c r="I218" s="157"/>
      <c r="J218" s="157"/>
      <c r="K218" s="157"/>
      <c r="L218" s="157"/>
      <c r="M218" s="157"/>
      <c r="N218" s="157"/>
      <c r="O218" s="157"/>
      <c r="P218" s="157"/>
      <c r="Q218" s="157"/>
      <c r="R218" s="157"/>
      <c r="S218" s="157"/>
      <c r="T218" s="157"/>
      <c r="U218" s="157"/>
      <c r="V218" s="157"/>
      <c r="W218" s="157"/>
      <c r="X218" s="157"/>
      <c r="Y218" s="148"/>
      <c r="Z218" s="148"/>
      <c r="AA218" s="148"/>
      <c r="AB218" s="148"/>
      <c r="AC218" s="148"/>
      <c r="AD218" s="148"/>
      <c r="AE218" s="148"/>
      <c r="AF218" s="148"/>
      <c r="AG218" s="148" t="s">
        <v>393</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ht="22.5" outlineLevel="1" x14ac:dyDescent="0.2">
      <c r="A219" s="155"/>
      <c r="B219" s="156"/>
      <c r="C219" s="197" t="s">
        <v>2768</v>
      </c>
      <c r="D219" s="183"/>
      <c r="E219" s="184"/>
      <c r="F219" s="157"/>
      <c r="G219" s="157"/>
      <c r="H219" s="157"/>
      <c r="I219" s="157"/>
      <c r="J219" s="157"/>
      <c r="K219" s="157"/>
      <c r="L219" s="157"/>
      <c r="M219" s="157"/>
      <c r="N219" s="157"/>
      <c r="O219" s="157"/>
      <c r="P219" s="157"/>
      <c r="Q219" s="157"/>
      <c r="R219" s="157"/>
      <c r="S219" s="157"/>
      <c r="T219" s="157"/>
      <c r="U219" s="157"/>
      <c r="V219" s="157"/>
      <c r="W219" s="157"/>
      <c r="X219" s="157"/>
      <c r="Y219" s="148"/>
      <c r="Z219" s="148"/>
      <c r="AA219" s="148"/>
      <c r="AB219" s="148"/>
      <c r="AC219" s="148"/>
      <c r="AD219" s="148"/>
      <c r="AE219" s="148"/>
      <c r="AF219" s="148"/>
      <c r="AG219" s="148" t="s">
        <v>393</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97" t="s">
        <v>2769</v>
      </c>
      <c r="D220" s="183"/>
      <c r="E220" s="184">
        <v>158.39472000000001</v>
      </c>
      <c r="F220" s="157"/>
      <c r="G220" s="157"/>
      <c r="H220" s="157"/>
      <c r="I220" s="157"/>
      <c r="J220" s="157"/>
      <c r="K220" s="157"/>
      <c r="L220" s="157"/>
      <c r="M220" s="157"/>
      <c r="N220" s="157"/>
      <c r="O220" s="157"/>
      <c r="P220" s="157"/>
      <c r="Q220" s="157"/>
      <c r="R220" s="157"/>
      <c r="S220" s="157"/>
      <c r="T220" s="157"/>
      <c r="U220" s="157"/>
      <c r="V220" s="157"/>
      <c r="W220" s="157"/>
      <c r="X220" s="157"/>
      <c r="Y220" s="148"/>
      <c r="Z220" s="148"/>
      <c r="AA220" s="148"/>
      <c r="AB220" s="148"/>
      <c r="AC220" s="148"/>
      <c r="AD220" s="148"/>
      <c r="AE220" s="148"/>
      <c r="AF220" s="148"/>
      <c r="AG220" s="148" t="s">
        <v>393</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x14ac:dyDescent="0.2">
      <c r="A221" s="3"/>
      <c r="B221" s="4"/>
      <c r="C221" s="176"/>
      <c r="D221" s="6"/>
      <c r="E221" s="3"/>
      <c r="F221" s="3"/>
      <c r="G221" s="3"/>
      <c r="H221" s="3"/>
      <c r="I221" s="3"/>
      <c r="J221" s="3"/>
      <c r="K221" s="3"/>
      <c r="L221" s="3"/>
      <c r="M221" s="3"/>
      <c r="N221" s="3"/>
      <c r="O221" s="3"/>
      <c r="P221" s="3"/>
      <c r="Q221" s="3"/>
      <c r="R221" s="3"/>
      <c r="S221" s="3"/>
      <c r="T221" s="3"/>
      <c r="U221" s="3"/>
      <c r="V221" s="3"/>
      <c r="W221" s="3"/>
      <c r="X221" s="3"/>
      <c r="AE221">
        <v>15</v>
      </c>
      <c r="AF221">
        <v>21</v>
      </c>
      <c r="AG221" t="s">
        <v>303</v>
      </c>
    </row>
    <row r="222" spans="1:60" x14ac:dyDescent="0.2">
      <c r="A222" s="151"/>
      <c r="B222" s="152" t="s">
        <v>29</v>
      </c>
      <c r="C222" s="177"/>
      <c r="D222" s="153"/>
      <c r="E222" s="154"/>
      <c r="F222" s="154"/>
      <c r="G222" s="173">
        <f>G8+G114+G125+G129+G138+G149+G214</f>
        <v>1712435.1300000001</v>
      </c>
      <c r="H222" s="3"/>
      <c r="I222" s="3"/>
      <c r="J222" s="3"/>
      <c r="K222" s="3"/>
      <c r="L222" s="3"/>
      <c r="M222" s="3"/>
      <c r="N222" s="3"/>
      <c r="O222" s="3"/>
      <c r="P222" s="3"/>
      <c r="Q222" s="3"/>
      <c r="R222" s="3"/>
      <c r="S222" s="3"/>
      <c r="T222" s="3"/>
      <c r="U222" s="3"/>
      <c r="V222" s="3"/>
      <c r="W222" s="3"/>
      <c r="X222" s="3"/>
      <c r="AE222">
        <f>SUMIF(L7:L220,AE221,G7:G220)</f>
        <v>0</v>
      </c>
      <c r="AF222">
        <f>SUMIF(L7:L220,AF221,G7:G220)</f>
        <v>1712435.1300000006</v>
      </c>
      <c r="AG222" t="s">
        <v>378</v>
      </c>
    </row>
    <row r="223" spans="1:60" x14ac:dyDescent="0.2">
      <c r="A223" s="272" t="s">
        <v>957</v>
      </c>
      <c r="B223" s="272"/>
      <c r="C223" s="176"/>
      <c r="D223" s="6"/>
      <c r="E223" s="3"/>
      <c r="F223" s="3"/>
      <c r="G223" s="3"/>
      <c r="H223" s="3"/>
      <c r="I223" s="3"/>
      <c r="J223" s="3"/>
      <c r="K223" s="3"/>
      <c r="L223" s="3"/>
      <c r="M223" s="3"/>
      <c r="N223" s="3"/>
      <c r="O223" s="3"/>
      <c r="P223" s="3"/>
      <c r="Q223" s="3"/>
      <c r="R223" s="3"/>
      <c r="S223" s="3"/>
      <c r="T223" s="3"/>
      <c r="U223" s="3"/>
      <c r="V223" s="3"/>
      <c r="W223" s="3"/>
      <c r="X223" s="3"/>
    </row>
    <row r="224" spans="1:60" x14ac:dyDescent="0.2">
      <c r="A224" s="3"/>
      <c r="B224" s="4" t="s">
        <v>958</v>
      </c>
      <c r="C224" s="176" t="s">
        <v>959</v>
      </c>
      <c r="D224" s="6"/>
      <c r="E224" s="3"/>
      <c r="F224" s="3"/>
      <c r="G224" s="3"/>
      <c r="H224" s="3"/>
      <c r="I224" s="3"/>
      <c r="J224" s="3"/>
      <c r="K224" s="3"/>
      <c r="L224" s="3"/>
      <c r="M224" s="3"/>
      <c r="N224" s="3"/>
      <c r="O224" s="3"/>
      <c r="P224" s="3"/>
      <c r="Q224" s="3"/>
      <c r="R224" s="3"/>
      <c r="S224" s="3"/>
      <c r="T224" s="3"/>
      <c r="U224" s="3"/>
      <c r="V224" s="3"/>
      <c r="W224" s="3"/>
      <c r="X224" s="3"/>
      <c r="AG224" t="s">
        <v>960</v>
      </c>
    </row>
    <row r="225" spans="1:33" x14ac:dyDescent="0.2">
      <c r="A225" s="3"/>
      <c r="B225" s="4" t="s">
        <v>961</v>
      </c>
      <c r="C225" s="176" t="s">
        <v>962</v>
      </c>
      <c r="D225" s="6"/>
      <c r="E225" s="3"/>
      <c r="F225" s="3"/>
      <c r="G225" s="3"/>
      <c r="H225" s="3"/>
      <c r="I225" s="3"/>
      <c r="J225" s="3"/>
      <c r="K225" s="3"/>
      <c r="L225" s="3"/>
      <c r="M225" s="3"/>
      <c r="N225" s="3"/>
      <c r="O225" s="3"/>
      <c r="P225" s="3"/>
      <c r="Q225" s="3"/>
      <c r="R225" s="3"/>
      <c r="S225" s="3"/>
      <c r="T225" s="3"/>
      <c r="U225" s="3"/>
      <c r="V225" s="3"/>
      <c r="W225" s="3"/>
      <c r="X225" s="3"/>
      <c r="AG225" t="s">
        <v>963</v>
      </c>
    </row>
    <row r="226" spans="1:33" x14ac:dyDescent="0.2">
      <c r="A226" s="3"/>
      <c r="B226" s="4"/>
      <c r="C226" s="176" t="s">
        <v>405</v>
      </c>
      <c r="D226" s="6"/>
      <c r="E226" s="3"/>
      <c r="F226" s="3"/>
      <c r="G226" s="3"/>
      <c r="H226" s="3"/>
      <c r="I226" s="3"/>
      <c r="J226" s="3"/>
      <c r="K226" s="3"/>
      <c r="L226" s="3"/>
      <c r="M226" s="3"/>
      <c r="N226" s="3"/>
      <c r="O226" s="3"/>
      <c r="P226" s="3"/>
      <c r="Q226" s="3"/>
      <c r="R226" s="3"/>
      <c r="S226" s="3"/>
      <c r="T226" s="3"/>
      <c r="U226" s="3"/>
      <c r="V226" s="3"/>
      <c r="W226" s="3"/>
      <c r="X226" s="3"/>
      <c r="AG226" t="s">
        <v>964</v>
      </c>
    </row>
    <row r="227" spans="1:33" x14ac:dyDescent="0.2">
      <c r="A227" s="3"/>
      <c r="B227" s="4"/>
      <c r="C227" s="176"/>
      <c r="D227" s="6"/>
      <c r="E227" s="3"/>
      <c r="F227" s="3"/>
      <c r="G227" s="3"/>
      <c r="H227" s="3"/>
      <c r="I227" s="3"/>
      <c r="J227" s="3"/>
      <c r="K227" s="3"/>
      <c r="L227" s="3"/>
      <c r="M227" s="3"/>
      <c r="N227" s="3"/>
      <c r="O227" s="3"/>
      <c r="P227" s="3"/>
      <c r="Q227" s="3"/>
      <c r="R227" s="3"/>
      <c r="S227" s="3"/>
      <c r="T227" s="3"/>
      <c r="U227" s="3"/>
      <c r="V227" s="3"/>
      <c r="W227" s="3"/>
      <c r="X227" s="3"/>
    </row>
    <row r="228" spans="1:33" x14ac:dyDescent="0.2">
      <c r="C228" s="178"/>
      <c r="D228" s="10"/>
      <c r="AG228" t="s">
        <v>379</v>
      </c>
    </row>
    <row r="229" spans="1:33" x14ac:dyDescent="0.2">
      <c r="D229" s="10"/>
    </row>
    <row r="230" spans="1:33" x14ac:dyDescent="0.2">
      <c r="D230" s="10"/>
    </row>
    <row r="231" spans="1:33" x14ac:dyDescent="0.2">
      <c r="D231" s="10"/>
    </row>
    <row r="232" spans="1:33" x14ac:dyDescent="0.2">
      <c r="D232" s="10"/>
    </row>
    <row r="233" spans="1:33" x14ac:dyDescent="0.2">
      <c r="D233" s="10"/>
    </row>
    <row r="234" spans="1:33" x14ac:dyDescent="0.2">
      <c r="D234" s="10"/>
    </row>
    <row r="235" spans="1:33" x14ac:dyDescent="0.2">
      <c r="D235" s="10"/>
    </row>
    <row r="236" spans="1:33" x14ac:dyDescent="0.2">
      <c r="D236" s="10"/>
    </row>
    <row r="237" spans="1:33" x14ac:dyDescent="0.2">
      <c r="D237" s="10"/>
    </row>
    <row r="238" spans="1:33" x14ac:dyDescent="0.2">
      <c r="D238" s="10"/>
    </row>
    <row r="239" spans="1:33" x14ac:dyDescent="0.2">
      <c r="D239" s="10"/>
    </row>
    <row r="240" spans="1:33"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xP30MKQHnc9SAN6tIOkx88lqVJ+jiG6CkaX4pNdmbNVVFIVDlMB13o7kHRzl44iLIWoHKDvV+stkh7N0N9Blw==" saltValue="PJE4PBiMhh/cUpk91tjCPQ==" spinCount="100000" sheet="1"/>
  <mergeCells count="35">
    <mergeCell ref="C145:G145"/>
    <mergeCell ref="C151:G151"/>
    <mergeCell ref="C217:G217"/>
    <mergeCell ref="C158:G158"/>
    <mergeCell ref="C166:G166"/>
    <mergeCell ref="C170:G170"/>
    <mergeCell ref="C174:G174"/>
    <mergeCell ref="C182:G182"/>
    <mergeCell ref="C216:G216"/>
    <mergeCell ref="C104:G104"/>
    <mergeCell ref="C116:G116"/>
    <mergeCell ref="C121:G121"/>
    <mergeCell ref="C127:G127"/>
    <mergeCell ref="C140:G140"/>
    <mergeCell ref="A1:G1"/>
    <mergeCell ref="C2:G2"/>
    <mergeCell ref="C3:G3"/>
    <mergeCell ref="C4:G4"/>
    <mergeCell ref="C48:G48"/>
    <mergeCell ref="A223:B223"/>
    <mergeCell ref="C10:G10"/>
    <mergeCell ref="C21:G21"/>
    <mergeCell ref="C30:G30"/>
    <mergeCell ref="C34:G34"/>
    <mergeCell ref="C45:G45"/>
    <mergeCell ref="C79:G79"/>
    <mergeCell ref="C52:G52"/>
    <mergeCell ref="C62:G62"/>
    <mergeCell ref="C65:G65"/>
    <mergeCell ref="C72:G72"/>
    <mergeCell ref="C155:G155"/>
    <mergeCell ref="C83:G83"/>
    <mergeCell ref="C86:G86"/>
    <mergeCell ref="C93:G93"/>
    <mergeCell ref="C94:G9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104</vt:i4>
      </vt:variant>
    </vt:vector>
  </HeadingPairs>
  <TitlesOfParts>
    <vt:vector size="135" baseType="lpstr">
      <vt:lpstr>Stavba</vt:lpstr>
      <vt:lpstr>VzorPolozky</vt:lpstr>
      <vt:lpstr>SO-99 99.1 Naklady</vt:lpstr>
      <vt:lpstr>SO-01 01.1 Pol</vt:lpstr>
      <vt:lpstr>SO-02 02.1 Pol</vt:lpstr>
      <vt:lpstr>SO-03 03.1 Pol</vt:lpstr>
      <vt:lpstr>SO-04 04.1 Pol</vt:lpstr>
      <vt:lpstr>SO-04 04.2 Pol</vt:lpstr>
      <vt:lpstr>SO-04 04.3 Pol</vt:lpstr>
      <vt:lpstr>SO-04 04.4 Pol</vt:lpstr>
      <vt:lpstr>SO-04 04.5 Pol</vt:lpstr>
      <vt:lpstr>SO-05 05.1 Pol</vt:lpstr>
      <vt:lpstr>SO-06 06.1 Pol</vt:lpstr>
      <vt:lpstr>SO-06 06.2 Pol</vt:lpstr>
      <vt:lpstr>SO-06 06.3 Pol</vt:lpstr>
      <vt:lpstr>SO-06 06.4 Pol</vt:lpstr>
      <vt:lpstr>SO-06 06.5 Pol</vt:lpstr>
      <vt:lpstr>SO-07 07.1 Pol</vt:lpstr>
      <vt:lpstr>PS-01 01.1 Pol</vt:lpstr>
      <vt:lpstr>PS-01 01.2 Pol</vt:lpstr>
      <vt:lpstr>PS-01 01.3 Pol</vt:lpstr>
      <vt:lpstr>PS-01 01.4 Pol</vt:lpstr>
      <vt:lpstr>PS-01 01.5 Pol</vt:lpstr>
      <vt:lpstr>PS-02 02.1 Pol</vt:lpstr>
      <vt:lpstr>PS-02 02.2 Pol</vt:lpstr>
      <vt:lpstr>PS-02 02.3 Pol</vt:lpstr>
      <vt:lpstr>PS-02 02.4 Pol</vt:lpstr>
      <vt:lpstr>PS-02 02.5 Pol</vt:lpstr>
      <vt:lpstr>PS-03 03.1 Pol</vt:lpstr>
      <vt:lpstr>SO-N-99 99.1 Naklady</vt:lpstr>
      <vt:lpstr>SO-N-01 01.1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'PS-01 01.1 Pol'!Názvy_tisku</vt:lpstr>
      <vt:lpstr>'PS-01 01.2 Pol'!Názvy_tisku</vt:lpstr>
      <vt:lpstr>'PS-01 01.3 Pol'!Názvy_tisku</vt:lpstr>
      <vt:lpstr>'PS-01 01.4 Pol'!Názvy_tisku</vt:lpstr>
      <vt:lpstr>'PS-01 01.5 Pol'!Názvy_tisku</vt:lpstr>
      <vt:lpstr>'PS-02 02.1 Pol'!Názvy_tisku</vt:lpstr>
      <vt:lpstr>'PS-02 02.2 Pol'!Názvy_tisku</vt:lpstr>
      <vt:lpstr>'PS-02 02.3 Pol'!Názvy_tisku</vt:lpstr>
      <vt:lpstr>'PS-02 02.4 Pol'!Názvy_tisku</vt:lpstr>
      <vt:lpstr>'PS-02 02.5 Pol'!Názvy_tisku</vt:lpstr>
      <vt:lpstr>'PS-03 03.1 Pol'!Názvy_tisku</vt:lpstr>
      <vt:lpstr>'SO-01 01.1 Pol'!Názvy_tisku</vt:lpstr>
      <vt:lpstr>'SO-02 02.1 Pol'!Názvy_tisku</vt:lpstr>
      <vt:lpstr>'SO-03 03.1 Pol'!Názvy_tisku</vt:lpstr>
      <vt:lpstr>'SO-04 04.1 Pol'!Názvy_tisku</vt:lpstr>
      <vt:lpstr>'SO-04 04.2 Pol'!Názvy_tisku</vt:lpstr>
      <vt:lpstr>'SO-04 04.3 Pol'!Názvy_tisku</vt:lpstr>
      <vt:lpstr>'SO-04 04.4 Pol'!Názvy_tisku</vt:lpstr>
      <vt:lpstr>'SO-04 04.5 Pol'!Názvy_tisku</vt:lpstr>
      <vt:lpstr>'SO-05 05.1 Pol'!Názvy_tisku</vt:lpstr>
      <vt:lpstr>'SO-06 06.1 Pol'!Názvy_tisku</vt:lpstr>
      <vt:lpstr>'SO-06 06.2 Pol'!Názvy_tisku</vt:lpstr>
      <vt:lpstr>'SO-06 06.3 Pol'!Názvy_tisku</vt:lpstr>
      <vt:lpstr>'SO-06 06.4 Pol'!Názvy_tisku</vt:lpstr>
      <vt:lpstr>'SO-06 06.5 Pol'!Názvy_tisku</vt:lpstr>
      <vt:lpstr>'SO-07 07.1 Pol'!Názvy_tisku</vt:lpstr>
      <vt:lpstr>'SO-99 99.1 Naklady'!Názvy_tisku</vt:lpstr>
      <vt:lpstr>'SO-N-01 01.1 Pol'!Názvy_tisku</vt:lpstr>
      <vt:lpstr>'SO-N-99 99.1 Naklady'!Názvy_tisku</vt:lpstr>
      <vt:lpstr>oadresa</vt:lpstr>
      <vt:lpstr>Stavba!Objednatel</vt:lpstr>
      <vt:lpstr>Stavba!Objekt</vt:lpstr>
      <vt:lpstr>'PS-01 01.1 Pol'!Oblast_tisku</vt:lpstr>
      <vt:lpstr>'PS-01 01.2 Pol'!Oblast_tisku</vt:lpstr>
      <vt:lpstr>'PS-01 01.3 Pol'!Oblast_tisku</vt:lpstr>
      <vt:lpstr>'PS-01 01.4 Pol'!Oblast_tisku</vt:lpstr>
      <vt:lpstr>'PS-01 01.5 Pol'!Oblast_tisku</vt:lpstr>
      <vt:lpstr>'PS-02 02.1 Pol'!Oblast_tisku</vt:lpstr>
      <vt:lpstr>'PS-02 02.2 Pol'!Oblast_tisku</vt:lpstr>
      <vt:lpstr>'PS-02 02.3 Pol'!Oblast_tisku</vt:lpstr>
      <vt:lpstr>'PS-02 02.4 Pol'!Oblast_tisku</vt:lpstr>
      <vt:lpstr>'PS-02 02.5 Pol'!Oblast_tisku</vt:lpstr>
      <vt:lpstr>'PS-03 03.1 Pol'!Oblast_tisku</vt:lpstr>
      <vt:lpstr>'SO-01 01.1 Pol'!Oblast_tisku</vt:lpstr>
      <vt:lpstr>'SO-02 02.1 Pol'!Oblast_tisku</vt:lpstr>
      <vt:lpstr>'SO-03 03.1 Pol'!Oblast_tisku</vt:lpstr>
      <vt:lpstr>'SO-04 04.1 Pol'!Oblast_tisku</vt:lpstr>
      <vt:lpstr>'SO-04 04.2 Pol'!Oblast_tisku</vt:lpstr>
      <vt:lpstr>'SO-04 04.3 Pol'!Oblast_tisku</vt:lpstr>
      <vt:lpstr>'SO-04 04.4 Pol'!Oblast_tisku</vt:lpstr>
      <vt:lpstr>'SO-04 04.5 Pol'!Oblast_tisku</vt:lpstr>
      <vt:lpstr>'SO-05 05.1 Pol'!Oblast_tisku</vt:lpstr>
      <vt:lpstr>'SO-06 06.1 Pol'!Oblast_tisku</vt:lpstr>
      <vt:lpstr>'SO-06 06.2 Pol'!Oblast_tisku</vt:lpstr>
      <vt:lpstr>'SO-06 06.3 Pol'!Oblast_tisku</vt:lpstr>
      <vt:lpstr>'SO-06 06.4 Pol'!Oblast_tisku</vt:lpstr>
      <vt:lpstr>'SO-06 06.5 Pol'!Oblast_tisku</vt:lpstr>
      <vt:lpstr>'SO-07 07.1 Pol'!Oblast_tisku</vt:lpstr>
      <vt:lpstr>'SO-99 99.1 Naklady'!Oblast_tisku</vt:lpstr>
      <vt:lpstr>'SO-N-01 01.1 Pol'!Oblast_tisku</vt:lpstr>
      <vt:lpstr>'SO-N-99 99.1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Leitgebová Hana</dc:creator>
  <cp:lastModifiedBy>Leitgebová Hana</cp:lastModifiedBy>
  <cp:lastPrinted>2019-03-19T12:27:02Z</cp:lastPrinted>
  <dcterms:created xsi:type="dcterms:W3CDTF">2009-04-08T07:15:50Z</dcterms:created>
  <dcterms:modified xsi:type="dcterms:W3CDTF">2020-12-18T16:49:07Z</dcterms:modified>
</cp:coreProperties>
</file>