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600" windowWidth="50535" windowHeight="17310"/>
  </bookViews>
  <sheets>
    <sheet name="Rekapitulace stavby" sheetId="1" r:id="rId1"/>
    <sheet name="ZRN - Rekonstrukce přecho..." sheetId="2" r:id="rId2"/>
    <sheet name="VRN - Vedlejší rozpočtové..." sheetId="3" r:id="rId3"/>
    <sheet name="KUBATUROVÉ LISTY" sheetId="4" r:id="rId4"/>
  </sheets>
  <definedNames>
    <definedName name="_xlnm._FilterDatabase" localSheetId="2" hidden="1">'VRN - Vedlejší rozpočtové...'!$C$119:$K$149</definedName>
    <definedName name="_xlnm._FilterDatabase" localSheetId="1" hidden="1">'ZRN - Rekonstrukce přecho...'!$C$126:$K$341</definedName>
    <definedName name="_xlnm.Print_Titles" localSheetId="0">'Rekapitulace stavby'!$92:$92</definedName>
    <definedName name="_xlnm.Print_Titles" localSheetId="2">'VRN - Vedlejší rozpočtové...'!$119:$119</definedName>
    <definedName name="_xlnm.Print_Titles" localSheetId="1">'ZRN - Rekonstrukce přecho...'!$126:$126</definedName>
    <definedName name="_xlnm.Print_Area" localSheetId="0">'Rekapitulace stavby'!$D$4:$AO$76,'Rekapitulace stavby'!$C$82:$AQ$97</definedName>
    <definedName name="_xlnm.Print_Area" localSheetId="2">'VRN - Vedlejší rozpočtové...'!$C$4:$J$39,'VRN - Vedlejší rozpočtové...'!$C$49:$J$75,'VRN - Vedlejší rozpočtové...'!$C$81:$J$101,'VRN - Vedlejší rozpočtové...'!$C$107:$K$149</definedName>
    <definedName name="_xlnm.Print_Area" localSheetId="1">'ZRN - Rekonstrukce přecho...'!$C$4:$J$39,'ZRN - Rekonstrukce přecho...'!$C$49:$J$75,'ZRN - Rekonstrukce přecho...'!$C$81:$J$108,'ZRN - Rekonstrukce přecho...'!$C$114:$K$341</definedName>
  </definedNames>
  <calcPr calcId="125725"/>
</workbook>
</file>

<file path=xl/calcChain.xml><?xml version="1.0" encoding="utf-8"?>
<calcChain xmlns="http://schemas.openxmlformats.org/spreadsheetml/2006/main">
  <c r="H35" i="4"/>
  <c r="M34"/>
  <c r="H34"/>
  <c r="C34"/>
  <c r="M33"/>
  <c r="H33"/>
  <c r="C33"/>
  <c r="M32"/>
  <c r="H32"/>
  <c r="C32"/>
  <c r="M31"/>
  <c r="H31"/>
  <c r="C31"/>
  <c r="M30"/>
  <c r="H30"/>
  <c r="C30"/>
  <c r="D21"/>
  <c r="E21" s="1"/>
  <c r="B21"/>
  <c r="D19"/>
  <c r="E19" s="1"/>
  <c r="B19"/>
  <c r="D17"/>
  <c r="E17" s="1"/>
  <c r="B17"/>
  <c r="D15"/>
  <c r="E15" s="1"/>
  <c r="B15"/>
  <c r="D13"/>
  <c r="E13" s="1"/>
  <c r="B13"/>
  <c r="D11"/>
  <c r="E11" s="1"/>
  <c r="B11"/>
  <c r="D9"/>
  <c r="E9" s="1"/>
  <c r="B9"/>
  <c r="M36" l="1"/>
  <c r="C36"/>
  <c r="H36"/>
  <c r="K9"/>
  <c r="F9"/>
  <c r="H9"/>
  <c r="L9"/>
  <c r="G9"/>
  <c r="M9"/>
  <c r="J9"/>
  <c r="L17"/>
  <c r="G17"/>
  <c r="M17"/>
  <c r="H17"/>
  <c r="J17"/>
  <c r="K17"/>
  <c r="M11"/>
  <c r="H11"/>
  <c r="J11"/>
  <c r="K11"/>
  <c r="F11"/>
  <c r="L11"/>
  <c r="G11"/>
  <c r="K19"/>
  <c r="L19"/>
  <c r="G19"/>
  <c r="M19"/>
  <c r="H19"/>
  <c r="J19"/>
  <c r="K13"/>
  <c r="F13"/>
  <c r="L13"/>
  <c r="G13"/>
  <c r="M13"/>
  <c r="H13"/>
  <c r="J13"/>
  <c r="J21"/>
  <c r="K21"/>
  <c r="L21"/>
  <c r="G21"/>
  <c r="M21"/>
  <c r="H21"/>
  <c r="M15"/>
  <c r="H15"/>
  <c r="J15"/>
  <c r="K15"/>
  <c r="F15"/>
  <c r="L15"/>
  <c r="G15"/>
  <c r="G23" l="1"/>
  <c r="G25" s="1"/>
  <c r="K23"/>
  <c r="M23"/>
  <c r="F23"/>
  <c r="F25" s="1"/>
  <c r="J23"/>
  <c r="H23"/>
  <c r="H25" s="1"/>
  <c r="L23"/>
  <c r="M26" l="1"/>
  <c r="C39" s="1"/>
  <c r="C38" l="1"/>
  <c r="J37" i="3" l="1"/>
  <c r="J36"/>
  <c r="AY96" i="1"/>
  <c r="J35" i="3"/>
  <c r="AX96" i="1" s="1"/>
  <c r="BI148" i="3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1"/>
  <c r="J90"/>
  <c r="F90"/>
  <c r="F88"/>
  <c r="E86"/>
  <c r="J18"/>
  <c r="E18"/>
  <c r="F91" s="1"/>
  <c r="J17"/>
  <c r="J12"/>
  <c r="J88" s="1"/>
  <c r="E7"/>
  <c r="E110"/>
  <c r="J37" i="2"/>
  <c r="J36"/>
  <c r="AY95" i="1" s="1"/>
  <c r="J35" i="2"/>
  <c r="AX95" i="1"/>
  <c r="BI340" i="2"/>
  <c r="BH340"/>
  <c r="BG340"/>
  <c r="BF340"/>
  <c r="T340"/>
  <c r="T339" s="1"/>
  <c r="R340"/>
  <c r="R339"/>
  <c r="P340"/>
  <c r="P339" s="1"/>
  <c r="BI338"/>
  <c r="BH338"/>
  <c r="BG338"/>
  <c r="BF338"/>
  <c r="T338"/>
  <c r="T337"/>
  <c r="R338"/>
  <c r="R337" s="1"/>
  <c r="P338"/>
  <c r="P337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T220" s="1"/>
  <c r="R221"/>
  <c r="R220"/>
  <c r="P221"/>
  <c r="P220" s="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124"/>
  <c r="J17"/>
  <c r="J12"/>
  <c r="J88" s="1"/>
  <c r="E7"/>
  <c r="E117" s="1"/>
  <c r="L90" i="1"/>
  <c r="AM90"/>
  <c r="AM89"/>
  <c r="L89"/>
  <c r="AM87"/>
  <c r="L87"/>
  <c r="L85"/>
  <c r="L84"/>
  <c r="J335" i="2"/>
  <c r="BK328"/>
  <c r="J321"/>
  <c r="BK314"/>
  <c r="J307"/>
  <c r="BK301"/>
  <c r="BK295"/>
  <c r="J289"/>
  <c r="BK283"/>
  <c r="BK279"/>
  <c r="J273"/>
  <c r="J267"/>
  <c r="J263"/>
  <c r="BK257"/>
  <c r="J249"/>
  <c r="BK232"/>
  <c r="J216"/>
  <c r="J173"/>
  <c r="J152"/>
  <c r="BK146"/>
  <c r="J132"/>
  <c r="BK338"/>
  <c r="BK331"/>
  <c r="BK326"/>
  <c r="J318"/>
  <c r="BK312"/>
  <c r="BK303"/>
  <c r="BK299"/>
  <c r="BK291"/>
  <c r="BK281"/>
  <c r="J271"/>
  <c r="BK264"/>
  <c r="BK253"/>
  <c r="J242"/>
  <c r="BK230"/>
  <c r="BK218"/>
  <c r="J194"/>
  <c r="J168"/>
  <c r="BK144"/>
  <c r="J138"/>
  <c r="BK251"/>
  <c r="BK242"/>
  <c r="J232"/>
  <c r="J214"/>
  <c r="BK205"/>
  <c r="BK190"/>
  <c r="BK179"/>
  <c r="J162"/>
  <c r="BK240"/>
  <c r="J218"/>
  <c r="BK201"/>
  <c r="J181"/>
  <c r="BK138"/>
  <c r="BK144" i="3"/>
  <c r="BK146"/>
  <c r="BK129"/>
  <c r="J141"/>
  <c r="J125"/>
  <c r="J340" i="2"/>
  <c r="J331"/>
  <c r="BK318"/>
  <c r="J312"/>
  <c r="BK305"/>
  <c r="J299"/>
  <c r="BK293"/>
  <c r="J287"/>
  <c r="J281"/>
  <c r="J275"/>
  <c r="BK271"/>
  <c r="BK266"/>
  <c r="BK261"/>
  <c r="J255"/>
  <c r="J244"/>
  <c r="BK228"/>
  <c r="J190"/>
  <c r="J154"/>
  <c r="J144"/>
  <c r="J130"/>
  <c r="BK340"/>
  <c r="BK335"/>
  <c r="J328"/>
  <c r="BK321"/>
  <c r="J314"/>
  <c r="BK307"/>
  <c r="BK297"/>
  <c r="BK289"/>
  <c r="BK285"/>
  <c r="J277"/>
  <c r="J266"/>
  <c r="BK259"/>
  <c r="BK238"/>
  <c r="BK221"/>
  <c r="BK211"/>
  <c r="J177"/>
  <c r="J156"/>
  <c r="BK142"/>
  <c r="BK136"/>
  <c r="J257"/>
  <c r="BK247"/>
  <c r="J236"/>
  <c r="J221"/>
  <c r="BK209"/>
  <c r="J201"/>
  <c r="BK187"/>
  <c r="BK181"/>
  <c r="BK156"/>
  <c r="J238"/>
  <c r="J209"/>
  <c r="BK198"/>
  <c r="J150"/>
  <c r="BK130"/>
  <c r="J127" i="3"/>
  <c r="BK134"/>
  <c r="BK125"/>
  <c r="J144"/>
  <c r="BK148"/>
  <c r="J131"/>
  <c r="J338" i="2"/>
  <c r="J326"/>
  <c r="J316"/>
  <c r="BK310"/>
  <c r="J303"/>
  <c r="J297"/>
  <c r="J291"/>
  <c r="J285"/>
  <c r="BK277"/>
  <c r="J269"/>
  <c r="J264"/>
  <c r="J259"/>
  <c r="J253"/>
  <c r="BK234"/>
  <c r="J207"/>
  <c r="BK168"/>
  <c r="J148"/>
  <c r="BK134"/>
  <c r="AS94" i="1"/>
  <c r="J305" i="2"/>
  <c r="J295"/>
  <c r="BK287"/>
  <c r="J279"/>
  <c r="BK273"/>
  <c r="BK267"/>
  <c r="BK263"/>
  <c r="J247"/>
  <c r="BK224"/>
  <c r="BK203"/>
  <c r="BK175"/>
  <c r="BK162"/>
  <c r="J146"/>
  <c r="J134"/>
  <c r="BK255"/>
  <c r="BK244"/>
  <c r="J234"/>
  <c r="J230"/>
  <c r="J211"/>
  <c r="BK194"/>
  <c r="BK177"/>
  <c r="BK152"/>
  <c r="J142"/>
  <c r="J228"/>
  <c r="J205"/>
  <c r="BK183"/>
  <c r="BK148"/>
  <c r="J146" i="3"/>
  <c r="J148"/>
  <c r="BK136"/>
  <c r="BK127"/>
  <c r="BK141"/>
  <c r="J136"/>
  <c r="J123"/>
  <c r="BK316" i="2"/>
  <c r="J310"/>
  <c r="J301"/>
  <c r="J293"/>
  <c r="J283"/>
  <c r="BK275"/>
  <c r="BK269"/>
  <c r="J261"/>
  <c r="J251"/>
  <c r="BK236"/>
  <c r="BK214"/>
  <c r="J187"/>
  <c r="BK173"/>
  <c r="BK154"/>
  <c r="J140"/>
  <c r="BK132"/>
  <c r="BK249"/>
  <c r="J240"/>
  <c r="BK216"/>
  <c r="BK207"/>
  <c r="J198"/>
  <c r="J183"/>
  <c r="J175"/>
  <c r="BK150"/>
  <c r="BK140"/>
  <c r="J224"/>
  <c r="J203"/>
  <c r="J179"/>
  <c r="J136"/>
  <c r="J138" i="3"/>
  <c r="BK138"/>
  <c r="BK131"/>
  <c r="BK123"/>
  <c r="J129"/>
  <c r="J134"/>
  <c r="BK129" i="2" l="1"/>
  <c r="J129" s="1"/>
  <c r="J97" s="1"/>
  <c r="T129"/>
  <c r="BK200"/>
  <c r="J200" s="1"/>
  <c r="J99" s="1"/>
  <c r="R200"/>
  <c r="BK213"/>
  <c r="J213" s="1"/>
  <c r="J100" s="1"/>
  <c r="P213"/>
  <c r="T213"/>
  <c r="T223"/>
  <c r="P320"/>
  <c r="P309"/>
  <c r="BK330"/>
  <c r="J330" s="1"/>
  <c r="J105" s="1"/>
  <c r="T330"/>
  <c r="P122" i="3"/>
  <c r="T122"/>
  <c r="R129" i="2"/>
  <c r="R189"/>
  <c r="T200"/>
  <c r="R213"/>
  <c r="P223"/>
  <c r="R320"/>
  <c r="R309"/>
  <c r="P330"/>
  <c r="BK122" i="3"/>
  <c r="J122" s="1"/>
  <c r="J97" s="1"/>
  <c r="P133"/>
  <c r="P129" i="2"/>
  <c r="BK189"/>
  <c r="J189"/>
  <c r="J98" s="1"/>
  <c r="P189"/>
  <c r="T189"/>
  <c r="P200"/>
  <c r="BK223"/>
  <c r="J223" s="1"/>
  <c r="J102" s="1"/>
  <c r="R223"/>
  <c r="BK320"/>
  <c r="J320" s="1"/>
  <c r="J104" s="1"/>
  <c r="T320"/>
  <c r="T309"/>
  <c r="R330"/>
  <c r="R122" i="3"/>
  <c r="BK133"/>
  <c r="J133"/>
  <c r="J98" s="1"/>
  <c r="R133"/>
  <c r="T133"/>
  <c r="BK143"/>
  <c r="J143" s="1"/>
  <c r="J100" s="1"/>
  <c r="P143"/>
  <c r="R143"/>
  <c r="T143"/>
  <c r="BK220" i="2"/>
  <c r="J220"/>
  <c r="J101"/>
  <c r="BK337"/>
  <c r="J337" s="1"/>
  <c r="J106" s="1"/>
  <c r="BK339"/>
  <c r="J339"/>
  <c r="J107" s="1"/>
  <c r="BK140" i="3"/>
  <c r="J140"/>
  <c r="J99"/>
  <c r="E84"/>
  <c r="J114"/>
  <c r="BE127"/>
  <c r="BE138"/>
  <c r="BE144"/>
  <c r="BE146"/>
  <c r="F117"/>
  <c r="BE131"/>
  <c r="BE136"/>
  <c r="BE148"/>
  <c r="BE125"/>
  <c r="BE141"/>
  <c r="BE123"/>
  <c r="BE129"/>
  <c r="BE134"/>
  <c r="F91" i="2"/>
  <c r="BE132"/>
  <c r="BE140"/>
  <c r="BE142"/>
  <c r="BE144"/>
  <c r="BE150"/>
  <c r="BE154"/>
  <c r="BE162"/>
  <c r="BE168"/>
  <c r="BE173"/>
  <c r="BE175"/>
  <c r="BE187"/>
  <c r="BE190"/>
  <c r="BE203"/>
  <c r="BE205"/>
  <c r="BE209"/>
  <c r="BE228"/>
  <c r="BE234"/>
  <c r="J121"/>
  <c r="BE130"/>
  <c r="BE134"/>
  <c r="BE146"/>
  <c r="BE152"/>
  <c r="BE224"/>
  <c r="BE230"/>
  <c r="BE236"/>
  <c r="BE238"/>
  <c r="BE244"/>
  <c r="BE253"/>
  <c r="BE148"/>
  <c r="BE177"/>
  <c r="BE181"/>
  <c r="BE198"/>
  <c r="BE207"/>
  <c r="BE232"/>
  <c r="BE249"/>
  <c r="BE251"/>
  <c r="BE257"/>
  <c r="BE261"/>
  <c r="BE263"/>
  <c r="BE267"/>
  <c r="BE269"/>
  <c r="BE271"/>
  <c r="BE275"/>
  <c r="BE277"/>
  <c r="BE279"/>
  <c r="BE295"/>
  <c r="BE297"/>
  <c r="BE301"/>
  <c r="BE303"/>
  <c r="BE305"/>
  <c r="BE310"/>
  <c r="BE321"/>
  <c r="BE328"/>
  <c r="BE331"/>
  <c r="BE338"/>
  <c r="E84"/>
  <c r="BE136"/>
  <c r="BE138"/>
  <c r="BE156"/>
  <c r="BE179"/>
  <c r="BE183"/>
  <c r="BE194"/>
  <c r="BE201"/>
  <c r="BE211"/>
  <c r="BE214"/>
  <c r="BE216"/>
  <c r="BE218"/>
  <c r="BE221"/>
  <c r="BE240"/>
  <c r="BE242"/>
  <c r="BE247"/>
  <c r="BE255"/>
  <c r="BE259"/>
  <c r="BE264"/>
  <c r="BE266"/>
  <c r="BE273"/>
  <c r="BE281"/>
  <c r="BE283"/>
  <c r="BE285"/>
  <c r="BE287"/>
  <c r="BE289"/>
  <c r="BE291"/>
  <c r="BE293"/>
  <c r="BE299"/>
  <c r="BE307"/>
  <c r="BE312"/>
  <c r="BE314"/>
  <c r="BE316"/>
  <c r="BE318"/>
  <c r="BE326"/>
  <c r="BE335"/>
  <c r="BE340"/>
  <c r="F34"/>
  <c r="BA95" i="1" s="1"/>
  <c r="F35" i="3"/>
  <c r="BB96" i="1" s="1"/>
  <c r="F34" i="3"/>
  <c r="BA96" i="1" s="1"/>
  <c r="F36" i="3"/>
  <c r="BC96" i="1" s="1"/>
  <c r="F35" i="2"/>
  <c r="BB95" i="1" s="1"/>
  <c r="J34" i="3"/>
  <c r="AW96" i="1" s="1"/>
  <c r="F36" i="2"/>
  <c r="BC95" i="1" s="1"/>
  <c r="F37" i="2"/>
  <c r="BD95" i="1" s="1"/>
  <c r="J34" i="2"/>
  <c r="AW95" i="1" s="1"/>
  <c r="F37" i="3"/>
  <c r="BD96" i="1" s="1"/>
  <c r="BK309" i="2" l="1"/>
  <c r="J309" s="1"/>
  <c r="J103" s="1"/>
  <c r="P121" i="3"/>
  <c r="P120" s="1"/>
  <c r="AU96" i="1" s="1"/>
  <c r="R121" i="3"/>
  <c r="R120" s="1"/>
  <c r="T128" i="2"/>
  <c r="T127" s="1"/>
  <c r="P128"/>
  <c r="P127" s="1"/>
  <c r="AU95" i="1" s="1"/>
  <c r="R128" i="2"/>
  <c r="R127"/>
  <c r="T121" i="3"/>
  <c r="T120" s="1"/>
  <c r="BK121"/>
  <c r="BK120" s="1"/>
  <c r="J120" s="1"/>
  <c r="J30" s="1"/>
  <c r="AG96" i="1" s="1"/>
  <c r="AN96" s="1"/>
  <c r="BC94"/>
  <c r="W32"/>
  <c r="J33" i="3"/>
  <c r="AV96" i="1" s="1"/>
  <c r="AT96" s="1"/>
  <c r="J33" i="2"/>
  <c r="AV95" i="1" s="1"/>
  <c r="AT95" s="1"/>
  <c r="F33" i="2"/>
  <c r="AZ95" i="1" s="1"/>
  <c r="BD94"/>
  <c r="W33"/>
  <c r="BA94"/>
  <c r="AW94" s="1"/>
  <c r="AK30" s="1"/>
  <c r="BB94"/>
  <c r="AX94"/>
  <c r="F33" i="3"/>
  <c r="AZ96" i="1" s="1"/>
  <c r="BK128" i="2" l="1"/>
  <c r="J128" s="1"/>
  <c r="J96" s="1"/>
  <c r="J95" i="3"/>
  <c r="J121"/>
  <c r="J96"/>
  <c r="BK127" i="2"/>
  <c r="J127" s="1"/>
  <c r="J30" s="1"/>
  <c r="AG95" i="1" s="1"/>
  <c r="AG94" s="1"/>
  <c r="AK26" s="1"/>
  <c r="J39" i="3"/>
  <c r="AU94" i="1"/>
  <c r="AZ94"/>
  <c r="W29" s="1"/>
  <c r="W30"/>
  <c r="AY94"/>
  <c r="W31"/>
  <c r="J39" i="2" l="1"/>
  <c r="J95"/>
  <c r="AN95" i="1"/>
  <c r="AV94"/>
  <c r="AK29" s="1"/>
  <c r="AK35" s="1"/>
  <c r="AT94" l="1"/>
  <c r="AN94" l="1"/>
</calcChain>
</file>

<file path=xl/sharedStrings.xml><?xml version="1.0" encoding="utf-8"?>
<sst xmlns="http://schemas.openxmlformats.org/spreadsheetml/2006/main" count="3230" uniqueCount="666">
  <si>
    <t>Export Komplet</t>
  </si>
  <si>
    <t/>
  </si>
  <si>
    <t>2.0</t>
  </si>
  <si>
    <t>ZAMOK</t>
  </si>
  <si>
    <t>False</t>
  </si>
  <si>
    <t>{18ad1be4-a044-487f-b4f0-8cba444f93f9}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</si>
  <si>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</si>
  <si>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</si>
  <si>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</si>
  <si>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</si>
  <si>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</si>
  <si>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</si>
  <si>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</si>
  <si>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</si>
  <si>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NOVOSEDPOLPOTOK_II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</si>
  <si>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</si>
  <si>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</si>
  <si>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NOVOSEDLY - rekonstrukce přechodu vodovodního potrubí přes Polní potok</t>
  </si>
  <si>
    <t>KSO:</t>
  </si>
  <si>
    <t>827 11 1</t>
  </si>
  <si>
    <t>CC-CZ:</t>
  </si>
  <si>
    <t>22121</t>
  </si>
  <si>
    <t>Místo:</t>
  </si>
  <si>
    <t>Novosedly</t>
  </si>
  <si>
    <t>Datum:</t>
  </si>
  <si>
    <t>8. 7. 2025</t>
  </si>
  <si>
    <t>CZ-CPV:</t>
  </si>
  <si>
    <t>45000000-7</t>
  </si>
  <si>
    <t>CZ-CPA:</t>
  </si>
  <si>
    <t>42.21.11</t>
  </si>
  <si>
    <t>Zadavatel:</t>
  </si>
  <si>
    <t>IČ:</t>
  </si>
  <si>
    <t>Vodovody a kanalizace Břeclav, a.s.</t>
  </si>
  <si>
    <t>DIČ:</t>
  </si>
  <si>
    <t>Uchazeč:</t>
  </si>
  <si>
    <t>Vyplň údaj</t>
  </si>
  <si>
    <t>Projektant:</t>
  </si>
  <si>
    <t>Jiří Třináctý, DiS.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</si>
  <si>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</si>
  <si>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</si>
  <si>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</si>
  <si>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</si>
  <si>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</si>
  <si>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</si>
  <si>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</si>
  <si>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</si>
  <si>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</si>
  <si>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</si>
  <si>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</si>
  <si>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</si>
  <si>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</si>
  <si>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</si>
  <si>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</si>
  <si>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</si>
  <si>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</si>
  <si>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</si>
  <si>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</si>
  <si>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</si>
  <si>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</si>
  <si>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</si>
  <si>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</si>
  <si>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</si>
  <si>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</si>
  <si>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</si>
  <si>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</si>
  <si>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</si>
  <si>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</si>
  <si>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</si>
  <si>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</si>
  <si>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</si>
  <si>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</si>
  <si>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</si>
  <si>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</si>
  <si>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</si>
  <si>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</si>
  <si>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</si>
  <si>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</si>
  <si>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</si>
  <si>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</si>
  <si>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</si>
  <si>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</si>
  <si>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</si>
  <si>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</si>
  <si>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</si>
  <si>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</si>
  <si>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</si>
  <si>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ZRN</t>
  </si>
  <si>
    <t>Rekonstrukce přechodu vodovodního potrubí</t>
  </si>
  <si>
    <t>STA</t>
  </si>
  <si>
    <t>1</t>
  </si>
  <si>
    <t>{6a3d5bf6-c279-4437-a57e-7a83ce55e3a9}</t>
  </si>
  <si>
    <t>2</t>
  </si>
  <si>
    <t>VRN</t>
  </si>
  <si>
    <t>Vedlejší rozpočtové náklady</t>
  </si>
  <si>
    <t>{368cedb7-bd9c-446a-a7ba-9a64c66114a7}</t>
  </si>
  <si>
    <t>KRYCÍ LIST SOUPISU PRACÍ</t>
  </si>
  <si>
    <t>Objekt:</t>
  </si>
  <si>
    <t>ZRN - Rekonstrukce přechodu vodovodního potrubí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</si>
  <si>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</si>
  <si>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</si>
  <si>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</si>
  <si>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</si>
  <si>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</si>
  <si>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</si>
  <si>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</si>
  <si>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</si>
  <si>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</si>
  <si>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</si>
  <si>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</si>
  <si>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</si>
  <si>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</si>
  <si>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  99 - Přesun hmot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</si>
  <si>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</si>
  <si>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</si>
  <si>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</si>
  <si>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</si>
  <si>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</si>
  <si>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</si>
  <si>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</si>
  <si>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</si>
  <si>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</si>
  <si>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</si>
  <si>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</si>
  <si>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</si>
  <si>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</si>
  <si>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</si>
  <si>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</si>
  <si>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</si>
  <si>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</si>
  <si>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</si>
  <si>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</si>
  <si>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</si>
  <si>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</si>
  <si>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</si>
  <si>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</si>
  <si>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</si>
  <si>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</si>
  <si>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-2035035285</t>
  </si>
  <si>
    <t>VV</t>
  </si>
  <si>
    <t>1,80*1,50 "dlážděný chodník"</t>
  </si>
  <si>
    <t>113107112</t>
  </si>
  <si>
    <t>Odstranění podkladu z kameniva těženého tl přes 100 do 200 mm ručně</t>
  </si>
  <si>
    <t>272026513</t>
  </si>
  <si>
    <t>3</t>
  </si>
  <si>
    <t>113107324</t>
  </si>
  <si>
    <t>Odstranění podkladu z kameniva drceného tl přes 300 do 400 mm strojně pl do 50 m2</t>
  </si>
  <si>
    <t>1899968936</t>
  </si>
  <si>
    <t>11,00*1,20 "podklad místní komunikace"</t>
  </si>
  <si>
    <t>113107343</t>
  </si>
  <si>
    <t>Odstranění podkladu živičného tl přes 100 do 150 mm strojně pl do 50 m2</t>
  </si>
  <si>
    <t>1162551327</t>
  </si>
  <si>
    <t>11,00*1,20 "kryt místní komunikace"</t>
  </si>
  <si>
    <t>5</t>
  </si>
  <si>
    <t>113201111</t>
  </si>
  <si>
    <t xml:space="preserve">Vytrhání obrub chodníkových </t>
  </si>
  <si>
    <t>m</t>
  </si>
  <si>
    <t>-1211726612</t>
  </si>
  <si>
    <t>2,00*2</t>
  </si>
  <si>
    <t>6</t>
  </si>
  <si>
    <t>115101201</t>
  </si>
  <si>
    <t>Čerpání vody na dopravní výšku do 10 m průměrný přítok do 500 l/min</t>
  </si>
  <si>
    <t>hod</t>
  </si>
  <si>
    <t>-295069521</t>
  </si>
  <si>
    <t>24*5</t>
  </si>
  <si>
    <t>7</t>
  </si>
  <si>
    <t>115101301</t>
  </si>
  <si>
    <t>Pohotovost čerpací soupravy pro dopravní výšku do 10 m přítok do 500 l/min</t>
  </si>
  <si>
    <t>den</t>
  </si>
  <si>
    <t>-2022406922</t>
  </si>
  <si>
    <t>8</t>
  </si>
  <si>
    <t>122211101</t>
  </si>
  <si>
    <t>Odkopávky a prokopávky v hornině třídy těžitelnosti I, skupiny 3 ručně</t>
  </si>
  <si>
    <t>m3</t>
  </si>
  <si>
    <t>-1049952290</t>
  </si>
  <si>
    <t>1,80*1,50*0,30 "pro konstrukci chodníku-oprava"</t>
  </si>
  <si>
    <t>9</t>
  </si>
  <si>
    <t>129001101</t>
  </si>
  <si>
    <t>Příplatek za ztížení odkopávky nebo prokopávky v blízkosti inženýrských sítí</t>
  </si>
  <si>
    <t>-1863365949</t>
  </si>
  <si>
    <t>2,00*2,00*4 "křížení se stávajícími sítěmi a místa propojů"</t>
  </si>
  <si>
    <t>10</t>
  </si>
  <si>
    <t>131251203</t>
  </si>
  <si>
    <t>Hloubení jam zapažených v hornině třídy těžitelnosti I skupiny 3 objem do 100 m3 strojně</t>
  </si>
  <si>
    <t>-771883512</t>
  </si>
  <si>
    <t>88,71 "viz. kubaturové listy"</t>
  </si>
  <si>
    <t>11</t>
  </si>
  <si>
    <t>132254202</t>
  </si>
  <si>
    <t>Hloubení zapažených rýh š do 2000 mm v hornině třídy těžitelnosti I skupiny 3 objem do 50 m3</t>
  </si>
  <si>
    <t>375053182</t>
  </si>
  <si>
    <t>35,80 "viz. kubaturové listy"</t>
  </si>
  <si>
    <t>141721216</t>
  </si>
  <si>
    <t>Řízený zemní protlak délky do 50 m hl do 6 m se zatažením potrubí průměru vrtu přes 225 do 250 mm v hornině třídy těžitelnosti I a II skupiny 1 až 4</t>
  </si>
  <si>
    <t>-1974976197</t>
  </si>
  <si>
    <t>6,00 "vz. PD"</t>
  </si>
  <si>
    <t>13</t>
  </si>
  <si>
    <t>M</t>
  </si>
  <si>
    <t>28613582</t>
  </si>
  <si>
    <t>potrubí chráničky PE-HD d225mm</t>
  </si>
  <si>
    <t>-973161661</t>
  </si>
  <si>
    <t>7,50</t>
  </si>
  <si>
    <t>14</t>
  </si>
  <si>
    <t>151101101</t>
  </si>
  <si>
    <t>Zřízení příložného pažení a rozepření stěn rýh hl do 2 m</t>
  </si>
  <si>
    <t>-1836623166</t>
  </si>
  <si>
    <t>1,50*2,00*2+1,20*2,00*2 "cílová jáma"</t>
  </si>
  <si>
    <t>2,00*2,00*2+1,20*2,00*2 "startovací jáma"</t>
  </si>
  <si>
    <t>2,00*2,00*2+1,50*2,00 "jáma na propoji-VB1"</t>
  </si>
  <si>
    <t>55,93 "rýhy"</t>
  </si>
  <si>
    <t>Součet</t>
  </si>
  <si>
    <t>15</t>
  </si>
  <si>
    <t>151101111</t>
  </si>
  <si>
    <t>Odstranění příložného pažení a rozepření stěn rýh hl do 2 m</t>
  </si>
  <si>
    <t>-2064114623</t>
  </si>
  <si>
    <t>16</t>
  </si>
  <si>
    <t>162701105</t>
  </si>
  <si>
    <t>Vodorovné přemístění do 10000 m výkopku/sypaniny z horniny tř. 1 až 4</t>
  </si>
  <si>
    <t>-2102824773</t>
  </si>
  <si>
    <t>6,00+4,80+3,60 "montážní, starotvací a cílová jáma"</t>
  </si>
  <si>
    <t>1,80*1,00*1,80 "rýha pod chodníkem"</t>
  </si>
  <si>
    <t>4,83+10,33+2,31 "rýha před protlakem"</t>
  </si>
  <si>
    <t>17</t>
  </si>
  <si>
    <t>171201221</t>
  </si>
  <si>
    <t>Poplatek za uložení na skládce (skládkovné) zeminy a kamení kód odpadu 17 05 04</t>
  </si>
  <si>
    <t>t</t>
  </si>
  <si>
    <t>-1810917161</t>
  </si>
  <si>
    <t>35,110*2,00</t>
  </si>
  <si>
    <t>18</t>
  </si>
  <si>
    <t>174101101</t>
  </si>
  <si>
    <t>Zásyp jam, šachet rýh nebo kolem objektů sypaninou se zhutněním</t>
  </si>
  <si>
    <t>813378041</t>
  </si>
  <si>
    <t>35,80+88,71-5,258-0,45-17,90-5,438-3,941 "rýhy+jámy-obsyp-objem potrubí-lože-patky-obetonování"</t>
  </si>
  <si>
    <t>19</t>
  </si>
  <si>
    <t>58331200</t>
  </si>
  <si>
    <t>štěrkopísek netříděný zásypový materiál</t>
  </si>
  <si>
    <t>-490794891</t>
  </si>
  <si>
    <t xml:space="preserve">(18,50-6,00)*1,00*1,75*2,00 "od chodníku, směrem k vodnímu toku je počítáno se zásypem vytěženou zeminou" </t>
  </si>
  <si>
    <t>20</t>
  </si>
  <si>
    <t>175101101</t>
  </si>
  <si>
    <t>Obsypání potrubí bez prohození sypaniny z hornin tř. 1 až 4 uloženým do 3 m od kraje výkopu</t>
  </si>
  <si>
    <t>-1409694622</t>
  </si>
  <si>
    <t>((18,50-6,00)*1,00*0,46)-(3,14*0,08*0,08*(18,50+6,00))</t>
  </si>
  <si>
    <t>583313450</t>
  </si>
  <si>
    <t>kamenivo těžené drobné frakce 0-4</t>
  </si>
  <si>
    <t>-64329633</t>
  </si>
  <si>
    <t>5,258*2,00</t>
  </si>
  <si>
    <t>22</t>
  </si>
  <si>
    <t>181411123</t>
  </si>
  <si>
    <t>Osetí břehů travním semenem pl do 1000 m2 ve svahu přes 1:2 do 1:1</t>
  </si>
  <si>
    <t>1792018307</t>
  </si>
  <si>
    <t>10,00*10,00 "pravý břeh"</t>
  </si>
  <si>
    <t>5,00*10,00 "levý břeh"</t>
  </si>
  <si>
    <t>23</t>
  </si>
  <si>
    <t>00572474</t>
  </si>
  <si>
    <t>osivo směs travní krajinná-svahová</t>
  </si>
  <si>
    <t>kg</t>
  </si>
  <si>
    <t>-1453324033</t>
  </si>
  <si>
    <t>150*0,02 'Přepočtené koeficientem množství</t>
  </si>
  <si>
    <t>Zakládání</t>
  </si>
  <si>
    <t>24</t>
  </si>
  <si>
    <t>275313711</t>
  </si>
  <si>
    <t>Základové patky z betonu tř. C 20/25</t>
  </si>
  <si>
    <t>-249185691</t>
  </si>
  <si>
    <t>0,90*1,20*1,80 "levobřežní patka"</t>
  </si>
  <si>
    <t>0,90*1,20*2,80+(2,80*0,28)/2*1,20 "pravobřežní patka"</t>
  </si>
  <si>
    <t>25</t>
  </si>
  <si>
    <t>275351121</t>
  </si>
  <si>
    <t>Zřízení bednění základových patek</t>
  </si>
  <si>
    <t>1463368590</t>
  </si>
  <si>
    <t>(0,90*1,80*2)+(1,20*1,80*2) "levobřežní patka"</t>
  </si>
  <si>
    <t>(0,90*2,80*2)+((0,28*2,80)/2*2)+(1,20*2,80*2)"pravobřežní patka"</t>
  </si>
  <si>
    <t>26</t>
  </si>
  <si>
    <t>275351122</t>
  </si>
  <si>
    <t>Odstranění bednění základových patek</t>
  </si>
  <si>
    <t>-363881549</t>
  </si>
  <si>
    <t>20,104</t>
  </si>
  <si>
    <t>Vodorovné konstrukce</t>
  </si>
  <si>
    <t>27</t>
  </si>
  <si>
    <t>451572111</t>
  </si>
  <si>
    <t>Lože pod potrubí otevřený výkop z kameniva drobného těženého</t>
  </si>
  <si>
    <t>-580634012</t>
  </si>
  <si>
    <t>18,50-6,00*1,00*0,10</t>
  </si>
  <si>
    <t>28</t>
  </si>
  <si>
    <t>452311131</t>
  </si>
  <si>
    <t>Podkladní beton tř. C 12/15 otevřený výkop</t>
  </si>
  <si>
    <t>-352126981</t>
  </si>
  <si>
    <t>1,20*0,90*0,15+1,20*1,18*0,15 "podkladní beton patek"</t>
  </si>
  <si>
    <t>29</t>
  </si>
  <si>
    <t>452311141</t>
  </si>
  <si>
    <t>Obetonování potrubí v hrázích betonem prostým tř. C16/20</t>
  </si>
  <si>
    <t>225208475</t>
  </si>
  <si>
    <t>(0,56*7,30)-(3,14*0,08*0,08*7,30) "měřeno v PD a odečteno potrubí</t>
  </si>
  <si>
    <t>30</t>
  </si>
  <si>
    <t>452313131</t>
  </si>
  <si>
    <t>Podkladní bloky z betonu prostého tř. C 12/15 otevřený výkop</t>
  </si>
  <si>
    <t>-322750927</t>
  </si>
  <si>
    <t>0,25*3</t>
  </si>
  <si>
    <t>31</t>
  </si>
  <si>
    <t>452353101</t>
  </si>
  <si>
    <t>Bednění podkladních bloků otevřený výkop</t>
  </si>
  <si>
    <t>2118702726</t>
  </si>
  <si>
    <t>1,00*3</t>
  </si>
  <si>
    <t>32</t>
  </si>
  <si>
    <t>452353112</t>
  </si>
  <si>
    <t>Bednění podkladních bloků pod potrubí, stoky a drobné objekty otevřený výkop odstranění</t>
  </si>
  <si>
    <t>1525393237</t>
  </si>
  <si>
    <t>Komunikace pozemní</t>
  </si>
  <si>
    <t>33</t>
  </si>
  <si>
    <t>564851111</t>
  </si>
  <si>
    <t>Podklad ze štěrkodrtě ŠD tl 150 mm</t>
  </si>
  <si>
    <t>-1321057703</t>
  </si>
  <si>
    <t>34</t>
  </si>
  <si>
    <t>567122111</t>
  </si>
  <si>
    <t>Podklad ze směsi stmelené cementem SC C 8/10 (KSC I) tl 120 mm</t>
  </si>
  <si>
    <t>-1974960644</t>
  </si>
  <si>
    <t>35</t>
  </si>
  <si>
    <t>596211110</t>
  </si>
  <si>
    <t>Kladení zámkové dlažby komunikací pro pěší ručně tl 60 mm skupiny A pl do 50 m2</t>
  </si>
  <si>
    <t>364679293</t>
  </si>
  <si>
    <t>Úpravy povrchů, podlahy a osazování výplní</t>
  </si>
  <si>
    <t>36</t>
  </si>
  <si>
    <t>629992115</t>
  </si>
  <si>
    <t>Zatmelení spáry mezi patkou a protipovodňovo zídkou PUR tmelem včetně výplně PUR pěnou včetně vyčištění</t>
  </si>
  <si>
    <t>1241308499</t>
  </si>
  <si>
    <t>1,20</t>
  </si>
  <si>
    <t>Trubní vedení</t>
  </si>
  <si>
    <t>37</t>
  </si>
  <si>
    <t>850315121</t>
  </si>
  <si>
    <t>Výřez nebo výsek na potrubí z trub litinových tlakových nebo plastických hmot DN 150</t>
  </si>
  <si>
    <t>kus</t>
  </si>
  <si>
    <t>1442326637</t>
  </si>
  <si>
    <t>2 "v místě propojů"</t>
  </si>
  <si>
    <t xml:space="preserve">2 "odřezání stávajícího potrubí na mostě" </t>
  </si>
  <si>
    <t>38</t>
  </si>
  <si>
    <t>857311151</t>
  </si>
  <si>
    <t>Montáž litinových tvarovek jednoosých hrdlo/příruba otevřený výkop s těsnícím spojem DN/OD 160</t>
  </si>
  <si>
    <t>-1893017419</t>
  </si>
  <si>
    <t>4*2 "zaslepení konců potrubí"</t>
  </si>
  <si>
    <t>39</t>
  </si>
  <si>
    <t>55251189</t>
  </si>
  <si>
    <t>tvarovka přírubová s hrdlem E, PN 10-16 DN 160/příruba DN 150</t>
  </si>
  <si>
    <t>2146300023</t>
  </si>
  <si>
    <t>40</t>
  </si>
  <si>
    <t>55253663</t>
  </si>
  <si>
    <t>příruba zaslepovací litinová vodovodní PN10/16 X-kus DN 150</t>
  </si>
  <si>
    <t>178488022</t>
  </si>
  <si>
    <t>41</t>
  </si>
  <si>
    <t>857312122</t>
  </si>
  <si>
    <t>Montáž litinových tvarovek jednoosých přírubových otevřený výkop DN 150</t>
  </si>
  <si>
    <t>765467028</t>
  </si>
  <si>
    <t>42</t>
  </si>
  <si>
    <t>HWL.797415000016</t>
  </si>
  <si>
    <t>SPOJKA JIŠTĚNÁ V TAHU DN150 (155-192)</t>
  </si>
  <si>
    <t>1585040796</t>
  </si>
  <si>
    <t>43</t>
  </si>
  <si>
    <t>871241221</t>
  </si>
  <si>
    <t>Montáž potrubí z PE100 SDR 17 otevřený výkop svařovaných elektrotvarovkou D 90 x 5,4 mm</t>
  </si>
  <si>
    <t>935107295</t>
  </si>
  <si>
    <t>0,20</t>
  </si>
  <si>
    <t>44</t>
  </si>
  <si>
    <t>28613575</t>
  </si>
  <si>
    <t>potrubí dvouvrstvé PE100 RC SDR17 90x5,4 dl 12m</t>
  </si>
  <si>
    <t>-1656874618</t>
  </si>
  <si>
    <t>45</t>
  </si>
  <si>
    <t>871321221</t>
  </si>
  <si>
    <t>Montáž potrubí z PE100 SDR 17 otevřený výkop svařovaných elektrotvarovkou D 160 x 9,5 mm</t>
  </si>
  <si>
    <t>917940146</t>
  </si>
  <si>
    <t>21,60+5,00</t>
  </si>
  <si>
    <t>46</t>
  </si>
  <si>
    <t>28613579</t>
  </si>
  <si>
    <t>potrubí dvouvrstvé PE100 RC SDR17 160x9,5 dl 12m</t>
  </si>
  <si>
    <t>-441981248</t>
  </si>
  <si>
    <t>26,60</t>
  </si>
  <si>
    <t>26,6*1,015 'Přepočtené koeficientem množství</t>
  </si>
  <si>
    <t>47</t>
  </si>
  <si>
    <t>871361811</t>
  </si>
  <si>
    <t>Demontáž vodovodního potrubí z polyetylenu předizilovaného d280 mm</t>
  </si>
  <si>
    <t>670399168</t>
  </si>
  <si>
    <t>15,00 "měřeno u PD"</t>
  </si>
  <si>
    <t>48</t>
  </si>
  <si>
    <t>877211118</t>
  </si>
  <si>
    <t>Montáž nákružků lemových na vodovodním potrubí z PE trub d 63</t>
  </si>
  <si>
    <t>1615087203</t>
  </si>
  <si>
    <t>49</t>
  </si>
  <si>
    <t>28653133</t>
  </si>
  <si>
    <t>nákružek lemový PE 100 SDR11 63mm</t>
  </si>
  <si>
    <t>1530898878</t>
  </si>
  <si>
    <t>50</t>
  </si>
  <si>
    <t>877241101</t>
  </si>
  <si>
    <t>Montáž el.redukce na vodovodním potrubí z PE trub d 90/63</t>
  </si>
  <si>
    <t>738370742</t>
  </si>
  <si>
    <t>51</t>
  </si>
  <si>
    <t>28614977</t>
  </si>
  <si>
    <t>elektroredukce PE 100 PN16 D 90-63mm</t>
  </si>
  <si>
    <t>1336974083</t>
  </si>
  <si>
    <t>52</t>
  </si>
  <si>
    <t>877321101</t>
  </si>
  <si>
    <t>Montáž elektrospojek na vodovodním potrubí z PE trub d 160</t>
  </si>
  <si>
    <t>-1095394278</t>
  </si>
  <si>
    <t>53</t>
  </si>
  <si>
    <t>28614923</t>
  </si>
  <si>
    <t>elektrospojka SDR17 PE 100 PN10 D 160mm</t>
  </si>
  <si>
    <t>339817160</t>
  </si>
  <si>
    <t>54</t>
  </si>
  <si>
    <t>877321110</t>
  </si>
  <si>
    <t>Montáž elektrokolen 45° na vodovodním potrubí z PE trub d 160</t>
  </si>
  <si>
    <t>1375157752</t>
  </si>
  <si>
    <t>55</t>
  </si>
  <si>
    <t>28614951</t>
  </si>
  <si>
    <t>elektrokoleno 45° PE 100 PN16 D 160mm</t>
  </si>
  <si>
    <t>-2007056248</t>
  </si>
  <si>
    <t>56</t>
  </si>
  <si>
    <t>877321112</t>
  </si>
  <si>
    <t>Montáž elektrokolen 90° na vodovodním potrubí z PE trub d 160</t>
  </si>
  <si>
    <t>1210563908</t>
  </si>
  <si>
    <t>57</t>
  </si>
  <si>
    <t>28614939</t>
  </si>
  <si>
    <t>elektrokoleno 90° PE 100 PN16 D 160mm</t>
  </si>
  <si>
    <t>-56227086</t>
  </si>
  <si>
    <t>58</t>
  </si>
  <si>
    <t>877321126</t>
  </si>
  <si>
    <t>Montáž elektrotvarovky sedlové PE trub d 160/90</t>
  </si>
  <si>
    <t>2101176021</t>
  </si>
  <si>
    <t>59</t>
  </si>
  <si>
    <t>NCL.615413</t>
  </si>
  <si>
    <t>d160 / d90, PE100, SDR11, navrtávací sedlová odbočka, elektro</t>
  </si>
  <si>
    <t>-2089359063</t>
  </si>
  <si>
    <t>60</t>
  </si>
  <si>
    <t>877321210</t>
  </si>
  <si>
    <t>Montáž oblouků svařovaných na tupo na vodovodním potrubí z PE trub d 160</t>
  </si>
  <si>
    <t>1958731461</t>
  </si>
  <si>
    <t>1+1</t>
  </si>
  <si>
    <t>61</t>
  </si>
  <si>
    <t>TMP.753080817</t>
  </si>
  <si>
    <t>Oblouk 22° /SDR 17/ d 160, PE 100 RC</t>
  </si>
  <si>
    <t>-1969302059</t>
  </si>
  <si>
    <t>62</t>
  </si>
  <si>
    <t>TMP.753060817</t>
  </si>
  <si>
    <t>Oblouk 30° /SDR 17/ d 160, PE 100 RC</t>
  </si>
  <si>
    <t>-1314055223</t>
  </si>
  <si>
    <t>63</t>
  </si>
  <si>
    <t>891213321</t>
  </si>
  <si>
    <t>Montáž ventilů odvzdušňovacích přírubových DN 50</t>
  </si>
  <si>
    <t>-322530714</t>
  </si>
  <si>
    <t>64</t>
  </si>
  <si>
    <t>HWL.987400205016</t>
  </si>
  <si>
    <t>VENTIL ODVZDUŠŇOVACÍ PN 1-16 50 PN 1-16</t>
  </si>
  <si>
    <t>1499093643</t>
  </si>
  <si>
    <t>65</t>
  </si>
  <si>
    <t>55251608</t>
  </si>
  <si>
    <t>příruba litinová PN 10 pro vodovodní DN50</t>
  </si>
  <si>
    <t>1699203938</t>
  </si>
  <si>
    <t>66</t>
  </si>
  <si>
    <t>892351111</t>
  </si>
  <si>
    <t>Tlaková zkouška vodou potrubí DN 150 nebo 200</t>
  </si>
  <si>
    <t>-1543230540</t>
  </si>
  <si>
    <t>45,00</t>
  </si>
  <si>
    <t>67</t>
  </si>
  <si>
    <t>892353121</t>
  </si>
  <si>
    <t>Proplach a desinfekce vodovodního potrubí DN 150 nebo 200</t>
  </si>
  <si>
    <t>1330842217</t>
  </si>
  <si>
    <t>68</t>
  </si>
  <si>
    <t>892372111</t>
  </si>
  <si>
    <t>Zabezpečení konců potrubí DN do 300 při tlakových zkouškách vodou</t>
  </si>
  <si>
    <t>907532255</t>
  </si>
  <si>
    <t>69</t>
  </si>
  <si>
    <t>899721111</t>
  </si>
  <si>
    <t>Signalizační vodič DN do 150 mm na potrubí</t>
  </si>
  <si>
    <t>-1980534547</t>
  </si>
  <si>
    <t>40,00</t>
  </si>
  <si>
    <t>70</t>
  </si>
  <si>
    <t>899722113</t>
  </si>
  <si>
    <t>Krytí potrubí z plastů výstražnou fólií z PVC 34cm</t>
  </si>
  <si>
    <t>-600177591</t>
  </si>
  <si>
    <t>30,00</t>
  </si>
  <si>
    <t>71</t>
  </si>
  <si>
    <t>899910211</t>
  </si>
  <si>
    <t>Výplň potrubí pod tlakem cementopopílkovou suspenzí délky potrubí do 50 m</t>
  </si>
  <si>
    <t>1729588773</t>
  </si>
  <si>
    <t>3,14*0,08*0,08*(12,00+15,00)</t>
  </si>
  <si>
    <t>72</t>
  </si>
  <si>
    <t>899911113</t>
  </si>
  <si>
    <t xml:space="preserve">Osazení ocelové konstrukce pro potrubí </t>
  </si>
  <si>
    <t>-1883363221</t>
  </si>
  <si>
    <t>760</t>
  </si>
  <si>
    <t>73</t>
  </si>
  <si>
    <t>899911207</t>
  </si>
  <si>
    <t>Kluzná objímka výšky 15 mm vnějšího průměru potrubí přes 153 mm do 197 mm</t>
  </si>
  <si>
    <t>-841323785</t>
  </si>
  <si>
    <t>74</t>
  </si>
  <si>
    <t>899913151</t>
  </si>
  <si>
    <t>Uzavírací manžeta chráničky potrubí DN 150 x 200</t>
  </si>
  <si>
    <t>-1651202307</t>
  </si>
  <si>
    <t>75</t>
  </si>
  <si>
    <t>PC1</t>
  </si>
  <si>
    <t>Dodávka ocelové konstrukce pro potrubí z "I"nosníků dle výkresů v projektové dokumentaci včetně povrchové úpravy</t>
  </si>
  <si>
    <t>komplet</t>
  </si>
  <si>
    <t>1890630148</t>
  </si>
  <si>
    <t>76</t>
  </si>
  <si>
    <t>PC10</t>
  </si>
  <si>
    <t xml:space="preserve">Výroba a montáž závěsů včetně povrchové úpravy a uchycení potrubí </t>
  </si>
  <si>
    <t>1915882036</t>
  </si>
  <si>
    <t>77</t>
  </si>
  <si>
    <t>PC6</t>
  </si>
  <si>
    <t>Montáž předizolovaného potrubí PE (PIP PE/SPIRO D 160/280), potrubí PE100 SDR17, 160x9,5mm včetně tvarovek a krytu vzdušníku</t>
  </si>
  <si>
    <t>-1136112841</t>
  </si>
  <si>
    <t>78</t>
  </si>
  <si>
    <t>M1</t>
  </si>
  <si>
    <t>Izolované potrubí PE100 RC prof.160x9,5mm Spiro/ PE prof.280mm včetně tvarovek</t>
  </si>
  <si>
    <t>-1842893924</t>
  </si>
  <si>
    <t>Ostatní konstrukce a práce-bourání</t>
  </si>
  <si>
    <t>79</t>
  </si>
  <si>
    <t>916231213</t>
  </si>
  <si>
    <t>Osazení chodníkového obrubníku betonového stojatého s boční opěrou do lože z betonu prostého</t>
  </si>
  <si>
    <t>298157249</t>
  </si>
  <si>
    <t>80</t>
  </si>
  <si>
    <t>59217017</t>
  </si>
  <si>
    <t>obrubník betonový chodníkový 1000x100x250mm</t>
  </si>
  <si>
    <t>-1720322929</t>
  </si>
  <si>
    <t>4*1,02 'Přepočtené koeficientem množství</t>
  </si>
  <si>
    <t>81</t>
  </si>
  <si>
    <t>919735113</t>
  </si>
  <si>
    <t>Řezání stávajícího živičného krytu hl přes 100 do 150 mm</t>
  </si>
  <si>
    <t>1364478438</t>
  </si>
  <si>
    <t>11,00*2+1,20*2</t>
  </si>
  <si>
    <t>82</t>
  </si>
  <si>
    <t>953945145</t>
  </si>
  <si>
    <t>Kotvení oc. konstrukce do patek mechanické M 16 dl 300 mm do betonu, ŽB nebo kamene s vyvrtáním otvoru</t>
  </si>
  <si>
    <t>-1386122070</t>
  </si>
  <si>
    <t>2*4</t>
  </si>
  <si>
    <t>83</t>
  </si>
  <si>
    <t>979054441</t>
  </si>
  <si>
    <t>Očištění vybouraných dlaždic s původním spárováním z kameniva těženého</t>
  </si>
  <si>
    <t>1405300441</t>
  </si>
  <si>
    <t>99</t>
  </si>
  <si>
    <t>Přesun hmot</t>
  </si>
  <si>
    <t>84</t>
  </si>
  <si>
    <t>997002611</t>
  </si>
  <si>
    <t>Nakládání suti a vybouraných hmot</t>
  </si>
  <si>
    <t>340400345</t>
  </si>
  <si>
    <t>1,80*1,50*0,20*2,00 "dlážděný chodník"</t>
  </si>
  <si>
    <t>11,00*1,20*0,15*2,00 "kryt místní komunikace"</t>
  </si>
  <si>
    <t>11,00*1,20*0,40*2,00 "podklad místní komunikace"</t>
  </si>
  <si>
    <t>85</t>
  </si>
  <si>
    <t>997321511</t>
  </si>
  <si>
    <t>Vodorovná doprava suti a vybouraných hmot po suchu do 1 km</t>
  </si>
  <si>
    <t>-75289807</t>
  </si>
  <si>
    <t>15,60</t>
  </si>
  <si>
    <t>86</t>
  </si>
  <si>
    <t>997321519</t>
  </si>
  <si>
    <t xml:space="preserve">Příplatek ZKD 1km vodorovné dopravy suti a vybouraných hmot po suchu </t>
  </si>
  <si>
    <t>999110219</t>
  </si>
  <si>
    <t>15,60*14 "15km"</t>
  </si>
  <si>
    <t>997</t>
  </si>
  <si>
    <t>Přesun sutě</t>
  </si>
  <si>
    <t>87</t>
  </si>
  <si>
    <t>997013631</t>
  </si>
  <si>
    <t>Poplatek za uložení na skládce (skládkovné) stavebního odpadu směsného kód odpadu 17 09 04</t>
  </si>
  <si>
    <t>-1668036037</t>
  </si>
  <si>
    <t>88</t>
  </si>
  <si>
    <t>997013645</t>
  </si>
  <si>
    <t>Poplatek za uložení na skládce (skládkovné) odpadu asfaltového bez dehtu kód odpadu 17 03 02</t>
  </si>
  <si>
    <t>-1028553098</t>
  </si>
  <si>
    <t>998</t>
  </si>
  <si>
    <t>89</t>
  </si>
  <si>
    <t>998276101</t>
  </si>
  <si>
    <t>Přesun hmot pro trubní vedení z trub z plastických hmot otevřený výkop</t>
  </si>
  <si>
    <t>-1441284092</t>
  </si>
  <si>
    <t>HZS</t>
  </si>
  <si>
    <t>Hodinové zúčtovací sazby</t>
  </si>
  <si>
    <t>90</t>
  </si>
  <si>
    <t>HZS3111</t>
  </si>
  <si>
    <t>Hodinová zúčtovací sazba montér potrubí-práce na propojení na stávající vodovod</t>
  </si>
  <si>
    <t>512</t>
  </si>
  <si>
    <t>1437135006</t>
  </si>
  <si>
    <t>3*8*2 "tři pracovníci 2 dny"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</si>
  <si>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</si>
  <si>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</si>
  <si>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</si>
  <si>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</si>
  <si>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VRN1 - Průzkumné, geodetické a projektové práce</t>
  </si>
  <si>
    <t>VRN3</t>
  </si>
  <si>
    <t>Zařízení staveniště</t>
  </si>
  <si>
    <t>031002000</t>
  </si>
  <si>
    <t>Související přípravné práce pro vybudování zařízení staveniště</t>
  </si>
  <si>
    <t>1024</t>
  </si>
  <si>
    <t>1540856220</t>
  </si>
  <si>
    <t>031203000</t>
  </si>
  <si>
    <t>Technické zajištění provizorního přístupu na pravý břeh za účelem realizace stavby</t>
  </si>
  <si>
    <t>-694112860</t>
  </si>
  <si>
    <t>032002000</t>
  </si>
  <si>
    <t>Vybavení zařízení staveniště</t>
  </si>
  <si>
    <t>1443177730</t>
  </si>
  <si>
    <t>033002000</t>
  </si>
  <si>
    <t>Připojení staveniště na inženýrské sítě</t>
  </si>
  <si>
    <t>-1375300435</t>
  </si>
  <si>
    <t>039002000</t>
  </si>
  <si>
    <t>Zrušení zařízení staveniště včetně uvedení dotčených ploch do původního stavu</t>
  </si>
  <si>
    <t>-2089615250</t>
  </si>
  <si>
    <t>VRN4</t>
  </si>
  <si>
    <t>Inženýrská činnost</t>
  </si>
  <si>
    <t>043194000.1</t>
  </si>
  <si>
    <t>Ostatní zkoušky - zkoušky signalizačního vodiče (vodovod)</t>
  </si>
  <si>
    <t>927556600</t>
  </si>
  <si>
    <t>043194000.2</t>
  </si>
  <si>
    <t>Ostatní zkoušky-bakteriologický rozbor (vodovod)</t>
  </si>
  <si>
    <t>-2087622695</t>
  </si>
  <si>
    <t>049103000</t>
  </si>
  <si>
    <t>Náklady vzniklé v souvislosti s realizací stavby-vytýčení ostatních inž.sítí</t>
  </si>
  <si>
    <t>-629522479</t>
  </si>
  <si>
    <t>VRN7</t>
  </si>
  <si>
    <t>Provozní vlivy</t>
  </si>
  <si>
    <t>072103011</t>
  </si>
  <si>
    <t>Zajištění DIO komunikace II. a III. třídy - jednoduché el. vedení</t>
  </si>
  <si>
    <t>-91546928</t>
  </si>
  <si>
    <t>VRN1</t>
  </si>
  <si>
    <t>Průzkumné, geodetické a projektové práce</t>
  </si>
  <si>
    <t>012103000</t>
  </si>
  <si>
    <t xml:space="preserve">Geodetické práce před výstavbou - vytýčení stavby </t>
  </si>
  <si>
    <t>1677001494</t>
  </si>
  <si>
    <t>012203000</t>
  </si>
  <si>
    <t>Geodetické práce při provádění stavby</t>
  </si>
  <si>
    <t>-420171802</t>
  </si>
  <si>
    <t>013254000</t>
  </si>
  <si>
    <t xml:space="preserve">Dokumentace skutečného provedení stavby </t>
  </si>
  <si>
    <t>-1164811348</t>
  </si>
  <si>
    <t xml:space="preserve">CS ÚRS </t>
  </si>
  <si>
    <t>Vlastní</t>
  </si>
  <si>
    <t>NÁZEV: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</si>
  <si>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</si>
  <si>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</si>
  <si>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</si>
  <si>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</si>
  <si>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</si>
  <si>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</si>
  <si>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</si>
  <si>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</si>
  <si>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</si>
  <si>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</si>
  <si>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</si>
  <si>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</si>
  <si>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</si>
  <si>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</si>
  <si>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</si>
  <si>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</si>
  <si>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</si>
  <si>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</si>
  <si>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x2</t>
  </si>
  <si>
    <t>SOUČTY:</t>
  </si>
  <si>
    <t>OBJEM POTRUBÍ V ZEMI</t>
  </si>
  <si>
    <t>JÁMY PRO OBJEKTY A MONTÁŽNÍ JÁMY:</t>
  </si>
  <si>
    <t>ODPOČET NA  PROTLAKY:</t>
  </si>
  <si>
    <t>PROFIL</t>
  </si>
  <si>
    <t>DÉLKA</t>
  </si>
  <si>
    <t>OBJEM</t>
  </si>
  <si>
    <t>ŠÍŘKA</t>
  </si>
  <si>
    <t>HLOUBKA</t>
  </si>
  <si>
    <t>mm</t>
  </si>
  <si>
    <t>napojení</t>
  </si>
  <si>
    <t>st.jáma</t>
  </si>
  <si>
    <t>cíl.jáma</t>
  </si>
  <si>
    <t>patka LB</t>
  </si>
  <si>
    <t>jáma v hrázi I</t>
  </si>
  <si>
    <t>jáma v hrázi II</t>
  </si>
  <si>
    <t>CELKOVÝ OBJEM</t>
  </si>
  <si>
    <t>Hloubení rýh</t>
  </si>
  <si>
    <t>Hloubení rýh - protlaky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</si>
</sst>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gray125">
        <fgColor indexed="9"/>
        <bgColor indexed="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7" borderId="27" xfId="0" applyNumberFormat="1" applyFont="1" applyFill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2" fontId="37" fillId="0" borderId="33" xfId="0" applyNumberFormat="1" applyFont="1" applyFill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7" fillId="0" borderId="34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Alignment="1">
      <alignment horizontal="center"/>
    </xf>
    <xf numFmtId="2" fontId="37" fillId="0" borderId="0" xfId="0" applyNumberFormat="1" applyFont="1" applyBorder="1" applyAlignment="1">
      <alignment horizontal="left"/>
    </xf>
    <xf numFmtId="2" fontId="38" fillId="0" borderId="35" xfId="0" applyNumberFormat="1" applyFont="1" applyFill="1" applyBorder="1" applyAlignment="1">
      <alignment horizontal="center"/>
    </xf>
    <xf numFmtId="2" fontId="38" fillId="0" borderId="36" xfId="0" applyNumberFormat="1" applyFont="1" applyFill="1" applyBorder="1" applyAlignment="1">
      <alignment horizontal="center"/>
    </xf>
    <xf numFmtId="2" fontId="38" fillId="0" borderId="37" xfId="0" applyNumberFormat="1" applyFont="1" applyFill="1" applyBorder="1" applyAlignment="1">
      <alignment horizontal="center"/>
    </xf>
    <xf numFmtId="2" fontId="38" fillId="0" borderId="36" xfId="0" applyNumberFormat="1" applyFont="1" applyBorder="1" applyAlignment="1">
      <alignment horizontal="center"/>
    </xf>
    <xf numFmtId="2" fontId="38" fillId="0" borderId="38" xfId="0" applyNumberFormat="1" applyFont="1" applyFill="1" applyBorder="1" applyAlignment="1">
      <alignment horizontal="center"/>
    </xf>
    <xf numFmtId="2" fontId="38" fillId="0" borderId="39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2" fontId="38" fillId="0" borderId="39" xfId="0" applyNumberFormat="1" applyFont="1" applyBorder="1" applyAlignment="1">
      <alignment horizontal="center"/>
    </xf>
    <xf numFmtId="1" fontId="38" fillId="0" borderId="41" xfId="0" applyNumberFormat="1" applyFont="1" applyFill="1" applyBorder="1" applyAlignment="1">
      <alignment horizontal="center"/>
    </xf>
    <xf numFmtId="2" fontId="38" fillId="0" borderId="41" xfId="0" applyNumberFormat="1" applyFont="1" applyFill="1" applyBorder="1" applyAlignment="1">
      <alignment horizontal="center"/>
    </xf>
    <xf numFmtId="2" fontId="38" fillId="0" borderId="33" xfId="0" applyNumberFormat="1" applyFont="1" applyFill="1" applyBorder="1" applyAlignment="1">
      <alignment horizontal="center"/>
    </xf>
    <xf numFmtId="2" fontId="38" fillId="0" borderId="41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left"/>
    </xf>
    <xf numFmtId="1" fontId="38" fillId="0" borderId="33" xfId="0" applyNumberFormat="1" applyFont="1" applyFill="1" applyBorder="1" applyAlignment="1">
      <alignment horizontal="center"/>
    </xf>
    <xf numFmtId="2" fontId="38" fillId="0" borderId="33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0" t="s">
        <v>14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1"/>
      <c r="AL5" s="21"/>
      <c r="AM5" s="21"/>
      <c r="AN5" s="21"/>
      <c r="AO5" s="21"/>
      <c r="AP5" s="21"/>
      <c r="AQ5" s="21"/>
      <c r="AR5" s="19"/>
      <c r="BE5" s="237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2" t="s">
        <v>17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1"/>
      <c r="AL6" s="21"/>
      <c r="AM6" s="21"/>
      <c r="AN6" s="21"/>
      <c r="AO6" s="21"/>
      <c r="AP6" s="21"/>
      <c r="AQ6" s="21"/>
      <c r="AR6" s="19"/>
      <c r="BE6" s="238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38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38"/>
      <c r="BS8" s="16" t="s">
        <v>6</v>
      </c>
    </row>
    <row r="9" spans="1:74" s="1" customFormat="1" ht="29.25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0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0" t="s">
        <v>29</v>
      </c>
      <c r="AO9" s="21"/>
      <c r="AP9" s="21"/>
      <c r="AQ9" s="21"/>
      <c r="AR9" s="19"/>
      <c r="BE9" s="238"/>
      <c r="BS9" s="16" t="s">
        <v>6</v>
      </c>
    </row>
    <row r="10" spans="1:74" s="1" customFormat="1" ht="12" customHeight="1">
      <c r="B10" s="20"/>
      <c r="C10" s="21"/>
      <c r="D10" s="28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31</v>
      </c>
      <c r="AL10" s="21"/>
      <c r="AM10" s="21"/>
      <c r="AN10" s="26" t="s">
        <v>1</v>
      </c>
      <c r="AO10" s="21"/>
      <c r="AP10" s="21"/>
      <c r="AQ10" s="21"/>
      <c r="AR10" s="19"/>
      <c r="BE10" s="238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33</v>
      </c>
      <c r="AL11" s="21"/>
      <c r="AM11" s="21"/>
      <c r="AN11" s="26" t="s">
        <v>1</v>
      </c>
      <c r="AO11" s="21"/>
      <c r="AP11" s="21"/>
      <c r="AQ11" s="21"/>
      <c r="AR11" s="19"/>
      <c r="BE11" s="238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8"/>
      <c r="BS12" s="16" t="s">
        <v>6</v>
      </c>
    </row>
    <row r="13" spans="1:74" s="1" customFormat="1" ht="12" customHeight="1">
      <c r="B13" s="20"/>
      <c r="C13" s="21"/>
      <c r="D13" s="28" t="s">
        <v>34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31</v>
      </c>
      <c r="AL13" s="21"/>
      <c r="AM13" s="21"/>
      <c r="AN13" s="31" t="s">
        <v>35</v>
      </c>
      <c r="AO13" s="21"/>
      <c r="AP13" s="21"/>
      <c r="AQ13" s="21"/>
      <c r="AR13" s="19"/>
      <c r="BE13" s="238"/>
      <c r="BS13" s="16" t="s">
        <v>6</v>
      </c>
    </row>
    <row r="14" spans="1:74" ht="12.75">
      <c r="B14" s="20"/>
      <c r="C14" s="21"/>
      <c r="D14" s="21"/>
      <c r="E14" s="243" t="s">
        <v>35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8" t="s">
        <v>33</v>
      </c>
      <c r="AL14" s="21"/>
      <c r="AM14" s="21"/>
      <c r="AN14" s="31" t="s">
        <v>35</v>
      </c>
      <c r="AO14" s="21"/>
      <c r="AP14" s="21"/>
      <c r="AQ14" s="21"/>
      <c r="AR14" s="19"/>
      <c r="BE14" s="238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8"/>
      <c r="BS15" s="16" t="s">
        <v>4</v>
      </c>
    </row>
    <row r="16" spans="1:74" s="1" customFormat="1" ht="12" customHeight="1">
      <c r="B16" s="20"/>
      <c r="C16" s="21"/>
      <c r="D16" s="28" t="s">
        <v>36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31</v>
      </c>
      <c r="AL16" s="21"/>
      <c r="AM16" s="21"/>
      <c r="AN16" s="26" t="s">
        <v>1</v>
      </c>
      <c r="AO16" s="21"/>
      <c r="AP16" s="21"/>
      <c r="AQ16" s="21"/>
      <c r="AR16" s="19"/>
      <c r="BE16" s="238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33</v>
      </c>
      <c r="AL17" s="21"/>
      <c r="AM17" s="21"/>
      <c r="AN17" s="26" t="s">
        <v>1</v>
      </c>
      <c r="AO17" s="21"/>
      <c r="AP17" s="21"/>
      <c r="AQ17" s="21"/>
      <c r="AR17" s="19"/>
      <c r="BE17" s="238"/>
      <c r="BS17" s="16" t="s">
        <v>38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8"/>
      <c r="BS18" s="16" t="s">
        <v>6</v>
      </c>
    </row>
    <row r="19" spans="1:71" s="1" customFormat="1" ht="12" customHeight="1">
      <c r="B19" s="20"/>
      <c r="C19" s="21"/>
      <c r="D19" s="28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31</v>
      </c>
      <c r="AL19" s="21"/>
      <c r="AM19" s="21"/>
      <c r="AN19" s="26" t="s">
        <v>1</v>
      </c>
      <c r="AO19" s="21"/>
      <c r="AP19" s="21"/>
      <c r="AQ19" s="21"/>
      <c r="AR19" s="19"/>
      <c r="BE19" s="238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33</v>
      </c>
      <c r="AL20" s="21"/>
      <c r="AM20" s="21"/>
      <c r="AN20" s="26" t="s">
        <v>1</v>
      </c>
      <c r="AO20" s="21"/>
      <c r="AP20" s="21"/>
      <c r="AQ20" s="21"/>
      <c r="AR20" s="19"/>
      <c r="BE20" s="238"/>
      <c r="BS20" s="16" t="s">
        <v>38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8"/>
    </row>
    <row r="22" spans="1:71" s="1" customFormat="1" ht="12" customHeight="1">
      <c r="B22" s="20"/>
      <c r="C22" s="21"/>
      <c r="D22" s="28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8"/>
    </row>
    <row r="23" spans="1:71" s="1" customFormat="1" ht="16.5" customHeight="1">
      <c r="B23" s="20"/>
      <c r="C23" s="21"/>
      <c r="D23" s="21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1"/>
      <c r="AP23" s="21"/>
      <c r="AQ23" s="21"/>
      <c r="AR23" s="19"/>
      <c r="BE23" s="238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8"/>
    </row>
    <row r="25" spans="1:71" s="1" customFormat="1" ht="6.95" customHeight="1">
      <c r="B25" s="20"/>
      <c r="C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1"/>
      <c r="AQ25" s="21"/>
      <c r="AR25" s="19"/>
      <c r="BE25" s="238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46">
        <f>ROUND(AG94,2)</f>
        <v>0</v>
      </c>
      <c r="AL26" s="247"/>
      <c r="AM26" s="247"/>
      <c r="AN26" s="247"/>
      <c r="AO26" s="247"/>
      <c r="AP26" s="36"/>
      <c r="AQ26" s="36"/>
      <c r="AR26" s="39"/>
      <c r="BE26" s="23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3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48" t="s">
        <v>42</v>
      </c>
      <c r="M28" s="248"/>
      <c r="N28" s="248"/>
      <c r="O28" s="248"/>
      <c r="P28" s="248"/>
      <c r="Q28" s="36"/>
      <c r="R28" s="36"/>
      <c r="S28" s="36"/>
      <c r="T28" s="36"/>
      <c r="U28" s="36"/>
      <c r="V28" s="36"/>
      <c r="W28" s="248" t="s">
        <v>43</v>
      </c>
      <c r="X28" s="248"/>
      <c r="Y28" s="248"/>
      <c r="Z28" s="248"/>
      <c r="AA28" s="248"/>
      <c r="AB28" s="248"/>
      <c r="AC28" s="248"/>
      <c r="AD28" s="248"/>
      <c r="AE28" s="248"/>
      <c r="AF28" s="36"/>
      <c r="AG28" s="36"/>
      <c r="AH28" s="36"/>
      <c r="AI28" s="36"/>
      <c r="AJ28" s="36"/>
      <c r="AK28" s="248" t="s">
        <v>44</v>
      </c>
      <c r="AL28" s="248"/>
      <c r="AM28" s="248"/>
      <c r="AN28" s="248"/>
      <c r="AO28" s="248"/>
      <c r="AP28" s="36"/>
      <c r="AQ28" s="36"/>
      <c r="AR28" s="39"/>
      <c r="BE28" s="238"/>
    </row>
    <row r="29" spans="1:71" s="3" customFormat="1" ht="14.45" customHeight="1">
      <c r="B29" s="40"/>
      <c r="C29" s="41"/>
      <c r="D29" s="28" t="s">
        <v>45</v>
      </c>
      <c r="E29" s="41"/>
      <c r="F29" s="28" t="s">
        <v>46</v>
      </c>
      <c r="G29" s="41"/>
      <c r="H29" s="41"/>
      <c r="I29" s="41"/>
      <c r="J29" s="41"/>
      <c r="K29" s="41"/>
      <c r="L29" s="251">
        <v>0.21</v>
      </c>
      <c r="M29" s="250"/>
      <c r="N29" s="250"/>
      <c r="O29" s="250"/>
      <c r="P29" s="250"/>
      <c r="Q29" s="41"/>
      <c r="R29" s="41"/>
      <c r="S29" s="41"/>
      <c r="T29" s="41"/>
      <c r="U29" s="41"/>
      <c r="V29" s="41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41"/>
      <c r="AG29" s="41"/>
      <c r="AH29" s="41"/>
      <c r="AI29" s="41"/>
      <c r="AJ29" s="41"/>
      <c r="AK29" s="249">
        <f>ROUND(AV94, 2)</f>
        <v>0</v>
      </c>
      <c r="AL29" s="250"/>
      <c r="AM29" s="250"/>
      <c r="AN29" s="250"/>
      <c r="AO29" s="250"/>
      <c r="AP29" s="41"/>
      <c r="AQ29" s="41"/>
      <c r="AR29" s="42"/>
      <c r="BE29" s="239"/>
    </row>
    <row r="30" spans="1:71" s="3" customFormat="1" ht="14.45" customHeight="1">
      <c r="B30" s="40"/>
      <c r="C30" s="41"/>
      <c r="D30" s="41"/>
      <c r="E30" s="41"/>
      <c r="F30" s="28" t="s">
        <v>47</v>
      </c>
      <c r="G30" s="41"/>
      <c r="H30" s="41"/>
      <c r="I30" s="41"/>
      <c r="J30" s="41"/>
      <c r="K30" s="41"/>
      <c r="L30" s="251">
        <v>0.12</v>
      </c>
      <c r="M30" s="250"/>
      <c r="N30" s="250"/>
      <c r="O30" s="250"/>
      <c r="P30" s="250"/>
      <c r="Q30" s="41"/>
      <c r="R30" s="41"/>
      <c r="S30" s="41"/>
      <c r="T30" s="41"/>
      <c r="U30" s="41"/>
      <c r="V30" s="41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41"/>
      <c r="AG30" s="41"/>
      <c r="AH30" s="41"/>
      <c r="AI30" s="41"/>
      <c r="AJ30" s="41"/>
      <c r="AK30" s="249">
        <f>ROUND(AW94, 2)</f>
        <v>0</v>
      </c>
      <c r="AL30" s="250"/>
      <c r="AM30" s="250"/>
      <c r="AN30" s="250"/>
      <c r="AO30" s="250"/>
      <c r="AP30" s="41"/>
      <c r="AQ30" s="41"/>
      <c r="AR30" s="42"/>
      <c r="BE30" s="239"/>
    </row>
    <row r="31" spans="1:71" s="3" customFormat="1" ht="14.45" hidden="1" customHeight="1">
      <c r="B31" s="40"/>
      <c r="C31" s="41"/>
      <c r="D31" s="41"/>
      <c r="E31" s="41"/>
      <c r="F31" s="28" t="s">
        <v>48</v>
      </c>
      <c r="G31" s="41"/>
      <c r="H31" s="41"/>
      <c r="I31" s="41"/>
      <c r="J31" s="41"/>
      <c r="K31" s="41"/>
      <c r="L31" s="251">
        <v>0.21</v>
      </c>
      <c r="M31" s="250"/>
      <c r="N31" s="250"/>
      <c r="O31" s="250"/>
      <c r="P31" s="250"/>
      <c r="Q31" s="41"/>
      <c r="R31" s="41"/>
      <c r="S31" s="41"/>
      <c r="T31" s="41"/>
      <c r="U31" s="41"/>
      <c r="V31" s="41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41"/>
      <c r="AG31" s="41"/>
      <c r="AH31" s="41"/>
      <c r="AI31" s="41"/>
      <c r="AJ31" s="41"/>
      <c r="AK31" s="249">
        <v>0</v>
      </c>
      <c r="AL31" s="250"/>
      <c r="AM31" s="250"/>
      <c r="AN31" s="250"/>
      <c r="AO31" s="250"/>
      <c r="AP31" s="41"/>
      <c r="AQ31" s="41"/>
      <c r="AR31" s="42"/>
      <c r="BE31" s="239"/>
    </row>
    <row r="32" spans="1:71" s="3" customFormat="1" ht="14.45" hidden="1" customHeight="1">
      <c r="B32" s="40"/>
      <c r="C32" s="41"/>
      <c r="D32" s="41"/>
      <c r="E32" s="41"/>
      <c r="F32" s="28" t="s">
        <v>49</v>
      </c>
      <c r="G32" s="41"/>
      <c r="H32" s="41"/>
      <c r="I32" s="41"/>
      <c r="J32" s="41"/>
      <c r="K32" s="41"/>
      <c r="L32" s="251">
        <v>0.12</v>
      </c>
      <c r="M32" s="250"/>
      <c r="N32" s="250"/>
      <c r="O32" s="250"/>
      <c r="P32" s="250"/>
      <c r="Q32" s="41"/>
      <c r="R32" s="41"/>
      <c r="S32" s="41"/>
      <c r="T32" s="41"/>
      <c r="U32" s="41"/>
      <c r="V32" s="41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41"/>
      <c r="AG32" s="41"/>
      <c r="AH32" s="41"/>
      <c r="AI32" s="41"/>
      <c r="AJ32" s="41"/>
      <c r="AK32" s="249">
        <v>0</v>
      </c>
      <c r="AL32" s="250"/>
      <c r="AM32" s="250"/>
      <c r="AN32" s="250"/>
      <c r="AO32" s="250"/>
      <c r="AP32" s="41"/>
      <c r="AQ32" s="41"/>
      <c r="AR32" s="42"/>
      <c r="BE32" s="239"/>
    </row>
    <row r="33" spans="1:57" s="3" customFormat="1" ht="14.45" hidden="1" customHeight="1">
      <c r="B33" s="40"/>
      <c r="C33" s="41"/>
      <c r="D33" s="41"/>
      <c r="E33" s="41"/>
      <c r="F33" s="28" t="s">
        <v>50</v>
      </c>
      <c r="G33" s="41"/>
      <c r="H33" s="41"/>
      <c r="I33" s="41"/>
      <c r="J33" s="41"/>
      <c r="K33" s="41"/>
      <c r="L33" s="251">
        <v>0</v>
      </c>
      <c r="M33" s="250"/>
      <c r="N33" s="250"/>
      <c r="O33" s="250"/>
      <c r="P33" s="250"/>
      <c r="Q33" s="41"/>
      <c r="R33" s="41"/>
      <c r="S33" s="41"/>
      <c r="T33" s="41"/>
      <c r="U33" s="41"/>
      <c r="V33" s="41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41"/>
      <c r="AG33" s="41"/>
      <c r="AH33" s="41"/>
      <c r="AI33" s="41"/>
      <c r="AJ33" s="41"/>
      <c r="AK33" s="249">
        <v>0</v>
      </c>
      <c r="AL33" s="250"/>
      <c r="AM33" s="250"/>
      <c r="AN33" s="250"/>
      <c r="AO33" s="250"/>
      <c r="AP33" s="41"/>
      <c r="AQ33" s="41"/>
      <c r="AR33" s="42"/>
      <c r="BE33" s="23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38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52" t="s">
        <v>53</v>
      </c>
      <c r="Y35" s="253"/>
      <c r="Z35" s="253"/>
      <c r="AA35" s="253"/>
      <c r="AB35" s="253"/>
      <c r="AC35" s="45"/>
      <c r="AD35" s="45"/>
      <c r="AE35" s="45"/>
      <c r="AF35" s="45"/>
      <c r="AG35" s="45"/>
      <c r="AH35" s="45"/>
      <c r="AI35" s="45"/>
      <c r="AJ35" s="45"/>
      <c r="AK35" s="254">
        <f>SUM(AK26:AK33)</f>
        <v>0</v>
      </c>
      <c r="AL35" s="253"/>
      <c r="AM35" s="253"/>
      <c r="AN35" s="253"/>
      <c r="AO35" s="25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55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56</v>
      </c>
      <c r="AI60" s="38"/>
      <c r="AJ60" s="38"/>
      <c r="AK60" s="38"/>
      <c r="AL60" s="38"/>
      <c r="AM60" s="52" t="s">
        <v>57</v>
      </c>
      <c r="AN60" s="38"/>
      <c r="AO60" s="38"/>
      <c r="AP60" s="36"/>
      <c r="AQ60" s="36"/>
      <c r="AR60" s="39"/>
      <c r="BE60" s="34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58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59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56</v>
      </c>
      <c r="AI75" s="38"/>
      <c r="AJ75" s="38"/>
      <c r="AK75" s="38"/>
      <c r="AL75" s="38"/>
      <c r="AM75" s="52" t="s">
        <v>57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2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NOVOSEDPOLPOTOK_II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6" t="str">
        <f>K6</f>
        <v>NOVOSEDLY - rekonstrukce přechodu vodovodního potrubí přes Polní potok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Novosedly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258" t="str">
        <f>IF(AN8= "","",AN8)</f>
        <v>8. 7. 2025</v>
      </c>
      <c r="AN87" s="25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8" t="s">
        <v>30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Vodovody a kanalizace Břeclav,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36</v>
      </c>
      <c r="AJ89" s="36"/>
      <c r="AK89" s="36"/>
      <c r="AL89" s="36"/>
      <c r="AM89" s="259" t="str">
        <f>IF(E17="","",E17)</f>
        <v>Jiří Třináctý, DiS.</v>
      </c>
      <c r="AN89" s="260"/>
      <c r="AO89" s="260"/>
      <c r="AP89" s="260"/>
      <c r="AQ89" s="36"/>
      <c r="AR89" s="39"/>
      <c r="AS89" s="261" t="s">
        <v>61</v>
      </c>
      <c r="AT89" s="26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34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39</v>
      </c>
      <c r="AJ90" s="36"/>
      <c r="AK90" s="36"/>
      <c r="AL90" s="36"/>
      <c r="AM90" s="259" t="str">
        <f>IF(E20="","",E20)</f>
        <v>Jiří Třináctý, DiS.</v>
      </c>
      <c r="AN90" s="260"/>
      <c r="AO90" s="260"/>
      <c r="AP90" s="260"/>
      <c r="AQ90" s="36"/>
      <c r="AR90" s="39"/>
      <c r="AS90" s="263"/>
      <c r="AT90" s="26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5"/>
      <c r="AT91" s="26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7" t="s">
        <v>62</v>
      </c>
      <c r="D92" s="268"/>
      <c r="E92" s="268"/>
      <c r="F92" s="268"/>
      <c r="G92" s="268"/>
      <c r="H92" s="73"/>
      <c r="I92" s="269" t="s">
        <v>63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70" t="s">
        <v>64</v>
      </c>
      <c r="AH92" s="268"/>
      <c r="AI92" s="268"/>
      <c r="AJ92" s="268"/>
      <c r="AK92" s="268"/>
      <c r="AL92" s="268"/>
      <c r="AM92" s="268"/>
      <c r="AN92" s="269" t="s">
        <v>65</v>
      </c>
      <c r="AO92" s="268"/>
      <c r="AP92" s="271"/>
      <c r="AQ92" s="74" t="s">
        <v>66</v>
      </c>
      <c r="AR92" s="39"/>
      <c r="AS92" s="75" t="s">
        <v>67</v>
      </c>
      <c r="AT92" s="76" t="s">
        <v>68</v>
      </c>
      <c r="AU92" s="76" t="s">
        <v>69</v>
      </c>
      <c r="AV92" s="76" t="s">
        <v>70</v>
      </c>
      <c r="AW92" s="76" t="s">
        <v>71</v>
      </c>
      <c r="AX92" s="76" t="s">
        <v>72</v>
      </c>
      <c r="AY92" s="76" t="s">
        <v>73</v>
      </c>
      <c r="AZ92" s="76" t="s">
        <v>74</v>
      </c>
      <c r="BA92" s="76" t="s">
        <v>75</v>
      </c>
      <c r="BB92" s="76" t="s">
        <v>76</v>
      </c>
      <c r="BC92" s="76" t="s">
        <v>77</v>
      </c>
      <c r="BD92" s="77" t="s">
        <v>78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5">
        <f>ROUND(SUM(AG95:AG96),2)</f>
        <v>0</v>
      </c>
      <c r="AH94" s="275"/>
      <c r="AI94" s="275"/>
      <c r="AJ94" s="275"/>
      <c r="AK94" s="275"/>
      <c r="AL94" s="275"/>
      <c r="AM94" s="275"/>
      <c r="AN94" s="276">
        <f>SUM(AG94,AT94)</f>
        <v>0</v>
      </c>
      <c r="AO94" s="276"/>
      <c r="AP94" s="27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80</v>
      </c>
      <c r="BT94" s="91" t="s">
        <v>81</v>
      </c>
      <c r="BU94" s="92" t="s">
        <v>82</v>
      </c>
      <c r="BV94" s="91" t="s">
        <v>83</v>
      </c>
      <c r="BW94" s="91" t="s">
        <v>5</v>
      </c>
      <c r="BX94" s="91" t="s">
        <v>84</v>
      </c>
      <c r="CL94" s="91" t="s">
        <v>19</v>
      </c>
    </row>
    <row r="95" spans="1:91" s="7" customFormat="1" ht="24.75" customHeight="1">
      <c r="A95" s="93" t="s">
        <v>85</v>
      </c>
      <c r="B95" s="94"/>
      <c r="C95" s="95"/>
      <c r="D95" s="274" t="s">
        <v>86</v>
      </c>
      <c r="E95" s="274"/>
      <c r="F95" s="274"/>
      <c r="G95" s="274"/>
      <c r="H95" s="274"/>
      <c r="I95" s="96"/>
      <c r="J95" s="274" t="s">
        <v>87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2">
        <f>'ZRN - Rekonstrukce přecho...'!J30</f>
        <v>0</v>
      </c>
      <c r="AH95" s="273"/>
      <c r="AI95" s="273"/>
      <c r="AJ95" s="273"/>
      <c r="AK95" s="273"/>
      <c r="AL95" s="273"/>
      <c r="AM95" s="273"/>
      <c r="AN95" s="272">
        <f>SUM(AG95,AT95)</f>
        <v>0</v>
      </c>
      <c r="AO95" s="273"/>
      <c r="AP95" s="273"/>
      <c r="AQ95" s="97" t="s">
        <v>88</v>
      </c>
      <c r="AR95" s="98"/>
      <c r="AS95" s="99">
        <v>0</v>
      </c>
      <c r="AT95" s="100">
        <f>ROUND(SUM(AV95:AW95),2)</f>
        <v>0</v>
      </c>
      <c r="AU95" s="101">
        <f>'ZRN - Rekonstrukce přecho...'!P127</f>
        <v>0</v>
      </c>
      <c r="AV95" s="100">
        <f>'ZRN - Rekonstrukce přecho...'!J33</f>
        <v>0</v>
      </c>
      <c r="AW95" s="100">
        <f>'ZRN - Rekonstrukce přecho...'!J34</f>
        <v>0</v>
      </c>
      <c r="AX95" s="100">
        <f>'ZRN - Rekonstrukce přecho...'!J35</f>
        <v>0</v>
      </c>
      <c r="AY95" s="100">
        <f>'ZRN - Rekonstrukce přecho...'!J36</f>
        <v>0</v>
      </c>
      <c r="AZ95" s="100">
        <f>'ZRN - Rekonstrukce přecho...'!F33</f>
        <v>0</v>
      </c>
      <c r="BA95" s="100">
        <f>'ZRN - Rekonstrukce přecho...'!F34</f>
        <v>0</v>
      </c>
      <c r="BB95" s="100">
        <f>'ZRN - Rekonstrukce přecho...'!F35</f>
        <v>0</v>
      </c>
      <c r="BC95" s="100">
        <f>'ZRN - Rekonstrukce přecho...'!F36</f>
        <v>0</v>
      </c>
      <c r="BD95" s="102">
        <f>'ZRN - Rekonstrukce přecho...'!F37</f>
        <v>0</v>
      </c>
      <c r="BT95" s="103" t="s">
        <v>89</v>
      </c>
      <c r="BV95" s="103" t="s">
        <v>83</v>
      </c>
      <c r="BW95" s="103" t="s">
        <v>90</v>
      </c>
      <c r="BX95" s="103" t="s">
        <v>5</v>
      </c>
      <c r="CL95" s="103" t="s">
        <v>19</v>
      </c>
      <c r="CM95" s="103" t="s">
        <v>91</v>
      </c>
    </row>
    <row r="96" spans="1:91" s="7" customFormat="1" ht="16.5" customHeight="1">
      <c r="A96" s="93" t="s">
        <v>85</v>
      </c>
      <c r="B96" s="94"/>
      <c r="C96" s="95"/>
      <c r="D96" s="274" t="s">
        <v>92</v>
      </c>
      <c r="E96" s="274"/>
      <c r="F96" s="274"/>
      <c r="G96" s="274"/>
      <c r="H96" s="274"/>
      <c r="I96" s="96"/>
      <c r="J96" s="274" t="s">
        <v>93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2">
        <f>'VRN - Vedlejší rozpočtové...'!J30</f>
        <v>0</v>
      </c>
      <c r="AH96" s="273"/>
      <c r="AI96" s="273"/>
      <c r="AJ96" s="273"/>
      <c r="AK96" s="273"/>
      <c r="AL96" s="273"/>
      <c r="AM96" s="273"/>
      <c r="AN96" s="272">
        <f>SUM(AG96,AT96)</f>
        <v>0</v>
      </c>
      <c r="AO96" s="273"/>
      <c r="AP96" s="273"/>
      <c r="AQ96" s="97" t="s">
        <v>88</v>
      </c>
      <c r="AR96" s="98"/>
      <c r="AS96" s="104">
        <v>0</v>
      </c>
      <c r="AT96" s="105">
        <f>ROUND(SUM(AV96:AW96),2)</f>
        <v>0</v>
      </c>
      <c r="AU96" s="106">
        <f>'VRN - Vedlejší rozpočtové...'!P120</f>
        <v>0</v>
      </c>
      <c r="AV96" s="105">
        <f>'VRN - Vedlejší rozpočtové...'!J33</f>
        <v>0</v>
      </c>
      <c r="AW96" s="105">
        <f>'VRN - Vedlejší rozpočtové...'!J34</f>
        <v>0</v>
      </c>
      <c r="AX96" s="105">
        <f>'VRN - Vedlejší rozpočtové...'!J35</f>
        <v>0</v>
      </c>
      <c r="AY96" s="105">
        <f>'VRN - Vedlejší rozpočtové...'!J36</f>
        <v>0</v>
      </c>
      <c r="AZ96" s="105">
        <f>'VRN - Vedlejší rozpočtové...'!F33</f>
        <v>0</v>
      </c>
      <c r="BA96" s="105">
        <f>'VRN - Vedlejší rozpočtové...'!F34</f>
        <v>0</v>
      </c>
      <c r="BB96" s="105">
        <f>'VRN - Vedlejší rozpočtové...'!F35</f>
        <v>0</v>
      </c>
      <c r="BC96" s="105">
        <f>'VRN - Vedlejší rozpočtové...'!F36</f>
        <v>0</v>
      </c>
      <c r="BD96" s="107">
        <f>'VRN - Vedlejší rozpočtové...'!F37</f>
        <v>0</v>
      </c>
      <c r="BT96" s="103" t="s">
        <v>89</v>
      </c>
      <c r="BV96" s="103" t="s">
        <v>83</v>
      </c>
      <c r="BW96" s="103" t="s">
        <v>94</v>
      </c>
      <c r="BX96" s="103" t="s">
        <v>5</v>
      </c>
      <c r="CL96" s="103" t="s">
        <v>19</v>
      </c>
      <c r="CM96" s="103" t="s">
        <v>91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OLrjiwevrAn/ZZiWawfycZtcVw1hj54CYfFVv87meI11YWBbjyB/m+BM6xmhdhZ+PxaNrJHaSNYJ6PIEUFwdpQ==" saltValue="Nq9rfMtSPgEsZFDX3iOPew4GRc8ab0tyzMi193foGSZZrNRx6kP1FN1uZjReWWXHlkwWkeSGqwwQcNo9QJSZf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ZRN - Rekonstrukce přecho...'!C2" display="/"/>
    <hyperlink ref="A96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42"/>
  <sheetViews>
    <sheetView showGridLines="0" topLeftCell="A296" workbookViewId="0">
      <selection activeCell="A2" sqref="A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NOVOSEDLY - rekonstrukce přechodu vodovodního potrubí přes Polní potok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97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8. 7. 2025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ROUND((SUM(BE127:BE341)),  2)</f>
        <v>0</v>
      </c>
      <c r="G33" s="34"/>
      <c r="H33" s="34"/>
      <c r="I33" s="126">
        <v>0.21</v>
      </c>
      <c r="J33" s="125">
        <f>ROUND(((SUM(BE127:BE341))*I33),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ROUND((SUM(BF127:BF341)),  2)</f>
        <v>0</v>
      </c>
      <c r="G34" s="34"/>
      <c r="H34" s="34"/>
      <c r="I34" s="126">
        <v>0.12</v>
      </c>
      <c r="J34" s="125">
        <f>ROUND(((SUM(BF127:BF341))*I34),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ROUND((SUM(BG127:BG341)),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ROUND((SUM(BH127:BH341)),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ROUND((SUM(BI127:BI341)),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NOVOSEDLY - rekonstrukce přechodu vodovodního potrubí přes Polní potok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ZRN - Rekonstrukce přechodu vodovodního potrubí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Novosedly</v>
      </c>
      <c r="G88" s="36"/>
      <c r="H88" s="36"/>
      <c r="I88" s="28" t="s">
        <v>24</v>
      </c>
      <c r="J88" s="66" t="str">
        <f>IF(J12="","",J12)</f>
        <v>8. 7. 2025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J127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103</v>
      </c>
      <c r="E96" s="152"/>
      <c r="F96" s="152"/>
      <c r="G96" s="152"/>
      <c r="H96" s="152"/>
      <c r="I96" s="152"/>
      <c r="J96" s="153">
        <f>J128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104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105</v>
      </c>
      <c r="E98" s="158"/>
      <c r="F98" s="158"/>
      <c r="G98" s="158"/>
      <c r="H98" s="158"/>
      <c r="I98" s="158"/>
      <c r="J98" s="159">
        <f>J189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106</v>
      </c>
      <c r="E99" s="158"/>
      <c r="F99" s="158"/>
      <c r="G99" s="158"/>
      <c r="H99" s="158"/>
      <c r="I99" s="158"/>
      <c r="J99" s="159">
        <f>J200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107</v>
      </c>
      <c r="E100" s="158"/>
      <c r="F100" s="158"/>
      <c r="G100" s="158"/>
      <c r="H100" s="158"/>
      <c r="I100" s="158"/>
      <c r="J100" s="159">
        <f>J213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108</v>
      </c>
      <c r="E101" s="158"/>
      <c r="F101" s="158"/>
      <c r="G101" s="158"/>
      <c r="H101" s="158"/>
      <c r="I101" s="158"/>
      <c r="J101" s="159">
        <f>J220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109</v>
      </c>
      <c r="E102" s="158"/>
      <c r="F102" s="158"/>
      <c r="G102" s="158"/>
      <c r="H102" s="158"/>
      <c r="I102" s="158"/>
      <c r="J102" s="159">
        <f>J223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110</v>
      </c>
      <c r="E103" s="158"/>
      <c r="F103" s="158"/>
      <c r="G103" s="158"/>
      <c r="H103" s="158"/>
      <c r="I103" s="158"/>
      <c r="J103" s="159">
        <f>J309</f>
        <v>0</v>
      </c>
      <c r="K103" s="156"/>
      <c r="L103" s="160"/>
    </row>
    <row r="104" spans="1:31" s="10" customFormat="1" ht="14.85" customHeight="1">
      <c r="B104" s="155"/>
      <c r="C104" s="156"/>
      <c r="D104" s="157" t="s">
        <v>111</v>
      </c>
      <c r="E104" s="158"/>
      <c r="F104" s="158"/>
      <c r="G104" s="158"/>
      <c r="H104" s="158"/>
      <c r="I104" s="158"/>
      <c r="J104" s="159">
        <f>J320</f>
        <v>0</v>
      </c>
      <c r="K104" s="156"/>
      <c r="L104" s="160"/>
    </row>
    <row r="105" spans="1:31" s="10" customFormat="1" ht="19.899999999999999" customHeight="1">
      <c r="B105" s="155"/>
      <c r="C105" s="156"/>
      <c r="D105" s="157" t="s">
        <v>112</v>
      </c>
      <c r="E105" s="158"/>
      <c r="F105" s="158"/>
      <c r="G105" s="158"/>
      <c r="H105" s="158"/>
      <c r="I105" s="158"/>
      <c r="J105" s="159">
        <f>J330</f>
        <v>0</v>
      </c>
      <c r="K105" s="156"/>
      <c r="L105" s="160"/>
    </row>
    <row r="106" spans="1:31" s="10" customFormat="1" ht="19.899999999999999" customHeight="1">
      <c r="B106" s="155"/>
      <c r="C106" s="156"/>
      <c r="D106" s="157" t="s">
        <v>113</v>
      </c>
      <c r="E106" s="158"/>
      <c r="F106" s="158"/>
      <c r="G106" s="158"/>
      <c r="H106" s="158"/>
      <c r="I106" s="158"/>
      <c r="J106" s="159">
        <f>J337</f>
        <v>0</v>
      </c>
      <c r="K106" s="156"/>
      <c r="L106" s="160"/>
    </row>
    <row r="107" spans="1:31" s="9" customFormat="1" ht="24.95" customHeight="1">
      <c r="B107" s="149"/>
      <c r="C107" s="150"/>
      <c r="D107" s="151" t="s">
        <v>114</v>
      </c>
      <c r="E107" s="152"/>
      <c r="F107" s="152"/>
      <c r="G107" s="152"/>
      <c r="H107" s="152"/>
      <c r="I107" s="152"/>
      <c r="J107" s="153">
        <f>J339</f>
        <v>0</v>
      </c>
      <c r="K107" s="150"/>
      <c r="L107" s="154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2" t="s">
        <v>115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8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85" t="str">
        <f>E7</f>
        <v>NOVOSEDLY - rekonstrukce přechodu vodovodního potrubí přes Polní potok</v>
      </c>
      <c r="F117" s="286"/>
      <c r="G117" s="286"/>
      <c r="H117" s="28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8" t="s">
        <v>96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56" t="str">
        <f>E9</f>
        <v>ZRN - Rekonstrukce přechodu vodovodního potrubí</v>
      </c>
      <c r="F119" s="287"/>
      <c r="G119" s="287"/>
      <c r="H119" s="287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8" t="s">
        <v>22</v>
      </c>
      <c r="D121" s="36"/>
      <c r="E121" s="36"/>
      <c r="F121" s="26" t="str">
        <f>F12</f>
        <v>Novosedly</v>
      </c>
      <c r="G121" s="36"/>
      <c r="H121" s="36"/>
      <c r="I121" s="28" t="s">
        <v>24</v>
      </c>
      <c r="J121" s="66" t="str">
        <f>IF(J12="","",J12)</f>
        <v>8. 7. 2025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30</v>
      </c>
      <c r="D123" s="36"/>
      <c r="E123" s="36"/>
      <c r="F123" s="26" t="str">
        <f>E15</f>
        <v>Vodovody a kanalizace Břeclav, a.s.</v>
      </c>
      <c r="G123" s="36"/>
      <c r="H123" s="36"/>
      <c r="I123" s="28" t="s">
        <v>36</v>
      </c>
      <c r="J123" s="32" t="str">
        <f>E21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8" t="s">
        <v>34</v>
      </c>
      <c r="D124" s="36"/>
      <c r="E124" s="36"/>
      <c r="F124" s="26" t="str">
        <f>IF(E18="","",E18)</f>
        <v>Vyplň údaj</v>
      </c>
      <c r="G124" s="36"/>
      <c r="H124" s="36"/>
      <c r="I124" s="28" t="s">
        <v>39</v>
      </c>
      <c r="J124" s="32" t="str">
        <f>E24</f>
        <v>Jiří Třináctý, DiS.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1"/>
      <c r="B126" s="162"/>
      <c r="C126" s="163" t="s">
        <v>116</v>
      </c>
      <c r="D126" s="164" t="s">
        <v>66</v>
      </c>
      <c r="E126" s="164" t="s">
        <v>62</v>
      </c>
      <c r="F126" s="164" t="s">
        <v>63</v>
      </c>
      <c r="G126" s="164" t="s">
        <v>117</v>
      </c>
      <c r="H126" s="164" t="s">
        <v>118</v>
      </c>
      <c r="I126" s="164" t="s">
        <v>119</v>
      </c>
      <c r="J126" s="164" t="s">
        <v>100</v>
      </c>
      <c r="K126" s="165" t="s">
        <v>120</v>
      </c>
      <c r="L126" s="166"/>
      <c r="M126" s="75" t="s">
        <v>1</v>
      </c>
      <c r="N126" s="76" t="s">
        <v>45</v>
      </c>
      <c r="O126" s="76" t="s">
        <v>121</v>
      </c>
      <c r="P126" s="76" t="s">
        <v>122</v>
      </c>
      <c r="Q126" s="76" t="s">
        <v>123</v>
      </c>
      <c r="R126" s="76" t="s">
        <v>124</v>
      </c>
      <c r="S126" s="76" t="s">
        <v>125</v>
      </c>
      <c r="T126" s="77" t="s">
        <v>126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pans="1:63" s="2" customFormat="1" ht="22.9" customHeight="1">
      <c r="A127" s="34"/>
      <c r="B127" s="35"/>
      <c r="C127" s="82" t="s">
        <v>127</v>
      </c>
      <c r="D127" s="36"/>
      <c r="E127" s="36"/>
      <c r="F127" s="36"/>
      <c r="G127" s="36"/>
      <c r="H127" s="36"/>
      <c r="I127" s="36"/>
      <c r="J127" s="167">
        <f>BK127</f>
        <v>0</v>
      </c>
      <c r="K127" s="36"/>
      <c r="L127" s="39"/>
      <c r="M127" s="78"/>
      <c r="N127" s="168"/>
      <c r="O127" s="79"/>
      <c r="P127" s="169">
        <f>P128+P339</f>
        <v>0</v>
      </c>
      <c r="Q127" s="79"/>
      <c r="R127" s="169">
        <f>R128+R339</f>
        <v>72.227431399999986</v>
      </c>
      <c r="S127" s="79"/>
      <c r="T127" s="170">
        <f>T128+T339</f>
        <v>14.589199999999998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6" t="s">
        <v>80</v>
      </c>
      <c r="AU127" s="16" t="s">
        <v>102</v>
      </c>
      <c r="BK127" s="171">
        <f>BK128+BK339</f>
        <v>0</v>
      </c>
    </row>
    <row r="128" spans="1:63" s="12" customFormat="1" ht="25.9" customHeight="1">
      <c r="B128" s="172"/>
      <c r="C128" s="173"/>
      <c r="D128" s="174" t="s">
        <v>80</v>
      </c>
      <c r="E128" s="175" t="s">
        <v>128</v>
      </c>
      <c r="F128" s="175" t="s">
        <v>129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P129+P189+P200+P213+P220+P223+P309+P330+P337</f>
        <v>0</v>
      </c>
      <c r="Q128" s="180"/>
      <c r="R128" s="181">
        <f>R129+R189+R200+R213+R220+R223+R309+R330+R337</f>
        <v>72.227431399999986</v>
      </c>
      <c r="S128" s="180"/>
      <c r="T128" s="182">
        <f>T129+T189+T200+T213+T220+T223+T309+T330+T337</f>
        <v>14.589199999999998</v>
      </c>
      <c r="AR128" s="183" t="s">
        <v>89</v>
      </c>
      <c r="AT128" s="184" t="s">
        <v>80</v>
      </c>
      <c r="AU128" s="184" t="s">
        <v>81</v>
      </c>
      <c r="AY128" s="183" t="s">
        <v>130</v>
      </c>
      <c r="BK128" s="185">
        <f>BK129+BK189+BK200+BK213+BK220+BK223+BK309+BK330+BK337</f>
        <v>0</v>
      </c>
    </row>
    <row r="129" spans="1:65" s="12" customFormat="1" ht="22.9" customHeight="1">
      <c r="B129" s="172"/>
      <c r="C129" s="173"/>
      <c r="D129" s="174" t="s">
        <v>80</v>
      </c>
      <c r="E129" s="186" t="s">
        <v>89</v>
      </c>
      <c r="F129" s="186" t="s">
        <v>131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SUM(P130:P188)</f>
        <v>0</v>
      </c>
      <c r="Q129" s="180"/>
      <c r="R129" s="181">
        <f>SUM(R130:R188)</f>
        <v>54.444570200000001</v>
      </c>
      <c r="S129" s="180"/>
      <c r="T129" s="182">
        <f>SUM(T130:T188)</f>
        <v>14.259199999999998</v>
      </c>
      <c r="AR129" s="183" t="s">
        <v>89</v>
      </c>
      <c r="AT129" s="184" t="s">
        <v>80</v>
      </c>
      <c r="AU129" s="184" t="s">
        <v>89</v>
      </c>
      <c r="AY129" s="183" t="s">
        <v>130</v>
      </c>
      <c r="BK129" s="185">
        <f>SUM(BK130:BK188)</f>
        <v>0</v>
      </c>
    </row>
    <row r="130" spans="1:65" s="2" customFormat="1" ht="16.5" customHeight="1">
      <c r="A130" s="34"/>
      <c r="B130" s="35"/>
      <c r="C130" s="188" t="s">
        <v>89</v>
      </c>
      <c r="D130" s="188" t="s">
        <v>132</v>
      </c>
      <c r="E130" s="189" t="s">
        <v>133</v>
      </c>
      <c r="F130" s="190" t="s">
        <v>134</v>
      </c>
      <c r="G130" s="191" t="s">
        <v>135</v>
      </c>
      <c r="H130" s="192">
        <v>2.7</v>
      </c>
      <c r="I130" s="193"/>
      <c r="J130" s="194">
        <f>ROUND(I130*H130,2)</f>
        <v>0</v>
      </c>
      <c r="K130" s="190" t="s">
        <v>625</v>
      </c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0.70200000000000007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136</v>
      </c>
      <c r="AT130" s="199" t="s">
        <v>132</v>
      </c>
      <c r="AU130" s="199" t="s">
        <v>91</v>
      </c>
      <c r="AY130" s="16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136</v>
      </c>
      <c r="BM130" s="199" t="s">
        <v>137</v>
      </c>
    </row>
    <row r="131" spans="1:65" s="13" customFormat="1" ht="11.25">
      <c r="B131" s="201"/>
      <c r="C131" s="202"/>
      <c r="D131" s="203" t="s">
        <v>138</v>
      </c>
      <c r="E131" s="204" t="s">
        <v>1</v>
      </c>
      <c r="F131" s="205" t="s">
        <v>139</v>
      </c>
      <c r="G131" s="202"/>
      <c r="H131" s="206">
        <v>2.7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138</v>
      </c>
      <c r="AU131" s="212" t="s">
        <v>91</v>
      </c>
      <c r="AV131" s="13" t="s">
        <v>91</v>
      </c>
      <c r="AW131" s="13" t="s">
        <v>38</v>
      </c>
      <c r="AX131" s="13" t="s">
        <v>89</v>
      </c>
      <c r="AY131" s="212" t="s">
        <v>130</v>
      </c>
    </row>
    <row r="132" spans="1:65" s="2" customFormat="1" ht="16.5" customHeight="1">
      <c r="A132" s="34"/>
      <c r="B132" s="35"/>
      <c r="C132" s="188" t="s">
        <v>91</v>
      </c>
      <c r="D132" s="188" t="s">
        <v>132</v>
      </c>
      <c r="E132" s="189" t="s">
        <v>140</v>
      </c>
      <c r="F132" s="190" t="s">
        <v>141</v>
      </c>
      <c r="G132" s="191" t="s">
        <v>135</v>
      </c>
      <c r="H132" s="192">
        <v>2.7</v>
      </c>
      <c r="I132" s="193"/>
      <c r="J132" s="194">
        <f>ROUND(I132*H132,2)</f>
        <v>0</v>
      </c>
      <c r="K132" s="190" t="s">
        <v>625</v>
      </c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0.3</v>
      </c>
      <c r="T132" s="198">
        <f>S132*H132</f>
        <v>0.81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136</v>
      </c>
      <c r="AT132" s="199" t="s">
        <v>132</v>
      </c>
      <c r="AU132" s="199" t="s">
        <v>91</v>
      </c>
      <c r="AY132" s="16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136</v>
      </c>
      <c r="BM132" s="199" t="s">
        <v>142</v>
      </c>
    </row>
    <row r="133" spans="1:65" s="13" customFormat="1" ht="11.25">
      <c r="B133" s="201"/>
      <c r="C133" s="202"/>
      <c r="D133" s="203" t="s">
        <v>138</v>
      </c>
      <c r="E133" s="204" t="s">
        <v>1</v>
      </c>
      <c r="F133" s="205" t="s">
        <v>139</v>
      </c>
      <c r="G133" s="202"/>
      <c r="H133" s="206">
        <v>2.7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138</v>
      </c>
      <c r="AU133" s="212" t="s">
        <v>91</v>
      </c>
      <c r="AV133" s="13" t="s">
        <v>91</v>
      </c>
      <c r="AW133" s="13" t="s">
        <v>38</v>
      </c>
      <c r="AX133" s="13" t="s">
        <v>89</v>
      </c>
      <c r="AY133" s="212" t="s">
        <v>130</v>
      </c>
    </row>
    <row r="134" spans="1:65" s="2" customFormat="1" ht="16.5" customHeight="1">
      <c r="A134" s="34"/>
      <c r="B134" s="35"/>
      <c r="C134" s="188" t="s">
        <v>143</v>
      </c>
      <c r="D134" s="188" t="s">
        <v>132</v>
      </c>
      <c r="E134" s="189" t="s">
        <v>144</v>
      </c>
      <c r="F134" s="190" t="s">
        <v>145</v>
      </c>
      <c r="G134" s="191" t="s">
        <v>135</v>
      </c>
      <c r="H134" s="192">
        <v>13.2</v>
      </c>
      <c r="I134" s="193"/>
      <c r="J134" s="194">
        <f>ROUND(I134*H134,2)</f>
        <v>0</v>
      </c>
      <c r="K134" s="190" t="s">
        <v>625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0.57999999999999996</v>
      </c>
      <c r="T134" s="198">
        <f>S134*H134</f>
        <v>7.6559999999999988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136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136</v>
      </c>
      <c r="BM134" s="199" t="s">
        <v>146</v>
      </c>
    </row>
    <row r="135" spans="1:65" s="13" customFormat="1" ht="11.25">
      <c r="B135" s="201"/>
      <c r="C135" s="202"/>
      <c r="D135" s="203" t="s">
        <v>138</v>
      </c>
      <c r="E135" s="204" t="s">
        <v>1</v>
      </c>
      <c r="F135" s="205" t="s">
        <v>147</v>
      </c>
      <c r="G135" s="202"/>
      <c r="H135" s="206">
        <v>13.2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138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16.5" customHeight="1">
      <c r="A136" s="34"/>
      <c r="B136" s="35"/>
      <c r="C136" s="188" t="s">
        <v>136</v>
      </c>
      <c r="D136" s="188" t="s">
        <v>132</v>
      </c>
      <c r="E136" s="189" t="s">
        <v>148</v>
      </c>
      <c r="F136" s="190" t="s">
        <v>149</v>
      </c>
      <c r="G136" s="191" t="s">
        <v>135</v>
      </c>
      <c r="H136" s="192">
        <v>13.2</v>
      </c>
      <c r="I136" s="193"/>
      <c r="J136" s="194">
        <f>ROUND(I136*H136,2)</f>
        <v>0</v>
      </c>
      <c r="K136" s="190" t="s">
        <v>625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0.316</v>
      </c>
      <c r="T136" s="198">
        <f>S136*H136</f>
        <v>4.1711999999999998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136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136</v>
      </c>
      <c r="BM136" s="199" t="s">
        <v>150</v>
      </c>
    </row>
    <row r="137" spans="1:65" s="13" customFormat="1" ht="11.25">
      <c r="B137" s="201"/>
      <c r="C137" s="202"/>
      <c r="D137" s="203" t="s">
        <v>138</v>
      </c>
      <c r="E137" s="204" t="s">
        <v>1</v>
      </c>
      <c r="F137" s="205" t="s">
        <v>151</v>
      </c>
      <c r="G137" s="202"/>
      <c r="H137" s="206">
        <v>13.2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138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152</v>
      </c>
      <c r="D138" s="188" t="s">
        <v>132</v>
      </c>
      <c r="E138" s="189" t="s">
        <v>153</v>
      </c>
      <c r="F138" s="190" t="s">
        <v>154</v>
      </c>
      <c r="G138" s="191" t="s">
        <v>155</v>
      </c>
      <c r="H138" s="192">
        <v>4</v>
      </c>
      <c r="I138" s="193"/>
      <c r="J138" s="194">
        <f>ROUND(I138*H138,2)</f>
        <v>0</v>
      </c>
      <c r="K138" s="190" t="s">
        <v>625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0.23</v>
      </c>
      <c r="T138" s="198">
        <f>S138*H138</f>
        <v>0.92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136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136</v>
      </c>
      <c r="BM138" s="199" t="s">
        <v>156</v>
      </c>
    </row>
    <row r="139" spans="1:65" s="13" customFormat="1" ht="11.25">
      <c r="B139" s="201"/>
      <c r="C139" s="202"/>
      <c r="D139" s="203" t="s">
        <v>138</v>
      </c>
      <c r="E139" s="204" t="s">
        <v>1</v>
      </c>
      <c r="F139" s="205" t="s">
        <v>157</v>
      </c>
      <c r="G139" s="202"/>
      <c r="H139" s="206">
        <v>4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138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2" customFormat="1" ht="16.5" customHeight="1">
      <c r="A140" s="34"/>
      <c r="B140" s="35"/>
      <c r="C140" s="188" t="s">
        <v>158</v>
      </c>
      <c r="D140" s="188" t="s">
        <v>132</v>
      </c>
      <c r="E140" s="189" t="s">
        <v>159</v>
      </c>
      <c r="F140" s="190" t="s">
        <v>160</v>
      </c>
      <c r="G140" s="191" t="s">
        <v>161</v>
      </c>
      <c r="H140" s="192">
        <v>120</v>
      </c>
      <c r="I140" s="193"/>
      <c r="J140" s="194">
        <f>ROUND(I140*H140,2)</f>
        <v>0</v>
      </c>
      <c r="K140" s="190" t="s">
        <v>625</v>
      </c>
      <c r="L140" s="39"/>
      <c r="M140" s="195" t="s">
        <v>1</v>
      </c>
      <c r="N140" s="196" t="s">
        <v>46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136</v>
      </c>
      <c r="AT140" s="199" t="s">
        <v>132</v>
      </c>
      <c r="AU140" s="199" t="s">
        <v>91</v>
      </c>
      <c r="AY140" s="16" t="s">
        <v>130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136</v>
      </c>
      <c r="BM140" s="199" t="s">
        <v>162</v>
      </c>
    </row>
    <row r="141" spans="1:65" s="13" customFormat="1" ht="11.25">
      <c r="B141" s="201"/>
      <c r="C141" s="202"/>
      <c r="D141" s="203" t="s">
        <v>138</v>
      </c>
      <c r="E141" s="204" t="s">
        <v>1</v>
      </c>
      <c r="F141" s="205" t="s">
        <v>163</v>
      </c>
      <c r="G141" s="202"/>
      <c r="H141" s="206">
        <v>120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138</v>
      </c>
      <c r="AU141" s="212" t="s">
        <v>91</v>
      </c>
      <c r="AV141" s="13" t="s">
        <v>91</v>
      </c>
      <c r="AW141" s="13" t="s">
        <v>38</v>
      </c>
      <c r="AX141" s="13" t="s">
        <v>89</v>
      </c>
      <c r="AY141" s="212" t="s">
        <v>130</v>
      </c>
    </row>
    <row r="142" spans="1:65" s="2" customFormat="1" ht="16.5" customHeight="1">
      <c r="A142" s="34"/>
      <c r="B142" s="35"/>
      <c r="C142" s="188" t="s">
        <v>164</v>
      </c>
      <c r="D142" s="188" t="s">
        <v>132</v>
      </c>
      <c r="E142" s="189" t="s">
        <v>165</v>
      </c>
      <c r="F142" s="190" t="s">
        <v>166</v>
      </c>
      <c r="G142" s="191" t="s">
        <v>167</v>
      </c>
      <c r="H142" s="192">
        <v>5</v>
      </c>
      <c r="I142" s="193"/>
      <c r="J142" s="194">
        <f>ROUND(I142*H142,2)</f>
        <v>0</v>
      </c>
      <c r="K142" s="190" t="s">
        <v>625</v>
      </c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136</v>
      </c>
      <c r="AT142" s="199" t="s">
        <v>132</v>
      </c>
      <c r="AU142" s="199" t="s">
        <v>91</v>
      </c>
      <c r="AY142" s="16" t="s">
        <v>130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136</v>
      </c>
      <c r="BM142" s="199" t="s">
        <v>168</v>
      </c>
    </row>
    <row r="143" spans="1:65" s="13" customFormat="1" ht="11.25">
      <c r="B143" s="201"/>
      <c r="C143" s="202"/>
      <c r="D143" s="203" t="s">
        <v>138</v>
      </c>
      <c r="E143" s="204" t="s">
        <v>1</v>
      </c>
      <c r="F143" s="205" t="s">
        <v>152</v>
      </c>
      <c r="G143" s="202"/>
      <c r="H143" s="206">
        <v>5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138</v>
      </c>
      <c r="AU143" s="212" t="s">
        <v>91</v>
      </c>
      <c r="AV143" s="13" t="s">
        <v>91</v>
      </c>
      <c r="AW143" s="13" t="s">
        <v>38</v>
      </c>
      <c r="AX143" s="13" t="s">
        <v>89</v>
      </c>
      <c r="AY143" s="212" t="s">
        <v>130</v>
      </c>
    </row>
    <row r="144" spans="1:65" s="2" customFormat="1" ht="16.5" customHeight="1">
      <c r="A144" s="34"/>
      <c r="B144" s="35"/>
      <c r="C144" s="188" t="s">
        <v>169</v>
      </c>
      <c r="D144" s="188" t="s">
        <v>132</v>
      </c>
      <c r="E144" s="189" t="s">
        <v>170</v>
      </c>
      <c r="F144" s="190" t="s">
        <v>171</v>
      </c>
      <c r="G144" s="191" t="s">
        <v>172</v>
      </c>
      <c r="H144" s="192">
        <v>0.81</v>
      </c>
      <c r="I144" s="193"/>
      <c r="J144" s="194">
        <f>ROUND(I144*H144,2)</f>
        <v>0</v>
      </c>
      <c r="K144" s="190" t="s">
        <v>625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136</v>
      </c>
      <c r="AT144" s="199" t="s">
        <v>132</v>
      </c>
      <c r="AU144" s="199" t="s">
        <v>91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136</v>
      </c>
      <c r="BM144" s="199" t="s">
        <v>173</v>
      </c>
    </row>
    <row r="145" spans="1:65" s="13" customFormat="1" ht="11.25">
      <c r="B145" s="201"/>
      <c r="C145" s="202"/>
      <c r="D145" s="203" t="s">
        <v>138</v>
      </c>
      <c r="E145" s="204" t="s">
        <v>1</v>
      </c>
      <c r="F145" s="205" t="s">
        <v>174</v>
      </c>
      <c r="G145" s="202"/>
      <c r="H145" s="206">
        <v>0.81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138</v>
      </c>
      <c r="AU145" s="212" t="s">
        <v>91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16.5" customHeight="1">
      <c r="A146" s="34"/>
      <c r="B146" s="35"/>
      <c r="C146" s="188" t="s">
        <v>175</v>
      </c>
      <c r="D146" s="188" t="s">
        <v>132</v>
      </c>
      <c r="E146" s="189" t="s">
        <v>176</v>
      </c>
      <c r="F146" s="190" t="s">
        <v>177</v>
      </c>
      <c r="G146" s="191" t="s">
        <v>172</v>
      </c>
      <c r="H146" s="192">
        <v>16</v>
      </c>
      <c r="I146" s="193"/>
      <c r="J146" s="194">
        <f>ROUND(I146*H146,2)</f>
        <v>0</v>
      </c>
      <c r="K146" s="190" t="s">
        <v>625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136</v>
      </c>
      <c r="AT146" s="199" t="s">
        <v>132</v>
      </c>
      <c r="AU146" s="199" t="s">
        <v>91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136</v>
      </c>
      <c r="BM146" s="199" t="s">
        <v>178</v>
      </c>
    </row>
    <row r="147" spans="1:65" s="13" customFormat="1" ht="11.25">
      <c r="B147" s="201"/>
      <c r="C147" s="202"/>
      <c r="D147" s="203" t="s">
        <v>138</v>
      </c>
      <c r="E147" s="204" t="s">
        <v>1</v>
      </c>
      <c r="F147" s="205" t="s">
        <v>179</v>
      </c>
      <c r="G147" s="202"/>
      <c r="H147" s="206">
        <v>16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138</v>
      </c>
      <c r="AU147" s="212" t="s">
        <v>91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180</v>
      </c>
      <c r="D148" s="188" t="s">
        <v>132</v>
      </c>
      <c r="E148" s="189" t="s">
        <v>181</v>
      </c>
      <c r="F148" s="190" t="s">
        <v>182</v>
      </c>
      <c r="G148" s="191" t="s">
        <v>172</v>
      </c>
      <c r="H148" s="192">
        <v>88.71</v>
      </c>
      <c r="I148" s="193"/>
      <c r="J148" s="194">
        <f>ROUND(I148*H148,2)</f>
        <v>0</v>
      </c>
      <c r="K148" s="190" t="s">
        <v>625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136</v>
      </c>
      <c r="AT148" s="199" t="s">
        <v>132</v>
      </c>
      <c r="AU148" s="199" t="s">
        <v>91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136</v>
      </c>
      <c r="BM148" s="199" t="s">
        <v>183</v>
      </c>
    </row>
    <row r="149" spans="1:65" s="13" customFormat="1" ht="11.25">
      <c r="B149" s="201"/>
      <c r="C149" s="202"/>
      <c r="D149" s="203" t="s">
        <v>138</v>
      </c>
      <c r="E149" s="204" t="s">
        <v>1</v>
      </c>
      <c r="F149" s="205" t="s">
        <v>184</v>
      </c>
      <c r="G149" s="202"/>
      <c r="H149" s="206">
        <v>88.71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138</v>
      </c>
      <c r="AU149" s="212" t="s">
        <v>91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21.75" customHeight="1">
      <c r="A150" s="34"/>
      <c r="B150" s="35"/>
      <c r="C150" s="188" t="s">
        <v>185</v>
      </c>
      <c r="D150" s="188" t="s">
        <v>132</v>
      </c>
      <c r="E150" s="189" t="s">
        <v>186</v>
      </c>
      <c r="F150" s="190" t="s">
        <v>187</v>
      </c>
      <c r="G150" s="191" t="s">
        <v>172</v>
      </c>
      <c r="H150" s="192">
        <v>35.799999999999997</v>
      </c>
      <c r="I150" s="193"/>
      <c r="J150" s="194">
        <f>ROUND(I150*H150,2)</f>
        <v>0</v>
      </c>
      <c r="K150" s="190" t="s">
        <v>625</v>
      </c>
      <c r="L150" s="39"/>
      <c r="M150" s="195" t="s">
        <v>1</v>
      </c>
      <c r="N150" s="196" t="s">
        <v>46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136</v>
      </c>
      <c r="AT150" s="199" t="s">
        <v>132</v>
      </c>
      <c r="AU150" s="199" t="s">
        <v>91</v>
      </c>
      <c r="AY150" s="16" t="s">
        <v>130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136</v>
      </c>
      <c r="BM150" s="199" t="s">
        <v>188</v>
      </c>
    </row>
    <row r="151" spans="1:65" s="13" customFormat="1" ht="11.25">
      <c r="B151" s="201"/>
      <c r="C151" s="202"/>
      <c r="D151" s="203" t="s">
        <v>138</v>
      </c>
      <c r="E151" s="204" t="s">
        <v>1</v>
      </c>
      <c r="F151" s="205" t="s">
        <v>189</v>
      </c>
      <c r="G151" s="202"/>
      <c r="H151" s="206">
        <v>35.799999999999997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138</v>
      </c>
      <c r="AU151" s="212" t="s">
        <v>91</v>
      </c>
      <c r="AV151" s="13" t="s">
        <v>91</v>
      </c>
      <c r="AW151" s="13" t="s">
        <v>38</v>
      </c>
      <c r="AX151" s="13" t="s">
        <v>89</v>
      </c>
      <c r="AY151" s="212" t="s">
        <v>130</v>
      </c>
    </row>
    <row r="152" spans="1:65" s="2" customFormat="1" ht="24.2" customHeight="1">
      <c r="A152" s="34"/>
      <c r="B152" s="35"/>
      <c r="C152" s="188" t="s">
        <v>8</v>
      </c>
      <c r="D152" s="188" t="s">
        <v>132</v>
      </c>
      <c r="E152" s="189" t="s">
        <v>190</v>
      </c>
      <c r="F152" s="190" t="s">
        <v>191</v>
      </c>
      <c r="G152" s="191" t="s">
        <v>155</v>
      </c>
      <c r="H152" s="192">
        <v>6</v>
      </c>
      <c r="I152" s="193"/>
      <c r="J152" s="194">
        <f>ROUND(I152*H152,2)</f>
        <v>0</v>
      </c>
      <c r="K152" s="190" t="s">
        <v>625</v>
      </c>
      <c r="L152" s="39"/>
      <c r="M152" s="195" t="s">
        <v>1</v>
      </c>
      <c r="N152" s="196" t="s">
        <v>46</v>
      </c>
      <c r="O152" s="71"/>
      <c r="P152" s="197">
        <f>O152*H152</f>
        <v>0</v>
      </c>
      <c r="Q152" s="197">
        <v>5.3E-3</v>
      </c>
      <c r="R152" s="197">
        <f>Q152*H152</f>
        <v>3.1800000000000002E-2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136</v>
      </c>
      <c r="AT152" s="199" t="s">
        <v>132</v>
      </c>
      <c r="AU152" s="199" t="s">
        <v>91</v>
      </c>
      <c r="AY152" s="16" t="s">
        <v>130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136</v>
      </c>
      <c r="BM152" s="199" t="s">
        <v>192</v>
      </c>
    </row>
    <row r="153" spans="1:65" s="13" customFormat="1" ht="11.25">
      <c r="B153" s="201"/>
      <c r="C153" s="202"/>
      <c r="D153" s="203" t="s">
        <v>138</v>
      </c>
      <c r="E153" s="204" t="s">
        <v>1</v>
      </c>
      <c r="F153" s="205" t="s">
        <v>193</v>
      </c>
      <c r="G153" s="202"/>
      <c r="H153" s="206">
        <v>6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138</v>
      </c>
      <c r="AU153" s="212" t="s">
        <v>91</v>
      </c>
      <c r="AV153" s="13" t="s">
        <v>91</v>
      </c>
      <c r="AW153" s="13" t="s">
        <v>38</v>
      </c>
      <c r="AX153" s="13" t="s">
        <v>89</v>
      </c>
      <c r="AY153" s="212" t="s">
        <v>130</v>
      </c>
    </row>
    <row r="154" spans="1:65" s="2" customFormat="1" ht="16.5" customHeight="1">
      <c r="A154" s="34"/>
      <c r="B154" s="35"/>
      <c r="C154" s="213" t="s">
        <v>194</v>
      </c>
      <c r="D154" s="213" t="s">
        <v>195</v>
      </c>
      <c r="E154" s="214" t="s">
        <v>196</v>
      </c>
      <c r="F154" s="215" t="s">
        <v>197</v>
      </c>
      <c r="G154" s="216" t="s">
        <v>155</v>
      </c>
      <c r="H154" s="217">
        <v>7.5</v>
      </c>
      <c r="I154" s="218"/>
      <c r="J154" s="219">
        <f>ROUND(I154*H154,2)</f>
        <v>0</v>
      </c>
      <c r="K154" s="215" t="s">
        <v>625</v>
      </c>
      <c r="L154" s="220"/>
      <c r="M154" s="221" t="s">
        <v>1</v>
      </c>
      <c r="N154" s="222" t="s">
        <v>46</v>
      </c>
      <c r="O154" s="71"/>
      <c r="P154" s="197">
        <f>O154*H154</f>
        <v>0</v>
      </c>
      <c r="Q154" s="197">
        <v>9.0299999999999998E-3</v>
      </c>
      <c r="R154" s="197">
        <f>Q154*H154</f>
        <v>6.7724999999999994E-2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169</v>
      </c>
      <c r="AT154" s="199" t="s">
        <v>195</v>
      </c>
      <c r="AU154" s="199" t="s">
        <v>91</v>
      </c>
      <c r="AY154" s="16" t="s">
        <v>130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136</v>
      </c>
      <c r="BM154" s="199" t="s">
        <v>198</v>
      </c>
    </row>
    <row r="155" spans="1:65" s="13" customFormat="1" ht="11.25">
      <c r="B155" s="201"/>
      <c r="C155" s="202"/>
      <c r="D155" s="203" t="s">
        <v>138</v>
      </c>
      <c r="E155" s="204" t="s">
        <v>1</v>
      </c>
      <c r="F155" s="205" t="s">
        <v>199</v>
      </c>
      <c r="G155" s="202"/>
      <c r="H155" s="206">
        <v>7.5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138</v>
      </c>
      <c r="AU155" s="212" t="s">
        <v>91</v>
      </c>
      <c r="AV155" s="13" t="s">
        <v>91</v>
      </c>
      <c r="AW155" s="13" t="s">
        <v>38</v>
      </c>
      <c r="AX155" s="13" t="s">
        <v>89</v>
      </c>
      <c r="AY155" s="212" t="s">
        <v>130</v>
      </c>
    </row>
    <row r="156" spans="1:65" s="2" customFormat="1" ht="16.5" customHeight="1">
      <c r="A156" s="34"/>
      <c r="B156" s="35"/>
      <c r="C156" s="188" t="s">
        <v>200</v>
      </c>
      <c r="D156" s="188" t="s">
        <v>132</v>
      </c>
      <c r="E156" s="189" t="s">
        <v>201</v>
      </c>
      <c r="F156" s="190" t="s">
        <v>202</v>
      </c>
      <c r="G156" s="191" t="s">
        <v>135</v>
      </c>
      <c r="H156" s="192">
        <v>90.53</v>
      </c>
      <c r="I156" s="193"/>
      <c r="J156" s="194">
        <f>ROUND(I156*H156,2)</f>
        <v>0</v>
      </c>
      <c r="K156" s="190" t="s">
        <v>625</v>
      </c>
      <c r="L156" s="39"/>
      <c r="M156" s="195" t="s">
        <v>1</v>
      </c>
      <c r="N156" s="196" t="s">
        <v>46</v>
      </c>
      <c r="O156" s="71"/>
      <c r="P156" s="197">
        <f>O156*H156</f>
        <v>0</v>
      </c>
      <c r="Q156" s="197">
        <v>8.4000000000000003E-4</v>
      </c>
      <c r="R156" s="197">
        <f>Q156*H156</f>
        <v>7.6045200000000007E-2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136</v>
      </c>
      <c r="AT156" s="199" t="s">
        <v>132</v>
      </c>
      <c r="AU156" s="199" t="s">
        <v>91</v>
      </c>
      <c r="AY156" s="16" t="s">
        <v>130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136</v>
      </c>
      <c r="BM156" s="199" t="s">
        <v>203</v>
      </c>
    </row>
    <row r="157" spans="1:65" s="13" customFormat="1" ht="11.25">
      <c r="B157" s="201"/>
      <c r="C157" s="202"/>
      <c r="D157" s="203" t="s">
        <v>138</v>
      </c>
      <c r="E157" s="204" t="s">
        <v>1</v>
      </c>
      <c r="F157" s="205" t="s">
        <v>204</v>
      </c>
      <c r="G157" s="202"/>
      <c r="H157" s="206">
        <v>10.8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138</v>
      </c>
      <c r="AU157" s="212" t="s">
        <v>91</v>
      </c>
      <c r="AV157" s="13" t="s">
        <v>91</v>
      </c>
      <c r="AW157" s="13" t="s">
        <v>38</v>
      </c>
      <c r="AX157" s="13" t="s">
        <v>81</v>
      </c>
      <c r="AY157" s="212" t="s">
        <v>130</v>
      </c>
    </row>
    <row r="158" spans="1:65" s="13" customFormat="1" ht="11.25">
      <c r="B158" s="201"/>
      <c r="C158" s="202"/>
      <c r="D158" s="203" t="s">
        <v>138</v>
      </c>
      <c r="E158" s="204" t="s">
        <v>1</v>
      </c>
      <c r="F158" s="205" t="s">
        <v>205</v>
      </c>
      <c r="G158" s="202"/>
      <c r="H158" s="206">
        <v>12.8</v>
      </c>
      <c r="I158" s="207"/>
      <c r="J158" s="202"/>
      <c r="K158" s="202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138</v>
      </c>
      <c r="AU158" s="212" t="s">
        <v>91</v>
      </c>
      <c r="AV158" s="13" t="s">
        <v>91</v>
      </c>
      <c r="AW158" s="13" t="s">
        <v>38</v>
      </c>
      <c r="AX158" s="13" t="s">
        <v>81</v>
      </c>
      <c r="AY158" s="212" t="s">
        <v>130</v>
      </c>
    </row>
    <row r="159" spans="1:65" s="13" customFormat="1" ht="11.25">
      <c r="B159" s="201"/>
      <c r="C159" s="202"/>
      <c r="D159" s="203" t="s">
        <v>138</v>
      </c>
      <c r="E159" s="204" t="s">
        <v>1</v>
      </c>
      <c r="F159" s="205" t="s">
        <v>206</v>
      </c>
      <c r="G159" s="202"/>
      <c r="H159" s="206">
        <v>11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138</v>
      </c>
      <c r="AU159" s="212" t="s">
        <v>91</v>
      </c>
      <c r="AV159" s="13" t="s">
        <v>91</v>
      </c>
      <c r="AW159" s="13" t="s">
        <v>38</v>
      </c>
      <c r="AX159" s="13" t="s">
        <v>81</v>
      </c>
      <c r="AY159" s="212" t="s">
        <v>130</v>
      </c>
    </row>
    <row r="160" spans="1:65" s="13" customFormat="1" ht="11.25">
      <c r="B160" s="201"/>
      <c r="C160" s="202"/>
      <c r="D160" s="203" t="s">
        <v>138</v>
      </c>
      <c r="E160" s="204" t="s">
        <v>1</v>
      </c>
      <c r="F160" s="205" t="s">
        <v>207</v>
      </c>
      <c r="G160" s="202"/>
      <c r="H160" s="206">
        <v>55.93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138</v>
      </c>
      <c r="AU160" s="212" t="s">
        <v>91</v>
      </c>
      <c r="AV160" s="13" t="s">
        <v>91</v>
      </c>
      <c r="AW160" s="13" t="s">
        <v>38</v>
      </c>
      <c r="AX160" s="13" t="s">
        <v>81</v>
      </c>
      <c r="AY160" s="212" t="s">
        <v>130</v>
      </c>
    </row>
    <row r="161" spans="1:65" s="14" customFormat="1" ht="11.25">
      <c r="B161" s="223"/>
      <c r="C161" s="224"/>
      <c r="D161" s="203" t="s">
        <v>138</v>
      </c>
      <c r="E161" s="225" t="s">
        <v>1</v>
      </c>
      <c r="F161" s="226" t="s">
        <v>208</v>
      </c>
      <c r="G161" s="224"/>
      <c r="H161" s="227">
        <v>90.53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AT161" s="233" t="s">
        <v>138</v>
      </c>
      <c r="AU161" s="233" t="s">
        <v>91</v>
      </c>
      <c r="AV161" s="14" t="s">
        <v>136</v>
      </c>
      <c r="AW161" s="14" t="s">
        <v>38</v>
      </c>
      <c r="AX161" s="14" t="s">
        <v>89</v>
      </c>
      <c r="AY161" s="233" t="s">
        <v>130</v>
      </c>
    </row>
    <row r="162" spans="1:65" s="2" customFormat="1" ht="16.5" customHeight="1">
      <c r="A162" s="34"/>
      <c r="B162" s="35"/>
      <c r="C162" s="188" t="s">
        <v>209</v>
      </c>
      <c r="D162" s="188" t="s">
        <v>132</v>
      </c>
      <c r="E162" s="189" t="s">
        <v>210</v>
      </c>
      <c r="F162" s="190" t="s">
        <v>211</v>
      </c>
      <c r="G162" s="191" t="s">
        <v>135</v>
      </c>
      <c r="H162" s="192">
        <v>90.53</v>
      </c>
      <c r="I162" s="193"/>
      <c r="J162" s="194">
        <f>ROUND(I162*H162,2)</f>
        <v>0</v>
      </c>
      <c r="K162" s="190" t="s">
        <v>625</v>
      </c>
      <c r="L162" s="39"/>
      <c r="M162" s="195" t="s">
        <v>1</v>
      </c>
      <c r="N162" s="196" t="s">
        <v>46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136</v>
      </c>
      <c r="AT162" s="199" t="s">
        <v>132</v>
      </c>
      <c r="AU162" s="199" t="s">
        <v>91</v>
      </c>
      <c r="AY162" s="16" t="s">
        <v>130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136</v>
      </c>
      <c r="BM162" s="199" t="s">
        <v>212</v>
      </c>
    </row>
    <row r="163" spans="1:65" s="13" customFormat="1" ht="11.25">
      <c r="B163" s="201"/>
      <c r="C163" s="202"/>
      <c r="D163" s="203" t="s">
        <v>138</v>
      </c>
      <c r="E163" s="204" t="s">
        <v>1</v>
      </c>
      <c r="F163" s="205" t="s">
        <v>204</v>
      </c>
      <c r="G163" s="202"/>
      <c r="H163" s="206">
        <v>10.8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138</v>
      </c>
      <c r="AU163" s="212" t="s">
        <v>91</v>
      </c>
      <c r="AV163" s="13" t="s">
        <v>91</v>
      </c>
      <c r="AW163" s="13" t="s">
        <v>38</v>
      </c>
      <c r="AX163" s="13" t="s">
        <v>81</v>
      </c>
      <c r="AY163" s="212" t="s">
        <v>130</v>
      </c>
    </row>
    <row r="164" spans="1:65" s="13" customFormat="1" ht="11.25">
      <c r="B164" s="201"/>
      <c r="C164" s="202"/>
      <c r="D164" s="203" t="s">
        <v>138</v>
      </c>
      <c r="E164" s="204" t="s">
        <v>1</v>
      </c>
      <c r="F164" s="205" t="s">
        <v>205</v>
      </c>
      <c r="G164" s="202"/>
      <c r="H164" s="206">
        <v>12.8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138</v>
      </c>
      <c r="AU164" s="212" t="s">
        <v>91</v>
      </c>
      <c r="AV164" s="13" t="s">
        <v>91</v>
      </c>
      <c r="AW164" s="13" t="s">
        <v>38</v>
      </c>
      <c r="AX164" s="13" t="s">
        <v>81</v>
      </c>
      <c r="AY164" s="212" t="s">
        <v>130</v>
      </c>
    </row>
    <row r="165" spans="1:65" s="13" customFormat="1" ht="11.25">
      <c r="B165" s="201"/>
      <c r="C165" s="202"/>
      <c r="D165" s="203" t="s">
        <v>138</v>
      </c>
      <c r="E165" s="204" t="s">
        <v>1</v>
      </c>
      <c r="F165" s="205" t="s">
        <v>206</v>
      </c>
      <c r="G165" s="202"/>
      <c r="H165" s="206">
        <v>11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138</v>
      </c>
      <c r="AU165" s="212" t="s">
        <v>91</v>
      </c>
      <c r="AV165" s="13" t="s">
        <v>91</v>
      </c>
      <c r="AW165" s="13" t="s">
        <v>38</v>
      </c>
      <c r="AX165" s="13" t="s">
        <v>81</v>
      </c>
      <c r="AY165" s="212" t="s">
        <v>130</v>
      </c>
    </row>
    <row r="166" spans="1:65" s="13" customFormat="1" ht="11.25">
      <c r="B166" s="201"/>
      <c r="C166" s="202"/>
      <c r="D166" s="203" t="s">
        <v>138</v>
      </c>
      <c r="E166" s="204" t="s">
        <v>1</v>
      </c>
      <c r="F166" s="205" t="s">
        <v>207</v>
      </c>
      <c r="G166" s="202"/>
      <c r="H166" s="206">
        <v>55.93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138</v>
      </c>
      <c r="AU166" s="212" t="s">
        <v>91</v>
      </c>
      <c r="AV166" s="13" t="s">
        <v>91</v>
      </c>
      <c r="AW166" s="13" t="s">
        <v>38</v>
      </c>
      <c r="AX166" s="13" t="s">
        <v>81</v>
      </c>
      <c r="AY166" s="212" t="s">
        <v>130</v>
      </c>
    </row>
    <row r="167" spans="1:65" s="14" customFormat="1" ht="11.25">
      <c r="B167" s="223"/>
      <c r="C167" s="224"/>
      <c r="D167" s="203" t="s">
        <v>138</v>
      </c>
      <c r="E167" s="225" t="s">
        <v>1</v>
      </c>
      <c r="F167" s="226" t="s">
        <v>208</v>
      </c>
      <c r="G167" s="224"/>
      <c r="H167" s="227">
        <v>90.53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AT167" s="233" t="s">
        <v>138</v>
      </c>
      <c r="AU167" s="233" t="s">
        <v>91</v>
      </c>
      <c r="AV167" s="14" t="s">
        <v>136</v>
      </c>
      <c r="AW167" s="14" t="s">
        <v>38</v>
      </c>
      <c r="AX167" s="14" t="s">
        <v>89</v>
      </c>
      <c r="AY167" s="233" t="s">
        <v>130</v>
      </c>
    </row>
    <row r="168" spans="1:65" s="2" customFormat="1" ht="16.5" customHeight="1">
      <c r="A168" s="34"/>
      <c r="B168" s="35"/>
      <c r="C168" s="188" t="s">
        <v>213</v>
      </c>
      <c r="D168" s="188" t="s">
        <v>132</v>
      </c>
      <c r="E168" s="189" t="s">
        <v>214</v>
      </c>
      <c r="F168" s="190" t="s">
        <v>215</v>
      </c>
      <c r="G168" s="191" t="s">
        <v>172</v>
      </c>
      <c r="H168" s="192">
        <v>35.11</v>
      </c>
      <c r="I168" s="193"/>
      <c r="J168" s="194">
        <f>ROUND(I168*H168,2)</f>
        <v>0</v>
      </c>
      <c r="K168" s="190" t="s">
        <v>625</v>
      </c>
      <c r="L168" s="39"/>
      <c r="M168" s="195" t="s">
        <v>1</v>
      </c>
      <c r="N168" s="196" t="s">
        <v>46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136</v>
      </c>
      <c r="AT168" s="199" t="s">
        <v>132</v>
      </c>
      <c r="AU168" s="199" t="s">
        <v>91</v>
      </c>
      <c r="AY168" s="16" t="s">
        <v>130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136</v>
      </c>
      <c r="BM168" s="199" t="s">
        <v>216</v>
      </c>
    </row>
    <row r="169" spans="1:65" s="13" customFormat="1" ht="11.25">
      <c r="B169" s="201"/>
      <c r="C169" s="202"/>
      <c r="D169" s="203" t="s">
        <v>138</v>
      </c>
      <c r="E169" s="204" t="s">
        <v>1</v>
      </c>
      <c r="F169" s="205" t="s">
        <v>217</v>
      </c>
      <c r="G169" s="202"/>
      <c r="H169" s="206">
        <v>14.4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138</v>
      </c>
      <c r="AU169" s="212" t="s">
        <v>91</v>
      </c>
      <c r="AV169" s="13" t="s">
        <v>91</v>
      </c>
      <c r="AW169" s="13" t="s">
        <v>38</v>
      </c>
      <c r="AX169" s="13" t="s">
        <v>81</v>
      </c>
      <c r="AY169" s="212" t="s">
        <v>130</v>
      </c>
    </row>
    <row r="170" spans="1:65" s="13" customFormat="1" ht="11.25">
      <c r="B170" s="201"/>
      <c r="C170" s="202"/>
      <c r="D170" s="203" t="s">
        <v>138</v>
      </c>
      <c r="E170" s="204" t="s">
        <v>1</v>
      </c>
      <c r="F170" s="205" t="s">
        <v>218</v>
      </c>
      <c r="G170" s="202"/>
      <c r="H170" s="206">
        <v>3.24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138</v>
      </c>
      <c r="AU170" s="212" t="s">
        <v>91</v>
      </c>
      <c r="AV170" s="13" t="s">
        <v>91</v>
      </c>
      <c r="AW170" s="13" t="s">
        <v>38</v>
      </c>
      <c r="AX170" s="13" t="s">
        <v>81</v>
      </c>
      <c r="AY170" s="212" t="s">
        <v>130</v>
      </c>
    </row>
    <row r="171" spans="1:65" s="13" customFormat="1" ht="11.25">
      <c r="B171" s="201"/>
      <c r="C171" s="202"/>
      <c r="D171" s="203" t="s">
        <v>138</v>
      </c>
      <c r="E171" s="204" t="s">
        <v>1</v>
      </c>
      <c r="F171" s="205" t="s">
        <v>219</v>
      </c>
      <c r="G171" s="202"/>
      <c r="H171" s="206">
        <v>17.47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138</v>
      </c>
      <c r="AU171" s="212" t="s">
        <v>91</v>
      </c>
      <c r="AV171" s="13" t="s">
        <v>91</v>
      </c>
      <c r="AW171" s="13" t="s">
        <v>38</v>
      </c>
      <c r="AX171" s="13" t="s">
        <v>81</v>
      </c>
      <c r="AY171" s="212" t="s">
        <v>130</v>
      </c>
    </row>
    <row r="172" spans="1:65" s="14" customFormat="1" ht="11.25">
      <c r="B172" s="223"/>
      <c r="C172" s="224"/>
      <c r="D172" s="203" t="s">
        <v>138</v>
      </c>
      <c r="E172" s="225" t="s">
        <v>1</v>
      </c>
      <c r="F172" s="226" t="s">
        <v>208</v>
      </c>
      <c r="G172" s="224"/>
      <c r="H172" s="227">
        <v>35.11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138</v>
      </c>
      <c r="AU172" s="233" t="s">
        <v>91</v>
      </c>
      <c r="AV172" s="14" t="s">
        <v>136</v>
      </c>
      <c r="AW172" s="14" t="s">
        <v>38</v>
      </c>
      <c r="AX172" s="14" t="s">
        <v>89</v>
      </c>
      <c r="AY172" s="233" t="s">
        <v>130</v>
      </c>
    </row>
    <row r="173" spans="1:65" s="2" customFormat="1" ht="16.5" customHeight="1">
      <c r="A173" s="34"/>
      <c r="B173" s="35"/>
      <c r="C173" s="188" t="s">
        <v>220</v>
      </c>
      <c r="D173" s="188" t="s">
        <v>132</v>
      </c>
      <c r="E173" s="189" t="s">
        <v>221</v>
      </c>
      <c r="F173" s="190" t="s">
        <v>222</v>
      </c>
      <c r="G173" s="191" t="s">
        <v>223</v>
      </c>
      <c r="H173" s="192">
        <v>70.22</v>
      </c>
      <c r="I173" s="193"/>
      <c r="J173" s="194">
        <f>ROUND(I173*H173,2)</f>
        <v>0</v>
      </c>
      <c r="K173" s="190" t="s">
        <v>625</v>
      </c>
      <c r="L173" s="39"/>
      <c r="M173" s="195" t="s">
        <v>1</v>
      </c>
      <c r="N173" s="196" t="s">
        <v>46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136</v>
      </c>
      <c r="AT173" s="199" t="s">
        <v>132</v>
      </c>
      <c r="AU173" s="199" t="s">
        <v>91</v>
      </c>
      <c r="AY173" s="16" t="s">
        <v>130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136</v>
      </c>
      <c r="BM173" s="199" t="s">
        <v>224</v>
      </c>
    </row>
    <row r="174" spans="1:65" s="13" customFormat="1" ht="11.25">
      <c r="B174" s="201"/>
      <c r="C174" s="202"/>
      <c r="D174" s="203" t="s">
        <v>138</v>
      </c>
      <c r="E174" s="204" t="s">
        <v>1</v>
      </c>
      <c r="F174" s="205" t="s">
        <v>225</v>
      </c>
      <c r="G174" s="202"/>
      <c r="H174" s="206">
        <v>70.22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138</v>
      </c>
      <c r="AU174" s="212" t="s">
        <v>91</v>
      </c>
      <c r="AV174" s="13" t="s">
        <v>91</v>
      </c>
      <c r="AW174" s="13" t="s">
        <v>38</v>
      </c>
      <c r="AX174" s="13" t="s">
        <v>89</v>
      </c>
      <c r="AY174" s="212" t="s">
        <v>130</v>
      </c>
    </row>
    <row r="175" spans="1:65" s="2" customFormat="1" ht="16.5" customHeight="1">
      <c r="A175" s="34"/>
      <c r="B175" s="35"/>
      <c r="C175" s="188" t="s">
        <v>226</v>
      </c>
      <c r="D175" s="188" t="s">
        <v>132</v>
      </c>
      <c r="E175" s="189" t="s">
        <v>227</v>
      </c>
      <c r="F175" s="190" t="s">
        <v>228</v>
      </c>
      <c r="G175" s="191" t="s">
        <v>172</v>
      </c>
      <c r="H175" s="192">
        <v>91.522999999999996</v>
      </c>
      <c r="I175" s="193"/>
      <c r="J175" s="194">
        <f>ROUND(I175*H175,2)</f>
        <v>0</v>
      </c>
      <c r="K175" s="190" t="s">
        <v>625</v>
      </c>
      <c r="L175" s="39"/>
      <c r="M175" s="195" t="s">
        <v>1</v>
      </c>
      <c r="N175" s="196" t="s">
        <v>46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136</v>
      </c>
      <c r="AT175" s="199" t="s">
        <v>132</v>
      </c>
      <c r="AU175" s="199" t="s">
        <v>91</v>
      </c>
      <c r="AY175" s="16" t="s">
        <v>130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136</v>
      </c>
      <c r="BM175" s="199" t="s">
        <v>229</v>
      </c>
    </row>
    <row r="176" spans="1:65" s="13" customFormat="1" ht="11.25">
      <c r="B176" s="201"/>
      <c r="C176" s="202"/>
      <c r="D176" s="203" t="s">
        <v>138</v>
      </c>
      <c r="E176" s="204" t="s">
        <v>1</v>
      </c>
      <c r="F176" s="205" t="s">
        <v>230</v>
      </c>
      <c r="G176" s="202"/>
      <c r="H176" s="206">
        <v>91.522999999999996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138</v>
      </c>
      <c r="AU176" s="212" t="s">
        <v>91</v>
      </c>
      <c r="AV176" s="13" t="s">
        <v>91</v>
      </c>
      <c r="AW176" s="13" t="s">
        <v>38</v>
      </c>
      <c r="AX176" s="13" t="s">
        <v>89</v>
      </c>
      <c r="AY176" s="212" t="s">
        <v>130</v>
      </c>
    </row>
    <row r="177" spans="1:65" s="2" customFormat="1" ht="16.5" customHeight="1">
      <c r="A177" s="34"/>
      <c r="B177" s="35"/>
      <c r="C177" s="213" t="s">
        <v>231</v>
      </c>
      <c r="D177" s="213" t="s">
        <v>195</v>
      </c>
      <c r="E177" s="214" t="s">
        <v>232</v>
      </c>
      <c r="F177" s="215" t="s">
        <v>233</v>
      </c>
      <c r="G177" s="216" t="s">
        <v>223</v>
      </c>
      <c r="H177" s="217">
        <v>43.75</v>
      </c>
      <c r="I177" s="218"/>
      <c r="J177" s="219">
        <f>ROUND(I177*H177,2)</f>
        <v>0</v>
      </c>
      <c r="K177" s="215" t="s">
        <v>625</v>
      </c>
      <c r="L177" s="220"/>
      <c r="M177" s="221" t="s">
        <v>1</v>
      </c>
      <c r="N177" s="222" t="s">
        <v>46</v>
      </c>
      <c r="O177" s="71"/>
      <c r="P177" s="197">
        <f>O177*H177</f>
        <v>0</v>
      </c>
      <c r="Q177" s="197">
        <v>1</v>
      </c>
      <c r="R177" s="197">
        <f>Q177*H177</f>
        <v>43.75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169</v>
      </c>
      <c r="AT177" s="199" t="s">
        <v>195</v>
      </c>
      <c r="AU177" s="199" t="s">
        <v>91</v>
      </c>
      <c r="AY177" s="16" t="s">
        <v>130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136</v>
      </c>
      <c r="BM177" s="199" t="s">
        <v>234</v>
      </c>
    </row>
    <row r="178" spans="1:65" s="13" customFormat="1" ht="11.25">
      <c r="B178" s="201"/>
      <c r="C178" s="202"/>
      <c r="D178" s="203" t="s">
        <v>138</v>
      </c>
      <c r="E178" s="204" t="s">
        <v>1</v>
      </c>
      <c r="F178" s="205" t="s">
        <v>235</v>
      </c>
      <c r="G178" s="202"/>
      <c r="H178" s="206">
        <v>43.75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138</v>
      </c>
      <c r="AU178" s="212" t="s">
        <v>91</v>
      </c>
      <c r="AV178" s="13" t="s">
        <v>91</v>
      </c>
      <c r="AW178" s="13" t="s">
        <v>38</v>
      </c>
      <c r="AX178" s="13" t="s">
        <v>89</v>
      </c>
      <c r="AY178" s="212" t="s">
        <v>130</v>
      </c>
    </row>
    <row r="179" spans="1:65" s="2" customFormat="1" ht="21.75" customHeight="1">
      <c r="A179" s="34"/>
      <c r="B179" s="35"/>
      <c r="C179" s="188" t="s">
        <v>236</v>
      </c>
      <c r="D179" s="188" t="s">
        <v>132</v>
      </c>
      <c r="E179" s="189" t="s">
        <v>237</v>
      </c>
      <c r="F179" s="190" t="s">
        <v>238</v>
      </c>
      <c r="G179" s="191" t="s">
        <v>172</v>
      </c>
      <c r="H179" s="192">
        <v>5.258</v>
      </c>
      <c r="I179" s="193"/>
      <c r="J179" s="194">
        <f>ROUND(I179*H179,2)</f>
        <v>0</v>
      </c>
      <c r="K179" s="190" t="s">
        <v>625</v>
      </c>
      <c r="L179" s="39"/>
      <c r="M179" s="195" t="s">
        <v>1</v>
      </c>
      <c r="N179" s="196" t="s">
        <v>46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136</v>
      </c>
      <c r="AT179" s="199" t="s">
        <v>132</v>
      </c>
      <c r="AU179" s="199" t="s">
        <v>91</v>
      </c>
      <c r="AY179" s="16" t="s">
        <v>130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136</v>
      </c>
      <c r="BM179" s="199" t="s">
        <v>239</v>
      </c>
    </row>
    <row r="180" spans="1:65" s="13" customFormat="1" ht="11.25">
      <c r="B180" s="201"/>
      <c r="C180" s="202"/>
      <c r="D180" s="203" t="s">
        <v>138</v>
      </c>
      <c r="E180" s="204" t="s">
        <v>1</v>
      </c>
      <c r="F180" s="205" t="s">
        <v>240</v>
      </c>
      <c r="G180" s="202"/>
      <c r="H180" s="206">
        <v>5.258</v>
      </c>
      <c r="I180" s="207"/>
      <c r="J180" s="202"/>
      <c r="K180" s="202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138</v>
      </c>
      <c r="AU180" s="212" t="s">
        <v>91</v>
      </c>
      <c r="AV180" s="13" t="s">
        <v>91</v>
      </c>
      <c r="AW180" s="13" t="s">
        <v>38</v>
      </c>
      <c r="AX180" s="13" t="s">
        <v>89</v>
      </c>
      <c r="AY180" s="212" t="s">
        <v>130</v>
      </c>
    </row>
    <row r="181" spans="1:65" s="2" customFormat="1" ht="16.5" customHeight="1">
      <c r="A181" s="34"/>
      <c r="B181" s="35"/>
      <c r="C181" s="213" t="s">
        <v>7</v>
      </c>
      <c r="D181" s="213" t="s">
        <v>195</v>
      </c>
      <c r="E181" s="214" t="s">
        <v>241</v>
      </c>
      <c r="F181" s="215" t="s">
        <v>242</v>
      </c>
      <c r="G181" s="216" t="s">
        <v>223</v>
      </c>
      <c r="H181" s="217">
        <v>10.516</v>
      </c>
      <c r="I181" s="218"/>
      <c r="J181" s="219">
        <f>ROUND(I181*H181,2)</f>
        <v>0</v>
      </c>
      <c r="K181" s="215" t="s">
        <v>625</v>
      </c>
      <c r="L181" s="220"/>
      <c r="M181" s="221" t="s">
        <v>1</v>
      </c>
      <c r="N181" s="222" t="s">
        <v>46</v>
      </c>
      <c r="O181" s="71"/>
      <c r="P181" s="197">
        <f>O181*H181</f>
        <v>0</v>
      </c>
      <c r="Q181" s="197">
        <v>1</v>
      </c>
      <c r="R181" s="197">
        <f>Q181*H181</f>
        <v>10.516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169</v>
      </c>
      <c r="AT181" s="199" t="s">
        <v>195</v>
      </c>
      <c r="AU181" s="199" t="s">
        <v>91</v>
      </c>
      <c r="AY181" s="16" t="s">
        <v>130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136</v>
      </c>
      <c r="BM181" s="199" t="s">
        <v>243</v>
      </c>
    </row>
    <row r="182" spans="1:65" s="13" customFormat="1" ht="11.25">
      <c r="B182" s="201"/>
      <c r="C182" s="202"/>
      <c r="D182" s="203" t="s">
        <v>138</v>
      </c>
      <c r="E182" s="204" t="s">
        <v>1</v>
      </c>
      <c r="F182" s="205" t="s">
        <v>244</v>
      </c>
      <c r="G182" s="202"/>
      <c r="H182" s="206">
        <v>10.516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138</v>
      </c>
      <c r="AU182" s="212" t="s">
        <v>91</v>
      </c>
      <c r="AV182" s="13" t="s">
        <v>91</v>
      </c>
      <c r="AW182" s="13" t="s">
        <v>38</v>
      </c>
      <c r="AX182" s="13" t="s">
        <v>89</v>
      </c>
      <c r="AY182" s="212" t="s">
        <v>130</v>
      </c>
    </row>
    <row r="183" spans="1:65" s="2" customFormat="1" ht="16.5" customHeight="1">
      <c r="A183" s="34"/>
      <c r="B183" s="35"/>
      <c r="C183" s="188" t="s">
        <v>245</v>
      </c>
      <c r="D183" s="188" t="s">
        <v>132</v>
      </c>
      <c r="E183" s="189" t="s">
        <v>246</v>
      </c>
      <c r="F183" s="190" t="s">
        <v>247</v>
      </c>
      <c r="G183" s="191" t="s">
        <v>135</v>
      </c>
      <c r="H183" s="192">
        <v>150</v>
      </c>
      <c r="I183" s="193"/>
      <c r="J183" s="194">
        <f>ROUND(I183*H183,2)</f>
        <v>0</v>
      </c>
      <c r="K183" s="190" t="s">
        <v>625</v>
      </c>
      <c r="L183" s="39"/>
      <c r="M183" s="195" t="s">
        <v>1</v>
      </c>
      <c r="N183" s="196" t="s">
        <v>46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136</v>
      </c>
      <c r="AT183" s="199" t="s">
        <v>132</v>
      </c>
      <c r="AU183" s="199" t="s">
        <v>91</v>
      </c>
      <c r="AY183" s="16" t="s">
        <v>130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136</v>
      </c>
      <c r="BM183" s="199" t="s">
        <v>248</v>
      </c>
    </row>
    <row r="184" spans="1:65" s="13" customFormat="1" ht="11.25">
      <c r="B184" s="201"/>
      <c r="C184" s="202"/>
      <c r="D184" s="203" t="s">
        <v>138</v>
      </c>
      <c r="E184" s="204" t="s">
        <v>1</v>
      </c>
      <c r="F184" s="205" t="s">
        <v>249</v>
      </c>
      <c r="G184" s="202"/>
      <c r="H184" s="206">
        <v>100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138</v>
      </c>
      <c r="AU184" s="212" t="s">
        <v>91</v>
      </c>
      <c r="AV184" s="13" t="s">
        <v>91</v>
      </c>
      <c r="AW184" s="13" t="s">
        <v>38</v>
      </c>
      <c r="AX184" s="13" t="s">
        <v>81</v>
      </c>
      <c r="AY184" s="212" t="s">
        <v>130</v>
      </c>
    </row>
    <row r="185" spans="1:65" s="13" customFormat="1" ht="11.25">
      <c r="B185" s="201"/>
      <c r="C185" s="202"/>
      <c r="D185" s="203" t="s">
        <v>138</v>
      </c>
      <c r="E185" s="204" t="s">
        <v>1</v>
      </c>
      <c r="F185" s="205" t="s">
        <v>250</v>
      </c>
      <c r="G185" s="202"/>
      <c r="H185" s="206">
        <v>50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138</v>
      </c>
      <c r="AU185" s="212" t="s">
        <v>91</v>
      </c>
      <c r="AV185" s="13" t="s">
        <v>91</v>
      </c>
      <c r="AW185" s="13" t="s">
        <v>38</v>
      </c>
      <c r="AX185" s="13" t="s">
        <v>81</v>
      </c>
      <c r="AY185" s="212" t="s">
        <v>130</v>
      </c>
    </row>
    <row r="186" spans="1:65" s="14" customFormat="1" ht="11.25">
      <c r="B186" s="223"/>
      <c r="C186" s="224"/>
      <c r="D186" s="203" t="s">
        <v>138</v>
      </c>
      <c r="E186" s="225" t="s">
        <v>1</v>
      </c>
      <c r="F186" s="226" t="s">
        <v>208</v>
      </c>
      <c r="G186" s="224"/>
      <c r="H186" s="227">
        <v>150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AT186" s="233" t="s">
        <v>138</v>
      </c>
      <c r="AU186" s="233" t="s">
        <v>91</v>
      </c>
      <c r="AV186" s="14" t="s">
        <v>136</v>
      </c>
      <c r="AW186" s="14" t="s">
        <v>38</v>
      </c>
      <c r="AX186" s="14" t="s">
        <v>89</v>
      </c>
      <c r="AY186" s="233" t="s">
        <v>130</v>
      </c>
    </row>
    <row r="187" spans="1:65" s="2" customFormat="1" ht="16.5" customHeight="1">
      <c r="A187" s="34"/>
      <c r="B187" s="35"/>
      <c r="C187" s="213" t="s">
        <v>251</v>
      </c>
      <c r="D187" s="213" t="s">
        <v>195</v>
      </c>
      <c r="E187" s="214" t="s">
        <v>252</v>
      </c>
      <c r="F187" s="215" t="s">
        <v>253</v>
      </c>
      <c r="G187" s="216" t="s">
        <v>254</v>
      </c>
      <c r="H187" s="217">
        <v>3</v>
      </c>
      <c r="I187" s="218"/>
      <c r="J187" s="219">
        <f>ROUND(I187*H187,2)</f>
        <v>0</v>
      </c>
      <c r="K187" s="215" t="s">
        <v>625</v>
      </c>
      <c r="L187" s="220"/>
      <c r="M187" s="221" t="s">
        <v>1</v>
      </c>
      <c r="N187" s="222" t="s">
        <v>46</v>
      </c>
      <c r="O187" s="71"/>
      <c r="P187" s="197">
        <f>O187*H187</f>
        <v>0</v>
      </c>
      <c r="Q187" s="197">
        <v>1E-3</v>
      </c>
      <c r="R187" s="197">
        <f>Q187*H187</f>
        <v>3.0000000000000001E-3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169</v>
      </c>
      <c r="AT187" s="199" t="s">
        <v>195</v>
      </c>
      <c r="AU187" s="199" t="s">
        <v>91</v>
      </c>
      <c r="AY187" s="16" t="s">
        <v>130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136</v>
      </c>
      <c r="BM187" s="199" t="s">
        <v>255</v>
      </c>
    </row>
    <row r="188" spans="1:65" s="13" customFormat="1" ht="11.25">
      <c r="B188" s="201"/>
      <c r="C188" s="202"/>
      <c r="D188" s="203" t="s">
        <v>138</v>
      </c>
      <c r="E188" s="202"/>
      <c r="F188" s="205" t="s">
        <v>256</v>
      </c>
      <c r="G188" s="202"/>
      <c r="H188" s="206">
        <v>3</v>
      </c>
      <c r="I188" s="207"/>
      <c r="J188" s="202"/>
      <c r="K188" s="202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138</v>
      </c>
      <c r="AU188" s="212" t="s">
        <v>91</v>
      </c>
      <c r="AV188" s="13" t="s">
        <v>91</v>
      </c>
      <c r="AW188" s="13" t="s">
        <v>4</v>
      </c>
      <c r="AX188" s="13" t="s">
        <v>89</v>
      </c>
      <c r="AY188" s="212" t="s">
        <v>130</v>
      </c>
    </row>
    <row r="189" spans="1:65" s="12" customFormat="1" ht="22.9" customHeight="1">
      <c r="B189" s="172"/>
      <c r="C189" s="173"/>
      <c r="D189" s="174" t="s">
        <v>80</v>
      </c>
      <c r="E189" s="186" t="s">
        <v>91</v>
      </c>
      <c r="F189" s="186" t="s">
        <v>257</v>
      </c>
      <c r="G189" s="173"/>
      <c r="H189" s="173"/>
      <c r="I189" s="176"/>
      <c r="J189" s="187">
        <f>BK189</f>
        <v>0</v>
      </c>
      <c r="K189" s="173"/>
      <c r="L189" s="178"/>
      <c r="M189" s="179"/>
      <c r="N189" s="180"/>
      <c r="O189" s="180"/>
      <c r="P189" s="181">
        <f>SUM(P190:P199)</f>
        <v>0</v>
      </c>
      <c r="Q189" s="180"/>
      <c r="R189" s="181">
        <f>SUM(R190:R199)</f>
        <v>13.658243619999999</v>
      </c>
      <c r="S189" s="180"/>
      <c r="T189" s="182">
        <f>SUM(T190:T199)</f>
        <v>0</v>
      </c>
      <c r="AR189" s="183" t="s">
        <v>89</v>
      </c>
      <c r="AT189" s="184" t="s">
        <v>80</v>
      </c>
      <c r="AU189" s="184" t="s">
        <v>89</v>
      </c>
      <c r="AY189" s="183" t="s">
        <v>130</v>
      </c>
      <c r="BK189" s="185">
        <f>SUM(BK190:BK199)</f>
        <v>0</v>
      </c>
    </row>
    <row r="190" spans="1:65" s="2" customFormat="1" ht="16.5" customHeight="1">
      <c r="A190" s="34"/>
      <c r="B190" s="35"/>
      <c r="C190" s="188" t="s">
        <v>258</v>
      </c>
      <c r="D190" s="188" t="s">
        <v>132</v>
      </c>
      <c r="E190" s="189" t="s">
        <v>259</v>
      </c>
      <c r="F190" s="190" t="s">
        <v>260</v>
      </c>
      <c r="G190" s="191" t="s">
        <v>172</v>
      </c>
      <c r="H190" s="192">
        <v>5.4379999999999997</v>
      </c>
      <c r="I190" s="193"/>
      <c r="J190" s="194">
        <f>ROUND(I190*H190,2)</f>
        <v>0</v>
      </c>
      <c r="K190" s="190" t="s">
        <v>625</v>
      </c>
      <c r="L190" s="39"/>
      <c r="M190" s="195" t="s">
        <v>1</v>
      </c>
      <c r="N190" s="196" t="s">
        <v>46</v>
      </c>
      <c r="O190" s="71"/>
      <c r="P190" s="197">
        <f>O190*H190</f>
        <v>0</v>
      </c>
      <c r="Q190" s="197">
        <v>2.5018699999999998</v>
      </c>
      <c r="R190" s="197">
        <f>Q190*H190</f>
        <v>13.605169059999998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136</v>
      </c>
      <c r="AT190" s="199" t="s">
        <v>132</v>
      </c>
      <c r="AU190" s="199" t="s">
        <v>91</v>
      </c>
      <c r="AY190" s="16" t="s">
        <v>130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136</v>
      </c>
      <c r="BM190" s="199" t="s">
        <v>261</v>
      </c>
    </row>
    <row r="191" spans="1:65" s="13" customFormat="1" ht="11.25">
      <c r="B191" s="201"/>
      <c r="C191" s="202"/>
      <c r="D191" s="203" t="s">
        <v>138</v>
      </c>
      <c r="E191" s="204" t="s">
        <v>1</v>
      </c>
      <c r="F191" s="205" t="s">
        <v>262</v>
      </c>
      <c r="G191" s="202"/>
      <c r="H191" s="206">
        <v>1.944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138</v>
      </c>
      <c r="AU191" s="212" t="s">
        <v>91</v>
      </c>
      <c r="AV191" s="13" t="s">
        <v>91</v>
      </c>
      <c r="AW191" s="13" t="s">
        <v>38</v>
      </c>
      <c r="AX191" s="13" t="s">
        <v>81</v>
      </c>
      <c r="AY191" s="212" t="s">
        <v>130</v>
      </c>
    </row>
    <row r="192" spans="1:65" s="13" customFormat="1" ht="11.25">
      <c r="B192" s="201"/>
      <c r="C192" s="202"/>
      <c r="D192" s="203" t="s">
        <v>138</v>
      </c>
      <c r="E192" s="204" t="s">
        <v>1</v>
      </c>
      <c r="F192" s="205" t="s">
        <v>263</v>
      </c>
      <c r="G192" s="202"/>
      <c r="H192" s="206">
        <v>3.4940000000000002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138</v>
      </c>
      <c r="AU192" s="212" t="s">
        <v>91</v>
      </c>
      <c r="AV192" s="13" t="s">
        <v>91</v>
      </c>
      <c r="AW192" s="13" t="s">
        <v>38</v>
      </c>
      <c r="AX192" s="13" t="s">
        <v>81</v>
      </c>
      <c r="AY192" s="212" t="s">
        <v>130</v>
      </c>
    </row>
    <row r="193" spans="1:65" s="14" customFormat="1" ht="11.25">
      <c r="B193" s="223"/>
      <c r="C193" s="224"/>
      <c r="D193" s="203" t="s">
        <v>138</v>
      </c>
      <c r="E193" s="225" t="s">
        <v>1</v>
      </c>
      <c r="F193" s="226" t="s">
        <v>208</v>
      </c>
      <c r="G193" s="224"/>
      <c r="H193" s="227">
        <v>5.4379999999999997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AT193" s="233" t="s">
        <v>138</v>
      </c>
      <c r="AU193" s="233" t="s">
        <v>91</v>
      </c>
      <c r="AV193" s="14" t="s">
        <v>136</v>
      </c>
      <c r="AW193" s="14" t="s">
        <v>38</v>
      </c>
      <c r="AX193" s="14" t="s">
        <v>89</v>
      </c>
      <c r="AY193" s="233" t="s">
        <v>130</v>
      </c>
    </row>
    <row r="194" spans="1:65" s="2" customFormat="1" ht="16.5" customHeight="1">
      <c r="A194" s="34"/>
      <c r="B194" s="35"/>
      <c r="C194" s="188" t="s">
        <v>264</v>
      </c>
      <c r="D194" s="188" t="s">
        <v>132</v>
      </c>
      <c r="E194" s="189" t="s">
        <v>265</v>
      </c>
      <c r="F194" s="190" t="s">
        <v>266</v>
      </c>
      <c r="G194" s="191" t="s">
        <v>135</v>
      </c>
      <c r="H194" s="192">
        <v>20.103999999999999</v>
      </c>
      <c r="I194" s="193"/>
      <c r="J194" s="194">
        <f>ROUND(I194*H194,2)</f>
        <v>0</v>
      </c>
      <c r="K194" s="190" t="s">
        <v>625</v>
      </c>
      <c r="L194" s="39"/>
      <c r="M194" s="195" t="s">
        <v>1</v>
      </c>
      <c r="N194" s="196" t="s">
        <v>46</v>
      </c>
      <c r="O194" s="71"/>
      <c r="P194" s="197">
        <f>O194*H194</f>
        <v>0</v>
      </c>
      <c r="Q194" s="197">
        <v>2.64E-3</v>
      </c>
      <c r="R194" s="197">
        <f>Q194*H194</f>
        <v>5.307456E-2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136</v>
      </c>
      <c r="AT194" s="199" t="s">
        <v>132</v>
      </c>
      <c r="AU194" s="199" t="s">
        <v>91</v>
      </c>
      <c r="AY194" s="16" t="s">
        <v>130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136</v>
      </c>
      <c r="BM194" s="199" t="s">
        <v>267</v>
      </c>
    </row>
    <row r="195" spans="1:65" s="13" customFormat="1" ht="11.25">
      <c r="B195" s="201"/>
      <c r="C195" s="202"/>
      <c r="D195" s="203" t="s">
        <v>138</v>
      </c>
      <c r="E195" s="204" t="s">
        <v>1</v>
      </c>
      <c r="F195" s="205" t="s">
        <v>268</v>
      </c>
      <c r="G195" s="202"/>
      <c r="H195" s="206">
        <v>7.56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138</v>
      </c>
      <c r="AU195" s="212" t="s">
        <v>91</v>
      </c>
      <c r="AV195" s="13" t="s">
        <v>91</v>
      </c>
      <c r="AW195" s="13" t="s">
        <v>38</v>
      </c>
      <c r="AX195" s="13" t="s">
        <v>81</v>
      </c>
      <c r="AY195" s="212" t="s">
        <v>130</v>
      </c>
    </row>
    <row r="196" spans="1:65" s="13" customFormat="1" ht="11.25">
      <c r="B196" s="201"/>
      <c r="C196" s="202"/>
      <c r="D196" s="203" t="s">
        <v>138</v>
      </c>
      <c r="E196" s="204" t="s">
        <v>1</v>
      </c>
      <c r="F196" s="205" t="s">
        <v>269</v>
      </c>
      <c r="G196" s="202"/>
      <c r="H196" s="206">
        <v>12.544</v>
      </c>
      <c r="I196" s="207"/>
      <c r="J196" s="202"/>
      <c r="K196" s="202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138</v>
      </c>
      <c r="AU196" s="212" t="s">
        <v>91</v>
      </c>
      <c r="AV196" s="13" t="s">
        <v>91</v>
      </c>
      <c r="AW196" s="13" t="s">
        <v>38</v>
      </c>
      <c r="AX196" s="13" t="s">
        <v>81</v>
      </c>
      <c r="AY196" s="212" t="s">
        <v>130</v>
      </c>
    </row>
    <row r="197" spans="1:65" s="14" customFormat="1" ht="11.25">
      <c r="B197" s="223"/>
      <c r="C197" s="224"/>
      <c r="D197" s="203" t="s">
        <v>138</v>
      </c>
      <c r="E197" s="225" t="s">
        <v>1</v>
      </c>
      <c r="F197" s="226" t="s">
        <v>208</v>
      </c>
      <c r="G197" s="224"/>
      <c r="H197" s="227">
        <v>20.103999999999999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138</v>
      </c>
      <c r="AU197" s="233" t="s">
        <v>91</v>
      </c>
      <c r="AV197" s="14" t="s">
        <v>136</v>
      </c>
      <c r="AW197" s="14" t="s">
        <v>38</v>
      </c>
      <c r="AX197" s="14" t="s">
        <v>89</v>
      </c>
      <c r="AY197" s="233" t="s">
        <v>130</v>
      </c>
    </row>
    <row r="198" spans="1:65" s="2" customFormat="1" ht="16.5" customHeight="1">
      <c r="A198" s="34"/>
      <c r="B198" s="35"/>
      <c r="C198" s="188" t="s">
        <v>270</v>
      </c>
      <c r="D198" s="188" t="s">
        <v>132</v>
      </c>
      <c r="E198" s="189" t="s">
        <v>271</v>
      </c>
      <c r="F198" s="190" t="s">
        <v>272</v>
      </c>
      <c r="G198" s="191" t="s">
        <v>135</v>
      </c>
      <c r="H198" s="192">
        <v>20.103999999999999</v>
      </c>
      <c r="I198" s="193"/>
      <c r="J198" s="194">
        <f>ROUND(I198*H198,2)</f>
        <v>0</v>
      </c>
      <c r="K198" s="190" t="s">
        <v>625</v>
      </c>
      <c r="L198" s="39"/>
      <c r="M198" s="195" t="s">
        <v>1</v>
      </c>
      <c r="N198" s="196" t="s">
        <v>46</v>
      </c>
      <c r="O198" s="71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136</v>
      </c>
      <c r="AT198" s="199" t="s">
        <v>132</v>
      </c>
      <c r="AU198" s="199" t="s">
        <v>91</v>
      </c>
      <c r="AY198" s="16" t="s">
        <v>130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6" t="s">
        <v>89</v>
      </c>
      <c r="BK198" s="200">
        <f>ROUND(I198*H198,2)</f>
        <v>0</v>
      </c>
      <c r="BL198" s="16" t="s">
        <v>136</v>
      </c>
      <c r="BM198" s="199" t="s">
        <v>273</v>
      </c>
    </row>
    <row r="199" spans="1:65" s="13" customFormat="1" ht="11.25">
      <c r="B199" s="201"/>
      <c r="C199" s="202"/>
      <c r="D199" s="203" t="s">
        <v>138</v>
      </c>
      <c r="E199" s="204" t="s">
        <v>1</v>
      </c>
      <c r="F199" s="205" t="s">
        <v>274</v>
      </c>
      <c r="G199" s="202"/>
      <c r="H199" s="206">
        <v>20.103999999999999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138</v>
      </c>
      <c r="AU199" s="212" t="s">
        <v>91</v>
      </c>
      <c r="AV199" s="13" t="s">
        <v>91</v>
      </c>
      <c r="AW199" s="13" t="s">
        <v>38</v>
      </c>
      <c r="AX199" s="13" t="s">
        <v>89</v>
      </c>
      <c r="AY199" s="212" t="s">
        <v>130</v>
      </c>
    </row>
    <row r="200" spans="1:65" s="12" customFormat="1" ht="22.9" customHeight="1">
      <c r="B200" s="172"/>
      <c r="C200" s="173"/>
      <c r="D200" s="174" t="s">
        <v>80</v>
      </c>
      <c r="E200" s="186" t="s">
        <v>136</v>
      </c>
      <c r="F200" s="186" t="s">
        <v>275</v>
      </c>
      <c r="G200" s="173"/>
      <c r="H200" s="173"/>
      <c r="I200" s="176"/>
      <c r="J200" s="187">
        <f>BK200</f>
        <v>0</v>
      </c>
      <c r="K200" s="173"/>
      <c r="L200" s="178"/>
      <c r="M200" s="179"/>
      <c r="N200" s="180"/>
      <c r="O200" s="180"/>
      <c r="P200" s="181">
        <f>SUM(P201:P212)</f>
        <v>0</v>
      </c>
      <c r="Q200" s="180"/>
      <c r="R200" s="181">
        <f>SUM(R201:R212)</f>
        <v>1.917E-2</v>
      </c>
      <c r="S200" s="180"/>
      <c r="T200" s="182">
        <f>SUM(T201:T212)</f>
        <v>0</v>
      </c>
      <c r="AR200" s="183" t="s">
        <v>89</v>
      </c>
      <c r="AT200" s="184" t="s">
        <v>80</v>
      </c>
      <c r="AU200" s="184" t="s">
        <v>89</v>
      </c>
      <c r="AY200" s="183" t="s">
        <v>130</v>
      </c>
      <c r="BK200" s="185">
        <f>SUM(BK201:BK212)</f>
        <v>0</v>
      </c>
    </row>
    <row r="201" spans="1:65" s="2" customFormat="1" ht="16.5" customHeight="1">
      <c r="A201" s="34"/>
      <c r="B201" s="35"/>
      <c r="C201" s="188" t="s">
        <v>276</v>
      </c>
      <c r="D201" s="188" t="s">
        <v>132</v>
      </c>
      <c r="E201" s="189" t="s">
        <v>277</v>
      </c>
      <c r="F201" s="190" t="s">
        <v>278</v>
      </c>
      <c r="G201" s="191" t="s">
        <v>172</v>
      </c>
      <c r="H201" s="192">
        <v>17.899999999999999</v>
      </c>
      <c r="I201" s="193"/>
      <c r="J201" s="194">
        <f>ROUND(I201*H201,2)</f>
        <v>0</v>
      </c>
      <c r="K201" s="190" t="s">
        <v>625</v>
      </c>
      <c r="L201" s="39"/>
      <c r="M201" s="195" t="s">
        <v>1</v>
      </c>
      <c r="N201" s="196" t="s">
        <v>46</v>
      </c>
      <c r="O201" s="71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136</v>
      </c>
      <c r="AT201" s="199" t="s">
        <v>132</v>
      </c>
      <c r="AU201" s="199" t="s">
        <v>91</v>
      </c>
      <c r="AY201" s="16" t="s">
        <v>130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136</v>
      </c>
      <c r="BM201" s="199" t="s">
        <v>279</v>
      </c>
    </row>
    <row r="202" spans="1:65" s="13" customFormat="1" ht="11.25">
      <c r="B202" s="201"/>
      <c r="C202" s="202"/>
      <c r="D202" s="203" t="s">
        <v>138</v>
      </c>
      <c r="E202" s="204" t="s">
        <v>1</v>
      </c>
      <c r="F202" s="205" t="s">
        <v>280</v>
      </c>
      <c r="G202" s="202"/>
      <c r="H202" s="206">
        <v>17.899999999999999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138</v>
      </c>
      <c r="AU202" s="212" t="s">
        <v>91</v>
      </c>
      <c r="AV202" s="13" t="s">
        <v>91</v>
      </c>
      <c r="AW202" s="13" t="s">
        <v>38</v>
      </c>
      <c r="AX202" s="13" t="s">
        <v>89</v>
      </c>
      <c r="AY202" s="212" t="s">
        <v>130</v>
      </c>
    </row>
    <row r="203" spans="1:65" s="2" customFormat="1" ht="16.5" customHeight="1">
      <c r="A203" s="34"/>
      <c r="B203" s="35"/>
      <c r="C203" s="188" t="s">
        <v>281</v>
      </c>
      <c r="D203" s="188" t="s">
        <v>132</v>
      </c>
      <c r="E203" s="189" t="s">
        <v>282</v>
      </c>
      <c r="F203" s="190" t="s">
        <v>283</v>
      </c>
      <c r="G203" s="191" t="s">
        <v>172</v>
      </c>
      <c r="H203" s="192">
        <v>0.374</v>
      </c>
      <c r="I203" s="193"/>
      <c r="J203" s="194">
        <f>ROUND(I203*H203,2)</f>
        <v>0</v>
      </c>
      <c r="K203" s="190" t="s">
        <v>625</v>
      </c>
      <c r="L203" s="39"/>
      <c r="M203" s="195" t="s">
        <v>1</v>
      </c>
      <c r="N203" s="196" t="s">
        <v>46</v>
      </c>
      <c r="O203" s="71"/>
      <c r="P203" s="197">
        <f>O203*H203</f>
        <v>0</v>
      </c>
      <c r="Q203" s="197">
        <v>0</v>
      </c>
      <c r="R203" s="197">
        <f>Q203*H203</f>
        <v>0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136</v>
      </c>
      <c r="AT203" s="199" t="s">
        <v>132</v>
      </c>
      <c r="AU203" s="199" t="s">
        <v>91</v>
      </c>
      <c r="AY203" s="16" t="s">
        <v>130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136</v>
      </c>
      <c r="BM203" s="199" t="s">
        <v>284</v>
      </c>
    </row>
    <row r="204" spans="1:65" s="13" customFormat="1" ht="11.25">
      <c r="B204" s="201"/>
      <c r="C204" s="202"/>
      <c r="D204" s="203" t="s">
        <v>138</v>
      </c>
      <c r="E204" s="204" t="s">
        <v>1</v>
      </c>
      <c r="F204" s="205" t="s">
        <v>285</v>
      </c>
      <c r="G204" s="202"/>
      <c r="H204" s="206">
        <v>0.374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138</v>
      </c>
      <c r="AU204" s="212" t="s">
        <v>91</v>
      </c>
      <c r="AV204" s="13" t="s">
        <v>91</v>
      </c>
      <c r="AW204" s="13" t="s">
        <v>38</v>
      </c>
      <c r="AX204" s="13" t="s">
        <v>89</v>
      </c>
      <c r="AY204" s="212" t="s">
        <v>130</v>
      </c>
    </row>
    <row r="205" spans="1:65" s="2" customFormat="1" ht="16.5" customHeight="1">
      <c r="A205" s="34"/>
      <c r="B205" s="35"/>
      <c r="C205" s="188" t="s">
        <v>286</v>
      </c>
      <c r="D205" s="188" t="s">
        <v>132</v>
      </c>
      <c r="E205" s="189" t="s">
        <v>287</v>
      </c>
      <c r="F205" s="190" t="s">
        <v>288</v>
      </c>
      <c r="G205" s="191" t="s">
        <v>172</v>
      </c>
      <c r="H205" s="192">
        <v>3.9409999999999998</v>
      </c>
      <c r="I205" s="193"/>
      <c r="J205" s="194">
        <f>ROUND(I205*H205,2)</f>
        <v>0</v>
      </c>
      <c r="K205" s="190" t="s">
        <v>625</v>
      </c>
      <c r="L205" s="39"/>
      <c r="M205" s="195" t="s">
        <v>1</v>
      </c>
      <c r="N205" s="196" t="s">
        <v>46</v>
      </c>
      <c r="O205" s="71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136</v>
      </c>
      <c r="AT205" s="199" t="s">
        <v>132</v>
      </c>
      <c r="AU205" s="199" t="s">
        <v>91</v>
      </c>
      <c r="AY205" s="16" t="s">
        <v>130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136</v>
      </c>
      <c r="BM205" s="199" t="s">
        <v>289</v>
      </c>
    </row>
    <row r="206" spans="1:65" s="13" customFormat="1" ht="11.25">
      <c r="B206" s="201"/>
      <c r="C206" s="202"/>
      <c r="D206" s="203" t="s">
        <v>138</v>
      </c>
      <c r="E206" s="204" t="s">
        <v>1</v>
      </c>
      <c r="F206" s="205" t="s">
        <v>290</v>
      </c>
      <c r="G206" s="202"/>
      <c r="H206" s="206">
        <v>3.9409999999999998</v>
      </c>
      <c r="I206" s="207"/>
      <c r="J206" s="202"/>
      <c r="K206" s="202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138</v>
      </c>
      <c r="AU206" s="212" t="s">
        <v>91</v>
      </c>
      <c r="AV206" s="13" t="s">
        <v>91</v>
      </c>
      <c r="AW206" s="13" t="s">
        <v>38</v>
      </c>
      <c r="AX206" s="13" t="s">
        <v>89</v>
      </c>
      <c r="AY206" s="212" t="s">
        <v>130</v>
      </c>
    </row>
    <row r="207" spans="1:65" s="2" customFormat="1" ht="16.5" customHeight="1">
      <c r="A207" s="34"/>
      <c r="B207" s="35"/>
      <c r="C207" s="188" t="s">
        <v>291</v>
      </c>
      <c r="D207" s="188" t="s">
        <v>132</v>
      </c>
      <c r="E207" s="189" t="s">
        <v>292</v>
      </c>
      <c r="F207" s="190" t="s">
        <v>293</v>
      </c>
      <c r="G207" s="191" t="s">
        <v>172</v>
      </c>
      <c r="H207" s="192">
        <v>0.75</v>
      </c>
      <c r="I207" s="193"/>
      <c r="J207" s="194">
        <f>ROUND(I207*H207,2)</f>
        <v>0</v>
      </c>
      <c r="K207" s="190" t="s">
        <v>625</v>
      </c>
      <c r="L207" s="39"/>
      <c r="M207" s="195" t="s">
        <v>1</v>
      </c>
      <c r="N207" s="196" t="s">
        <v>46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136</v>
      </c>
      <c r="AT207" s="199" t="s">
        <v>132</v>
      </c>
      <c r="AU207" s="199" t="s">
        <v>91</v>
      </c>
      <c r="AY207" s="16" t="s">
        <v>130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6" t="s">
        <v>89</v>
      </c>
      <c r="BK207" s="200">
        <f>ROUND(I207*H207,2)</f>
        <v>0</v>
      </c>
      <c r="BL207" s="16" t="s">
        <v>136</v>
      </c>
      <c r="BM207" s="199" t="s">
        <v>294</v>
      </c>
    </row>
    <row r="208" spans="1:65" s="13" customFormat="1" ht="11.25">
      <c r="B208" s="201"/>
      <c r="C208" s="202"/>
      <c r="D208" s="203" t="s">
        <v>138</v>
      </c>
      <c r="E208" s="204" t="s">
        <v>1</v>
      </c>
      <c r="F208" s="205" t="s">
        <v>295</v>
      </c>
      <c r="G208" s="202"/>
      <c r="H208" s="206">
        <v>0.75</v>
      </c>
      <c r="I208" s="207"/>
      <c r="J208" s="202"/>
      <c r="K208" s="202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138</v>
      </c>
      <c r="AU208" s="212" t="s">
        <v>91</v>
      </c>
      <c r="AV208" s="13" t="s">
        <v>91</v>
      </c>
      <c r="AW208" s="13" t="s">
        <v>38</v>
      </c>
      <c r="AX208" s="13" t="s">
        <v>89</v>
      </c>
      <c r="AY208" s="212" t="s">
        <v>130</v>
      </c>
    </row>
    <row r="209" spans="1:65" s="2" customFormat="1" ht="16.5" customHeight="1">
      <c r="A209" s="34"/>
      <c r="B209" s="35"/>
      <c r="C209" s="188" t="s">
        <v>296</v>
      </c>
      <c r="D209" s="188" t="s">
        <v>132</v>
      </c>
      <c r="E209" s="189" t="s">
        <v>297</v>
      </c>
      <c r="F209" s="190" t="s">
        <v>298</v>
      </c>
      <c r="G209" s="191" t="s">
        <v>135</v>
      </c>
      <c r="H209" s="192">
        <v>3</v>
      </c>
      <c r="I209" s="193"/>
      <c r="J209" s="194">
        <f>ROUND(I209*H209,2)</f>
        <v>0</v>
      </c>
      <c r="K209" s="190" t="s">
        <v>625</v>
      </c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6.3899999999999998E-3</v>
      </c>
      <c r="R209" s="197">
        <f>Q209*H209</f>
        <v>1.917E-2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136</v>
      </c>
      <c r="AT209" s="199" t="s">
        <v>132</v>
      </c>
      <c r="AU209" s="199" t="s">
        <v>91</v>
      </c>
      <c r="AY209" s="16" t="s">
        <v>130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136</v>
      </c>
      <c r="BM209" s="199" t="s">
        <v>299</v>
      </c>
    </row>
    <row r="210" spans="1:65" s="13" customFormat="1" ht="11.25">
      <c r="B210" s="201"/>
      <c r="C210" s="202"/>
      <c r="D210" s="203" t="s">
        <v>138</v>
      </c>
      <c r="E210" s="204" t="s">
        <v>1</v>
      </c>
      <c r="F210" s="205" t="s">
        <v>300</v>
      </c>
      <c r="G210" s="202"/>
      <c r="H210" s="206">
        <v>3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138</v>
      </c>
      <c r="AU210" s="212" t="s">
        <v>91</v>
      </c>
      <c r="AV210" s="13" t="s">
        <v>91</v>
      </c>
      <c r="AW210" s="13" t="s">
        <v>38</v>
      </c>
      <c r="AX210" s="13" t="s">
        <v>89</v>
      </c>
      <c r="AY210" s="212" t="s">
        <v>130</v>
      </c>
    </row>
    <row r="211" spans="1:65" s="2" customFormat="1" ht="16.5" customHeight="1">
      <c r="A211" s="34"/>
      <c r="B211" s="35"/>
      <c r="C211" s="188" t="s">
        <v>301</v>
      </c>
      <c r="D211" s="188" t="s">
        <v>132</v>
      </c>
      <c r="E211" s="189" t="s">
        <v>302</v>
      </c>
      <c r="F211" s="190" t="s">
        <v>303</v>
      </c>
      <c r="G211" s="191" t="s">
        <v>135</v>
      </c>
      <c r="H211" s="192">
        <v>3</v>
      </c>
      <c r="I211" s="193"/>
      <c r="J211" s="194">
        <f>ROUND(I211*H211,2)</f>
        <v>0</v>
      </c>
      <c r="K211" s="190" t="s">
        <v>625</v>
      </c>
      <c r="L211" s="39"/>
      <c r="M211" s="195" t="s">
        <v>1</v>
      </c>
      <c r="N211" s="196" t="s">
        <v>46</v>
      </c>
      <c r="O211" s="71"/>
      <c r="P211" s="197">
        <f>O211*H211</f>
        <v>0</v>
      </c>
      <c r="Q211" s="197">
        <v>0</v>
      </c>
      <c r="R211" s="197">
        <f>Q211*H211</f>
        <v>0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136</v>
      </c>
      <c r="AT211" s="199" t="s">
        <v>132</v>
      </c>
      <c r="AU211" s="199" t="s">
        <v>91</v>
      </c>
      <c r="AY211" s="16" t="s">
        <v>130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136</v>
      </c>
      <c r="BM211" s="199" t="s">
        <v>304</v>
      </c>
    </row>
    <row r="212" spans="1:65" s="13" customFormat="1" ht="11.25">
      <c r="B212" s="201"/>
      <c r="C212" s="202"/>
      <c r="D212" s="203" t="s">
        <v>138</v>
      </c>
      <c r="E212" s="204" t="s">
        <v>1</v>
      </c>
      <c r="F212" s="205" t="s">
        <v>300</v>
      </c>
      <c r="G212" s="202"/>
      <c r="H212" s="206">
        <v>3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138</v>
      </c>
      <c r="AU212" s="212" t="s">
        <v>91</v>
      </c>
      <c r="AV212" s="13" t="s">
        <v>91</v>
      </c>
      <c r="AW212" s="13" t="s">
        <v>38</v>
      </c>
      <c r="AX212" s="13" t="s">
        <v>89</v>
      </c>
      <c r="AY212" s="212" t="s">
        <v>130</v>
      </c>
    </row>
    <row r="213" spans="1:65" s="12" customFormat="1" ht="22.9" customHeight="1">
      <c r="B213" s="172"/>
      <c r="C213" s="173"/>
      <c r="D213" s="174" t="s">
        <v>80</v>
      </c>
      <c r="E213" s="186" t="s">
        <v>152</v>
      </c>
      <c r="F213" s="186" t="s">
        <v>305</v>
      </c>
      <c r="G213" s="173"/>
      <c r="H213" s="173"/>
      <c r="I213" s="176"/>
      <c r="J213" s="187">
        <f>BK213</f>
        <v>0</v>
      </c>
      <c r="K213" s="173"/>
      <c r="L213" s="178"/>
      <c r="M213" s="179"/>
      <c r="N213" s="180"/>
      <c r="O213" s="180"/>
      <c r="P213" s="181">
        <f>SUM(P214:P219)</f>
        <v>0</v>
      </c>
      <c r="Q213" s="180"/>
      <c r="R213" s="181">
        <f>SUM(R214:R219)</f>
        <v>0.240894</v>
      </c>
      <c r="S213" s="180"/>
      <c r="T213" s="182">
        <f>SUM(T214:T219)</f>
        <v>0</v>
      </c>
      <c r="AR213" s="183" t="s">
        <v>89</v>
      </c>
      <c r="AT213" s="184" t="s">
        <v>80</v>
      </c>
      <c r="AU213" s="184" t="s">
        <v>89</v>
      </c>
      <c r="AY213" s="183" t="s">
        <v>130</v>
      </c>
      <c r="BK213" s="185">
        <f>SUM(BK214:BK219)</f>
        <v>0</v>
      </c>
    </row>
    <row r="214" spans="1:65" s="2" customFormat="1" ht="16.5" customHeight="1">
      <c r="A214" s="34"/>
      <c r="B214" s="35"/>
      <c r="C214" s="188" t="s">
        <v>306</v>
      </c>
      <c r="D214" s="188" t="s">
        <v>132</v>
      </c>
      <c r="E214" s="189" t="s">
        <v>307</v>
      </c>
      <c r="F214" s="190" t="s">
        <v>308</v>
      </c>
      <c r="G214" s="191" t="s">
        <v>135</v>
      </c>
      <c r="H214" s="192">
        <v>2.7</v>
      </c>
      <c r="I214" s="193"/>
      <c r="J214" s="194">
        <f>ROUND(I214*H214,2)</f>
        <v>0</v>
      </c>
      <c r="K214" s="190" t="s">
        <v>625</v>
      </c>
      <c r="L214" s="39"/>
      <c r="M214" s="195" t="s">
        <v>1</v>
      </c>
      <c r="N214" s="196" t="s">
        <v>46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136</v>
      </c>
      <c r="AT214" s="199" t="s">
        <v>132</v>
      </c>
      <c r="AU214" s="199" t="s">
        <v>91</v>
      </c>
      <c r="AY214" s="16" t="s">
        <v>130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6" t="s">
        <v>89</v>
      </c>
      <c r="BK214" s="200">
        <f>ROUND(I214*H214,2)</f>
        <v>0</v>
      </c>
      <c r="BL214" s="16" t="s">
        <v>136</v>
      </c>
      <c r="BM214" s="199" t="s">
        <v>309</v>
      </c>
    </row>
    <row r="215" spans="1:65" s="13" customFormat="1" ht="11.25">
      <c r="B215" s="201"/>
      <c r="C215" s="202"/>
      <c r="D215" s="203" t="s">
        <v>138</v>
      </c>
      <c r="E215" s="204" t="s">
        <v>1</v>
      </c>
      <c r="F215" s="205" t="s">
        <v>139</v>
      </c>
      <c r="G215" s="202"/>
      <c r="H215" s="206">
        <v>2.7</v>
      </c>
      <c r="I215" s="207"/>
      <c r="J215" s="202"/>
      <c r="K215" s="202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138</v>
      </c>
      <c r="AU215" s="212" t="s">
        <v>91</v>
      </c>
      <c r="AV215" s="13" t="s">
        <v>91</v>
      </c>
      <c r="AW215" s="13" t="s">
        <v>38</v>
      </c>
      <c r="AX215" s="13" t="s">
        <v>89</v>
      </c>
      <c r="AY215" s="212" t="s">
        <v>130</v>
      </c>
    </row>
    <row r="216" spans="1:65" s="2" customFormat="1" ht="16.5" customHeight="1">
      <c r="A216" s="34"/>
      <c r="B216" s="35"/>
      <c r="C216" s="188" t="s">
        <v>310</v>
      </c>
      <c r="D216" s="188" t="s">
        <v>132</v>
      </c>
      <c r="E216" s="189" t="s">
        <v>311</v>
      </c>
      <c r="F216" s="190" t="s">
        <v>312</v>
      </c>
      <c r="G216" s="191" t="s">
        <v>135</v>
      </c>
      <c r="H216" s="192">
        <v>2.7</v>
      </c>
      <c r="I216" s="193"/>
      <c r="J216" s="194">
        <f>ROUND(I216*H216,2)</f>
        <v>0</v>
      </c>
      <c r="K216" s="190" t="s">
        <v>625</v>
      </c>
      <c r="L216" s="39"/>
      <c r="M216" s="195" t="s">
        <v>1</v>
      </c>
      <c r="N216" s="196" t="s">
        <v>46</v>
      </c>
      <c r="O216" s="71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136</v>
      </c>
      <c r="AT216" s="199" t="s">
        <v>132</v>
      </c>
      <c r="AU216" s="199" t="s">
        <v>91</v>
      </c>
      <c r="AY216" s="16" t="s">
        <v>130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136</v>
      </c>
      <c r="BM216" s="199" t="s">
        <v>313</v>
      </c>
    </row>
    <row r="217" spans="1:65" s="13" customFormat="1" ht="11.25">
      <c r="B217" s="201"/>
      <c r="C217" s="202"/>
      <c r="D217" s="203" t="s">
        <v>138</v>
      </c>
      <c r="E217" s="204" t="s">
        <v>1</v>
      </c>
      <c r="F217" s="205" t="s">
        <v>139</v>
      </c>
      <c r="G217" s="202"/>
      <c r="H217" s="206">
        <v>2.7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138</v>
      </c>
      <c r="AU217" s="212" t="s">
        <v>91</v>
      </c>
      <c r="AV217" s="13" t="s">
        <v>91</v>
      </c>
      <c r="AW217" s="13" t="s">
        <v>38</v>
      </c>
      <c r="AX217" s="13" t="s">
        <v>89</v>
      </c>
      <c r="AY217" s="212" t="s">
        <v>130</v>
      </c>
    </row>
    <row r="218" spans="1:65" s="2" customFormat="1" ht="16.5" customHeight="1">
      <c r="A218" s="34"/>
      <c r="B218" s="35"/>
      <c r="C218" s="188" t="s">
        <v>314</v>
      </c>
      <c r="D218" s="188" t="s">
        <v>132</v>
      </c>
      <c r="E218" s="189" t="s">
        <v>315</v>
      </c>
      <c r="F218" s="190" t="s">
        <v>316</v>
      </c>
      <c r="G218" s="191" t="s">
        <v>135</v>
      </c>
      <c r="H218" s="192">
        <v>2.7</v>
      </c>
      <c r="I218" s="193"/>
      <c r="J218" s="194">
        <f>ROUND(I218*H218,2)</f>
        <v>0</v>
      </c>
      <c r="K218" s="190" t="s">
        <v>625</v>
      </c>
      <c r="L218" s="39"/>
      <c r="M218" s="195" t="s">
        <v>1</v>
      </c>
      <c r="N218" s="196" t="s">
        <v>46</v>
      </c>
      <c r="O218" s="71"/>
      <c r="P218" s="197">
        <f>O218*H218</f>
        <v>0</v>
      </c>
      <c r="Q218" s="197">
        <v>8.9219999999999994E-2</v>
      </c>
      <c r="R218" s="197">
        <f>Q218*H218</f>
        <v>0.240894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136</v>
      </c>
      <c r="AT218" s="199" t="s">
        <v>132</v>
      </c>
      <c r="AU218" s="199" t="s">
        <v>91</v>
      </c>
      <c r="AY218" s="16" t="s">
        <v>130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6" t="s">
        <v>89</v>
      </c>
      <c r="BK218" s="200">
        <f>ROUND(I218*H218,2)</f>
        <v>0</v>
      </c>
      <c r="BL218" s="16" t="s">
        <v>136</v>
      </c>
      <c r="BM218" s="199" t="s">
        <v>317</v>
      </c>
    </row>
    <row r="219" spans="1:65" s="13" customFormat="1" ht="11.25">
      <c r="B219" s="201"/>
      <c r="C219" s="202"/>
      <c r="D219" s="203" t="s">
        <v>138</v>
      </c>
      <c r="E219" s="204" t="s">
        <v>1</v>
      </c>
      <c r="F219" s="205" t="s">
        <v>139</v>
      </c>
      <c r="G219" s="202"/>
      <c r="H219" s="206">
        <v>2.7</v>
      </c>
      <c r="I219" s="207"/>
      <c r="J219" s="202"/>
      <c r="K219" s="202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138</v>
      </c>
      <c r="AU219" s="212" t="s">
        <v>91</v>
      </c>
      <c r="AV219" s="13" t="s">
        <v>91</v>
      </c>
      <c r="AW219" s="13" t="s">
        <v>38</v>
      </c>
      <c r="AX219" s="13" t="s">
        <v>89</v>
      </c>
      <c r="AY219" s="212" t="s">
        <v>130</v>
      </c>
    </row>
    <row r="220" spans="1:65" s="12" customFormat="1" ht="22.9" customHeight="1">
      <c r="B220" s="172"/>
      <c r="C220" s="173"/>
      <c r="D220" s="174" t="s">
        <v>80</v>
      </c>
      <c r="E220" s="186" t="s">
        <v>158</v>
      </c>
      <c r="F220" s="186" t="s">
        <v>318</v>
      </c>
      <c r="G220" s="173"/>
      <c r="H220" s="173"/>
      <c r="I220" s="176"/>
      <c r="J220" s="187">
        <f>BK220</f>
        <v>0</v>
      </c>
      <c r="K220" s="173"/>
      <c r="L220" s="178"/>
      <c r="M220" s="179"/>
      <c r="N220" s="180"/>
      <c r="O220" s="180"/>
      <c r="P220" s="181">
        <f>SUM(P221:P222)</f>
        <v>0</v>
      </c>
      <c r="Q220" s="180"/>
      <c r="R220" s="181">
        <f>SUM(R221:R222)</f>
        <v>1.6559999999999999E-3</v>
      </c>
      <c r="S220" s="180"/>
      <c r="T220" s="182">
        <f>SUM(T221:T222)</f>
        <v>0</v>
      </c>
      <c r="AR220" s="183" t="s">
        <v>89</v>
      </c>
      <c r="AT220" s="184" t="s">
        <v>80</v>
      </c>
      <c r="AU220" s="184" t="s">
        <v>89</v>
      </c>
      <c r="AY220" s="183" t="s">
        <v>130</v>
      </c>
      <c r="BK220" s="185">
        <f>SUM(BK221:BK222)</f>
        <v>0</v>
      </c>
    </row>
    <row r="221" spans="1:65" s="2" customFormat="1" ht="21.75" customHeight="1">
      <c r="A221" s="34"/>
      <c r="B221" s="35"/>
      <c r="C221" s="188" t="s">
        <v>319</v>
      </c>
      <c r="D221" s="188" t="s">
        <v>132</v>
      </c>
      <c r="E221" s="189" t="s">
        <v>320</v>
      </c>
      <c r="F221" s="190" t="s">
        <v>321</v>
      </c>
      <c r="G221" s="191" t="s">
        <v>155</v>
      </c>
      <c r="H221" s="192">
        <v>1.2</v>
      </c>
      <c r="I221" s="193"/>
      <c r="J221" s="194">
        <f>ROUND(I221*H221,2)</f>
        <v>0</v>
      </c>
      <c r="K221" s="190" t="s">
        <v>625</v>
      </c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1.3799999999999999E-3</v>
      </c>
      <c r="R221" s="197">
        <f>Q221*H221</f>
        <v>1.6559999999999999E-3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136</v>
      </c>
      <c r="AT221" s="199" t="s">
        <v>132</v>
      </c>
      <c r="AU221" s="199" t="s">
        <v>91</v>
      </c>
      <c r="AY221" s="16" t="s">
        <v>130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136</v>
      </c>
      <c r="BM221" s="199" t="s">
        <v>322</v>
      </c>
    </row>
    <row r="222" spans="1:65" s="13" customFormat="1" ht="11.25">
      <c r="B222" s="201"/>
      <c r="C222" s="202"/>
      <c r="D222" s="203" t="s">
        <v>138</v>
      </c>
      <c r="E222" s="204" t="s">
        <v>1</v>
      </c>
      <c r="F222" s="205" t="s">
        <v>323</v>
      </c>
      <c r="G222" s="202"/>
      <c r="H222" s="206">
        <v>1.2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138</v>
      </c>
      <c r="AU222" s="212" t="s">
        <v>91</v>
      </c>
      <c r="AV222" s="13" t="s">
        <v>91</v>
      </c>
      <c r="AW222" s="13" t="s">
        <v>38</v>
      </c>
      <c r="AX222" s="13" t="s">
        <v>89</v>
      </c>
      <c r="AY222" s="212" t="s">
        <v>130</v>
      </c>
    </row>
    <row r="223" spans="1:65" s="12" customFormat="1" ht="22.9" customHeight="1">
      <c r="B223" s="172"/>
      <c r="C223" s="173"/>
      <c r="D223" s="174" t="s">
        <v>80</v>
      </c>
      <c r="E223" s="186" t="s">
        <v>169</v>
      </c>
      <c r="F223" s="186" t="s">
        <v>324</v>
      </c>
      <c r="G223" s="173"/>
      <c r="H223" s="173"/>
      <c r="I223" s="176"/>
      <c r="J223" s="187">
        <f>BK223</f>
        <v>0</v>
      </c>
      <c r="K223" s="173"/>
      <c r="L223" s="178"/>
      <c r="M223" s="179"/>
      <c r="N223" s="180"/>
      <c r="O223" s="180"/>
      <c r="P223" s="181">
        <f>SUM(P224:P308)</f>
        <v>0</v>
      </c>
      <c r="Q223" s="180"/>
      <c r="R223" s="181">
        <f>SUM(R224:R308)</f>
        <v>3.0670479799999999</v>
      </c>
      <c r="S223" s="180"/>
      <c r="T223" s="182">
        <f>SUM(T224:T308)</f>
        <v>0.32999999999999996</v>
      </c>
      <c r="AR223" s="183" t="s">
        <v>89</v>
      </c>
      <c r="AT223" s="184" t="s">
        <v>80</v>
      </c>
      <c r="AU223" s="184" t="s">
        <v>89</v>
      </c>
      <c r="AY223" s="183" t="s">
        <v>130</v>
      </c>
      <c r="BK223" s="185">
        <f>SUM(BK224:BK308)</f>
        <v>0</v>
      </c>
    </row>
    <row r="224" spans="1:65" s="2" customFormat="1" ht="16.5" customHeight="1">
      <c r="A224" s="34"/>
      <c r="B224" s="35"/>
      <c r="C224" s="188" t="s">
        <v>325</v>
      </c>
      <c r="D224" s="188" t="s">
        <v>132</v>
      </c>
      <c r="E224" s="189" t="s">
        <v>326</v>
      </c>
      <c r="F224" s="190" t="s">
        <v>327</v>
      </c>
      <c r="G224" s="191" t="s">
        <v>328</v>
      </c>
      <c r="H224" s="192">
        <v>4</v>
      </c>
      <c r="I224" s="193"/>
      <c r="J224" s="194">
        <f>ROUND(I224*H224,2)</f>
        <v>0</v>
      </c>
      <c r="K224" s="190" t="s">
        <v>625</v>
      </c>
      <c r="L224" s="39"/>
      <c r="M224" s="195" t="s">
        <v>1</v>
      </c>
      <c r="N224" s="196" t="s">
        <v>46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136</v>
      </c>
      <c r="AT224" s="199" t="s">
        <v>132</v>
      </c>
      <c r="AU224" s="199" t="s">
        <v>91</v>
      </c>
      <c r="AY224" s="16" t="s">
        <v>130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136</v>
      </c>
      <c r="BM224" s="199" t="s">
        <v>329</v>
      </c>
    </row>
    <row r="225" spans="1:65" s="13" customFormat="1" ht="11.25">
      <c r="B225" s="201"/>
      <c r="C225" s="202"/>
      <c r="D225" s="203" t="s">
        <v>138</v>
      </c>
      <c r="E225" s="204" t="s">
        <v>1</v>
      </c>
      <c r="F225" s="205" t="s">
        <v>330</v>
      </c>
      <c r="G225" s="202"/>
      <c r="H225" s="206">
        <v>2</v>
      </c>
      <c r="I225" s="207"/>
      <c r="J225" s="202"/>
      <c r="K225" s="202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138</v>
      </c>
      <c r="AU225" s="212" t="s">
        <v>91</v>
      </c>
      <c r="AV225" s="13" t="s">
        <v>91</v>
      </c>
      <c r="AW225" s="13" t="s">
        <v>38</v>
      </c>
      <c r="AX225" s="13" t="s">
        <v>81</v>
      </c>
      <c r="AY225" s="212" t="s">
        <v>130</v>
      </c>
    </row>
    <row r="226" spans="1:65" s="13" customFormat="1" ht="11.25">
      <c r="B226" s="201"/>
      <c r="C226" s="202"/>
      <c r="D226" s="203" t="s">
        <v>138</v>
      </c>
      <c r="E226" s="204" t="s">
        <v>1</v>
      </c>
      <c r="F226" s="205" t="s">
        <v>331</v>
      </c>
      <c r="G226" s="202"/>
      <c r="H226" s="206">
        <v>2</v>
      </c>
      <c r="I226" s="207"/>
      <c r="J226" s="202"/>
      <c r="K226" s="202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138</v>
      </c>
      <c r="AU226" s="212" t="s">
        <v>91</v>
      </c>
      <c r="AV226" s="13" t="s">
        <v>91</v>
      </c>
      <c r="AW226" s="13" t="s">
        <v>38</v>
      </c>
      <c r="AX226" s="13" t="s">
        <v>81</v>
      </c>
      <c r="AY226" s="212" t="s">
        <v>130</v>
      </c>
    </row>
    <row r="227" spans="1:65" s="14" customFormat="1" ht="11.25">
      <c r="B227" s="223"/>
      <c r="C227" s="224"/>
      <c r="D227" s="203" t="s">
        <v>138</v>
      </c>
      <c r="E227" s="225" t="s">
        <v>1</v>
      </c>
      <c r="F227" s="226" t="s">
        <v>208</v>
      </c>
      <c r="G227" s="224"/>
      <c r="H227" s="227">
        <v>4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AT227" s="233" t="s">
        <v>138</v>
      </c>
      <c r="AU227" s="233" t="s">
        <v>91</v>
      </c>
      <c r="AV227" s="14" t="s">
        <v>136</v>
      </c>
      <c r="AW227" s="14" t="s">
        <v>38</v>
      </c>
      <c r="AX227" s="14" t="s">
        <v>89</v>
      </c>
      <c r="AY227" s="233" t="s">
        <v>130</v>
      </c>
    </row>
    <row r="228" spans="1:65" s="2" customFormat="1" ht="16.5" customHeight="1">
      <c r="A228" s="34"/>
      <c r="B228" s="35"/>
      <c r="C228" s="188" t="s">
        <v>332</v>
      </c>
      <c r="D228" s="188" t="s">
        <v>132</v>
      </c>
      <c r="E228" s="189" t="s">
        <v>333</v>
      </c>
      <c r="F228" s="190" t="s">
        <v>334</v>
      </c>
      <c r="G228" s="191" t="s">
        <v>328</v>
      </c>
      <c r="H228" s="192">
        <v>8</v>
      </c>
      <c r="I228" s="193"/>
      <c r="J228" s="194">
        <f>ROUND(I228*H228,2)</f>
        <v>0</v>
      </c>
      <c r="K228" s="190" t="s">
        <v>625</v>
      </c>
      <c r="L228" s="39"/>
      <c r="M228" s="195" t="s">
        <v>1</v>
      </c>
      <c r="N228" s="196" t="s">
        <v>46</v>
      </c>
      <c r="O228" s="71"/>
      <c r="P228" s="197">
        <f>O228*H228</f>
        <v>0</v>
      </c>
      <c r="Q228" s="197">
        <v>1E-4</v>
      </c>
      <c r="R228" s="197">
        <f>Q228*H228</f>
        <v>8.0000000000000004E-4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136</v>
      </c>
      <c r="AT228" s="199" t="s">
        <v>132</v>
      </c>
      <c r="AU228" s="199" t="s">
        <v>91</v>
      </c>
      <c r="AY228" s="16" t="s">
        <v>130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136</v>
      </c>
      <c r="BM228" s="199" t="s">
        <v>335</v>
      </c>
    </row>
    <row r="229" spans="1:65" s="13" customFormat="1" ht="11.25">
      <c r="B229" s="201"/>
      <c r="C229" s="202"/>
      <c r="D229" s="203" t="s">
        <v>138</v>
      </c>
      <c r="E229" s="204" t="s">
        <v>1</v>
      </c>
      <c r="F229" s="205" t="s">
        <v>336</v>
      </c>
      <c r="G229" s="202"/>
      <c r="H229" s="206">
        <v>8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138</v>
      </c>
      <c r="AU229" s="212" t="s">
        <v>91</v>
      </c>
      <c r="AV229" s="13" t="s">
        <v>91</v>
      </c>
      <c r="AW229" s="13" t="s">
        <v>38</v>
      </c>
      <c r="AX229" s="13" t="s">
        <v>89</v>
      </c>
      <c r="AY229" s="212" t="s">
        <v>130</v>
      </c>
    </row>
    <row r="230" spans="1:65" s="2" customFormat="1" ht="16.5" customHeight="1">
      <c r="A230" s="34"/>
      <c r="B230" s="35"/>
      <c r="C230" s="213" t="s">
        <v>337</v>
      </c>
      <c r="D230" s="213" t="s">
        <v>195</v>
      </c>
      <c r="E230" s="214" t="s">
        <v>338</v>
      </c>
      <c r="F230" s="215" t="s">
        <v>339</v>
      </c>
      <c r="G230" s="216" t="s">
        <v>328</v>
      </c>
      <c r="H230" s="217">
        <v>4</v>
      </c>
      <c r="I230" s="218"/>
      <c r="J230" s="219">
        <f>ROUND(I230*H230,2)</f>
        <v>0</v>
      </c>
      <c r="K230" s="215" t="s">
        <v>625</v>
      </c>
      <c r="L230" s="220"/>
      <c r="M230" s="221" t="s">
        <v>1</v>
      </c>
      <c r="N230" s="222" t="s">
        <v>46</v>
      </c>
      <c r="O230" s="71"/>
      <c r="P230" s="197">
        <f>O230*H230</f>
        <v>0</v>
      </c>
      <c r="Q230" s="197">
        <v>1.0999999999999999E-2</v>
      </c>
      <c r="R230" s="197">
        <f>Q230*H230</f>
        <v>4.3999999999999997E-2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169</v>
      </c>
      <c r="AT230" s="199" t="s">
        <v>195</v>
      </c>
      <c r="AU230" s="199" t="s">
        <v>91</v>
      </c>
      <c r="AY230" s="16" t="s">
        <v>130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136</v>
      </c>
      <c r="BM230" s="199" t="s">
        <v>340</v>
      </c>
    </row>
    <row r="231" spans="1:65" s="13" customFormat="1" ht="11.25">
      <c r="B231" s="201"/>
      <c r="C231" s="202"/>
      <c r="D231" s="203" t="s">
        <v>138</v>
      </c>
      <c r="E231" s="204" t="s">
        <v>1</v>
      </c>
      <c r="F231" s="205" t="s">
        <v>136</v>
      </c>
      <c r="G231" s="202"/>
      <c r="H231" s="206">
        <v>4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138</v>
      </c>
      <c r="AU231" s="212" t="s">
        <v>91</v>
      </c>
      <c r="AV231" s="13" t="s">
        <v>91</v>
      </c>
      <c r="AW231" s="13" t="s">
        <v>38</v>
      </c>
      <c r="AX231" s="13" t="s">
        <v>89</v>
      </c>
      <c r="AY231" s="212" t="s">
        <v>130</v>
      </c>
    </row>
    <row r="232" spans="1:65" s="2" customFormat="1" ht="16.5" customHeight="1">
      <c r="A232" s="34"/>
      <c r="B232" s="35"/>
      <c r="C232" s="213" t="s">
        <v>341</v>
      </c>
      <c r="D232" s="213" t="s">
        <v>195</v>
      </c>
      <c r="E232" s="214" t="s">
        <v>342</v>
      </c>
      <c r="F232" s="215" t="s">
        <v>343</v>
      </c>
      <c r="G232" s="216" t="s">
        <v>328</v>
      </c>
      <c r="H232" s="217">
        <v>4</v>
      </c>
      <c r="I232" s="218"/>
      <c r="J232" s="219">
        <f>ROUND(I232*H232,2)</f>
        <v>0</v>
      </c>
      <c r="K232" s="215" t="s">
        <v>625</v>
      </c>
      <c r="L232" s="220"/>
      <c r="M232" s="221" t="s">
        <v>1</v>
      </c>
      <c r="N232" s="222" t="s">
        <v>46</v>
      </c>
      <c r="O232" s="71"/>
      <c r="P232" s="197">
        <f>O232*H232</f>
        <v>0</v>
      </c>
      <c r="Q232" s="197">
        <v>1.0500000000000001E-2</v>
      </c>
      <c r="R232" s="197">
        <f>Q232*H232</f>
        <v>4.2000000000000003E-2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169</v>
      </c>
      <c r="AT232" s="199" t="s">
        <v>195</v>
      </c>
      <c r="AU232" s="199" t="s">
        <v>91</v>
      </c>
      <c r="AY232" s="16" t="s">
        <v>130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136</v>
      </c>
      <c r="BM232" s="199" t="s">
        <v>344</v>
      </c>
    </row>
    <row r="233" spans="1:65" s="13" customFormat="1" ht="11.25">
      <c r="B233" s="201"/>
      <c r="C233" s="202"/>
      <c r="D233" s="203" t="s">
        <v>138</v>
      </c>
      <c r="E233" s="204" t="s">
        <v>1</v>
      </c>
      <c r="F233" s="205" t="s">
        <v>136</v>
      </c>
      <c r="G233" s="202"/>
      <c r="H233" s="206">
        <v>4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138</v>
      </c>
      <c r="AU233" s="212" t="s">
        <v>91</v>
      </c>
      <c r="AV233" s="13" t="s">
        <v>91</v>
      </c>
      <c r="AW233" s="13" t="s">
        <v>38</v>
      </c>
      <c r="AX233" s="13" t="s">
        <v>89</v>
      </c>
      <c r="AY233" s="212" t="s">
        <v>130</v>
      </c>
    </row>
    <row r="234" spans="1:65" s="2" customFormat="1" ht="16.5" customHeight="1">
      <c r="A234" s="34"/>
      <c r="B234" s="35"/>
      <c r="C234" s="188" t="s">
        <v>345</v>
      </c>
      <c r="D234" s="188" t="s">
        <v>132</v>
      </c>
      <c r="E234" s="189" t="s">
        <v>346</v>
      </c>
      <c r="F234" s="190" t="s">
        <v>347</v>
      </c>
      <c r="G234" s="191" t="s">
        <v>328</v>
      </c>
      <c r="H234" s="192">
        <v>2</v>
      </c>
      <c r="I234" s="193"/>
      <c r="J234" s="194">
        <f>ROUND(I234*H234,2)</f>
        <v>0</v>
      </c>
      <c r="K234" s="190" t="s">
        <v>625</v>
      </c>
      <c r="L234" s="39"/>
      <c r="M234" s="195" t="s">
        <v>1</v>
      </c>
      <c r="N234" s="196" t="s">
        <v>46</v>
      </c>
      <c r="O234" s="71"/>
      <c r="P234" s="197">
        <f>O234*H234</f>
        <v>0</v>
      </c>
      <c r="Q234" s="197">
        <v>2.96E-3</v>
      </c>
      <c r="R234" s="197">
        <f>Q234*H234</f>
        <v>5.9199999999999999E-3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136</v>
      </c>
      <c r="AT234" s="199" t="s">
        <v>132</v>
      </c>
      <c r="AU234" s="199" t="s">
        <v>91</v>
      </c>
      <c r="AY234" s="16" t="s">
        <v>130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6" t="s">
        <v>89</v>
      </c>
      <c r="BK234" s="200">
        <f>ROUND(I234*H234,2)</f>
        <v>0</v>
      </c>
      <c r="BL234" s="16" t="s">
        <v>136</v>
      </c>
      <c r="BM234" s="199" t="s">
        <v>348</v>
      </c>
    </row>
    <row r="235" spans="1:65" s="13" customFormat="1" ht="11.25">
      <c r="B235" s="201"/>
      <c r="C235" s="202"/>
      <c r="D235" s="203" t="s">
        <v>138</v>
      </c>
      <c r="E235" s="204" t="s">
        <v>1</v>
      </c>
      <c r="F235" s="205" t="s">
        <v>91</v>
      </c>
      <c r="G235" s="202"/>
      <c r="H235" s="206">
        <v>2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138</v>
      </c>
      <c r="AU235" s="212" t="s">
        <v>91</v>
      </c>
      <c r="AV235" s="13" t="s">
        <v>91</v>
      </c>
      <c r="AW235" s="13" t="s">
        <v>38</v>
      </c>
      <c r="AX235" s="13" t="s">
        <v>89</v>
      </c>
      <c r="AY235" s="212" t="s">
        <v>130</v>
      </c>
    </row>
    <row r="236" spans="1:65" s="2" customFormat="1" ht="24.2" customHeight="1">
      <c r="A236" s="34"/>
      <c r="B236" s="35"/>
      <c r="C236" s="213" t="s">
        <v>349</v>
      </c>
      <c r="D236" s="213" t="s">
        <v>195</v>
      </c>
      <c r="E236" s="214" t="s">
        <v>350</v>
      </c>
      <c r="F236" s="215" t="s">
        <v>351</v>
      </c>
      <c r="G236" s="216" t="s">
        <v>328</v>
      </c>
      <c r="H236" s="217">
        <v>2</v>
      </c>
      <c r="I236" s="218"/>
      <c r="J236" s="219">
        <f>ROUND(I236*H236,2)</f>
        <v>0</v>
      </c>
      <c r="K236" s="215" t="s">
        <v>626</v>
      </c>
      <c r="L236" s="220"/>
      <c r="M236" s="221" t="s">
        <v>1</v>
      </c>
      <c r="N236" s="222" t="s">
        <v>46</v>
      </c>
      <c r="O236" s="71"/>
      <c r="P236" s="197">
        <f>O236*H236</f>
        <v>0</v>
      </c>
      <c r="Q236" s="197">
        <v>1.9259999999999999E-2</v>
      </c>
      <c r="R236" s="197">
        <f>Q236*H236</f>
        <v>3.8519999999999999E-2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169</v>
      </c>
      <c r="AT236" s="199" t="s">
        <v>195</v>
      </c>
      <c r="AU236" s="199" t="s">
        <v>91</v>
      </c>
      <c r="AY236" s="16" t="s">
        <v>130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136</v>
      </c>
      <c r="BM236" s="199" t="s">
        <v>352</v>
      </c>
    </row>
    <row r="237" spans="1:65" s="13" customFormat="1" ht="11.25">
      <c r="B237" s="201"/>
      <c r="C237" s="202"/>
      <c r="D237" s="203" t="s">
        <v>138</v>
      </c>
      <c r="E237" s="204" t="s">
        <v>1</v>
      </c>
      <c r="F237" s="205" t="s">
        <v>91</v>
      </c>
      <c r="G237" s="202"/>
      <c r="H237" s="206">
        <v>2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138</v>
      </c>
      <c r="AU237" s="212" t="s">
        <v>91</v>
      </c>
      <c r="AV237" s="13" t="s">
        <v>91</v>
      </c>
      <c r="AW237" s="13" t="s">
        <v>38</v>
      </c>
      <c r="AX237" s="13" t="s">
        <v>89</v>
      </c>
      <c r="AY237" s="212" t="s">
        <v>130</v>
      </c>
    </row>
    <row r="238" spans="1:65" s="2" customFormat="1" ht="16.5" customHeight="1">
      <c r="A238" s="34"/>
      <c r="B238" s="35"/>
      <c r="C238" s="188" t="s">
        <v>353</v>
      </c>
      <c r="D238" s="188" t="s">
        <v>132</v>
      </c>
      <c r="E238" s="189" t="s">
        <v>354</v>
      </c>
      <c r="F238" s="190" t="s">
        <v>355</v>
      </c>
      <c r="G238" s="191" t="s">
        <v>155</v>
      </c>
      <c r="H238" s="192">
        <v>0.2</v>
      </c>
      <c r="I238" s="193"/>
      <c r="J238" s="194">
        <f>ROUND(I238*H238,2)</f>
        <v>0</v>
      </c>
      <c r="K238" s="190" t="s">
        <v>625</v>
      </c>
      <c r="L238" s="39"/>
      <c r="M238" s="195" t="s">
        <v>1</v>
      </c>
      <c r="N238" s="196" t="s">
        <v>46</v>
      </c>
      <c r="O238" s="71"/>
      <c r="P238" s="197">
        <f>O238*H238</f>
        <v>0</v>
      </c>
      <c r="Q238" s="197">
        <v>0</v>
      </c>
      <c r="R238" s="197">
        <f>Q238*H238</f>
        <v>0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136</v>
      </c>
      <c r="AT238" s="199" t="s">
        <v>132</v>
      </c>
      <c r="AU238" s="199" t="s">
        <v>91</v>
      </c>
      <c r="AY238" s="16" t="s">
        <v>130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6" t="s">
        <v>89</v>
      </c>
      <c r="BK238" s="200">
        <f>ROUND(I238*H238,2)</f>
        <v>0</v>
      </c>
      <c r="BL238" s="16" t="s">
        <v>136</v>
      </c>
      <c r="BM238" s="199" t="s">
        <v>356</v>
      </c>
    </row>
    <row r="239" spans="1:65" s="13" customFormat="1" ht="11.25">
      <c r="B239" s="201"/>
      <c r="C239" s="202"/>
      <c r="D239" s="203" t="s">
        <v>138</v>
      </c>
      <c r="E239" s="204" t="s">
        <v>1</v>
      </c>
      <c r="F239" s="205" t="s">
        <v>357</v>
      </c>
      <c r="G239" s="202"/>
      <c r="H239" s="206">
        <v>0.2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138</v>
      </c>
      <c r="AU239" s="212" t="s">
        <v>91</v>
      </c>
      <c r="AV239" s="13" t="s">
        <v>91</v>
      </c>
      <c r="AW239" s="13" t="s">
        <v>38</v>
      </c>
      <c r="AX239" s="13" t="s">
        <v>89</v>
      </c>
      <c r="AY239" s="212" t="s">
        <v>130</v>
      </c>
    </row>
    <row r="240" spans="1:65" s="2" customFormat="1" ht="16.5" customHeight="1">
      <c r="A240" s="34"/>
      <c r="B240" s="35"/>
      <c r="C240" s="213" t="s">
        <v>358</v>
      </c>
      <c r="D240" s="213" t="s">
        <v>195</v>
      </c>
      <c r="E240" s="214" t="s">
        <v>359</v>
      </c>
      <c r="F240" s="215" t="s">
        <v>360</v>
      </c>
      <c r="G240" s="216" t="s">
        <v>155</v>
      </c>
      <c r="H240" s="217">
        <v>0.2</v>
      </c>
      <c r="I240" s="218"/>
      <c r="J240" s="219">
        <f>ROUND(I240*H240,2)</f>
        <v>0</v>
      </c>
      <c r="K240" s="215" t="s">
        <v>625</v>
      </c>
      <c r="L240" s="220"/>
      <c r="M240" s="221" t="s">
        <v>1</v>
      </c>
      <c r="N240" s="222" t="s">
        <v>46</v>
      </c>
      <c r="O240" s="71"/>
      <c r="P240" s="197">
        <f>O240*H240</f>
        <v>0</v>
      </c>
      <c r="Q240" s="197">
        <v>1.47E-3</v>
      </c>
      <c r="R240" s="197">
        <f>Q240*H240</f>
        <v>2.9399999999999999E-4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169</v>
      </c>
      <c r="AT240" s="199" t="s">
        <v>195</v>
      </c>
      <c r="AU240" s="199" t="s">
        <v>91</v>
      </c>
      <c r="AY240" s="16" t="s">
        <v>130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136</v>
      </c>
      <c r="BM240" s="199" t="s">
        <v>361</v>
      </c>
    </row>
    <row r="241" spans="1:65" s="13" customFormat="1" ht="11.25">
      <c r="B241" s="201"/>
      <c r="C241" s="202"/>
      <c r="D241" s="203" t="s">
        <v>138</v>
      </c>
      <c r="E241" s="204" t="s">
        <v>1</v>
      </c>
      <c r="F241" s="205" t="s">
        <v>357</v>
      </c>
      <c r="G241" s="202"/>
      <c r="H241" s="206">
        <v>0.2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138</v>
      </c>
      <c r="AU241" s="212" t="s">
        <v>91</v>
      </c>
      <c r="AV241" s="13" t="s">
        <v>91</v>
      </c>
      <c r="AW241" s="13" t="s">
        <v>38</v>
      </c>
      <c r="AX241" s="13" t="s">
        <v>89</v>
      </c>
      <c r="AY241" s="212" t="s">
        <v>130</v>
      </c>
    </row>
    <row r="242" spans="1:65" s="2" customFormat="1" ht="16.5" customHeight="1">
      <c r="A242" s="34"/>
      <c r="B242" s="35"/>
      <c r="C242" s="188" t="s">
        <v>362</v>
      </c>
      <c r="D242" s="188" t="s">
        <v>132</v>
      </c>
      <c r="E242" s="189" t="s">
        <v>363</v>
      </c>
      <c r="F242" s="190" t="s">
        <v>364</v>
      </c>
      <c r="G242" s="191" t="s">
        <v>155</v>
      </c>
      <c r="H242" s="192">
        <v>26.6</v>
      </c>
      <c r="I242" s="193"/>
      <c r="J242" s="194">
        <f>ROUND(I242*H242,2)</f>
        <v>0</v>
      </c>
      <c r="K242" s="190" t="s">
        <v>625</v>
      </c>
      <c r="L242" s="39"/>
      <c r="M242" s="195" t="s">
        <v>1</v>
      </c>
      <c r="N242" s="196" t="s">
        <v>46</v>
      </c>
      <c r="O242" s="71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136</v>
      </c>
      <c r="AT242" s="199" t="s">
        <v>132</v>
      </c>
      <c r="AU242" s="199" t="s">
        <v>91</v>
      </c>
      <c r="AY242" s="16" t="s">
        <v>130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136</v>
      </c>
      <c r="BM242" s="199" t="s">
        <v>365</v>
      </c>
    </row>
    <row r="243" spans="1:65" s="13" customFormat="1" ht="11.25">
      <c r="B243" s="201"/>
      <c r="C243" s="202"/>
      <c r="D243" s="203" t="s">
        <v>138</v>
      </c>
      <c r="E243" s="204" t="s">
        <v>1</v>
      </c>
      <c r="F243" s="205" t="s">
        <v>366</v>
      </c>
      <c r="G243" s="202"/>
      <c r="H243" s="206">
        <v>26.6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138</v>
      </c>
      <c r="AU243" s="212" t="s">
        <v>91</v>
      </c>
      <c r="AV243" s="13" t="s">
        <v>91</v>
      </c>
      <c r="AW243" s="13" t="s">
        <v>38</v>
      </c>
      <c r="AX243" s="13" t="s">
        <v>89</v>
      </c>
      <c r="AY243" s="212" t="s">
        <v>130</v>
      </c>
    </row>
    <row r="244" spans="1:65" s="2" customFormat="1" ht="16.5" customHeight="1">
      <c r="A244" s="34"/>
      <c r="B244" s="35"/>
      <c r="C244" s="213" t="s">
        <v>367</v>
      </c>
      <c r="D244" s="213" t="s">
        <v>195</v>
      </c>
      <c r="E244" s="214" t="s">
        <v>368</v>
      </c>
      <c r="F244" s="215" t="s">
        <v>369</v>
      </c>
      <c r="G244" s="216" t="s">
        <v>155</v>
      </c>
      <c r="H244" s="217">
        <v>26.998999999999999</v>
      </c>
      <c r="I244" s="218"/>
      <c r="J244" s="219">
        <f>ROUND(I244*H244,2)</f>
        <v>0</v>
      </c>
      <c r="K244" s="215" t="s">
        <v>625</v>
      </c>
      <c r="L244" s="220"/>
      <c r="M244" s="221" t="s">
        <v>1</v>
      </c>
      <c r="N244" s="222" t="s">
        <v>46</v>
      </c>
      <c r="O244" s="71"/>
      <c r="P244" s="197">
        <f>O244*H244</f>
        <v>0</v>
      </c>
      <c r="Q244" s="197">
        <v>4.5700000000000003E-3</v>
      </c>
      <c r="R244" s="197">
        <f>Q244*H244</f>
        <v>0.12338543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169</v>
      </c>
      <c r="AT244" s="199" t="s">
        <v>195</v>
      </c>
      <c r="AU244" s="199" t="s">
        <v>91</v>
      </c>
      <c r="AY244" s="16" t="s">
        <v>130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136</v>
      </c>
      <c r="BM244" s="199" t="s">
        <v>370</v>
      </c>
    </row>
    <row r="245" spans="1:65" s="13" customFormat="1" ht="11.25">
      <c r="B245" s="201"/>
      <c r="C245" s="202"/>
      <c r="D245" s="203" t="s">
        <v>138</v>
      </c>
      <c r="E245" s="204" t="s">
        <v>1</v>
      </c>
      <c r="F245" s="205" t="s">
        <v>371</v>
      </c>
      <c r="G245" s="202"/>
      <c r="H245" s="206">
        <v>26.6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138</v>
      </c>
      <c r="AU245" s="212" t="s">
        <v>91</v>
      </c>
      <c r="AV245" s="13" t="s">
        <v>91</v>
      </c>
      <c r="AW245" s="13" t="s">
        <v>38</v>
      </c>
      <c r="AX245" s="13" t="s">
        <v>89</v>
      </c>
      <c r="AY245" s="212" t="s">
        <v>130</v>
      </c>
    </row>
    <row r="246" spans="1:65" s="13" customFormat="1" ht="11.25">
      <c r="B246" s="201"/>
      <c r="C246" s="202"/>
      <c r="D246" s="203" t="s">
        <v>138</v>
      </c>
      <c r="E246" s="202"/>
      <c r="F246" s="205" t="s">
        <v>372</v>
      </c>
      <c r="G246" s="202"/>
      <c r="H246" s="206">
        <v>26.998999999999999</v>
      </c>
      <c r="I246" s="207"/>
      <c r="J246" s="202"/>
      <c r="K246" s="202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138</v>
      </c>
      <c r="AU246" s="212" t="s">
        <v>91</v>
      </c>
      <c r="AV246" s="13" t="s">
        <v>91</v>
      </c>
      <c r="AW246" s="13" t="s">
        <v>4</v>
      </c>
      <c r="AX246" s="13" t="s">
        <v>89</v>
      </c>
      <c r="AY246" s="212" t="s">
        <v>130</v>
      </c>
    </row>
    <row r="247" spans="1:65" s="2" customFormat="1" ht="16.5" customHeight="1">
      <c r="A247" s="34"/>
      <c r="B247" s="35"/>
      <c r="C247" s="188" t="s">
        <v>373</v>
      </c>
      <c r="D247" s="188" t="s">
        <v>132</v>
      </c>
      <c r="E247" s="189" t="s">
        <v>374</v>
      </c>
      <c r="F247" s="190" t="s">
        <v>375</v>
      </c>
      <c r="G247" s="191" t="s">
        <v>155</v>
      </c>
      <c r="H247" s="192">
        <v>15</v>
      </c>
      <c r="I247" s="193"/>
      <c r="J247" s="194">
        <f>ROUND(I247*H247,2)</f>
        <v>0</v>
      </c>
      <c r="K247" s="190" t="s">
        <v>625</v>
      </c>
      <c r="L247" s="39"/>
      <c r="M247" s="195" t="s">
        <v>1</v>
      </c>
      <c r="N247" s="196" t="s">
        <v>46</v>
      </c>
      <c r="O247" s="71"/>
      <c r="P247" s="197">
        <f>O247*H247</f>
        <v>0</v>
      </c>
      <c r="Q247" s="197">
        <v>0</v>
      </c>
      <c r="R247" s="197">
        <f>Q247*H247</f>
        <v>0</v>
      </c>
      <c r="S247" s="197">
        <v>2.1999999999999999E-2</v>
      </c>
      <c r="T247" s="198">
        <f>S247*H247</f>
        <v>0.32999999999999996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136</v>
      </c>
      <c r="AT247" s="199" t="s">
        <v>132</v>
      </c>
      <c r="AU247" s="199" t="s">
        <v>91</v>
      </c>
      <c r="AY247" s="16" t="s">
        <v>130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6" t="s">
        <v>89</v>
      </c>
      <c r="BK247" s="200">
        <f>ROUND(I247*H247,2)</f>
        <v>0</v>
      </c>
      <c r="BL247" s="16" t="s">
        <v>136</v>
      </c>
      <c r="BM247" s="199" t="s">
        <v>376</v>
      </c>
    </row>
    <row r="248" spans="1:65" s="13" customFormat="1" ht="11.25">
      <c r="B248" s="201"/>
      <c r="C248" s="202"/>
      <c r="D248" s="203" t="s">
        <v>138</v>
      </c>
      <c r="E248" s="204" t="s">
        <v>1</v>
      </c>
      <c r="F248" s="205" t="s">
        <v>377</v>
      </c>
      <c r="G248" s="202"/>
      <c r="H248" s="206">
        <v>15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138</v>
      </c>
      <c r="AU248" s="212" t="s">
        <v>91</v>
      </c>
      <c r="AV248" s="13" t="s">
        <v>91</v>
      </c>
      <c r="AW248" s="13" t="s">
        <v>38</v>
      </c>
      <c r="AX248" s="13" t="s">
        <v>89</v>
      </c>
      <c r="AY248" s="212" t="s">
        <v>130</v>
      </c>
    </row>
    <row r="249" spans="1:65" s="2" customFormat="1" ht="16.5" customHeight="1">
      <c r="A249" s="34"/>
      <c r="B249" s="35"/>
      <c r="C249" s="188" t="s">
        <v>378</v>
      </c>
      <c r="D249" s="188" t="s">
        <v>132</v>
      </c>
      <c r="E249" s="189" t="s">
        <v>379</v>
      </c>
      <c r="F249" s="190" t="s">
        <v>380</v>
      </c>
      <c r="G249" s="191" t="s">
        <v>328</v>
      </c>
      <c r="H249" s="192">
        <v>1</v>
      </c>
      <c r="I249" s="193"/>
      <c r="J249" s="194">
        <f>ROUND(I249*H249,2)</f>
        <v>0</v>
      </c>
      <c r="K249" s="190" t="s">
        <v>625</v>
      </c>
      <c r="L249" s="39"/>
      <c r="M249" s="195" t="s">
        <v>1</v>
      </c>
      <c r="N249" s="196" t="s">
        <v>46</v>
      </c>
      <c r="O249" s="71"/>
      <c r="P249" s="197">
        <f>O249*H249</f>
        <v>0</v>
      </c>
      <c r="Q249" s="197">
        <v>0</v>
      </c>
      <c r="R249" s="197">
        <f>Q249*H249</f>
        <v>0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136</v>
      </c>
      <c r="AT249" s="199" t="s">
        <v>132</v>
      </c>
      <c r="AU249" s="199" t="s">
        <v>91</v>
      </c>
      <c r="AY249" s="16" t="s">
        <v>130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6" t="s">
        <v>89</v>
      </c>
      <c r="BK249" s="200">
        <f>ROUND(I249*H249,2)</f>
        <v>0</v>
      </c>
      <c r="BL249" s="16" t="s">
        <v>136</v>
      </c>
      <c r="BM249" s="199" t="s">
        <v>381</v>
      </c>
    </row>
    <row r="250" spans="1:65" s="13" customFormat="1" ht="11.25">
      <c r="B250" s="201"/>
      <c r="C250" s="202"/>
      <c r="D250" s="203" t="s">
        <v>138</v>
      </c>
      <c r="E250" s="204" t="s">
        <v>1</v>
      </c>
      <c r="F250" s="205" t="s">
        <v>89</v>
      </c>
      <c r="G250" s="202"/>
      <c r="H250" s="206">
        <v>1</v>
      </c>
      <c r="I250" s="207"/>
      <c r="J250" s="202"/>
      <c r="K250" s="202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138</v>
      </c>
      <c r="AU250" s="212" t="s">
        <v>91</v>
      </c>
      <c r="AV250" s="13" t="s">
        <v>91</v>
      </c>
      <c r="AW250" s="13" t="s">
        <v>38</v>
      </c>
      <c r="AX250" s="13" t="s">
        <v>89</v>
      </c>
      <c r="AY250" s="212" t="s">
        <v>130</v>
      </c>
    </row>
    <row r="251" spans="1:65" s="2" customFormat="1" ht="16.5" customHeight="1">
      <c r="A251" s="34"/>
      <c r="B251" s="35"/>
      <c r="C251" s="213" t="s">
        <v>382</v>
      </c>
      <c r="D251" s="213" t="s">
        <v>195</v>
      </c>
      <c r="E251" s="214" t="s">
        <v>383</v>
      </c>
      <c r="F251" s="215" t="s">
        <v>384</v>
      </c>
      <c r="G251" s="216" t="s">
        <v>328</v>
      </c>
      <c r="H251" s="217">
        <v>1</v>
      </c>
      <c r="I251" s="218"/>
      <c r="J251" s="219">
        <f>ROUND(I251*H251,2)</f>
        <v>0</v>
      </c>
      <c r="K251" s="215" t="s">
        <v>625</v>
      </c>
      <c r="L251" s="220"/>
      <c r="M251" s="221" t="s">
        <v>1</v>
      </c>
      <c r="N251" s="222" t="s">
        <v>46</v>
      </c>
      <c r="O251" s="71"/>
      <c r="P251" s="197">
        <f>O251*H251</f>
        <v>0</v>
      </c>
      <c r="Q251" s="197">
        <v>1.9000000000000001E-4</v>
      </c>
      <c r="R251" s="197">
        <f>Q251*H251</f>
        <v>1.9000000000000001E-4</v>
      </c>
      <c r="S251" s="197">
        <v>0</v>
      </c>
      <c r="T251" s="19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9" t="s">
        <v>169</v>
      </c>
      <c r="AT251" s="199" t="s">
        <v>195</v>
      </c>
      <c r="AU251" s="199" t="s">
        <v>91</v>
      </c>
      <c r="AY251" s="16" t="s">
        <v>130</v>
      </c>
      <c r="BE251" s="200">
        <f>IF(N251="základní",J251,0)</f>
        <v>0</v>
      </c>
      <c r="BF251" s="200">
        <f>IF(N251="snížená",J251,0)</f>
        <v>0</v>
      </c>
      <c r="BG251" s="200">
        <f>IF(N251="zákl. přenesená",J251,0)</f>
        <v>0</v>
      </c>
      <c r="BH251" s="200">
        <f>IF(N251="sníž. přenesená",J251,0)</f>
        <v>0</v>
      </c>
      <c r="BI251" s="200">
        <f>IF(N251="nulová",J251,0)</f>
        <v>0</v>
      </c>
      <c r="BJ251" s="16" t="s">
        <v>89</v>
      </c>
      <c r="BK251" s="200">
        <f>ROUND(I251*H251,2)</f>
        <v>0</v>
      </c>
      <c r="BL251" s="16" t="s">
        <v>136</v>
      </c>
      <c r="BM251" s="199" t="s">
        <v>385</v>
      </c>
    </row>
    <row r="252" spans="1:65" s="13" customFormat="1" ht="11.25">
      <c r="B252" s="201"/>
      <c r="C252" s="202"/>
      <c r="D252" s="203" t="s">
        <v>138</v>
      </c>
      <c r="E252" s="204" t="s">
        <v>1</v>
      </c>
      <c r="F252" s="205" t="s">
        <v>89</v>
      </c>
      <c r="G252" s="202"/>
      <c r="H252" s="206">
        <v>1</v>
      </c>
      <c r="I252" s="207"/>
      <c r="J252" s="202"/>
      <c r="K252" s="202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138</v>
      </c>
      <c r="AU252" s="212" t="s">
        <v>91</v>
      </c>
      <c r="AV252" s="13" t="s">
        <v>91</v>
      </c>
      <c r="AW252" s="13" t="s">
        <v>38</v>
      </c>
      <c r="AX252" s="13" t="s">
        <v>89</v>
      </c>
      <c r="AY252" s="212" t="s">
        <v>130</v>
      </c>
    </row>
    <row r="253" spans="1:65" s="2" customFormat="1" ht="16.5" customHeight="1">
      <c r="A253" s="34"/>
      <c r="B253" s="35"/>
      <c r="C253" s="188" t="s">
        <v>386</v>
      </c>
      <c r="D253" s="188" t="s">
        <v>132</v>
      </c>
      <c r="E253" s="189" t="s">
        <v>387</v>
      </c>
      <c r="F253" s="190" t="s">
        <v>388</v>
      </c>
      <c r="G253" s="191" t="s">
        <v>328</v>
      </c>
      <c r="H253" s="192">
        <v>1</v>
      </c>
      <c r="I253" s="193"/>
      <c r="J253" s="194">
        <f>ROUND(I253*H253,2)</f>
        <v>0</v>
      </c>
      <c r="K253" s="190" t="s">
        <v>625</v>
      </c>
      <c r="L253" s="39"/>
      <c r="M253" s="195" t="s">
        <v>1</v>
      </c>
      <c r="N253" s="196" t="s">
        <v>46</v>
      </c>
      <c r="O253" s="71"/>
      <c r="P253" s="197">
        <f>O253*H253</f>
        <v>0</v>
      </c>
      <c r="Q253" s="197">
        <v>0</v>
      </c>
      <c r="R253" s="197">
        <f>Q253*H253</f>
        <v>0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136</v>
      </c>
      <c r="AT253" s="199" t="s">
        <v>132</v>
      </c>
      <c r="AU253" s="199" t="s">
        <v>91</v>
      </c>
      <c r="AY253" s="16" t="s">
        <v>130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6" t="s">
        <v>89</v>
      </c>
      <c r="BK253" s="200">
        <f>ROUND(I253*H253,2)</f>
        <v>0</v>
      </c>
      <c r="BL253" s="16" t="s">
        <v>136</v>
      </c>
      <c r="BM253" s="199" t="s">
        <v>389</v>
      </c>
    </row>
    <row r="254" spans="1:65" s="13" customFormat="1" ht="11.25">
      <c r="B254" s="201"/>
      <c r="C254" s="202"/>
      <c r="D254" s="203" t="s">
        <v>138</v>
      </c>
      <c r="E254" s="204" t="s">
        <v>1</v>
      </c>
      <c r="F254" s="205" t="s">
        <v>89</v>
      </c>
      <c r="G254" s="202"/>
      <c r="H254" s="206">
        <v>1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138</v>
      </c>
      <c r="AU254" s="212" t="s">
        <v>91</v>
      </c>
      <c r="AV254" s="13" t="s">
        <v>91</v>
      </c>
      <c r="AW254" s="13" t="s">
        <v>38</v>
      </c>
      <c r="AX254" s="13" t="s">
        <v>89</v>
      </c>
      <c r="AY254" s="212" t="s">
        <v>130</v>
      </c>
    </row>
    <row r="255" spans="1:65" s="2" customFormat="1" ht="16.5" customHeight="1">
      <c r="A255" s="34"/>
      <c r="B255" s="35"/>
      <c r="C255" s="213" t="s">
        <v>390</v>
      </c>
      <c r="D255" s="213" t="s">
        <v>195</v>
      </c>
      <c r="E255" s="214" t="s">
        <v>391</v>
      </c>
      <c r="F255" s="215" t="s">
        <v>392</v>
      </c>
      <c r="G255" s="216" t="s">
        <v>328</v>
      </c>
      <c r="H255" s="217">
        <v>1</v>
      </c>
      <c r="I255" s="218"/>
      <c r="J255" s="219">
        <f>ROUND(I255*H255,2)</f>
        <v>0</v>
      </c>
      <c r="K255" s="215" t="s">
        <v>625</v>
      </c>
      <c r="L255" s="220"/>
      <c r="M255" s="221" t="s">
        <v>1</v>
      </c>
      <c r="N255" s="222" t="s">
        <v>46</v>
      </c>
      <c r="O255" s="71"/>
      <c r="P255" s="197">
        <f>O255*H255</f>
        <v>0</v>
      </c>
      <c r="Q255" s="197">
        <v>4.2999999999999999E-4</v>
      </c>
      <c r="R255" s="197">
        <f>Q255*H255</f>
        <v>4.2999999999999999E-4</v>
      </c>
      <c r="S255" s="197">
        <v>0</v>
      </c>
      <c r="T255" s="19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9" t="s">
        <v>169</v>
      </c>
      <c r="AT255" s="199" t="s">
        <v>195</v>
      </c>
      <c r="AU255" s="199" t="s">
        <v>91</v>
      </c>
      <c r="AY255" s="16" t="s">
        <v>130</v>
      </c>
      <c r="BE255" s="200">
        <f>IF(N255="základní",J255,0)</f>
        <v>0</v>
      </c>
      <c r="BF255" s="200">
        <f>IF(N255="snížená",J255,0)</f>
        <v>0</v>
      </c>
      <c r="BG255" s="200">
        <f>IF(N255="zákl. přenesená",J255,0)</f>
        <v>0</v>
      </c>
      <c r="BH255" s="200">
        <f>IF(N255="sníž. přenesená",J255,0)</f>
        <v>0</v>
      </c>
      <c r="BI255" s="200">
        <f>IF(N255="nulová",J255,0)</f>
        <v>0</v>
      </c>
      <c r="BJ255" s="16" t="s">
        <v>89</v>
      </c>
      <c r="BK255" s="200">
        <f>ROUND(I255*H255,2)</f>
        <v>0</v>
      </c>
      <c r="BL255" s="16" t="s">
        <v>136</v>
      </c>
      <c r="BM255" s="199" t="s">
        <v>393</v>
      </c>
    </row>
    <row r="256" spans="1:65" s="13" customFormat="1" ht="11.25">
      <c r="B256" s="201"/>
      <c r="C256" s="202"/>
      <c r="D256" s="203" t="s">
        <v>138</v>
      </c>
      <c r="E256" s="204" t="s">
        <v>1</v>
      </c>
      <c r="F256" s="205" t="s">
        <v>89</v>
      </c>
      <c r="G256" s="202"/>
      <c r="H256" s="206">
        <v>1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138</v>
      </c>
      <c r="AU256" s="212" t="s">
        <v>91</v>
      </c>
      <c r="AV256" s="13" t="s">
        <v>91</v>
      </c>
      <c r="AW256" s="13" t="s">
        <v>38</v>
      </c>
      <c r="AX256" s="13" t="s">
        <v>89</v>
      </c>
      <c r="AY256" s="212" t="s">
        <v>130</v>
      </c>
    </row>
    <row r="257" spans="1:65" s="2" customFormat="1" ht="16.5" customHeight="1">
      <c r="A257" s="34"/>
      <c r="B257" s="35"/>
      <c r="C257" s="188" t="s">
        <v>394</v>
      </c>
      <c r="D257" s="188" t="s">
        <v>132</v>
      </c>
      <c r="E257" s="189" t="s">
        <v>395</v>
      </c>
      <c r="F257" s="190" t="s">
        <v>396</v>
      </c>
      <c r="G257" s="191" t="s">
        <v>328</v>
      </c>
      <c r="H257" s="192">
        <v>4</v>
      </c>
      <c r="I257" s="193"/>
      <c r="J257" s="194">
        <f>ROUND(I257*H257,2)</f>
        <v>0</v>
      </c>
      <c r="K257" s="190" t="s">
        <v>625</v>
      </c>
      <c r="L257" s="39"/>
      <c r="M257" s="195" t="s">
        <v>1</v>
      </c>
      <c r="N257" s="196" t="s">
        <v>46</v>
      </c>
      <c r="O257" s="71"/>
      <c r="P257" s="197">
        <f>O257*H257</f>
        <v>0</v>
      </c>
      <c r="Q257" s="197">
        <v>0</v>
      </c>
      <c r="R257" s="197">
        <f>Q257*H257</f>
        <v>0</v>
      </c>
      <c r="S257" s="197">
        <v>0</v>
      </c>
      <c r="T257" s="19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136</v>
      </c>
      <c r="AT257" s="199" t="s">
        <v>132</v>
      </c>
      <c r="AU257" s="199" t="s">
        <v>91</v>
      </c>
      <c r="AY257" s="16" t="s">
        <v>130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6" t="s">
        <v>89</v>
      </c>
      <c r="BK257" s="200">
        <f>ROUND(I257*H257,2)</f>
        <v>0</v>
      </c>
      <c r="BL257" s="16" t="s">
        <v>136</v>
      </c>
      <c r="BM257" s="199" t="s">
        <v>397</v>
      </c>
    </row>
    <row r="258" spans="1:65" s="13" customFormat="1" ht="11.25">
      <c r="B258" s="201"/>
      <c r="C258" s="202"/>
      <c r="D258" s="203" t="s">
        <v>138</v>
      </c>
      <c r="E258" s="204" t="s">
        <v>1</v>
      </c>
      <c r="F258" s="205" t="s">
        <v>136</v>
      </c>
      <c r="G258" s="202"/>
      <c r="H258" s="206">
        <v>4</v>
      </c>
      <c r="I258" s="207"/>
      <c r="J258" s="202"/>
      <c r="K258" s="202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138</v>
      </c>
      <c r="AU258" s="212" t="s">
        <v>91</v>
      </c>
      <c r="AV258" s="13" t="s">
        <v>91</v>
      </c>
      <c r="AW258" s="13" t="s">
        <v>38</v>
      </c>
      <c r="AX258" s="13" t="s">
        <v>89</v>
      </c>
      <c r="AY258" s="212" t="s">
        <v>130</v>
      </c>
    </row>
    <row r="259" spans="1:65" s="2" customFormat="1" ht="16.5" customHeight="1">
      <c r="A259" s="34"/>
      <c r="B259" s="35"/>
      <c r="C259" s="213" t="s">
        <v>398</v>
      </c>
      <c r="D259" s="213" t="s">
        <v>195</v>
      </c>
      <c r="E259" s="214" t="s">
        <v>399</v>
      </c>
      <c r="F259" s="215" t="s">
        <v>400</v>
      </c>
      <c r="G259" s="216" t="s">
        <v>328</v>
      </c>
      <c r="H259" s="217">
        <v>4</v>
      </c>
      <c r="I259" s="218"/>
      <c r="J259" s="219">
        <f>ROUND(I259*H259,2)</f>
        <v>0</v>
      </c>
      <c r="K259" s="215" t="s">
        <v>625</v>
      </c>
      <c r="L259" s="220"/>
      <c r="M259" s="221" t="s">
        <v>1</v>
      </c>
      <c r="N259" s="222" t="s">
        <v>46</v>
      </c>
      <c r="O259" s="71"/>
      <c r="P259" s="197">
        <f>O259*H259</f>
        <v>0</v>
      </c>
      <c r="Q259" s="197">
        <v>1.06E-3</v>
      </c>
      <c r="R259" s="197">
        <f>Q259*H259</f>
        <v>4.2399999999999998E-3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169</v>
      </c>
      <c r="AT259" s="199" t="s">
        <v>195</v>
      </c>
      <c r="AU259" s="199" t="s">
        <v>91</v>
      </c>
      <c r="AY259" s="16" t="s">
        <v>130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6" t="s">
        <v>89</v>
      </c>
      <c r="BK259" s="200">
        <f>ROUND(I259*H259,2)</f>
        <v>0</v>
      </c>
      <c r="BL259" s="16" t="s">
        <v>136</v>
      </c>
      <c r="BM259" s="199" t="s">
        <v>401</v>
      </c>
    </row>
    <row r="260" spans="1:65" s="13" customFormat="1" ht="11.25">
      <c r="B260" s="201"/>
      <c r="C260" s="202"/>
      <c r="D260" s="203" t="s">
        <v>138</v>
      </c>
      <c r="E260" s="204" t="s">
        <v>1</v>
      </c>
      <c r="F260" s="205" t="s">
        <v>136</v>
      </c>
      <c r="G260" s="202"/>
      <c r="H260" s="206">
        <v>4</v>
      </c>
      <c r="I260" s="207"/>
      <c r="J260" s="202"/>
      <c r="K260" s="202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138</v>
      </c>
      <c r="AU260" s="212" t="s">
        <v>91</v>
      </c>
      <c r="AV260" s="13" t="s">
        <v>91</v>
      </c>
      <c r="AW260" s="13" t="s">
        <v>38</v>
      </c>
      <c r="AX260" s="13" t="s">
        <v>89</v>
      </c>
      <c r="AY260" s="212" t="s">
        <v>130</v>
      </c>
    </row>
    <row r="261" spans="1:65" s="2" customFormat="1" ht="16.5" customHeight="1">
      <c r="A261" s="34"/>
      <c r="B261" s="35"/>
      <c r="C261" s="188" t="s">
        <v>402</v>
      </c>
      <c r="D261" s="188" t="s">
        <v>132</v>
      </c>
      <c r="E261" s="189" t="s">
        <v>403</v>
      </c>
      <c r="F261" s="190" t="s">
        <v>404</v>
      </c>
      <c r="G261" s="191" t="s">
        <v>328</v>
      </c>
      <c r="H261" s="192">
        <v>4</v>
      </c>
      <c r="I261" s="193"/>
      <c r="J261" s="194">
        <f>ROUND(I261*H261,2)</f>
        <v>0</v>
      </c>
      <c r="K261" s="190" t="s">
        <v>625</v>
      </c>
      <c r="L261" s="39"/>
      <c r="M261" s="195" t="s">
        <v>1</v>
      </c>
      <c r="N261" s="196" t="s">
        <v>46</v>
      </c>
      <c r="O261" s="71"/>
      <c r="P261" s="197">
        <f>O261*H261</f>
        <v>0</v>
      </c>
      <c r="Q261" s="197">
        <v>0</v>
      </c>
      <c r="R261" s="197">
        <f>Q261*H261</f>
        <v>0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136</v>
      </c>
      <c r="AT261" s="199" t="s">
        <v>132</v>
      </c>
      <c r="AU261" s="199" t="s">
        <v>91</v>
      </c>
      <c r="AY261" s="16" t="s">
        <v>130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6" t="s">
        <v>89</v>
      </c>
      <c r="BK261" s="200">
        <f>ROUND(I261*H261,2)</f>
        <v>0</v>
      </c>
      <c r="BL261" s="16" t="s">
        <v>136</v>
      </c>
      <c r="BM261" s="199" t="s">
        <v>405</v>
      </c>
    </row>
    <row r="262" spans="1:65" s="13" customFormat="1" ht="11.25">
      <c r="B262" s="201"/>
      <c r="C262" s="202"/>
      <c r="D262" s="203" t="s">
        <v>138</v>
      </c>
      <c r="E262" s="204" t="s">
        <v>1</v>
      </c>
      <c r="F262" s="205" t="s">
        <v>136</v>
      </c>
      <c r="G262" s="202"/>
      <c r="H262" s="206">
        <v>4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138</v>
      </c>
      <c r="AU262" s="212" t="s">
        <v>91</v>
      </c>
      <c r="AV262" s="13" t="s">
        <v>91</v>
      </c>
      <c r="AW262" s="13" t="s">
        <v>38</v>
      </c>
      <c r="AX262" s="13" t="s">
        <v>89</v>
      </c>
      <c r="AY262" s="212" t="s">
        <v>130</v>
      </c>
    </row>
    <row r="263" spans="1:65" s="2" customFormat="1" ht="16.5" customHeight="1">
      <c r="A263" s="34"/>
      <c r="B263" s="35"/>
      <c r="C263" s="213" t="s">
        <v>406</v>
      </c>
      <c r="D263" s="213" t="s">
        <v>195</v>
      </c>
      <c r="E263" s="214" t="s">
        <v>407</v>
      </c>
      <c r="F263" s="215" t="s">
        <v>408</v>
      </c>
      <c r="G263" s="216" t="s">
        <v>328</v>
      </c>
      <c r="H263" s="217">
        <v>4</v>
      </c>
      <c r="I263" s="218"/>
      <c r="J263" s="219">
        <f>ROUND(I263*H263,2)</f>
        <v>0</v>
      </c>
      <c r="K263" s="215" t="s">
        <v>625</v>
      </c>
      <c r="L263" s="220"/>
      <c r="M263" s="221" t="s">
        <v>1</v>
      </c>
      <c r="N263" s="222" t="s">
        <v>46</v>
      </c>
      <c r="O263" s="71"/>
      <c r="P263" s="197">
        <f>O263*H263</f>
        <v>0</v>
      </c>
      <c r="Q263" s="197">
        <v>3.8E-3</v>
      </c>
      <c r="R263" s="197">
        <f>Q263*H263</f>
        <v>1.52E-2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169</v>
      </c>
      <c r="AT263" s="199" t="s">
        <v>195</v>
      </c>
      <c r="AU263" s="199" t="s">
        <v>91</v>
      </c>
      <c r="AY263" s="16" t="s">
        <v>130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6" t="s">
        <v>89</v>
      </c>
      <c r="BK263" s="200">
        <f>ROUND(I263*H263,2)</f>
        <v>0</v>
      </c>
      <c r="BL263" s="16" t="s">
        <v>136</v>
      </c>
      <c r="BM263" s="199" t="s">
        <v>409</v>
      </c>
    </row>
    <row r="264" spans="1:65" s="2" customFormat="1" ht="16.5" customHeight="1">
      <c r="A264" s="34"/>
      <c r="B264" s="35"/>
      <c r="C264" s="188" t="s">
        <v>410</v>
      </c>
      <c r="D264" s="188" t="s">
        <v>132</v>
      </c>
      <c r="E264" s="189" t="s">
        <v>411</v>
      </c>
      <c r="F264" s="190" t="s">
        <v>412</v>
      </c>
      <c r="G264" s="191" t="s">
        <v>328</v>
      </c>
      <c r="H264" s="192">
        <v>1</v>
      </c>
      <c r="I264" s="193"/>
      <c r="J264" s="194">
        <f>ROUND(I264*H264,2)</f>
        <v>0</v>
      </c>
      <c r="K264" s="190" t="s">
        <v>625</v>
      </c>
      <c r="L264" s="39"/>
      <c r="M264" s="195" t="s">
        <v>1</v>
      </c>
      <c r="N264" s="196" t="s">
        <v>46</v>
      </c>
      <c r="O264" s="71"/>
      <c r="P264" s="197">
        <f>O264*H264</f>
        <v>0</v>
      </c>
      <c r="Q264" s="197">
        <v>0</v>
      </c>
      <c r="R264" s="197">
        <f>Q264*H264</f>
        <v>0</v>
      </c>
      <c r="S264" s="197">
        <v>0</v>
      </c>
      <c r="T264" s="19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9" t="s">
        <v>136</v>
      </c>
      <c r="AT264" s="199" t="s">
        <v>132</v>
      </c>
      <c r="AU264" s="199" t="s">
        <v>91</v>
      </c>
      <c r="AY264" s="16" t="s">
        <v>130</v>
      </c>
      <c r="BE264" s="200">
        <f>IF(N264="základní",J264,0)</f>
        <v>0</v>
      </c>
      <c r="BF264" s="200">
        <f>IF(N264="snížená",J264,0)</f>
        <v>0</v>
      </c>
      <c r="BG264" s="200">
        <f>IF(N264="zákl. přenesená",J264,0)</f>
        <v>0</v>
      </c>
      <c r="BH264" s="200">
        <f>IF(N264="sníž. přenesená",J264,0)</f>
        <v>0</v>
      </c>
      <c r="BI264" s="200">
        <f>IF(N264="nulová",J264,0)</f>
        <v>0</v>
      </c>
      <c r="BJ264" s="16" t="s">
        <v>89</v>
      </c>
      <c r="BK264" s="200">
        <f>ROUND(I264*H264,2)</f>
        <v>0</v>
      </c>
      <c r="BL264" s="16" t="s">
        <v>136</v>
      </c>
      <c r="BM264" s="199" t="s">
        <v>413</v>
      </c>
    </row>
    <row r="265" spans="1:65" s="13" customFormat="1" ht="11.25">
      <c r="B265" s="201"/>
      <c r="C265" s="202"/>
      <c r="D265" s="203" t="s">
        <v>138</v>
      </c>
      <c r="E265" s="204" t="s">
        <v>1</v>
      </c>
      <c r="F265" s="205" t="s">
        <v>89</v>
      </c>
      <c r="G265" s="202"/>
      <c r="H265" s="206">
        <v>1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138</v>
      </c>
      <c r="AU265" s="212" t="s">
        <v>91</v>
      </c>
      <c r="AV265" s="13" t="s">
        <v>91</v>
      </c>
      <c r="AW265" s="13" t="s">
        <v>38</v>
      </c>
      <c r="AX265" s="13" t="s">
        <v>89</v>
      </c>
      <c r="AY265" s="212" t="s">
        <v>130</v>
      </c>
    </row>
    <row r="266" spans="1:65" s="2" customFormat="1" ht="16.5" customHeight="1">
      <c r="A266" s="34"/>
      <c r="B266" s="35"/>
      <c r="C266" s="213" t="s">
        <v>414</v>
      </c>
      <c r="D266" s="213" t="s">
        <v>195</v>
      </c>
      <c r="E266" s="214" t="s">
        <v>415</v>
      </c>
      <c r="F266" s="215" t="s">
        <v>416</v>
      </c>
      <c r="G266" s="216" t="s">
        <v>328</v>
      </c>
      <c r="H266" s="217">
        <v>1</v>
      </c>
      <c r="I266" s="218"/>
      <c r="J266" s="219">
        <f>ROUND(I266*H266,2)</f>
        <v>0</v>
      </c>
      <c r="K266" s="215" t="s">
        <v>625</v>
      </c>
      <c r="L266" s="220"/>
      <c r="M266" s="221" t="s">
        <v>1</v>
      </c>
      <c r="N266" s="222" t="s">
        <v>46</v>
      </c>
      <c r="O266" s="71"/>
      <c r="P266" s="197">
        <f>O266*H266</f>
        <v>0</v>
      </c>
      <c r="Q266" s="197">
        <v>4.1200000000000004E-3</v>
      </c>
      <c r="R266" s="197">
        <f>Q266*H266</f>
        <v>4.1200000000000004E-3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169</v>
      </c>
      <c r="AT266" s="199" t="s">
        <v>195</v>
      </c>
      <c r="AU266" s="199" t="s">
        <v>91</v>
      </c>
      <c r="AY266" s="16" t="s">
        <v>130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6" t="s">
        <v>89</v>
      </c>
      <c r="BK266" s="200">
        <f>ROUND(I266*H266,2)</f>
        <v>0</v>
      </c>
      <c r="BL266" s="16" t="s">
        <v>136</v>
      </c>
      <c r="BM266" s="199" t="s">
        <v>417</v>
      </c>
    </row>
    <row r="267" spans="1:65" s="2" customFormat="1" ht="16.5" customHeight="1">
      <c r="A267" s="34"/>
      <c r="B267" s="35"/>
      <c r="C267" s="188" t="s">
        <v>418</v>
      </c>
      <c r="D267" s="188" t="s">
        <v>132</v>
      </c>
      <c r="E267" s="189" t="s">
        <v>419</v>
      </c>
      <c r="F267" s="190" t="s">
        <v>420</v>
      </c>
      <c r="G267" s="191" t="s">
        <v>328</v>
      </c>
      <c r="H267" s="192">
        <v>1</v>
      </c>
      <c r="I267" s="193"/>
      <c r="J267" s="194">
        <f>ROUND(I267*H267,2)</f>
        <v>0</v>
      </c>
      <c r="K267" s="190" t="s">
        <v>625</v>
      </c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136</v>
      </c>
      <c r="AT267" s="199" t="s">
        <v>132</v>
      </c>
      <c r="AU267" s="199" t="s">
        <v>91</v>
      </c>
      <c r="AY267" s="16" t="s">
        <v>130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136</v>
      </c>
      <c r="BM267" s="199" t="s">
        <v>421</v>
      </c>
    </row>
    <row r="268" spans="1:65" s="13" customFormat="1" ht="11.25">
      <c r="B268" s="201"/>
      <c r="C268" s="202"/>
      <c r="D268" s="203" t="s">
        <v>138</v>
      </c>
      <c r="E268" s="204" t="s">
        <v>1</v>
      </c>
      <c r="F268" s="205" t="s">
        <v>89</v>
      </c>
      <c r="G268" s="202"/>
      <c r="H268" s="206">
        <v>1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138</v>
      </c>
      <c r="AU268" s="212" t="s">
        <v>91</v>
      </c>
      <c r="AV268" s="13" t="s">
        <v>91</v>
      </c>
      <c r="AW268" s="13" t="s">
        <v>38</v>
      </c>
      <c r="AX268" s="13" t="s">
        <v>89</v>
      </c>
      <c r="AY268" s="212" t="s">
        <v>130</v>
      </c>
    </row>
    <row r="269" spans="1:65" s="2" customFormat="1" ht="16.5" customHeight="1">
      <c r="A269" s="34"/>
      <c r="B269" s="35"/>
      <c r="C269" s="213" t="s">
        <v>422</v>
      </c>
      <c r="D269" s="213" t="s">
        <v>195</v>
      </c>
      <c r="E269" s="214" t="s">
        <v>423</v>
      </c>
      <c r="F269" s="215" t="s">
        <v>424</v>
      </c>
      <c r="G269" s="216" t="s">
        <v>328</v>
      </c>
      <c r="H269" s="217">
        <v>1</v>
      </c>
      <c r="I269" s="218"/>
      <c r="J269" s="219">
        <f>ROUND(I269*H269,2)</f>
        <v>0</v>
      </c>
      <c r="K269" s="215" t="s">
        <v>626</v>
      </c>
      <c r="L269" s="220"/>
      <c r="M269" s="221" t="s">
        <v>1</v>
      </c>
      <c r="N269" s="222" t="s">
        <v>46</v>
      </c>
      <c r="O269" s="71"/>
      <c r="P269" s="197">
        <f>O269*H269</f>
        <v>0</v>
      </c>
      <c r="Q269" s="197">
        <v>1.64E-3</v>
      </c>
      <c r="R269" s="197">
        <f>Q269*H269</f>
        <v>1.64E-3</v>
      </c>
      <c r="S269" s="197">
        <v>0</v>
      </c>
      <c r="T269" s="19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9" t="s">
        <v>169</v>
      </c>
      <c r="AT269" s="199" t="s">
        <v>195</v>
      </c>
      <c r="AU269" s="199" t="s">
        <v>91</v>
      </c>
      <c r="AY269" s="16" t="s">
        <v>130</v>
      </c>
      <c r="BE269" s="200">
        <f>IF(N269="základní",J269,0)</f>
        <v>0</v>
      </c>
      <c r="BF269" s="200">
        <f>IF(N269="snížená",J269,0)</f>
        <v>0</v>
      </c>
      <c r="BG269" s="200">
        <f>IF(N269="zákl. přenesená",J269,0)</f>
        <v>0</v>
      </c>
      <c r="BH269" s="200">
        <f>IF(N269="sníž. přenesená",J269,0)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136</v>
      </c>
      <c r="BM269" s="199" t="s">
        <v>425</v>
      </c>
    </row>
    <row r="270" spans="1:65" s="13" customFormat="1" ht="11.25">
      <c r="B270" s="201"/>
      <c r="C270" s="202"/>
      <c r="D270" s="203" t="s">
        <v>138</v>
      </c>
      <c r="E270" s="204" t="s">
        <v>1</v>
      </c>
      <c r="F270" s="205" t="s">
        <v>89</v>
      </c>
      <c r="G270" s="202"/>
      <c r="H270" s="206">
        <v>1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138</v>
      </c>
      <c r="AU270" s="212" t="s">
        <v>91</v>
      </c>
      <c r="AV270" s="13" t="s">
        <v>91</v>
      </c>
      <c r="AW270" s="13" t="s">
        <v>38</v>
      </c>
      <c r="AX270" s="13" t="s">
        <v>89</v>
      </c>
      <c r="AY270" s="212" t="s">
        <v>130</v>
      </c>
    </row>
    <row r="271" spans="1:65" s="2" customFormat="1" ht="16.5" customHeight="1">
      <c r="A271" s="34"/>
      <c r="B271" s="35"/>
      <c r="C271" s="188" t="s">
        <v>426</v>
      </c>
      <c r="D271" s="188" t="s">
        <v>132</v>
      </c>
      <c r="E271" s="189" t="s">
        <v>427</v>
      </c>
      <c r="F271" s="190" t="s">
        <v>428</v>
      </c>
      <c r="G271" s="191" t="s">
        <v>328</v>
      </c>
      <c r="H271" s="192">
        <v>2</v>
      </c>
      <c r="I271" s="193"/>
      <c r="J271" s="194">
        <f>ROUND(I271*H271,2)</f>
        <v>0</v>
      </c>
      <c r="K271" s="190" t="s">
        <v>625</v>
      </c>
      <c r="L271" s="39"/>
      <c r="M271" s="195" t="s">
        <v>1</v>
      </c>
      <c r="N271" s="196" t="s">
        <v>46</v>
      </c>
      <c r="O271" s="71"/>
      <c r="P271" s="197">
        <f>O271*H271</f>
        <v>0</v>
      </c>
      <c r="Q271" s="197">
        <v>0</v>
      </c>
      <c r="R271" s="197">
        <f>Q271*H271</f>
        <v>0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136</v>
      </c>
      <c r="AT271" s="199" t="s">
        <v>132</v>
      </c>
      <c r="AU271" s="199" t="s">
        <v>91</v>
      </c>
      <c r="AY271" s="16" t="s">
        <v>130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136</v>
      </c>
      <c r="BM271" s="199" t="s">
        <v>429</v>
      </c>
    </row>
    <row r="272" spans="1:65" s="13" customFormat="1" ht="11.25">
      <c r="B272" s="201"/>
      <c r="C272" s="202"/>
      <c r="D272" s="203" t="s">
        <v>138</v>
      </c>
      <c r="E272" s="204" t="s">
        <v>1</v>
      </c>
      <c r="F272" s="205" t="s">
        <v>430</v>
      </c>
      <c r="G272" s="202"/>
      <c r="H272" s="206">
        <v>2</v>
      </c>
      <c r="I272" s="207"/>
      <c r="J272" s="202"/>
      <c r="K272" s="202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138</v>
      </c>
      <c r="AU272" s="212" t="s">
        <v>91</v>
      </c>
      <c r="AV272" s="13" t="s">
        <v>91</v>
      </c>
      <c r="AW272" s="13" t="s">
        <v>38</v>
      </c>
      <c r="AX272" s="13" t="s">
        <v>89</v>
      </c>
      <c r="AY272" s="212" t="s">
        <v>130</v>
      </c>
    </row>
    <row r="273" spans="1:65" s="2" customFormat="1" ht="16.5" customHeight="1">
      <c r="A273" s="34"/>
      <c r="B273" s="35"/>
      <c r="C273" s="213" t="s">
        <v>431</v>
      </c>
      <c r="D273" s="213" t="s">
        <v>195</v>
      </c>
      <c r="E273" s="214" t="s">
        <v>432</v>
      </c>
      <c r="F273" s="215" t="s">
        <v>433</v>
      </c>
      <c r="G273" s="216" t="s">
        <v>328</v>
      </c>
      <c r="H273" s="217">
        <v>1</v>
      </c>
      <c r="I273" s="218"/>
      <c r="J273" s="219">
        <f>ROUND(I273*H273,2)</f>
        <v>0</v>
      </c>
      <c r="K273" s="215" t="s">
        <v>626</v>
      </c>
      <c r="L273" s="220"/>
      <c r="M273" s="221" t="s">
        <v>1</v>
      </c>
      <c r="N273" s="222" t="s">
        <v>46</v>
      </c>
      <c r="O273" s="71"/>
      <c r="P273" s="197">
        <f>O273*H273</f>
        <v>0</v>
      </c>
      <c r="Q273" s="197">
        <v>1.9E-3</v>
      </c>
      <c r="R273" s="197">
        <f>Q273*H273</f>
        <v>1.9E-3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169</v>
      </c>
      <c r="AT273" s="199" t="s">
        <v>195</v>
      </c>
      <c r="AU273" s="199" t="s">
        <v>91</v>
      </c>
      <c r="AY273" s="16" t="s">
        <v>130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136</v>
      </c>
      <c r="BM273" s="199" t="s">
        <v>434</v>
      </c>
    </row>
    <row r="274" spans="1:65" s="13" customFormat="1" ht="11.25">
      <c r="B274" s="201"/>
      <c r="C274" s="202"/>
      <c r="D274" s="203" t="s">
        <v>138</v>
      </c>
      <c r="E274" s="204" t="s">
        <v>1</v>
      </c>
      <c r="F274" s="205" t="s">
        <v>89</v>
      </c>
      <c r="G274" s="202"/>
      <c r="H274" s="206">
        <v>1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138</v>
      </c>
      <c r="AU274" s="212" t="s">
        <v>91</v>
      </c>
      <c r="AV274" s="13" t="s">
        <v>91</v>
      </c>
      <c r="AW274" s="13" t="s">
        <v>38</v>
      </c>
      <c r="AX274" s="13" t="s">
        <v>89</v>
      </c>
      <c r="AY274" s="212" t="s">
        <v>130</v>
      </c>
    </row>
    <row r="275" spans="1:65" s="2" customFormat="1" ht="16.5" customHeight="1">
      <c r="A275" s="34"/>
      <c r="B275" s="35"/>
      <c r="C275" s="213" t="s">
        <v>435</v>
      </c>
      <c r="D275" s="213" t="s">
        <v>195</v>
      </c>
      <c r="E275" s="214" t="s">
        <v>436</v>
      </c>
      <c r="F275" s="215" t="s">
        <v>437</v>
      </c>
      <c r="G275" s="216" t="s">
        <v>328</v>
      </c>
      <c r="H275" s="217">
        <v>1</v>
      </c>
      <c r="I275" s="218"/>
      <c r="J275" s="219">
        <f>ROUND(I275*H275,2)</f>
        <v>0</v>
      </c>
      <c r="K275" s="215" t="s">
        <v>626</v>
      </c>
      <c r="L275" s="220"/>
      <c r="M275" s="221" t="s">
        <v>1</v>
      </c>
      <c r="N275" s="222" t="s">
        <v>46</v>
      </c>
      <c r="O275" s="71"/>
      <c r="P275" s="197">
        <f>O275*H275</f>
        <v>0</v>
      </c>
      <c r="Q275" s="197">
        <v>2.5699999999999998E-3</v>
      </c>
      <c r="R275" s="197">
        <f>Q275*H275</f>
        <v>2.5699999999999998E-3</v>
      </c>
      <c r="S275" s="197">
        <v>0</v>
      </c>
      <c r="T275" s="19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9" t="s">
        <v>169</v>
      </c>
      <c r="AT275" s="199" t="s">
        <v>195</v>
      </c>
      <c r="AU275" s="199" t="s">
        <v>91</v>
      </c>
      <c r="AY275" s="16" t="s">
        <v>130</v>
      </c>
      <c r="BE275" s="200">
        <f>IF(N275="základní",J275,0)</f>
        <v>0</v>
      </c>
      <c r="BF275" s="200">
        <f>IF(N275="snížená",J275,0)</f>
        <v>0</v>
      </c>
      <c r="BG275" s="200">
        <f>IF(N275="zákl. přenesená",J275,0)</f>
        <v>0</v>
      </c>
      <c r="BH275" s="200">
        <f>IF(N275="sníž. přenesená",J275,0)</f>
        <v>0</v>
      </c>
      <c r="BI275" s="200">
        <f>IF(N275="nulová",J275,0)</f>
        <v>0</v>
      </c>
      <c r="BJ275" s="16" t="s">
        <v>89</v>
      </c>
      <c r="BK275" s="200">
        <f>ROUND(I275*H275,2)</f>
        <v>0</v>
      </c>
      <c r="BL275" s="16" t="s">
        <v>136</v>
      </c>
      <c r="BM275" s="199" t="s">
        <v>438</v>
      </c>
    </row>
    <row r="276" spans="1:65" s="13" customFormat="1" ht="11.25">
      <c r="B276" s="201"/>
      <c r="C276" s="202"/>
      <c r="D276" s="203" t="s">
        <v>138</v>
      </c>
      <c r="E276" s="204" t="s">
        <v>1</v>
      </c>
      <c r="F276" s="205" t="s">
        <v>89</v>
      </c>
      <c r="G276" s="202"/>
      <c r="H276" s="206">
        <v>1</v>
      </c>
      <c r="I276" s="207"/>
      <c r="J276" s="202"/>
      <c r="K276" s="202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138</v>
      </c>
      <c r="AU276" s="212" t="s">
        <v>91</v>
      </c>
      <c r="AV276" s="13" t="s">
        <v>91</v>
      </c>
      <c r="AW276" s="13" t="s">
        <v>38</v>
      </c>
      <c r="AX276" s="13" t="s">
        <v>89</v>
      </c>
      <c r="AY276" s="212" t="s">
        <v>130</v>
      </c>
    </row>
    <row r="277" spans="1:65" s="2" customFormat="1" ht="16.5" customHeight="1">
      <c r="A277" s="34"/>
      <c r="B277" s="35"/>
      <c r="C277" s="188" t="s">
        <v>439</v>
      </c>
      <c r="D277" s="188" t="s">
        <v>132</v>
      </c>
      <c r="E277" s="189" t="s">
        <v>440</v>
      </c>
      <c r="F277" s="190" t="s">
        <v>441</v>
      </c>
      <c r="G277" s="191" t="s">
        <v>328</v>
      </c>
      <c r="H277" s="192">
        <v>1</v>
      </c>
      <c r="I277" s="193"/>
      <c r="J277" s="194">
        <f>ROUND(I277*H277,2)</f>
        <v>0</v>
      </c>
      <c r="K277" s="190" t="s">
        <v>625</v>
      </c>
      <c r="L277" s="39"/>
      <c r="M277" s="195" t="s">
        <v>1</v>
      </c>
      <c r="N277" s="196" t="s">
        <v>46</v>
      </c>
      <c r="O277" s="71"/>
      <c r="P277" s="197">
        <f>O277*H277</f>
        <v>0</v>
      </c>
      <c r="Q277" s="197">
        <v>6.9999999999999999E-4</v>
      </c>
      <c r="R277" s="197">
        <f>Q277*H277</f>
        <v>6.9999999999999999E-4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136</v>
      </c>
      <c r="AT277" s="199" t="s">
        <v>132</v>
      </c>
      <c r="AU277" s="199" t="s">
        <v>91</v>
      </c>
      <c r="AY277" s="16" t="s">
        <v>130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136</v>
      </c>
      <c r="BM277" s="199" t="s">
        <v>442</v>
      </c>
    </row>
    <row r="278" spans="1:65" s="13" customFormat="1" ht="11.25">
      <c r="B278" s="201"/>
      <c r="C278" s="202"/>
      <c r="D278" s="203" t="s">
        <v>138</v>
      </c>
      <c r="E278" s="204" t="s">
        <v>1</v>
      </c>
      <c r="F278" s="205" t="s">
        <v>89</v>
      </c>
      <c r="G278" s="202"/>
      <c r="H278" s="206">
        <v>1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138</v>
      </c>
      <c r="AU278" s="212" t="s">
        <v>91</v>
      </c>
      <c r="AV278" s="13" t="s">
        <v>91</v>
      </c>
      <c r="AW278" s="13" t="s">
        <v>38</v>
      </c>
      <c r="AX278" s="13" t="s">
        <v>89</v>
      </c>
      <c r="AY278" s="212" t="s">
        <v>130</v>
      </c>
    </row>
    <row r="279" spans="1:65" s="2" customFormat="1" ht="24.2" customHeight="1">
      <c r="A279" s="34"/>
      <c r="B279" s="35"/>
      <c r="C279" s="213" t="s">
        <v>443</v>
      </c>
      <c r="D279" s="213" t="s">
        <v>195</v>
      </c>
      <c r="E279" s="214" t="s">
        <v>444</v>
      </c>
      <c r="F279" s="215" t="s">
        <v>445</v>
      </c>
      <c r="G279" s="216" t="s">
        <v>328</v>
      </c>
      <c r="H279" s="217">
        <v>1</v>
      </c>
      <c r="I279" s="218"/>
      <c r="J279" s="219">
        <f>ROUND(I279*H279,2)</f>
        <v>0</v>
      </c>
      <c r="K279" s="215" t="s">
        <v>626</v>
      </c>
      <c r="L279" s="220"/>
      <c r="M279" s="221" t="s">
        <v>1</v>
      </c>
      <c r="N279" s="222" t="s">
        <v>46</v>
      </c>
      <c r="O279" s="71"/>
      <c r="P279" s="197">
        <f>O279*H279</f>
        <v>0</v>
      </c>
      <c r="Q279" s="197">
        <v>4.7999999999999996E-3</v>
      </c>
      <c r="R279" s="197">
        <f>Q279*H279</f>
        <v>4.7999999999999996E-3</v>
      </c>
      <c r="S279" s="197">
        <v>0</v>
      </c>
      <c r="T279" s="19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169</v>
      </c>
      <c r="AT279" s="199" t="s">
        <v>195</v>
      </c>
      <c r="AU279" s="199" t="s">
        <v>91</v>
      </c>
      <c r="AY279" s="16" t="s">
        <v>130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136</v>
      </c>
      <c r="BM279" s="199" t="s">
        <v>446</v>
      </c>
    </row>
    <row r="280" spans="1:65" s="13" customFormat="1" ht="11.25">
      <c r="B280" s="201"/>
      <c r="C280" s="202"/>
      <c r="D280" s="203" t="s">
        <v>138</v>
      </c>
      <c r="E280" s="204" t="s">
        <v>1</v>
      </c>
      <c r="F280" s="205" t="s">
        <v>89</v>
      </c>
      <c r="G280" s="202"/>
      <c r="H280" s="206">
        <v>1</v>
      </c>
      <c r="I280" s="207"/>
      <c r="J280" s="202"/>
      <c r="K280" s="202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138</v>
      </c>
      <c r="AU280" s="212" t="s">
        <v>91</v>
      </c>
      <c r="AV280" s="13" t="s">
        <v>91</v>
      </c>
      <c r="AW280" s="13" t="s">
        <v>38</v>
      </c>
      <c r="AX280" s="13" t="s">
        <v>89</v>
      </c>
      <c r="AY280" s="212" t="s">
        <v>130</v>
      </c>
    </row>
    <row r="281" spans="1:65" s="2" customFormat="1" ht="16.5" customHeight="1">
      <c r="A281" s="34"/>
      <c r="B281" s="35"/>
      <c r="C281" s="213" t="s">
        <v>447</v>
      </c>
      <c r="D281" s="213" t="s">
        <v>195</v>
      </c>
      <c r="E281" s="214" t="s">
        <v>448</v>
      </c>
      <c r="F281" s="215" t="s">
        <v>449</v>
      </c>
      <c r="G281" s="216" t="s">
        <v>328</v>
      </c>
      <c r="H281" s="217">
        <v>1</v>
      </c>
      <c r="I281" s="218"/>
      <c r="J281" s="219">
        <f>ROUND(I281*H281,2)</f>
        <v>0</v>
      </c>
      <c r="K281" s="215" t="s">
        <v>625</v>
      </c>
      <c r="L281" s="220"/>
      <c r="M281" s="221" t="s">
        <v>1</v>
      </c>
      <c r="N281" s="222" t="s">
        <v>46</v>
      </c>
      <c r="O281" s="71"/>
      <c r="P281" s="197">
        <f>O281*H281</f>
        <v>0</v>
      </c>
      <c r="Q281" s="197">
        <v>2.5000000000000001E-3</v>
      </c>
      <c r="R281" s="197">
        <f>Q281*H281</f>
        <v>2.5000000000000001E-3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169</v>
      </c>
      <c r="AT281" s="199" t="s">
        <v>195</v>
      </c>
      <c r="AU281" s="199" t="s">
        <v>91</v>
      </c>
      <c r="AY281" s="16" t="s">
        <v>130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136</v>
      </c>
      <c r="BM281" s="199" t="s">
        <v>450</v>
      </c>
    </row>
    <row r="282" spans="1:65" s="13" customFormat="1" ht="11.25">
      <c r="B282" s="201"/>
      <c r="C282" s="202"/>
      <c r="D282" s="203" t="s">
        <v>138</v>
      </c>
      <c r="E282" s="204" t="s">
        <v>1</v>
      </c>
      <c r="F282" s="205" t="s">
        <v>89</v>
      </c>
      <c r="G282" s="202"/>
      <c r="H282" s="206">
        <v>1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138</v>
      </c>
      <c r="AU282" s="212" t="s">
        <v>91</v>
      </c>
      <c r="AV282" s="13" t="s">
        <v>91</v>
      </c>
      <c r="AW282" s="13" t="s">
        <v>38</v>
      </c>
      <c r="AX282" s="13" t="s">
        <v>89</v>
      </c>
      <c r="AY282" s="212" t="s">
        <v>130</v>
      </c>
    </row>
    <row r="283" spans="1:65" s="2" customFormat="1" ht="16.5" customHeight="1">
      <c r="A283" s="34"/>
      <c r="B283" s="35"/>
      <c r="C283" s="188" t="s">
        <v>451</v>
      </c>
      <c r="D283" s="188" t="s">
        <v>132</v>
      </c>
      <c r="E283" s="189" t="s">
        <v>452</v>
      </c>
      <c r="F283" s="190" t="s">
        <v>453</v>
      </c>
      <c r="G283" s="191" t="s">
        <v>155</v>
      </c>
      <c r="H283" s="192">
        <v>45</v>
      </c>
      <c r="I283" s="193"/>
      <c r="J283" s="194">
        <f>ROUND(I283*H283,2)</f>
        <v>0</v>
      </c>
      <c r="K283" s="190" t="s">
        <v>625</v>
      </c>
      <c r="L283" s="39"/>
      <c r="M283" s="195" t="s">
        <v>1</v>
      </c>
      <c r="N283" s="196" t="s">
        <v>46</v>
      </c>
      <c r="O283" s="71"/>
      <c r="P283" s="197">
        <f>O283*H283</f>
        <v>0</v>
      </c>
      <c r="Q283" s="197">
        <v>0</v>
      </c>
      <c r="R283" s="197">
        <f>Q283*H283</f>
        <v>0</v>
      </c>
      <c r="S283" s="197">
        <v>0</v>
      </c>
      <c r="T283" s="19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9" t="s">
        <v>136</v>
      </c>
      <c r="AT283" s="199" t="s">
        <v>132</v>
      </c>
      <c r="AU283" s="199" t="s">
        <v>91</v>
      </c>
      <c r="AY283" s="16" t="s">
        <v>130</v>
      </c>
      <c r="BE283" s="200">
        <f>IF(N283="základní",J283,0)</f>
        <v>0</v>
      </c>
      <c r="BF283" s="200">
        <f>IF(N283="snížená",J283,0)</f>
        <v>0</v>
      </c>
      <c r="BG283" s="200">
        <f>IF(N283="zákl. přenesená",J283,0)</f>
        <v>0</v>
      </c>
      <c r="BH283" s="200">
        <f>IF(N283="sníž. přenesená",J283,0)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136</v>
      </c>
      <c r="BM283" s="199" t="s">
        <v>454</v>
      </c>
    </row>
    <row r="284" spans="1:65" s="13" customFormat="1" ht="11.25">
      <c r="B284" s="201"/>
      <c r="C284" s="202"/>
      <c r="D284" s="203" t="s">
        <v>138</v>
      </c>
      <c r="E284" s="204" t="s">
        <v>1</v>
      </c>
      <c r="F284" s="205" t="s">
        <v>455</v>
      </c>
      <c r="G284" s="202"/>
      <c r="H284" s="206">
        <v>45</v>
      </c>
      <c r="I284" s="207"/>
      <c r="J284" s="202"/>
      <c r="K284" s="202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138</v>
      </c>
      <c r="AU284" s="212" t="s">
        <v>91</v>
      </c>
      <c r="AV284" s="13" t="s">
        <v>91</v>
      </c>
      <c r="AW284" s="13" t="s">
        <v>38</v>
      </c>
      <c r="AX284" s="13" t="s">
        <v>89</v>
      </c>
      <c r="AY284" s="212" t="s">
        <v>130</v>
      </c>
    </row>
    <row r="285" spans="1:65" s="2" customFormat="1" ht="16.5" customHeight="1">
      <c r="A285" s="34"/>
      <c r="B285" s="35"/>
      <c r="C285" s="188" t="s">
        <v>456</v>
      </c>
      <c r="D285" s="188" t="s">
        <v>132</v>
      </c>
      <c r="E285" s="189" t="s">
        <v>457</v>
      </c>
      <c r="F285" s="190" t="s">
        <v>458</v>
      </c>
      <c r="G285" s="191" t="s">
        <v>155</v>
      </c>
      <c r="H285" s="192">
        <v>45</v>
      </c>
      <c r="I285" s="193"/>
      <c r="J285" s="194">
        <f>ROUND(I285*H285,2)</f>
        <v>0</v>
      </c>
      <c r="K285" s="190" t="s">
        <v>625</v>
      </c>
      <c r="L285" s="39"/>
      <c r="M285" s="195" t="s">
        <v>1</v>
      </c>
      <c r="N285" s="196" t="s">
        <v>46</v>
      </c>
      <c r="O285" s="71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136</v>
      </c>
      <c r="AT285" s="199" t="s">
        <v>132</v>
      </c>
      <c r="AU285" s="199" t="s">
        <v>91</v>
      </c>
      <c r="AY285" s="16" t="s">
        <v>130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136</v>
      </c>
      <c r="BM285" s="199" t="s">
        <v>459</v>
      </c>
    </row>
    <row r="286" spans="1:65" s="13" customFormat="1" ht="11.25">
      <c r="B286" s="201"/>
      <c r="C286" s="202"/>
      <c r="D286" s="203" t="s">
        <v>138</v>
      </c>
      <c r="E286" s="204" t="s">
        <v>1</v>
      </c>
      <c r="F286" s="205" t="s">
        <v>455</v>
      </c>
      <c r="G286" s="202"/>
      <c r="H286" s="206">
        <v>45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138</v>
      </c>
      <c r="AU286" s="212" t="s">
        <v>91</v>
      </c>
      <c r="AV286" s="13" t="s">
        <v>91</v>
      </c>
      <c r="AW286" s="13" t="s">
        <v>38</v>
      </c>
      <c r="AX286" s="13" t="s">
        <v>89</v>
      </c>
      <c r="AY286" s="212" t="s">
        <v>130</v>
      </c>
    </row>
    <row r="287" spans="1:65" s="2" customFormat="1" ht="16.5" customHeight="1">
      <c r="A287" s="34"/>
      <c r="B287" s="35"/>
      <c r="C287" s="188" t="s">
        <v>460</v>
      </c>
      <c r="D287" s="188" t="s">
        <v>132</v>
      </c>
      <c r="E287" s="189" t="s">
        <v>461</v>
      </c>
      <c r="F287" s="190" t="s">
        <v>462</v>
      </c>
      <c r="G287" s="191" t="s">
        <v>328</v>
      </c>
      <c r="H287" s="192">
        <v>2</v>
      </c>
      <c r="I287" s="193"/>
      <c r="J287" s="194">
        <f>ROUND(I287*H287,2)</f>
        <v>0</v>
      </c>
      <c r="K287" s="190" t="s">
        <v>625</v>
      </c>
      <c r="L287" s="39"/>
      <c r="M287" s="195" t="s">
        <v>1</v>
      </c>
      <c r="N287" s="196" t="s">
        <v>46</v>
      </c>
      <c r="O287" s="71"/>
      <c r="P287" s="197">
        <f>O287*H287</f>
        <v>0</v>
      </c>
      <c r="Q287" s="197">
        <v>0.46005000000000001</v>
      </c>
      <c r="R287" s="197">
        <f>Q287*H287</f>
        <v>0.92010000000000003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136</v>
      </c>
      <c r="AT287" s="199" t="s">
        <v>132</v>
      </c>
      <c r="AU287" s="199" t="s">
        <v>91</v>
      </c>
      <c r="AY287" s="16" t="s">
        <v>130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136</v>
      </c>
      <c r="BM287" s="199" t="s">
        <v>463</v>
      </c>
    </row>
    <row r="288" spans="1:65" s="13" customFormat="1" ht="11.25">
      <c r="B288" s="201"/>
      <c r="C288" s="202"/>
      <c r="D288" s="203" t="s">
        <v>138</v>
      </c>
      <c r="E288" s="204" t="s">
        <v>1</v>
      </c>
      <c r="F288" s="205" t="s">
        <v>91</v>
      </c>
      <c r="G288" s="202"/>
      <c r="H288" s="206">
        <v>2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138</v>
      </c>
      <c r="AU288" s="212" t="s">
        <v>91</v>
      </c>
      <c r="AV288" s="13" t="s">
        <v>91</v>
      </c>
      <c r="AW288" s="13" t="s">
        <v>38</v>
      </c>
      <c r="AX288" s="13" t="s">
        <v>89</v>
      </c>
      <c r="AY288" s="212" t="s">
        <v>130</v>
      </c>
    </row>
    <row r="289" spans="1:65" s="2" customFormat="1" ht="16.5" customHeight="1">
      <c r="A289" s="34"/>
      <c r="B289" s="35"/>
      <c r="C289" s="188" t="s">
        <v>464</v>
      </c>
      <c r="D289" s="188" t="s">
        <v>132</v>
      </c>
      <c r="E289" s="189" t="s">
        <v>465</v>
      </c>
      <c r="F289" s="190" t="s">
        <v>466</v>
      </c>
      <c r="G289" s="191" t="s">
        <v>155</v>
      </c>
      <c r="H289" s="192">
        <v>40</v>
      </c>
      <c r="I289" s="193"/>
      <c r="J289" s="194">
        <f>ROUND(I289*H289,2)</f>
        <v>0</v>
      </c>
      <c r="K289" s="190" t="s">
        <v>625</v>
      </c>
      <c r="L289" s="39"/>
      <c r="M289" s="195" t="s">
        <v>1</v>
      </c>
      <c r="N289" s="196" t="s">
        <v>46</v>
      </c>
      <c r="O289" s="71"/>
      <c r="P289" s="197">
        <f>O289*H289</f>
        <v>0</v>
      </c>
      <c r="Q289" s="197">
        <v>1.9000000000000001E-4</v>
      </c>
      <c r="R289" s="197">
        <f>Q289*H289</f>
        <v>7.6000000000000009E-3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136</v>
      </c>
      <c r="AT289" s="199" t="s">
        <v>132</v>
      </c>
      <c r="AU289" s="199" t="s">
        <v>91</v>
      </c>
      <c r="AY289" s="16" t="s">
        <v>130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6" t="s">
        <v>89</v>
      </c>
      <c r="BK289" s="200">
        <f>ROUND(I289*H289,2)</f>
        <v>0</v>
      </c>
      <c r="BL289" s="16" t="s">
        <v>136</v>
      </c>
      <c r="BM289" s="199" t="s">
        <v>467</v>
      </c>
    </row>
    <row r="290" spans="1:65" s="13" customFormat="1" ht="11.25">
      <c r="B290" s="201"/>
      <c r="C290" s="202"/>
      <c r="D290" s="203" t="s">
        <v>138</v>
      </c>
      <c r="E290" s="204" t="s">
        <v>1</v>
      </c>
      <c r="F290" s="205" t="s">
        <v>468</v>
      </c>
      <c r="G290" s="202"/>
      <c r="H290" s="206">
        <v>40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138</v>
      </c>
      <c r="AU290" s="212" t="s">
        <v>91</v>
      </c>
      <c r="AV290" s="13" t="s">
        <v>91</v>
      </c>
      <c r="AW290" s="13" t="s">
        <v>38</v>
      </c>
      <c r="AX290" s="13" t="s">
        <v>89</v>
      </c>
      <c r="AY290" s="212" t="s">
        <v>130</v>
      </c>
    </row>
    <row r="291" spans="1:65" s="2" customFormat="1" ht="16.5" customHeight="1">
      <c r="A291" s="34"/>
      <c r="B291" s="35"/>
      <c r="C291" s="188" t="s">
        <v>469</v>
      </c>
      <c r="D291" s="188" t="s">
        <v>132</v>
      </c>
      <c r="E291" s="189" t="s">
        <v>470</v>
      </c>
      <c r="F291" s="190" t="s">
        <v>471</v>
      </c>
      <c r="G291" s="191" t="s">
        <v>155</v>
      </c>
      <c r="H291" s="192">
        <v>30</v>
      </c>
      <c r="I291" s="193"/>
      <c r="J291" s="194">
        <f>ROUND(I291*H291,2)</f>
        <v>0</v>
      </c>
      <c r="K291" s="190" t="s">
        <v>625</v>
      </c>
      <c r="L291" s="39"/>
      <c r="M291" s="195" t="s">
        <v>1</v>
      </c>
      <c r="N291" s="196" t="s">
        <v>46</v>
      </c>
      <c r="O291" s="71"/>
      <c r="P291" s="197">
        <f>O291*H291</f>
        <v>0</v>
      </c>
      <c r="Q291" s="197">
        <v>9.0000000000000006E-5</v>
      </c>
      <c r="R291" s="197">
        <f>Q291*H291</f>
        <v>2.7000000000000001E-3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136</v>
      </c>
      <c r="AT291" s="199" t="s">
        <v>132</v>
      </c>
      <c r="AU291" s="199" t="s">
        <v>91</v>
      </c>
      <c r="AY291" s="16" t="s">
        <v>130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6" t="s">
        <v>89</v>
      </c>
      <c r="BK291" s="200">
        <f>ROUND(I291*H291,2)</f>
        <v>0</v>
      </c>
      <c r="BL291" s="16" t="s">
        <v>136</v>
      </c>
      <c r="BM291" s="199" t="s">
        <v>472</v>
      </c>
    </row>
    <row r="292" spans="1:65" s="13" customFormat="1" ht="11.25">
      <c r="B292" s="201"/>
      <c r="C292" s="202"/>
      <c r="D292" s="203" t="s">
        <v>138</v>
      </c>
      <c r="E292" s="204" t="s">
        <v>1</v>
      </c>
      <c r="F292" s="205" t="s">
        <v>473</v>
      </c>
      <c r="G292" s="202"/>
      <c r="H292" s="206">
        <v>30</v>
      </c>
      <c r="I292" s="207"/>
      <c r="J292" s="202"/>
      <c r="K292" s="202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138</v>
      </c>
      <c r="AU292" s="212" t="s">
        <v>91</v>
      </c>
      <c r="AV292" s="13" t="s">
        <v>91</v>
      </c>
      <c r="AW292" s="13" t="s">
        <v>38</v>
      </c>
      <c r="AX292" s="13" t="s">
        <v>89</v>
      </c>
      <c r="AY292" s="212" t="s">
        <v>130</v>
      </c>
    </row>
    <row r="293" spans="1:65" s="2" customFormat="1" ht="16.5" customHeight="1">
      <c r="A293" s="34"/>
      <c r="B293" s="35"/>
      <c r="C293" s="188" t="s">
        <v>474</v>
      </c>
      <c r="D293" s="188" t="s">
        <v>132</v>
      </c>
      <c r="E293" s="189" t="s">
        <v>475</v>
      </c>
      <c r="F293" s="190" t="s">
        <v>476</v>
      </c>
      <c r="G293" s="191" t="s">
        <v>172</v>
      </c>
      <c r="H293" s="192">
        <v>0.54300000000000004</v>
      </c>
      <c r="I293" s="193"/>
      <c r="J293" s="194">
        <f>ROUND(I293*H293,2)</f>
        <v>0</v>
      </c>
      <c r="K293" s="190" t="s">
        <v>625</v>
      </c>
      <c r="L293" s="39"/>
      <c r="M293" s="195" t="s">
        <v>1</v>
      </c>
      <c r="N293" s="196" t="s">
        <v>46</v>
      </c>
      <c r="O293" s="71"/>
      <c r="P293" s="197">
        <f>O293*H293</f>
        <v>0</v>
      </c>
      <c r="Q293" s="197">
        <v>1.5298499999999999</v>
      </c>
      <c r="R293" s="197">
        <f>Q293*H293</f>
        <v>0.83070854999999999</v>
      </c>
      <c r="S293" s="197">
        <v>0</v>
      </c>
      <c r="T293" s="19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9" t="s">
        <v>136</v>
      </c>
      <c r="AT293" s="199" t="s">
        <v>132</v>
      </c>
      <c r="AU293" s="199" t="s">
        <v>91</v>
      </c>
      <c r="AY293" s="16" t="s">
        <v>130</v>
      </c>
      <c r="BE293" s="200">
        <f>IF(N293="základní",J293,0)</f>
        <v>0</v>
      </c>
      <c r="BF293" s="200">
        <f>IF(N293="snížená",J293,0)</f>
        <v>0</v>
      </c>
      <c r="BG293" s="200">
        <f>IF(N293="zákl. přenesená",J293,0)</f>
        <v>0</v>
      </c>
      <c r="BH293" s="200">
        <f>IF(N293="sníž. přenesená",J293,0)</f>
        <v>0</v>
      </c>
      <c r="BI293" s="200">
        <f>IF(N293="nulová",J293,0)</f>
        <v>0</v>
      </c>
      <c r="BJ293" s="16" t="s">
        <v>89</v>
      </c>
      <c r="BK293" s="200">
        <f>ROUND(I293*H293,2)</f>
        <v>0</v>
      </c>
      <c r="BL293" s="16" t="s">
        <v>136</v>
      </c>
      <c r="BM293" s="199" t="s">
        <v>477</v>
      </c>
    </row>
    <row r="294" spans="1:65" s="13" customFormat="1" ht="11.25">
      <c r="B294" s="201"/>
      <c r="C294" s="202"/>
      <c r="D294" s="203" t="s">
        <v>138</v>
      </c>
      <c r="E294" s="204" t="s">
        <v>1</v>
      </c>
      <c r="F294" s="205" t="s">
        <v>478</v>
      </c>
      <c r="G294" s="202"/>
      <c r="H294" s="206">
        <v>0.54300000000000004</v>
      </c>
      <c r="I294" s="207"/>
      <c r="J294" s="202"/>
      <c r="K294" s="202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138</v>
      </c>
      <c r="AU294" s="212" t="s">
        <v>91</v>
      </c>
      <c r="AV294" s="13" t="s">
        <v>91</v>
      </c>
      <c r="AW294" s="13" t="s">
        <v>38</v>
      </c>
      <c r="AX294" s="13" t="s">
        <v>89</v>
      </c>
      <c r="AY294" s="212" t="s">
        <v>130</v>
      </c>
    </row>
    <row r="295" spans="1:65" s="2" customFormat="1" ht="16.5" customHeight="1">
      <c r="A295" s="34"/>
      <c r="B295" s="35"/>
      <c r="C295" s="188" t="s">
        <v>479</v>
      </c>
      <c r="D295" s="188" t="s">
        <v>132</v>
      </c>
      <c r="E295" s="189" t="s">
        <v>480</v>
      </c>
      <c r="F295" s="190" t="s">
        <v>481</v>
      </c>
      <c r="G295" s="191" t="s">
        <v>254</v>
      </c>
      <c r="H295" s="192">
        <v>760</v>
      </c>
      <c r="I295" s="193"/>
      <c r="J295" s="194">
        <f>ROUND(I295*H295,2)</f>
        <v>0</v>
      </c>
      <c r="K295" s="190" t="s">
        <v>625</v>
      </c>
      <c r="L295" s="39"/>
      <c r="M295" s="195" t="s">
        <v>1</v>
      </c>
      <c r="N295" s="196" t="s">
        <v>46</v>
      </c>
      <c r="O295" s="71"/>
      <c r="P295" s="197">
        <f>O295*H295</f>
        <v>0</v>
      </c>
      <c r="Q295" s="197">
        <v>1.33E-3</v>
      </c>
      <c r="R295" s="197">
        <f>Q295*H295</f>
        <v>1.0107999999999999</v>
      </c>
      <c r="S295" s="197">
        <v>0</v>
      </c>
      <c r="T295" s="19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9" t="s">
        <v>136</v>
      </c>
      <c r="AT295" s="199" t="s">
        <v>132</v>
      </c>
      <c r="AU295" s="199" t="s">
        <v>91</v>
      </c>
      <c r="AY295" s="16" t="s">
        <v>130</v>
      </c>
      <c r="BE295" s="200">
        <f>IF(N295="základní",J295,0)</f>
        <v>0</v>
      </c>
      <c r="BF295" s="200">
        <f>IF(N295="snížená",J295,0)</f>
        <v>0</v>
      </c>
      <c r="BG295" s="200">
        <f>IF(N295="zákl. přenesená",J295,0)</f>
        <v>0</v>
      </c>
      <c r="BH295" s="200">
        <f>IF(N295="sníž. přenesená",J295,0)</f>
        <v>0</v>
      </c>
      <c r="BI295" s="200">
        <f>IF(N295="nulová",J295,0)</f>
        <v>0</v>
      </c>
      <c r="BJ295" s="16" t="s">
        <v>89</v>
      </c>
      <c r="BK295" s="200">
        <f>ROUND(I295*H295,2)</f>
        <v>0</v>
      </c>
      <c r="BL295" s="16" t="s">
        <v>136</v>
      </c>
      <c r="BM295" s="199" t="s">
        <v>482</v>
      </c>
    </row>
    <row r="296" spans="1:65" s="13" customFormat="1" ht="11.25">
      <c r="B296" s="201"/>
      <c r="C296" s="202"/>
      <c r="D296" s="203" t="s">
        <v>138</v>
      </c>
      <c r="E296" s="204" t="s">
        <v>1</v>
      </c>
      <c r="F296" s="205" t="s">
        <v>483</v>
      </c>
      <c r="G296" s="202"/>
      <c r="H296" s="206">
        <v>760</v>
      </c>
      <c r="I296" s="207"/>
      <c r="J296" s="202"/>
      <c r="K296" s="202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138</v>
      </c>
      <c r="AU296" s="212" t="s">
        <v>91</v>
      </c>
      <c r="AV296" s="13" t="s">
        <v>91</v>
      </c>
      <c r="AW296" s="13" t="s">
        <v>38</v>
      </c>
      <c r="AX296" s="13" t="s">
        <v>89</v>
      </c>
      <c r="AY296" s="212" t="s">
        <v>130</v>
      </c>
    </row>
    <row r="297" spans="1:65" s="2" customFormat="1" ht="16.5" customHeight="1">
      <c r="A297" s="34"/>
      <c r="B297" s="35"/>
      <c r="C297" s="188" t="s">
        <v>484</v>
      </c>
      <c r="D297" s="188" t="s">
        <v>132</v>
      </c>
      <c r="E297" s="189" t="s">
        <v>485</v>
      </c>
      <c r="F297" s="190" t="s">
        <v>486</v>
      </c>
      <c r="G297" s="191" t="s">
        <v>328</v>
      </c>
      <c r="H297" s="192">
        <v>5</v>
      </c>
      <c r="I297" s="193"/>
      <c r="J297" s="194">
        <f>ROUND(I297*H297,2)</f>
        <v>0</v>
      </c>
      <c r="K297" s="190" t="s">
        <v>625</v>
      </c>
      <c r="L297" s="39"/>
      <c r="M297" s="195" t="s">
        <v>1</v>
      </c>
      <c r="N297" s="196" t="s">
        <v>46</v>
      </c>
      <c r="O297" s="71"/>
      <c r="P297" s="197">
        <f>O297*H297</f>
        <v>0</v>
      </c>
      <c r="Q297" s="197">
        <v>9.0000000000000006E-5</v>
      </c>
      <c r="R297" s="197">
        <f>Q297*H297</f>
        <v>4.5000000000000004E-4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136</v>
      </c>
      <c r="AT297" s="199" t="s">
        <v>132</v>
      </c>
      <c r="AU297" s="199" t="s">
        <v>91</v>
      </c>
      <c r="AY297" s="16" t="s">
        <v>130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6" t="s">
        <v>89</v>
      </c>
      <c r="BK297" s="200">
        <f>ROUND(I297*H297,2)</f>
        <v>0</v>
      </c>
      <c r="BL297" s="16" t="s">
        <v>136</v>
      </c>
      <c r="BM297" s="199" t="s">
        <v>487</v>
      </c>
    </row>
    <row r="298" spans="1:65" s="13" customFormat="1" ht="11.25">
      <c r="B298" s="201"/>
      <c r="C298" s="202"/>
      <c r="D298" s="203" t="s">
        <v>138</v>
      </c>
      <c r="E298" s="204" t="s">
        <v>1</v>
      </c>
      <c r="F298" s="205" t="s">
        <v>152</v>
      </c>
      <c r="G298" s="202"/>
      <c r="H298" s="206">
        <v>5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138</v>
      </c>
      <c r="AU298" s="212" t="s">
        <v>91</v>
      </c>
      <c r="AV298" s="13" t="s">
        <v>91</v>
      </c>
      <c r="AW298" s="13" t="s">
        <v>38</v>
      </c>
      <c r="AX298" s="13" t="s">
        <v>89</v>
      </c>
      <c r="AY298" s="212" t="s">
        <v>130</v>
      </c>
    </row>
    <row r="299" spans="1:65" s="2" customFormat="1" ht="16.5" customHeight="1">
      <c r="A299" s="34"/>
      <c r="B299" s="35"/>
      <c r="C299" s="188" t="s">
        <v>488</v>
      </c>
      <c r="D299" s="188" t="s">
        <v>132</v>
      </c>
      <c r="E299" s="189" t="s">
        <v>489</v>
      </c>
      <c r="F299" s="190" t="s">
        <v>490</v>
      </c>
      <c r="G299" s="191" t="s">
        <v>328</v>
      </c>
      <c r="H299" s="192">
        <v>2</v>
      </c>
      <c r="I299" s="193"/>
      <c r="J299" s="194">
        <f>ROUND(I299*H299,2)</f>
        <v>0</v>
      </c>
      <c r="K299" s="190" t="s">
        <v>625</v>
      </c>
      <c r="L299" s="39"/>
      <c r="M299" s="195" t="s">
        <v>1</v>
      </c>
      <c r="N299" s="196" t="s">
        <v>46</v>
      </c>
      <c r="O299" s="71"/>
      <c r="P299" s="197">
        <f>O299*H299</f>
        <v>0</v>
      </c>
      <c r="Q299" s="197">
        <v>7.3999999999999999E-4</v>
      </c>
      <c r="R299" s="197">
        <f>Q299*H299</f>
        <v>1.48E-3</v>
      </c>
      <c r="S299" s="197">
        <v>0</v>
      </c>
      <c r="T299" s="19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9" t="s">
        <v>136</v>
      </c>
      <c r="AT299" s="199" t="s">
        <v>132</v>
      </c>
      <c r="AU299" s="199" t="s">
        <v>91</v>
      </c>
      <c r="AY299" s="16" t="s">
        <v>130</v>
      </c>
      <c r="BE299" s="200">
        <f>IF(N299="základní",J299,0)</f>
        <v>0</v>
      </c>
      <c r="BF299" s="200">
        <f>IF(N299="snížená",J299,0)</f>
        <v>0</v>
      </c>
      <c r="BG299" s="200">
        <f>IF(N299="zákl. přenesená",J299,0)</f>
        <v>0</v>
      </c>
      <c r="BH299" s="200">
        <f>IF(N299="sníž. přenesená",J299,0)</f>
        <v>0</v>
      </c>
      <c r="BI299" s="200">
        <f>IF(N299="nulová",J299,0)</f>
        <v>0</v>
      </c>
      <c r="BJ299" s="16" t="s">
        <v>89</v>
      </c>
      <c r="BK299" s="200">
        <f>ROUND(I299*H299,2)</f>
        <v>0</v>
      </c>
      <c r="BL299" s="16" t="s">
        <v>136</v>
      </c>
      <c r="BM299" s="199" t="s">
        <v>491</v>
      </c>
    </row>
    <row r="300" spans="1:65" s="13" customFormat="1" ht="11.25">
      <c r="B300" s="201"/>
      <c r="C300" s="202"/>
      <c r="D300" s="203" t="s">
        <v>138</v>
      </c>
      <c r="E300" s="204" t="s">
        <v>1</v>
      </c>
      <c r="F300" s="205" t="s">
        <v>91</v>
      </c>
      <c r="G300" s="202"/>
      <c r="H300" s="206">
        <v>2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138</v>
      </c>
      <c r="AU300" s="212" t="s">
        <v>91</v>
      </c>
      <c r="AV300" s="13" t="s">
        <v>91</v>
      </c>
      <c r="AW300" s="13" t="s">
        <v>38</v>
      </c>
      <c r="AX300" s="13" t="s">
        <v>89</v>
      </c>
      <c r="AY300" s="212" t="s">
        <v>130</v>
      </c>
    </row>
    <row r="301" spans="1:65" s="2" customFormat="1" ht="24.2" customHeight="1">
      <c r="A301" s="34"/>
      <c r="B301" s="35"/>
      <c r="C301" s="188" t="s">
        <v>492</v>
      </c>
      <c r="D301" s="188" t="s">
        <v>132</v>
      </c>
      <c r="E301" s="189" t="s">
        <v>493</v>
      </c>
      <c r="F301" s="190" t="s">
        <v>494</v>
      </c>
      <c r="G301" s="191" t="s">
        <v>495</v>
      </c>
      <c r="H301" s="192">
        <v>1</v>
      </c>
      <c r="I301" s="193"/>
      <c r="J301" s="194">
        <f>ROUND(I301*H301,2)</f>
        <v>0</v>
      </c>
      <c r="K301" s="190" t="s">
        <v>626</v>
      </c>
      <c r="L301" s="39"/>
      <c r="M301" s="195" t="s">
        <v>1</v>
      </c>
      <c r="N301" s="196" t="s">
        <v>46</v>
      </c>
      <c r="O301" s="71"/>
      <c r="P301" s="197">
        <f>O301*H301</f>
        <v>0</v>
      </c>
      <c r="Q301" s="197">
        <v>0</v>
      </c>
      <c r="R301" s="197">
        <f>Q301*H301</f>
        <v>0</v>
      </c>
      <c r="S301" s="197">
        <v>0</v>
      </c>
      <c r="T301" s="19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9" t="s">
        <v>136</v>
      </c>
      <c r="AT301" s="199" t="s">
        <v>132</v>
      </c>
      <c r="AU301" s="199" t="s">
        <v>91</v>
      </c>
      <c r="AY301" s="16" t="s">
        <v>130</v>
      </c>
      <c r="BE301" s="200">
        <f>IF(N301="základní",J301,0)</f>
        <v>0</v>
      </c>
      <c r="BF301" s="200">
        <f>IF(N301="snížená",J301,0)</f>
        <v>0</v>
      </c>
      <c r="BG301" s="200">
        <f>IF(N301="zákl. přenesená",J301,0)</f>
        <v>0</v>
      </c>
      <c r="BH301" s="200">
        <f>IF(N301="sníž. přenesená",J301,0)</f>
        <v>0</v>
      </c>
      <c r="BI301" s="200">
        <f>IF(N301="nulová",J301,0)</f>
        <v>0</v>
      </c>
      <c r="BJ301" s="16" t="s">
        <v>89</v>
      </c>
      <c r="BK301" s="200">
        <f>ROUND(I301*H301,2)</f>
        <v>0</v>
      </c>
      <c r="BL301" s="16" t="s">
        <v>136</v>
      </c>
      <c r="BM301" s="199" t="s">
        <v>496</v>
      </c>
    </row>
    <row r="302" spans="1:65" s="13" customFormat="1" ht="11.25">
      <c r="B302" s="201"/>
      <c r="C302" s="202"/>
      <c r="D302" s="203" t="s">
        <v>138</v>
      </c>
      <c r="E302" s="204" t="s">
        <v>1</v>
      </c>
      <c r="F302" s="205" t="s">
        <v>89</v>
      </c>
      <c r="G302" s="202"/>
      <c r="H302" s="206">
        <v>1</v>
      </c>
      <c r="I302" s="207"/>
      <c r="J302" s="202"/>
      <c r="K302" s="202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138</v>
      </c>
      <c r="AU302" s="212" t="s">
        <v>91</v>
      </c>
      <c r="AV302" s="13" t="s">
        <v>91</v>
      </c>
      <c r="AW302" s="13" t="s">
        <v>38</v>
      </c>
      <c r="AX302" s="13" t="s">
        <v>89</v>
      </c>
      <c r="AY302" s="212" t="s">
        <v>130</v>
      </c>
    </row>
    <row r="303" spans="1:65" s="2" customFormat="1" ht="16.5" customHeight="1">
      <c r="A303" s="34"/>
      <c r="B303" s="35"/>
      <c r="C303" s="188" t="s">
        <v>497</v>
      </c>
      <c r="D303" s="188" t="s">
        <v>132</v>
      </c>
      <c r="E303" s="189" t="s">
        <v>498</v>
      </c>
      <c r="F303" s="190" t="s">
        <v>499</v>
      </c>
      <c r="G303" s="191" t="s">
        <v>328</v>
      </c>
      <c r="H303" s="192">
        <v>5</v>
      </c>
      <c r="I303" s="193"/>
      <c r="J303" s="194">
        <f>ROUND(I303*H303,2)</f>
        <v>0</v>
      </c>
      <c r="K303" s="190" t="s">
        <v>626</v>
      </c>
      <c r="L303" s="39"/>
      <c r="M303" s="195" t="s">
        <v>1</v>
      </c>
      <c r="N303" s="196" t="s">
        <v>46</v>
      </c>
      <c r="O303" s="71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136</v>
      </c>
      <c r="AT303" s="199" t="s">
        <v>132</v>
      </c>
      <c r="AU303" s="199" t="s">
        <v>91</v>
      </c>
      <c r="AY303" s="16" t="s">
        <v>130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6" t="s">
        <v>89</v>
      </c>
      <c r="BK303" s="200">
        <f>ROUND(I303*H303,2)</f>
        <v>0</v>
      </c>
      <c r="BL303" s="16" t="s">
        <v>136</v>
      </c>
      <c r="BM303" s="199" t="s">
        <v>500</v>
      </c>
    </row>
    <row r="304" spans="1:65" s="13" customFormat="1" ht="11.25">
      <c r="B304" s="201"/>
      <c r="C304" s="202"/>
      <c r="D304" s="203" t="s">
        <v>138</v>
      </c>
      <c r="E304" s="204" t="s">
        <v>1</v>
      </c>
      <c r="F304" s="205" t="s">
        <v>152</v>
      </c>
      <c r="G304" s="202"/>
      <c r="H304" s="206">
        <v>5</v>
      </c>
      <c r="I304" s="207"/>
      <c r="J304" s="202"/>
      <c r="K304" s="202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138</v>
      </c>
      <c r="AU304" s="212" t="s">
        <v>91</v>
      </c>
      <c r="AV304" s="13" t="s">
        <v>91</v>
      </c>
      <c r="AW304" s="13" t="s">
        <v>38</v>
      </c>
      <c r="AX304" s="13" t="s">
        <v>89</v>
      </c>
      <c r="AY304" s="212" t="s">
        <v>130</v>
      </c>
    </row>
    <row r="305" spans="1:65" s="2" customFormat="1" ht="24.2" customHeight="1">
      <c r="A305" s="34"/>
      <c r="B305" s="35"/>
      <c r="C305" s="188" t="s">
        <v>501</v>
      </c>
      <c r="D305" s="188" t="s">
        <v>132</v>
      </c>
      <c r="E305" s="189" t="s">
        <v>502</v>
      </c>
      <c r="F305" s="190" t="s">
        <v>503</v>
      </c>
      <c r="G305" s="191" t="s">
        <v>495</v>
      </c>
      <c r="H305" s="192">
        <v>1</v>
      </c>
      <c r="I305" s="193"/>
      <c r="J305" s="194">
        <f>ROUND(I305*H305,2)</f>
        <v>0</v>
      </c>
      <c r="K305" s="190" t="s">
        <v>626</v>
      </c>
      <c r="L305" s="39"/>
      <c r="M305" s="195" t="s">
        <v>1</v>
      </c>
      <c r="N305" s="196" t="s">
        <v>46</v>
      </c>
      <c r="O305" s="71"/>
      <c r="P305" s="197">
        <f>O305*H305</f>
        <v>0</v>
      </c>
      <c r="Q305" s="197">
        <v>0</v>
      </c>
      <c r="R305" s="197">
        <f>Q305*H305</f>
        <v>0</v>
      </c>
      <c r="S305" s="197">
        <v>0</v>
      </c>
      <c r="T305" s="19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9" t="s">
        <v>136</v>
      </c>
      <c r="AT305" s="199" t="s">
        <v>132</v>
      </c>
      <c r="AU305" s="199" t="s">
        <v>91</v>
      </c>
      <c r="AY305" s="16" t="s">
        <v>130</v>
      </c>
      <c r="BE305" s="200">
        <f>IF(N305="základní",J305,0)</f>
        <v>0</v>
      </c>
      <c r="BF305" s="200">
        <f>IF(N305="snížená",J305,0)</f>
        <v>0</v>
      </c>
      <c r="BG305" s="200">
        <f>IF(N305="zákl. přenesená",J305,0)</f>
        <v>0</v>
      </c>
      <c r="BH305" s="200">
        <f>IF(N305="sníž. přenesená",J305,0)</f>
        <v>0</v>
      </c>
      <c r="BI305" s="200">
        <f>IF(N305="nulová",J305,0)</f>
        <v>0</v>
      </c>
      <c r="BJ305" s="16" t="s">
        <v>89</v>
      </c>
      <c r="BK305" s="200">
        <f>ROUND(I305*H305,2)</f>
        <v>0</v>
      </c>
      <c r="BL305" s="16" t="s">
        <v>136</v>
      </c>
      <c r="BM305" s="199" t="s">
        <v>504</v>
      </c>
    </row>
    <row r="306" spans="1:65" s="13" customFormat="1" ht="11.25">
      <c r="B306" s="201"/>
      <c r="C306" s="202"/>
      <c r="D306" s="203" t="s">
        <v>138</v>
      </c>
      <c r="E306" s="204" t="s">
        <v>1</v>
      </c>
      <c r="F306" s="205" t="s">
        <v>89</v>
      </c>
      <c r="G306" s="202"/>
      <c r="H306" s="206">
        <v>1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138</v>
      </c>
      <c r="AU306" s="212" t="s">
        <v>91</v>
      </c>
      <c r="AV306" s="13" t="s">
        <v>91</v>
      </c>
      <c r="AW306" s="13" t="s">
        <v>38</v>
      </c>
      <c r="AX306" s="13" t="s">
        <v>89</v>
      </c>
      <c r="AY306" s="212" t="s">
        <v>130</v>
      </c>
    </row>
    <row r="307" spans="1:65" s="2" customFormat="1" ht="24.2" customHeight="1">
      <c r="A307" s="34"/>
      <c r="B307" s="35"/>
      <c r="C307" s="213" t="s">
        <v>505</v>
      </c>
      <c r="D307" s="213" t="s">
        <v>195</v>
      </c>
      <c r="E307" s="214" t="s">
        <v>506</v>
      </c>
      <c r="F307" s="215" t="s">
        <v>507</v>
      </c>
      <c r="G307" s="216" t="s">
        <v>495</v>
      </c>
      <c r="H307" s="217">
        <v>1</v>
      </c>
      <c r="I307" s="218"/>
      <c r="J307" s="219">
        <f>ROUND(I307*H307,2)</f>
        <v>0</v>
      </c>
      <c r="K307" s="215" t="s">
        <v>626</v>
      </c>
      <c r="L307" s="220"/>
      <c r="M307" s="221" t="s">
        <v>1</v>
      </c>
      <c r="N307" s="222" t="s">
        <v>46</v>
      </c>
      <c r="O307" s="71"/>
      <c r="P307" s="197">
        <f>O307*H307</f>
        <v>0</v>
      </c>
      <c r="Q307" s="197">
        <v>0</v>
      </c>
      <c r="R307" s="197">
        <f>Q307*H307</f>
        <v>0</v>
      </c>
      <c r="S307" s="197">
        <v>0</v>
      </c>
      <c r="T307" s="19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9" t="s">
        <v>169</v>
      </c>
      <c r="AT307" s="199" t="s">
        <v>195</v>
      </c>
      <c r="AU307" s="199" t="s">
        <v>91</v>
      </c>
      <c r="AY307" s="16" t="s">
        <v>130</v>
      </c>
      <c r="BE307" s="200">
        <f>IF(N307="základní",J307,0)</f>
        <v>0</v>
      </c>
      <c r="BF307" s="200">
        <f>IF(N307="snížená",J307,0)</f>
        <v>0</v>
      </c>
      <c r="BG307" s="200">
        <f>IF(N307="zákl. přenesená",J307,0)</f>
        <v>0</v>
      </c>
      <c r="BH307" s="200">
        <f>IF(N307="sníž. přenesená",J307,0)</f>
        <v>0</v>
      </c>
      <c r="BI307" s="200">
        <f>IF(N307="nulová",J307,0)</f>
        <v>0</v>
      </c>
      <c r="BJ307" s="16" t="s">
        <v>89</v>
      </c>
      <c r="BK307" s="200">
        <f>ROUND(I307*H307,2)</f>
        <v>0</v>
      </c>
      <c r="BL307" s="16" t="s">
        <v>136</v>
      </c>
      <c r="BM307" s="199" t="s">
        <v>508</v>
      </c>
    </row>
    <row r="308" spans="1:65" s="13" customFormat="1" ht="11.25">
      <c r="B308" s="201"/>
      <c r="C308" s="202"/>
      <c r="D308" s="203" t="s">
        <v>138</v>
      </c>
      <c r="E308" s="204" t="s">
        <v>1</v>
      </c>
      <c r="F308" s="205" t="s">
        <v>89</v>
      </c>
      <c r="G308" s="202"/>
      <c r="H308" s="206">
        <v>1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138</v>
      </c>
      <c r="AU308" s="212" t="s">
        <v>91</v>
      </c>
      <c r="AV308" s="13" t="s">
        <v>91</v>
      </c>
      <c r="AW308" s="13" t="s">
        <v>38</v>
      </c>
      <c r="AX308" s="13" t="s">
        <v>89</v>
      </c>
      <c r="AY308" s="212" t="s">
        <v>130</v>
      </c>
    </row>
    <row r="309" spans="1:65" s="12" customFormat="1" ht="22.9" customHeight="1">
      <c r="B309" s="172"/>
      <c r="C309" s="173"/>
      <c r="D309" s="174" t="s">
        <v>80</v>
      </c>
      <c r="E309" s="186" t="s">
        <v>175</v>
      </c>
      <c r="F309" s="186" t="s">
        <v>509</v>
      </c>
      <c r="G309" s="173"/>
      <c r="H309" s="173"/>
      <c r="I309" s="176"/>
      <c r="J309" s="187">
        <f>BK309</f>
        <v>0</v>
      </c>
      <c r="K309" s="173"/>
      <c r="L309" s="178"/>
      <c r="M309" s="179"/>
      <c r="N309" s="180"/>
      <c r="O309" s="180"/>
      <c r="P309" s="181">
        <f>P310+SUM(P311:P320)</f>
        <v>0</v>
      </c>
      <c r="Q309" s="180"/>
      <c r="R309" s="181">
        <f>R310+SUM(R311:R320)</f>
        <v>0.79584959999999993</v>
      </c>
      <c r="S309" s="180"/>
      <c r="T309" s="182">
        <f>T310+SUM(T311:T320)</f>
        <v>0</v>
      </c>
      <c r="AR309" s="183" t="s">
        <v>89</v>
      </c>
      <c r="AT309" s="184" t="s">
        <v>80</v>
      </c>
      <c r="AU309" s="184" t="s">
        <v>89</v>
      </c>
      <c r="AY309" s="183" t="s">
        <v>130</v>
      </c>
      <c r="BK309" s="185">
        <f>BK310+SUM(BK311:BK320)</f>
        <v>0</v>
      </c>
    </row>
    <row r="310" spans="1:65" s="2" customFormat="1" ht="16.5" customHeight="1">
      <c r="A310" s="34"/>
      <c r="B310" s="35"/>
      <c r="C310" s="188" t="s">
        <v>510</v>
      </c>
      <c r="D310" s="188" t="s">
        <v>132</v>
      </c>
      <c r="E310" s="189" t="s">
        <v>511</v>
      </c>
      <c r="F310" s="190" t="s">
        <v>512</v>
      </c>
      <c r="G310" s="191" t="s">
        <v>155</v>
      </c>
      <c r="H310" s="192">
        <v>4</v>
      </c>
      <c r="I310" s="193"/>
      <c r="J310" s="194">
        <f>ROUND(I310*H310,2)</f>
        <v>0</v>
      </c>
      <c r="K310" s="190" t="s">
        <v>625</v>
      </c>
      <c r="L310" s="39"/>
      <c r="M310" s="195" t="s">
        <v>1</v>
      </c>
      <c r="N310" s="196" t="s">
        <v>46</v>
      </c>
      <c r="O310" s="71"/>
      <c r="P310" s="197">
        <f>O310*H310</f>
        <v>0</v>
      </c>
      <c r="Q310" s="197">
        <v>0.14041999999999999</v>
      </c>
      <c r="R310" s="197">
        <f>Q310*H310</f>
        <v>0.56167999999999996</v>
      </c>
      <c r="S310" s="197">
        <v>0</v>
      </c>
      <c r="T310" s="19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9" t="s">
        <v>136</v>
      </c>
      <c r="AT310" s="199" t="s">
        <v>132</v>
      </c>
      <c r="AU310" s="199" t="s">
        <v>91</v>
      </c>
      <c r="AY310" s="16" t="s">
        <v>130</v>
      </c>
      <c r="BE310" s="200">
        <f>IF(N310="základní",J310,0)</f>
        <v>0</v>
      </c>
      <c r="BF310" s="200">
        <f>IF(N310="snížená",J310,0)</f>
        <v>0</v>
      </c>
      <c r="BG310" s="200">
        <f>IF(N310="zákl. přenesená",J310,0)</f>
        <v>0</v>
      </c>
      <c r="BH310" s="200">
        <f>IF(N310="sníž. přenesená",J310,0)</f>
        <v>0</v>
      </c>
      <c r="BI310" s="200">
        <f>IF(N310="nulová",J310,0)</f>
        <v>0</v>
      </c>
      <c r="BJ310" s="16" t="s">
        <v>89</v>
      </c>
      <c r="BK310" s="200">
        <f>ROUND(I310*H310,2)</f>
        <v>0</v>
      </c>
      <c r="BL310" s="16" t="s">
        <v>136</v>
      </c>
      <c r="BM310" s="199" t="s">
        <v>513</v>
      </c>
    </row>
    <row r="311" spans="1:65" s="13" customFormat="1" ht="11.25">
      <c r="B311" s="201"/>
      <c r="C311" s="202"/>
      <c r="D311" s="203" t="s">
        <v>138</v>
      </c>
      <c r="E311" s="204" t="s">
        <v>1</v>
      </c>
      <c r="F311" s="205" t="s">
        <v>157</v>
      </c>
      <c r="G311" s="202"/>
      <c r="H311" s="206">
        <v>4</v>
      </c>
      <c r="I311" s="207"/>
      <c r="J311" s="202"/>
      <c r="K311" s="202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138</v>
      </c>
      <c r="AU311" s="212" t="s">
        <v>91</v>
      </c>
      <c r="AV311" s="13" t="s">
        <v>91</v>
      </c>
      <c r="AW311" s="13" t="s">
        <v>38</v>
      </c>
      <c r="AX311" s="13" t="s">
        <v>89</v>
      </c>
      <c r="AY311" s="212" t="s">
        <v>130</v>
      </c>
    </row>
    <row r="312" spans="1:65" s="2" customFormat="1" ht="16.5" customHeight="1">
      <c r="A312" s="34"/>
      <c r="B312" s="35"/>
      <c r="C312" s="213" t="s">
        <v>514</v>
      </c>
      <c r="D312" s="213" t="s">
        <v>195</v>
      </c>
      <c r="E312" s="214" t="s">
        <v>515</v>
      </c>
      <c r="F312" s="215" t="s">
        <v>516</v>
      </c>
      <c r="G312" s="216" t="s">
        <v>155</v>
      </c>
      <c r="H312" s="217">
        <v>4.08</v>
      </c>
      <c r="I312" s="218"/>
      <c r="J312" s="219">
        <f>ROUND(I312*H312,2)</f>
        <v>0</v>
      </c>
      <c r="K312" s="215" t="s">
        <v>625</v>
      </c>
      <c r="L312" s="220"/>
      <c r="M312" s="221" t="s">
        <v>1</v>
      </c>
      <c r="N312" s="222" t="s">
        <v>46</v>
      </c>
      <c r="O312" s="71"/>
      <c r="P312" s="197">
        <f>O312*H312</f>
        <v>0</v>
      </c>
      <c r="Q312" s="197">
        <v>5.6120000000000003E-2</v>
      </c>
      <c r="R312" s="197">
        <f>Q312*H312</f>
        <v>0.22896960000000002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169</v>
      </c>
      <c r="AT312" s="199" t="s">
        <v>195</v>
      </c>
      <c r="AU312" s="199" t="s">
        <v>91</v>
      </c>
      <c r="AY312" s="16" t="s">
        <v>130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6" t="s">
        <v>89</v>
      </c>
      <c r="BK312" s="200">
        <f>ROUND(I312*H312,2)</f>
        <v>0</v>
      </c>
      <c r="BL312" s="16" t="s">
        <v>136</v>
      </c>
      <c r="BM312" s="199" t="s">
        <v>517</v>
      </c>
    </row>
    <row r="313" spans="1:65" s="13" customFormat="1" ht="11.25">
      <c r="B313" s="201"/>
      <c r="C313" s="202"/>
      <c r="D313" s="203" t="s">
        <v>138</v>
      </c>
      <c r="E313" s="202"/>
      <c r="F313" s="205" t="s">
        <v>518</v>
      </c>
      <c r="G313" s="202"/>
      <c r="H313" s="206">
        <v>4.08</v>
      </c>
      <c r="I313" s="207"/>
      <c r="J313" s="202"/>
      <c r="K313" s="202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138</v>
      </c>
      <c r="AU313" s="212" t="s">
        <v>91</v>
      </c>
      <c r="AV313" s="13" t="s">
        <v>91</v>
      </c>
      <c r="AW313" s="13" t="s">
        <v>4</v>
      </c>
      <c r="AX313" s="13" t="s">
        <v>89</v>
      </c>
      <c r="AY313" s="212" t="s">
        <v>130</v>
      </c>
    </row>
    <row r="314" spans="1:65" s="2" customFormat="1" ht="16.5" customHeight="1">
      <c r="A314" s="34"/>
      <c r="B314" s="35"/>
      <c r="C314" s="188" t="s">
        <v>519</v>
      </c>
      <c r="D314" s="188" t="s">
        <v>132</v>
      </c>
      <c r="E314" s="189" t="s">
        <v>520</v>
      </c>
      <c r="F314" s="190" t="s">
        <v>521</v>
      </c>
      <c r="G314" s="191" t="s">
        <v>155</v>
      </c>
      <c r="H314" s="192">
        <v>24.4</v>
      </c>
      <c r="I314" s="193"/>
      <c r="J314" s="194">
        <f>ROUND(I314*H314,2)</f>
        <v>0</v>
      </c>
      <c r="K314" s="190" t="s">
        <v>625</v>
      </c>
      <c r="L314" s="39"/>
      <c r="M314" s="195" t="s">
        <v>1</v>
      </c>
      <c r="N314" s="196" t="s">
        <v>46</v>
      </c>
      <c r="O314" s="71"/>
      <c r="P314" s="197">
        <f>O314*H314</f>
        <v>0</v>
      </c>
      <c r="Q314" s="197">
        <v>0</v>
      </c>
      <c r="R314" s="197">
        <f>Q314*H314</f>
        <v>0</v>
      </c>
      <c r="S314" s="197">
        <v>0</v>
      </c>
      <c r="T314" s="19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9" t="s">
        <v>136</v>
      </c>
      <c r="AT314" s="199" t="s">
        <v>132</v>
      </c>
      <c r="AU314" s="199" t="s">
        <v>91</v>
      </c>
      <c r="AY314" s="16" t="s">
        <v>130</v>
      </c>
      <c r="BE314" s="200">
        <f>IF(N314="základní",J314,0)</f>
        <v>0</v>
      </c>
      <c r="BF314" s="200">
        <f>IF(N314="snížená",J314,0)</f>
        <v>0</v>
      </c>
      <c r="BG314" s="200">
        <f>IF(N314="zákl. přenesená",J314,0)</f>
        <v>0</v>
      </c>
      <c r="BH314" s="200">
        <f>IF(N314="sníž. přenesená",J314,0)</f>
        <v>0</v>
      </c>
      <c r="BI314" s="200">
        <f>IF(N314="nulová",J314,0)</f>
        <v>0</v>
      </c>
      <c r="BJ314" s="16" t="s">
        <v>89</v>
      </c>
      <c r="BK314" s="200">
        <f>ROUND(I314*H314,2)</f>
        <v>0</v>
      </c>
      <c r="BL314" s="16" t="s">
        <v>136</v>
      </c>
      <c r="BM314" s="199" t="s">
        <v>522</v>
      </c>
    </row>
    <row r="315" spans="1:65" s="13" customFormat="1" ht="11.25">
      <c r="B315" s="201"/>
      <c r="C315" s="202"/>
      <c r="D315" s="203" t="s">
        <v>138</v>
      </c>
      <c r="E315" s="204" t="s">
        <v>1</v>
      </c>
      <c r="F315" s="205" t="s">
        <v>523</v>
      </c>
      <c r="G315" s="202"/>
      <c r="H315" s="206">
        <v>24.4</v>
      </c>
      <c r="I315" s="207"/>
      <c r="J315" s="202"/>
      <c r="K315" s="202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138</v>
      </c>
      <c r="AU315" s="212" t="s">
        <v>91</v>
      </c>
      <c r="AV315" s="13" t="s">
        <v>91</v>
      </c>
      <c r="AW315" s="13" t="s">
        <v>38</v>
      </c>
      <c r="AX315" s="13" t="s">
        <v>89</v>
      </c>
      <c r="AY315" s="212" t="s">
        <v>130</v>
      </c>
    </row>
    <row r="316" spans="1:65" s="2" customFormat="1" ht="21.75" customHeight="1">
      <c r="A316" s="34"/>
      <c r="B316" s="35"/>
      <c r="C316" s="188" t="s">
        <v>524</v>
      </c>
      <c r="D316" s="188" t="s">
        <v>132</v>
      </c>
      <c r="E316" s="189" t="s">
        <v>525</v>
      </c>
      <c r="F316" s="190" t="s">
        <v>526</v>
      </c>
      <c r="G316" s="191" t="s">
        <v>328</v>
      </c>
      <c r="H316" s="192">
        <v>8</v>
      </c>
      <c r="I316" s="193"/>
      <c r="J316" s="194">
        <f>ROUND(I316*H316,2)</f>
        <v>0</v>
      </c>
      <c r="K316" s="190" t="s">
        <v>625</v>
      </c>
      <c r="L316" s="39"/>
      <c r="M316" s="195" t="s">
        <v>1</v>
      </c>
      <c r="N316" s="196" t="s">
        <v>46</v>
      </c>
      <c r="O316" s="71"/>
      <c r="P316" s="197">
        <f>O316*H316</f>
        <v>0</v>
      </c>
      <c r="Q316" s="197">
        <v>6.4999999999999997E-4</v>
      </c>
      <c r="R316" s="197">
        <f>Q316*H316</f>
        <v>5.1999999999999998E-3</v>
      </c>
      <c r="S316" s="197">
        <v>0</v>
      </c>
      <c r="T316" s="19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9" t="s">
        <v>136</v>
      </c>
      <c r="AT316" s="199" t="s">
        <v>132</v>
      </c>
      <c r="AU316" s="199" t="s">
        <v>91</v>
      </c>
      <c r="AY316" s="16" t="s">
        <v>130</v>
      </c>
      <c r="BE316" s="200">
        <f>IF(N316="základní",J316,0)</f>
        <v>0</v>
      </c>
      <c r="BF316" s="200">
        <f>IF(N316="snížená",J316,0)</f>
        <v>0</v>
      </c>
      <c r="BG316" s="200">
        <f>IF(N316="zákl. přenesená",J316,0)</f>
        <v>0</v>
      </c>
      <c r="BH316" s="200">
        <f>IF(N316="sníž. přenesená",J316,0)</f>
        <v>0</v>
      </c>
      <c r="BI316" s="200">
        <f>IF(N316="nulová",J316,0)</f>
        <v>0</v>
      </c>
      <c r="BJ316" s="16" t="s">
        <v>89</v>
      </c>
      <c r="BK316" s="200">
        <f>ROUND(I316*H316,2)</f>
        <v>0</v>
      </c>
      <c r="BL316" s="16" t="s">
        <v>136</v>
      </c>
      <c r="BM316" s="199" t="s">
        <v>527</v>
      </c>
    </row>
    <row r="317" spans="1:65" s="13" customFormat="1" ht="11.25">
      <c r="B317" s="201"/>
      <c r="C317" s="202"/>
      <c r="D317" s="203" t="s">
        <v>138</v>
      </c>
      <c r="E317" s="204" t="s">
        <v>1</v>
      </c>
      <c r="F317" s="205" t="s">
        <v>528</v>
      </c>
      <c r="G317" s="202"/>
      <c r="H317" s="206">
        <v>8</v>
      </c>
      <c r="I317" s="207"/>
      <c r="J317" s="202"/>
      <c r="K317" s="202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138</v>
      </c>
      <c r="AU317" s="212" t="s">
        <v>91</v>
      </c>
      <c r="AV317" s="13" t="s">
        <v>91</v>
      </c>
      <c r="AW317" s="13" t="s">
        <v>38</v>
      </c>
      <c r="AX317" s="13" t="s">
        <v>89</v>
      </c>
      <c r="AY317" s="212" t="s">
        <v>130</v>
      </c>
    </row>
    <row r="318" spans="1:65" s="2" customFormat="1" ht="16.5" customHeight="1">
      <c r="A318" s="34"/>
      <c r="B318" s="35"/>
      <c r="C318" s="188" t="s">
        <v>529</v>
      </c>
      <c r="D318" s="188" t="s">
        <v>132</v>
      </c>
      <c r="E318" s="189" t="s">
        <v>530</v>
      </c>
      <c r="F318" s="190" t="s">
        <v>531</v>
      </c>
      <c r="G318" s="191" t="s">
        <v>135</v>
      </c>
      <c r="H318" s="192">
        <v>2.7</v>
      </c>
      <c r="I318" s="193"/>
      <c r="J318" s="194">
        <f>ROUND(I318*H318,2)</f>
        <v>0</v>
      </c>
      <c r="K318" s="190" t="s">
        <v>625</v>
      </c>
      <c r="L318" s="39"/>
      <c r="M318" s="195" t="s">
        <v>1</v>
      </c>
      <c r="N318" s="196" t="s">
        <v>46</v>
      </c>
      <c r="O318" s="71"/>
      <c r="P318" s="197">
        <f>O318*H318</f>
        <v>0</v>
      </c>
      <c r="Q318" s="197">
        <v>0</v>
      </c>
      <c r="R318" s="197">
        <f>Q318*H318</f>
        <v>0</v>
      </c>
      <c r="S318" s="197">
        <v>0</v>
      </c>
      <c r="T318" s="19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9" t="s">
        <v>136</v>
      </c>
      <c r="AT318" s="199" t="s">
        <v>132</v>
      </c>
      <c r="AU318" s="199" t="s">
        <v>91</v>
      </c>
      <c r="AY318" s="16" t="s">
        <v>130</v>
      </c>
      <c r="BE318" s="200">
        <f>IF(N318="základní",J318,0)</f>
        <v>0</v>
      </c>
      <c r="BF318" s="200">
        <f>IF(N318="snížená",J318,0)</f>
        <v>0</v>
      </c>
      <c r="BG318" s="200">
        <f>IF(N318="zákl. přenesená",J318,0)</f>
        <v>0</v>
      </c>
      <c r="BH318" s="200">
        <f>IF(N318="sníž. přenesená",J318,0)</f>
        <v>0</v>
      </c>
      <c r="BI318" s="200">
        <f>IF(N318="nulová",J318,0)</f>
        <v>0</v>
      </c>
      <c r="BJ318" s="16" t="s">
        <v>89</v>
      </c>
      <c r="BK318" s="200">
        <f>ROUND(I318*H318,2)</f>
        <v>0</v>
      </c>
      <c r="BL318" s="16" t="s">
        <v>136</v>
      </c>
      <c r="BM318" s="199" t="s">
        <v>532</v>
      </c>
    </row>
    <row r="319" spans="1:65" s="13" customFormat="1" ht="11.25">
      <c r="B319" s="201"/>
      <c r="C319" s="202"/>
      <c r="D319" s="203" t="s">
        <v>138</v>
      </c>
      <c r="E319" s="204" t="s">
        <v>1</v>
      </c>
      <c r="F319" s="205" t="s">
        <v>139</v>
      </c>
      <c r="G319" s="202"/>
      <c r="H319" s="206">
        <v>2.7</v>
      </c>
      <c r="I319" s="207"/>
      <c r="J319" s="202"/>
      <c r="K319" s="202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138</v>
      </c>
      <c r="AU319" s="212" t="s">
        <v>91</v>
      </c>
      <c r="AV319" s="13" t="s">
        <v>91</v>
      </c>
      <c r="AW319" s="13" t="s">
        <v>38</v>
      </c>
      <c r="AX319" s="13" t="s">
        <v>89</v>
      </c>
      <c r="AY319" s="212" t="s">
        <v>130</v>
      </c>
    </row>
    <row r="320" spans="1:65" s="12" customFormat="1" ht="20.85" customHeight="1">
      <c r="B320" s="172"/>
      <c r="C320" s="173"/>
      <c r="D320" s="174" t="s">
        <v>80</v>
      </c>
      <c r="E320" s="186" t="s">
        <v>533</v>
      </c>
      <c r="F320" s="186" t="s">
        <v>534</v>
      </c>
      <c r="G320" s="173"/>
      <c r="H320" s="173"/>
      <c r="I320" s="176"/>
      <c r="J320" s="187">
        <f>BK320</f>
        <v>0</v>
      </c>
      <c r="K320" s="173"/>
      <c r="L320" s="178"/>
      <c r="M320" s="179"/>
      <c r="N320" s="180"/>
      <c r="O320" s="180"/>
      <c r="P320" s="181">
        <f>SUM(P321:P329)</f>
        <v>0</v>
      </c>
      <c r="Q320" s="180"/>
      <c r="R320" s="181">
        <f>SUM(R321:R329)</f>
        <v>0</v>
      </c>
      <c r="S320" s="180"/>
      <c r="T320" s="182">
        <f>SUM(T321:T329)</f>
        <v>0</v>
      </c>
      <c r="AR320" s="183" t="s">
        <v>89</v>
      </c>
      <c r="AT320" s="184" t="s">
        <v>80</v>
      </c>
      <c r="AU320" s="184" t="s">
        <v>91</v>
      </c>
      <c r="AY320" s="183" t="s">
        <v>130</v>
      </c>
      <c r="BK320" s="185">
        <f>SUM(BK321:BK329)</f>
        <v>0</v>
      </c>
    </row>
    <row r="321" spans="1:65" s="2" customFormat="1" ht="16.5" customHeight="1">
      <c r="A321" s="34"/>
      <c r="B321" s="35"/>
      <c r="C321" s="188" t="s">
        <v>535</v>
      </c>
      <c r="D321" s="188" t="s">
        <v>132</v>
      </c>
      <c r="E321" s="189" t="s">
        <v>536</v>
      </c>
      <c r="F321" s="190" t="s">
        <v>537</v>
      </c>
      <c r="G321" s="191" t="s">
        <v>223</v>
      </c>
      <c r="H321" s="192">
        <v>15.6</v>
      </c>
      <c r="I321" s="193"/>
      <c r="J321" s="194">
        <f>ROUND(I321*H321,2)</f>
        <v>0</v>
      </c>
      <c r="K321" s="190" t="s">
        <v>625</v>
      </c>
      <c r="L321" s="39"/>
      <c r="M321" s="195" t="s">
        <v>1</v>
      </c>
      <c r="N321" s="196" t="s">
        <v>46</v>
      </c>
      <c r="O321" s="71"/>
      <c r="P321" s="197">
        <f>O321*H321</f>
        <v>0</v>
      </c>
      <c r="Q321" s="197">
        <v>0</v>
      </c>
      <c r="R321" s="197">
        <f>Q321*H321</f>
        <v>0</v>
      </c>
      <c r="S321" s="197">
        <v>0</v>
      </c>
      <c r="T321" s="19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9" t="s">
        <v>136</v>
      </c>
      <c r="AT321" s="199" t="s">
        <v>132</v>
      </c>
      <c r="AU321" s="199" t="s">
        <v>143</v>
      </c>
      <c r="AY321" s="16" t="s">
        <v>130</v>
      </c>
      <c r="BE321" s="200">
        <f>IF(N321="základní",J321,0)</f>
        <v>0</v>
      </c>
      <c r="BF321" s="200">
        <f>IF(N321="snížená",J321,0)</f>
        <v>0</v>
      </c>
      <c r="BG321" s="200">
        <f>IF(N321="zákl. přenesená",J321,0)</f>
        <v>0</v>
      </c>
      <c r="BH321" s="200">
        <f>IF(N321="sníž. přenesená",J321,0)</f>
        <v>0</v>
      </c>
      <c r="BI321" s="200">
        <f>IF(N321="nulová",J321,0)</f>
        <v>0</v>
      </c>
      <c r="BJ321" s="16" t="s">
        <v>89</v>
      </c>
      <c r="BK321" s="200">
        <f>ROUND(I321*H321,2)</f>
        <v>0</v>
      </c>
      <c r="BL321" s="16" t="s">
        <v>136</v>
      </c>
      <c r="BM321" s="199" t="s">
        <v>538</v>
      </c>
    </row>
    <row r="322" spans="1:65" s="13" customFormat="1" ht="11.25">
      <c r="B322" s="201"/>
      <c r="C322" s="202"/>
      <c r="D322" s="203" t="s">
        <v>138</v>
      </c>
      <c r="E322" s="204" t="s">
        <v>1</v>
      </c>
      <c r="F322" s="205" t="s">
        <v>539</v>
      </c>
      <c r="G322" s="202"/>
      <c r="H322" s="206">
        <v>1.08</v>
      </c>
      <c r="I322" s="207"/>
      <c r="J322" s="202"/>
      <c r="K322" s="202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138</v>
      </c>
      <c r="AU322" s="212" t="s">
        <v>143</v>
      </c>
      <c r="AV322" s="13" t="s">
        <v>91</v>
      </c>
      <c r="AW322" s="13" t="s">
        <v>38</v>
      </c>
      <c r="AX322" s="13" t="s">
        <v>81</v>
      </c>
      <c r="AY322" s="212" t="s">
        <v>130</v>
      </c>
    </row>
    <row r="323" spans="1:65" s="13" customFormat="1" ht="11.25">
      <c r="B323" s="201"/>
      <c r="C323" s="202"/>
      <c r="D323" s="203" t="s">
        <v>138</v>
      </c>
      <c r="E323" s="204" t="s">
        <v>1</v>
      </c>
      <c r="F323" s="205" t="s">
        <v>540</v>
      </c>
      <c r="G323" s="202"/>
      <c r="H323" s="206">
        <v>3.96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138</v>
      </c>
      <c r="AU323" s="212" t="s">
        <v>143</v>
      </c>
      <c r="AV323" s="13" t="s">
        <v>91</v>
      </c>
      <c r="AW323" s="13" t="s">
        <v>38</v>
      </c>
      <c r="AX323" s="13" t="s">
        <v>81</v>
      </c>
      <c r="AY323" s="212" t="s">
        <v>130</v>
      </c>
    </row>
    <row r="324" spans="1:65" s="13" customFormat="1" ht="11.25">
      <c r="B324" s="201"/>
      <c r="C324" s="202"/>
      <c r="D324" s="203" t="s">
        <v>138</v>
      </c>
      <c r="E324" s="204" t="s">
        <v>1</v>
      </c>
      <c r="F324" s="205" t="s">
        <v>541</v>
      </c>
      <c r="G324" s="202"/>
      <c r="H324" s="206">
        <v>10.56</v>
      </c>
      <c r="I324" s="207"/>
      <c r="J324" s="202"/>
      <c r="K324" s="202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138</v>
      </c>
      <c r="AU324" s="212" t="s">
        <v>143</v>
      </c>
      <c r="AV324" s="13" t="s">
        <v>91</v>
      </c>
      <c r="AW324" s="13" t="s">
        <v>38</v>
      </c>
      <c r="AX324" s="13" t="s">
        <v>81</v>
      </c>
      <c r="AY324" s="212" t="s">
        <v>130</v>
      </c>
    </row>
    <row r="325" spans="1:65" s="14" customFormat="1" ht="11.25">
      <c r="B325" s="223"/>
      <c r="C325" s="224"/>
      <c r="D325" s="203" t="s">
        <v>138</v>
      </c>
      <c r="E325" s="225" t="s">
        <v>1</v>
      </c>
      <c r="F325" s="226" t="s">
        <v>208</v>
      </c>
      <c r="G325" s="224"/>
      <c r="H325" s="227">
        <v>15.6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AT325" s="233" t="s">
        <v>138</v>
      </c>
      <c r="AU325" s="233" t="s">
        <v>143</v>
      </c>
      <c r="AV325" s="14" t="s">
        <v>136</v>
      </c>
      <c r="AW325" s="14" t="s">
        <v>38</v>
      </c>
      <c r="AX325" s="14" t="s">
        <v>89</v>
      </c>
      <c r="AY325" s="233" t="s">
        <v>130</v>
      </c>
    </row>
    <row r="326" spans="1:65" s="2" customFormat="1" ht="16.5" customHeight="1">
      <c r="A326" s="34"/>
      <c r="B326" s="35"/>
      <c r="C326" s="188" t="s">
        <v>542</v>
      </c>
      <c r="D326" s="188" t="s">
        <v>132</v>
      </c>
      <c r="E326" s="189" t="s">
        <v>543</v>
      </c>
      <c r="F326" s="190" t="s">
        <v>544</v>
      </c>
      <c r="G326" s="191" t="s">
        <v>223</v>
      </c>
      <c r="H326" s="192">
        <v>15.6</v>
      </c>
      <c r="I326" s="193"/>
      <c r="J326" s="194">
        <f>ROUND(I326*H326,2)</f>
        <v>0</v>
      </c>
      <c r="K326" s="190" t="s">
        <v>625</v>
      </c>
      <c r="L326" s="39"/>
      <c r="M326" s="195" t="s">
        <v>1</v>
      </c>
      <c r="N326" s="196" t="s">
        <v>46</v>
      </c>
      <c r="O326" s="71"/>
      <c r="P326" s="197">
        <f>O326*H326</f>
        <v>0</v>
      </c>
      <c r="Q326" s="197">
        <v>0</v>
      </c>
      <c r="R326" s="197">
        <f>Q326*H326</f>
        <v>0</v>
      </c>
      <c r="S326" s="197">
        <v>0</v>
      </c>
      <c r="T326" s="19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9" t="s">
        <v>136</v>
      </c>
      <c r="AT326" s="199" t="s">
        <v>132</v>
      </c>
      <c r="AU326" s="199" t="s">
        <v>143</v>
      </c>
      <c r="AY326" s="16" t="s">
        <v>130</v>
      </c>
      <c r="BE326" s="200">
        <f>IF(N326="základní",J326,0)</f>
        <v>0</v>
      </c>
      <c r="BF326" s="200">
        <f>IF(N326="snížená",J326,0)</f>
        <v>0</v>
      </c>
      <c r="BG326" s="200">
        <f>IF(N326="zákl. přenesená",J326,0)</f>
        <v>0</v>
      </c>
      <c r="BH326" s="200">
        <f>IF(N326="sníž. přenesená",J326,0)</f>
        <v>0</v>
      </c>
      <c r="BI326" s="200">
        <f>IF(N326="nulová",J326,0)</f>
        <v>0</v>
      </c>
      <c r="BJ326" s="16" t="s">
        <v>89</v>
      </c>
      <c r="BK326" s="200">
        <f>ROUND(I326*H326,2)</f>
        <v>0</v>
      </c>
      <c r="BL326" s="16" t="s">
        <v>136</v>
      </c>
      <c r="BM326" s="199" t="s">
        <v>545</v>
      </c>
    </row>
    <row r="327" spans="1:65" s="13" customFormat="1" ht="11.25">
      <c r="B327" s="201"/>
      <c r="C327" s="202"/>
      <c r="D327" s="203" t="s">
        <v>138</v>
      </c>
      <c r="E327" s="204" t="s">
        <v>1</v>
      </c>
      <c r="F327" s="205" t="s">
        <v>546</v>
      </c>
      <c r="G327" s="202"/>
      <c r="H327" s="206">
        <v>15.6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138</v>
      </c>
      <c r="AU327" s="212" t="s">
        <v>143</v>
      </c>
      <c r="AV327" s="13" t="s">
        <v>91</v>
      </c>
      <c r="AW327" s="13" t="s">
        <v>38</v>
      </c>
      <c r="AX327" s="13" t="s">
        <v>89</v>
      </c>
      <c r="AY327" s="212" t="s">
        <v>130</v>
      </c>
    </row>
    <row r="328" spans="1:65" s="2" customFormat="1" ht="16.5" customHeight="1">
      <c r="A328" s="34"/>
      <c r="B328" s="35"/>
      <c r="C328" s="188" t="s">
        <v>547</v>
      </c>
      <c r="D328" s="188" t="s">
        <v>132</v>
      </c>
      <c r="E328" s="189" t="s">
        <v>548</v>
      </c>
      <c r="F328" s="190" t="s">
        <v>549</v>
      </c>
      <c r="G328" s="191" t="s">
        <v>223</v>
      </c>
      <c r="H328" s="192">
        <v>218.4</v>
      </c>
      <c r="I328" s="193"/>
      <c r="J328" s="194">
        <f>ROUND(I328*H328,2)</f>
        <v>0</v>
      </c>
      <c r="K328" s="190" t="s">
        <v>625</v>
      </c>
      <c r="L328" s="39"/>
      <c r="M328" s="195" t="s">
        <v>1</v>
      </c>
      <c r="N328" s="196" t="s">
        <v>46</v>
      </c>
      <c r="O328" s="71"/>
      <c r="P328" s="197">
        <f>O328*H328</f>
        <v>0</v>
      </c>
      <c r="Q328" s="197">
        <v>0</v>
      </c>
      <c r="R328" s="197">
        <f>Q328*H328</f>
        <v>0</v>
      </c>
      <c r="S328" s="197">
        <v>0</v>
      </c>
      <c r="T328" s="19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9" t="s">
        <v>136</v>
      </c>
      <c r="AT328" s="199" t="s">
        <v>132</v>
      </c>
      <c r="AU328" s="199" t="s">
        <v>143</v>
      </c>
      <c r="AY328" s="16" t="s">
        <v>130</v>
      </c>
      <c r="BE328" s="200">
        <f>IF(N328="základní",J328,0)</f>
        <v>0</v>
      </c>
      <c r="BF328" s="200">
        <f>IF(N328="snížená",J328,0)</f>
        <v>0</v>
      </c>
      <c r="BG328" s="200">
        <f>IF(N328="zákl. přenesená",J328,0)</f>
        <v>0</v>
      </c>
      <c r="BH328" s="200">
        <f>IF(N328="sníž. přenesená",J328,0)</f>
        <v>0</v>
      </c>
      <c r="BI328" s="200">
        <f>IF(N328="nulová",J328,0)</f>
        <v>0</v>
      </c>
      <c r="BJ328" s="16" t="s">
        <v>89</v>
      </c>
      <c r="BK328" s="200">
        <f>ROUND(I328*H328,2)</f>
        <v>0</v>
      </c>
      <c r="BL328" s="16" t="s">
        <v>136</v>
      </c>
      <c r="BM328" s="199" t="s">
        <v>550</v>
      </c>
    </row>
    <row r="329" spans="1:65" s="13" customFormat="1" ht="11.25">
      <c r="B329" s="201"/>
      <c r="C329" s="202"/>
      <c r="D329" s="203" t="s">
        <v>138</v>
      </c>
      <c r="E329" s="204" t="s">
        <v>1</v>
      </c>
      <c r="F329" s="205" t="s">
        <v>551</v>
      </c>
      <c r="G329" s="202"/>
      <c r="H329" s="206">
        <v>218.4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138</v>
      </c>
      <c r="AU329" s="212" t="s">
        <v>143</v>
      </c>
      <c r="AV329" s="13" t="s">
        <v>91</v>
      </c>
      <c r="AW329" s="13" t="s">
        <v>38</v>
      </c>
      <c r="AX329" s="13" t="s">
        <v>89</v>
      </c>
      <c r="AY329" s="212" t="s">
        <v>130</v>
      </c>
    </row>
    <row r="330" spans="1:65" s="12" customFormat="1" ht="22.9" customHeight="1">
      <c r="B330" s="172"/>
      <c r="C330" s="173"/>
      <c r="D330" s="174" t="s">
        <v>80</v>
      </c>
      <c r="E330" s="186" t="s">
        <v>552</v>
      </c>
      <c r="F330" s="186" t="s">
        <v>553</v>
      </c>
      <c r="G330" s="173"/>
      <c r="H330" s="173"/>
      <c r="I330" s="176"/>
      <c r="J330" s="187">
        <f>BK330</f>
        <v>0</v>
      </c>
      <c r="K330" s="173"/>
      <c r="L330" s="178"/>
      <c r="M330" s="179"/>
      <c r="N330" s="180"/>
      <c r="O330" s="180"/>
      <c r="P330" s="181">
        <f>SUM(P331:P336)</f>
        <v>0</v>
      </c>
      <c r="Q330" s="180"/>
      <c r="R330" s="181">
        <f>SUM(R331:R336)</f>
        <v>0</v>
      </c>
      <c r="S330" s="180"/>
      <c r="T330" s="182">
        <f>SUM(T331:T336)</f>
        <v>0</v>
      </c>
      <c r="AR330" s="183" t="s">
        <v>89</v>
      </c>
      <c r="AT330" s="184" t="s">
        <v>80</v>
      </c>
      <c r="AU330" s="184" t="s">
        <v>89</v>
      </c>
      <c r="AY330" s="183" t="s">
        <v>130</v>
      </c>
      <c r="BK330" s="185">
        <f>SUM(BK331:BK336)</f>
        <v>0</v>
      </c>
    </row>
    <row r="331" spans="1:65" s="2" customFormat="1" ht="21.75" customHeight="1">
      <c r="A331" s="34"/>
      <c r="B331" s="35"/>
      <c r="C331" s="188" t="s">
        <v>554</v>
      </c>
      <c r="D331" s="188" t="s">
        <v>132</v>
      </c>
      <c r="E331" s="189" t="s">
        <v>555</v>
      </c>
      <c r="F331" s="190" t="s">
        <v>556</v>
      </c>
      <c r="G331" s="191" t="s">
        <v>223</v>
      </c>
      <c r="H331" s="192">
        <v>11.64</v>
      </c>
      <c r="I331" s="193"/>
      <c r="J331" s="194">
        <f>ROUND(I331*H331,2)</f>
        <v>0</v>
      </c>
      <c r="K331" s="190" t="s">
        <v>625</v>
      </c>
      <c r="L331" s="39"/>
      <c r="M331" s="195" t="s">
        <v>1</v>
      </c>
      <c r="N331" s="196" t="s">
        <v>46</v>
      </c>
      <c r="O331" s="71"/>
      <c r="P331" s="197">
        <f>O331*H331</f>
        <v>0</v>
      </c>
      <c r="Q331" s="197">
        <v>0</v>
      </c>
      <c r="R331" s="197">
        <f>Q331*H331</f>
        <v>0</v>
      </c>
      <c r="S331" s="197">
        <v>0</v>
      </c>
      <c r="T331" s="19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9" t="s">
        <v>136</v>
      </c>
      <c r="AT331" s="199" t="s">
        <v>132</v>
      </c>
      <c r="AU331" s="199" t="s">
        <v>91</v>
      </c>
      <c r="AY331" s="16" t="s">
        <v>130</v>
      </c>
      <c r="BE331" s="200">
        <f>IF(N331="základní",J331,0)</f>
        <v>0</v>
      </c>
      <c r="BF331" s="200">
        <f>IF(N331="snížená",J331,0)</f>
        <v>0</v>
      </c>
      <c r="BG331" s="200">
        <f>IF(N331="zákl. přenesená",J331,0)</f>
        <v>0</v>
      </c>
      <c r="BH331" s="200">
        <f>IF(N331="sníž. přenesená",J331,0)</f>
        <v>0</v>
      </c>
      <c r="BI331" s="200">
        <f>IF(N331="nulová",J331,0)</f>
        <v>0</v>
      </c>
      <c r="BJ331" s="16" t="s">
        <v>89</v>
      </c>
      <c r="BK331" s="200">
        <f>ROUND(I331*H331,2)</f>
        <v>0</v>
      </c>
      <c r="BL331" s="16" t="s">
        <v>136</v>
      </c>
      <c r="BM331" s="199" t="s">
        <v>557</v>
      </c>
    </row>
    <row r="332" spans="1:65" s="13" customFormat="1" ht="11.25">
      <c r="B332" s="201"/>
      <c r="C332" s="202"/>
      <c r="D332" s="203" t="s">
        <v>138</v>
      </c>
      <c r="E332" s="204" t="s">
        <v>1</v>
      </c>
      <c r="F332" s="205" t="s">
        <v>539</v>
      </c>
      <c r="G332" s="202"/>
      <c r="H332" s="206">
        <v>1.08</v>
      </c>
      <c r="I332" s="207"/>
      <c r="J332" s="202"/>
      <c r="K332" s="202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138</v>
      </c>
      <c r="AU332" s="212" t="s">
        <v>91</v>
      </c>
      <c r="AV332" s="13" t="s">
        <v>91</v>
      </c>
      <c r="AW332" s="13" t="s">
        <v>38</v>
      </c>
      <c r="AX332" s="13" t="s">
        <v>81</v>
      </c>
      <c r="AY332" s="212" t="s">
        <v>130</v>
      </c>
    </row>
    <row r="333" spans="1:65" s="13" customFormat="1" ht="11.25">
      <c r="B333" s="201"/>
      <c r="C333" s="202"/>
      <c r="D333" s="203" t="s">
        <v>138</v>
      </c>
      <c r="E333" s="204" t="s">
        <v>1</v>
      </c>
      <c r="F333" s="205" t="s">
        <v>541</v>
      </c>
      <c r="G333" s="202"/>
      <c r="H333" s="206">
        <v>10.56</v>
      </c>
      <c r="I333" s="207"/>
      <c r="J333" s="202"/>
      <c r="K333" s="202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138</v>
      </c>
      <c r="AU333" s="212" t="s">
        <v>91</v>
      </c>
      <c r="AV333" s="13" t="s">
        <v>91</v>
      </c>
      <c r="AW333" s="13" t="s">
        <v>38</v>
      </c>
      <c r="AX333" s="13" t="s">
        <v>81</v>
      </c>
      <c r="AY333" s="212" t="s">
        <v>130</v>
      </c>
    </row>
    <row r="334" spans="1:65" s="14" customFormat="1" ht="11.25">
      <c r="B334" s="223"/>
      <c r="C334" s="224"/>
      <c r="D334" s="203" t="s">
        <v>138</v>
      </c>
      <c r="E334" s="225" t="s">
        <v>1</v>
      </c>
      <c r="F334" s="226" t="s">
        <v>208</v>
      </c>
      <c r="G334" s="224"/>
      <c r="H334" s="227">
        <v>11.64</v>
      </c>
      <c r="I334" s="228"/>
      <c r="J334" s="224"/>
      <c r="K334" s="224"/>
      <c r="L334" s="229"/>
      <c r="M334" s="230"/>
      <c r="N334" s="231"/>
      <c r="O334" s="231"/>
      <c r="P334" s="231"/>
      <c r="Q334" s="231"/>
      <c r="R334" s="231"/>
      <c r="S334" s="231"/>
      <c r="T334" s="232"/>
      <c r="AT334" s="233" t="s">
        <v>138</v>
      </c>
      <c r="AU334" s="233" t="s">
        <v>91</v>
      </c>
      <c r="AV334" s="14" t="s">
        <v>136</v>
      </c>
      <c r="AW334" s="14" t="s">
        <v>38</v>
      </c>
      <c r="AX334" s="14" t="s">
        <v>89</v>
      </c>
      <c r="AY334" s="233" t="s">
        <v>130</v>
      </c>
    </row>
    <row r="335" spans="1:65" s="2" customFormat="1" ht="21.75" customHeight="1">
      <c r="A335" s="34"/>
      <c r="B335" s="35"/>
      <c r="C335" s="188" t="s">
        <v>558</v>
      </c>
      <c r="D335" s="188" t="s">
        <v>132</v>
      </c>
      <c r="E335" s="189" t="s">
        <v>559</v>
      </c>
      <c r="F335" s="190" t="s">
        <v>560</v>
      </c>
      <c r="G335" s="191" t="s">
        <v>223</v>
      </c>
      <c r="H335" s="192">
        <v>3.96</v>
      </c>
      <c r="I335" s="193"/>
      <c r="J335" s="194">
        <f>ROUND(I335*H335,2)</f>
        <v>0</v>
      </c>
      <c r="K335" s="190" t="s">
        <v>625</v>
      </c>
      <c r="L335" s="39"/>
      <c r="M335" s="195" t="s">
        <v>1</v>
      </c>
      <c r="N335" s="196" t="s">
        <v>46</v>
      </c>
      <c r="O335" s="71"/>
      <c r="P335" s="197">
        <f>O335*H335</f>
        <v>0</v>
      </c>
      <c r="Q335" s="197">
        <v>0</v>
      </c>
      <c r="R335" s="197">
        <f>Q335*H335</f>
        <v>0</v>
      </c>
      <c r="S335" s="197">
        <v>0</v>
      </c>
      <c r="T335" s="19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9" t="s">
        <v>136</v>
      </c>
      <c r="AT335" s="199" t="s">
        <v>132</v>
      </c>
      <c r="AU335" s="199" t="s">
        <v>91</v>
      </c>
      <c r="AY335" s="16" t="s">
        <v>130</v>
      </c>
      <c r="BE335" s="200">
        <f>IF(N335="základní",J335,0)</f>
        <v>0</v>
      </c>
      <c r="BF335" s="200">
        <f>IF(N335="snížená",J335,0)</f>
        <v>0</v>
      </c>
      <c r="BG335" s="200">
        <f>IF(N335="zákl. přenesená",J335,0)</f>
        <v>0</v>
      </c>
      <c r="BH335" s="200">
        <f>IF(N335="sníž. přenesená",J335,0)</f>
        <v>0</v>
      </c>
      <c r="BI335" s="200">
        <f>IF(N335="nulová",J335,0)</f>
        <v>0</v>
      </c>
      <c r="BJ335" s="16" t="s">
        <v>89</v>
      </c>
      <c r="BK335" s="200">
        <f>ROUND(I335*H335,2)</f>
        <v>0</v>
      </c>
      <c r="BL335" s="16" t="s">
        <v>136</v>
      </c>
      <c r="BM335" s="199" t="s">
        <v>561</v>
      </c>
    </row>
    <row r="336" spans="1:65" s="13" customFormat="1" ht="11.25">
      <c r="B336" s="201"/>
      <c r="C336" s="202"/>
      <c r="D336" s="203" t="s">
        <v>138</v>
      </c>
      <c r="E336" s="204" t="s">
        <v>1</v>
      </c>
      <c r="F336" s="205" t="s">
        <v>540</v>
      </c>
      <c r="G336" s="202"/>
      <c r="H336" s="206">
        <v>3.96</v>
      </c>
      <c r="I336" s="207"/>
      <c r="J336" s="202"/>
      <c r="K336" s="202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138</v>
      </c>
      <c r="AU336" s="212" t="s">
        <v>91</v>
      </c>
      <c r="AV336" s="13" t="s">
        <v>91</v>
      </c>
      <c r="AW336" s="13" t="s">
        <v>38</v>
      </c>
      <c r="AX336" s="13" t="s">
        <v>89</v>
      </c>
      <c r="AY336" s="212" t="s">
        <v>130</v>
      </c>
    </row>
    <row r="337" spans="1:65" s="12" customFormat="1" ht="22.9" customHeight="1">
      <c r="B337" s="172"/>
      <c r="C337" s="173"/>
      <c r="D337" s="174" t="s">
        <v>80</v>
      </c>
      <c r="E337" s="186" t="s">
        <v>562</v>
      </c>
      <c r="F337" s="186" t="s">
        <v>534</v>
      </c>
      <c r="G337" s="173"/>
      <c r="H337" s="173"/>
      <c r="I337" s="176"/>
      <c r="J337" s="187">
        <f>BK337</f>
        <v>0</v>
      </c>
      <c r="K337" s="173"/>
      <c r="L337" s="178"/>
      <c r="M337" s="179"/>
      <c r="N337" s="180"/>
      <c r="O337" s="180"/>
      <c r="P337" s="181">
        <f>P338</f>
        <v>0</v>
      </c>
      <c r="Q337" s="180"/>
      <c r="R337" s="181">
        <f>R338</f>
        <v>0</v>
      </c>
      <c r="S337" s="180"/>
      <c r="T337" s="182">
        <f>T338</f>
        <v>0</v>
      </c>
      <c r="AR337" s="183" t="s">
        <v>89</v>
      </c>
      <c r="AT337" s="184" t="s">
        <v>80</v>
      </c>
      <c r="AU337" s="184" t="s">
        <v>89</v>
      </c>
      <c r="AY337" s="183" t="s">
        <v>130</v>
      </c>
      <c r="BK337" s="185">
        <f>BK338</f>
        <v>0</v>
      </c>
    </row>
    <row r="338" spans="1:65" s="2" customFormat="1" ht="16.5" customHeight="1">
      <c r="A338" s="34"/>
      <c r="B338" s="35"/>
      <c r="C338" s="188" t="s">
        <v>563</v>
      </c>
      <c r="D338" s="188" t="s">
        <v>132</v>
      </c>
      <c r="E338" s="189" t="s">
        <v>564</v>
      </c>
      <c r="F338" s="190" t="s">
        <v>565</v>
      </c>
      <c r="G338" s="191" t="s">
        <v>223</v>
      </c>
      <c r="H338" s="192">
        <v>72.227000000000004</v>
      </c>
      <c r="I338" s="193"/>
      <c r="J338" s="194">
        <f>ROUND(I338*H338,2)</f>
        <v>0</v>
      </c>
      <c r="K338" s="190" t="s">
        <v>625</v>
      </c>
      <c r="L338" s="39"/>
      <c r="M338" s="195" t="s">
        <v>1</v>
      </c>
      <c r="N338" s="196" t="s">
        <v>46</v>
      </c>
      <c r="O338" s="71"/>
      <c r="P338" s="197">
        <f>O338*H338</f>
        <v>0</v>
      </c>
      <c r="Q338" s="197">
        <v>0</v>
      </c>
      <c r="R338" s="197">
        <f>Q338*H338</f>
        <v>0</v>
      </c>
      <c r="S338" s="197">
        <v>0</v>
      </c>
      <c r="T338" s="19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9" t="s">
        <v>136</v>
      </c>
      <c r="AT338" s="199" t="s">
        <v>132</v>
      </c>
      <c r="AU338" s="199" t="s">
        <v>91</v>
      </c>
      <c r="AY338" s="16" t="s">
        <v>130</v>
      </c>
      <c r="BE338" s="200">
        <f>IF(N338="základní",J338,0)</f>
        <v>0</v>
      </c>
      <c r="BF338" s="200">
        <f>IF(N338="snížená",J338,0)</f>
        <v>0</v>
      </c>
      <c r="BG338" s="200">
        <f>IF(N338="zákl. přenesená",J338,0)</f>
        <v>0</v>
      </c>
      <c r="BH338" s="200">
        <f>IF(N338="sníž. přenesená",J338,0)</f>
        <v>0</v>
      </c>
      <c r="BI338" s="200">
        <f>IF(N338="nulová",J338,0)</f>
        <v>0</v>
      </c>
      <c r="BJ338" s="16" t="s">
        <v>89</v>
      </c>
      <c r="BK338" s="200">
        <f>ROUND(I338*H338,2)</f>
        <v>0</v>
      </c>
      <c r="BL338" s="16" t="s">
        <v>136</v>
      </c>
      <c r="BM338" s="199" t="s">
        <v>566</v>
      </c>
    </row>
    <row r="339" spans="1:65" s="12" customFormat="1" ht="25.9" customHeight="1">
      <c r="B339" s="172"/>
      <c r="C339" s="173"/>
      <c r="D339" s="174" t="s">
        <v>80</v>
      </c>
      <c r="E339" s="175" t="s">
        <v>567</v>
      </c>
      <c r="F339" s="175" t="s">
        <v>568</v>
      </c>
      <c r="G339" s="173"/>
      <c r="H339" s="173"/>
      <c r="I339" s="176"/>
      <c r="J339" s="177">
        <f>BK339</f>
        <v>0</v>
      </c>
      <c r="K339" s="173"/>
      <c r="L339" s="178"/>
      <c r="M339" s="179"/>
      <c r="N339" s="180"/>
      <c r="O339" s="180"/>
      <c r="P339" s="181">
        <f>SUM(P340:P341)</f>
        <v>0</v>
      </c>
      <c r="Q339" s="180"/>
      <c r="R339" s="181">
        <f>SUM(R340:R341)</f>
        <v>0</v>
      </c>
      <c r="S339" s="180"/>
      <c r="T339" s="182">
        <f>SUM(T340:T341)</f>
        <v>0</v>
      </c>
      <c r="AR339" s="183" t="s">
        <v>136</v>
      </c>
      <c r="AT339" s="184" t="s">
        <v>80</v>
      </c>
      <c r="AU339" s="184" t="s">
        <v>81</v>
      </c>
      <c r="AY339" s="183" t="s">
        <v>130</v>
      </c>
      <c r="BK339" s="185">
        <f>SUM(BK340:BK341)</f>
        <v>0</v>
      </c>
    </row>
    <row r="340" spans="1:65" s="2" customFormat="1" ht="16.5" customHeight="1">
      <c r="A340" s="34"/>
      <c r="B340" s="35"/>
      <c r="C340" s="188" t="s">
        <v>569</v>
      </c>
      <c r="D340" s="188" t="s">
        <v>132</v>
      </c>
      <c r="E340" s="189" t="s">
        <v>570</v>
      </c>
      <c r="F340" s="190" t="s">
        <v>571</v>
      </c>
      <c r="G340" s="191" t="s">
        <v>161</v>
      </c>
      <c r="H340" s="192">
        <v>48</v>
      </c>
      <c r="I340" s="193"/>
      <c r="J340" s="194">
        <f>ROUND(I340*H340,2)</f>
        <v>0</v>
      </c>
      <c r="K340" s="190" t="s">
        <v>625</v>
      </c>
      <c r="L340" s="39"/>
      <c r="M340" s="195" t="s">
        <v>1</v>
      </c>
      <c r="N340" s="196" t="s">
        <v>46</v>
      </c>
      <c r="O340" s="71"/>
      <c r="P340" s="197">
        <f>O340*H340</f>
        <v>0</v>
      </c>
      <c r="Q340" s="197">
        <v>0</v>
      </c>
      <c r="R340" s="197">
        <f>Q340*H340</f>
        <v>0</v>
      </c>
      <c r="S340" s="197">
        <v>0</v>
      </c>
      <c r="T340" s="19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9" t="s">
        <v>572</v>
      </c>
      <c r="AT340" s="199" t="s">
        <v>132</v>
      </c>
      <c r="AU340" s="199" t="s">
        <v>89</v>
      </c>
      <c r="AY340" s="16" t="s">
        <v>130</v>
      </c>
      <c r="BE340" s="200">
        <f>IF(N340="základní",J340,0)</f>
        <v>0</v>
      </c>
      <c r="BF340" s="200">
        <f>IF(N340="snížená",J340,0)</f>
        <v>0</v>
      </c>
      <c r="BG340" s="200">
        <f>IF(N340="zákl. přenesená",J340,0)</f>
        <v>0</v>
      </c>
      <c r="BH340" s="200">
        <f>IF(N340="sníž. přenesená",J340,0)</f>
        <v>0</v>
      </c>
      <c r="BI340" s="200">
        <f>IF(N340="nulová",J340,0)</f>
        <v>0</v>
      </c>
      <c r="BJ340" s="16" t="s">
        <v>89</v>
      </c>
      <c r="BK340" s="200">
        <f>ROUND(I340*H340,2)</f>
        <v>0</v>
      </c>
      <c r="BL340" s="16" t="s">
        <v>572</v>
      </c>
      <c r="BM340" s="199" t="s">
        <v>573</v>
      </c>
    </row>
    <row r="341" spans="1:65" s="13" customFormat="1" ht="11.25">
      <c r="B341" s="201"/>
      <c r="C341" s="202"/>
      <c r="D341" s="203" t="s">
        <v>138</v>
      </c>
      <c r="E341" s="204" t="s">
        <v>1</v>
      </c>
      <c r="F341" s="205" t="s">
        <v>574</v>
      </c>
      <c r="G341" s="202"/>
      <c r="H341" s="206">
        <v>48</v>
      </c>
      <c r="I341" s="207"/>
      <c r="J341" s="202"/>
      <c r="K341" s="202"/>
      <c r="L341" s="208"/>
      <c r="M341" s="234"/>
      <c r="N341" s="235"/>
      <c r="O341" s="235"/>
      <c r="P341" s="235"/>
      <c r="Q341" s="235"/>
      <c r="R341" s="235"/>
      <c r="S341" s="235"/>
      <c r="T341" s="236"/>
      <c r="AT341" s="212" t="s">
        <v>138</v>
      </c>
      <c r="AU341" s="212" t="s">
        <v>89</v>
      </c>
      <c r="AV341" s="13" t="s">
        <v>91</v>
      </c>
      <c r="AW341" s="13" t="s">
        <v>38</v>
      </c>
      <c r="AX341" s="13" t="s">
        <v>89</v>
      </c>
      <c r="AY341" s="212" t="s">
        <v>130</v>
      </c>
    </row>
    <row r="342" spans="1:65" s="2" customFormat="1" ht="6.95" customHeight="1">
      <c r="A342" s="34"/>
      <c r="B342" s="54"/>
      <c r="C342" s="55"/>
      <c r="D342" s="55"/>
      <c r="E342" s="55"/>
      <c r="F342" s="55"/>
      <c r="G342" s="55"/>
      <c r="H342" s="55"/>
      <c r="I342" s="55"/>
      <c r="J342" s="55"/>
      <c r="K342" s="55"/>
      <c r="L342" s="39"/>
      <c r="M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</row>
  </sheetData>
  <sheetProtection password="CCA7" sheet="1" objects="1" scenarios="1" formatColumns="0" formatRows="0" autoFilter="0"/>
  <autoFilter ref="C126:K341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0"/>
  <sheetViews>
    <sheetView showGridLines="0" topLeftCell="A53" workbookViewId="0">
      <selection activeCell="X131" sqref="X13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NOVOSEDLY - rekonstrukce přechodu vodovodního potrubí přes Polní potok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575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8. 7. 2025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ROUND((SUM(BE120:BE149)),  2)</f>
        <v>0</v>
      </c>
      <c r="G33" s="34"/>
      <c r="H33" s="34"/>
      <c r="I33" s="126">
        <v>0.21</v>
      </c>
      <c r="J33" s="125">
        <f>ROUND(((SUM(BE120:BE149))*I33),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ROUND((SUM(BF120:BF149)),  2)</f>
        <v>0</v>
      </c>
      <c r="G34" s="34"/>
      <c r="H34" s="34"/>
      <c r="I34" s="126">
        <v>0.12</v>
      </c>
      <c r="J34" s="125">
        <f>ROUND(((SUM(BF120:BF149))*I34),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ROUND((SUM(BG120:BG149)),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ROUND((SUM(BH120:BH149)),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ROUND((SUM(BI120:BI149)),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NOVOSEDLY - rekonstrukce přechodu vodovodního potrubí přes Polní potok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VRN - Vedlejší rozpočtové náklady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Novosedly</v>
      </c>
      <c r="G88" s="36"/>
      <c r="H88" s="36"/>
      <c r="I88" s="28" t="s">
        <v>24</v>
      </c>
      <c r="J88" s="66" t="str">
        <f>IF(J12="","",J12)</f>
        <v>8. 7. 2025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J120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575</v>
      </c>
      <c r="E96" s="152"/>
      <c r="F96" s="152"/>
      <c r="G96" s="152"/>
      <c r="H96" s="152"/>
      <c r="I96" s="152"/>
      <c r="J96" s="153">
        <f>J121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576</v>
      </c>
      <c r="E97" s="158"/>
      <c r="F97" s="158"/>
      <c r="G97" s="158"/>
      <c r="H97" s="158"/>
      <c r="I97" s="158"/>
      <c r="J97" s="159">
        <f>J122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577</v>
      </c>
      <c r="E98" s="158"/>
      <c r="F98" s="158"/>
      <c r="G98" s="158"/>
      <c r="H98" s="158"/>
      <c r="I98" s="158"/>
      <c r="J98" s="159">
        <f>J133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578</v>
      </c>
      <c r="E99" s="158"/>
      <c r="F99" s="158"/>
      <c r="G99" s="158"/>
      <c r="H99" s="158"/>
      <c r="I99" s="158"/>
      <c r="J99" s="159">
        <f>J140</f>
        <v>0</v>
      </c>
      <c r="K99" s="156"/>
      <c r="L99" s="160"/>
    </row>
    <row r="100" spans="1:31" s="9" customFormat="1" ht="24.95" customHeight="1">
      <c r="B100" s="149"/>
      <c r="C100" s="150"/>
      <c r="D100" s="151" t="s">
        <v>579</v>
      </c>
      <c r="E100" s="152"/>
      <c r="F100" s="152"/>
      <c r="G100" s="152"/>
      <c r="H100" s="152"/>
      <c r="I100" s="152"/>
      <c r="J100" s="153">
        <f>J143</f>
        <v>0</v>
      </c>
      <c r="K100" s="150"/>
      <c r="L100" s="154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2" t="s">
        <v>115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8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85" t="str">
        <f>E7</f>
        <v>NOVOSEDLY - rekonstrukce přechodu vodovodního potrubí přes Polní potok</v>
      </c>
      <c r="F110" s="286"/>
      <c r="G110" s="286"/>
      <c r="H110" s="28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8" t="s">
        <v>96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56" t="str">
        <f>E9</f>
        <v>VRN - Vedlejší rozpočtové náklady</v>
      </c>
      <c r="F112" s="287"/>
      <c r="G112" s="287"/>
      <c r="H112" s="28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8" t="s">
        <v>22</v>
      </c>
      <c r="D114" s="36"/>
      <c r="E114" s="36"/>
      <c r="F114" s="26" t="str">
        <f>F12</f>
        <v>Novosedly</v>
      </c>
      <c r="G114" s="36"/>
      <c r="H114" s="36"/>
      <c r="I114" s="28" t="s">
        <v>24</v>
      </c>
      <c r="J114" s="66" t="str">
        <f>IF(J12="","",J12)</f>
        <v>8. 7. 2025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8" t="s">
        <v>30</v>
      </c>
      <c r="D116" s="36"/>
      <c r="E116" s="36"/>
      <c r="F116" s="26" t="str">
        <f>E15</f>
        <v>Vodovody a kanalizace Břeclav, a.s.</v>
      </c>
      <c r="G116" s="36"/>
      <c r="H116" s="36"/>
      <c r="I116" s="28" t="s">
        <v>36</v>
      </c>
      <c r="J116" s="32" t="str">
        <f>E21</f>
        <v>Jiří Třináctý, DiS.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8" t="s">
        <v>34</v>
      </c>
      <c r="D117" s="36"/>
      <c r="E117" s="36"/>
      <c r="F117" s="26" t="str">
        <f>IF(E18="","",E18)</f>
        <v>Vyplň údaj</v>
      </c>
      <c r="G117" s="36"/>
      <c r="H117" s="36"/>
      <c r="I117" s="28" t="s">
        <v>39</v>
      </c>
      <c r="J117" s="32" t="str">
        <f>E24</f>
        <v>Jiří Třináctý, DiS.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61"/>
      <c r="B119" s="162"/>
      <c r="C119" s="163" t="s">
        <v>116</v>
      </c>
      <c r="D119" s="164" t="s">
        <v>66</v>
      </c>
      <c r="E119" s="164" t="s">
        <v>62</v>
      </c>
      <c r="F119" s="164" t="s">
        <v>63</v>
      </c>
      <c r="G119" s="164" t="s">
        <v>117</v>
      </c>
      <c r="H119" s="164" t="s">
        <v>118</v>
      </c>
      <c r="I119" s="164" t="s">
        <v>119</v>
      </c>
      <c r="J119" s="164" t="s">
        <v>100</v>
      </c>
      <c r="K119" s="165" t="s">
        <v>120</v>
      </c>
      <c r="L119" s="166"/>
      <c r="M119" s="75" t="s">
        <v>1</v>
      </c>
      <c r="N119" s="76" t="s">
        <v>45</v>
      </c>
      <c r="O119" s="76" t="s">
        <v>121</v>
      </c>
      <c r="P119" s="76" t="s">
        <v>122</v>
      </c>
      <c r="Q119" s="76" t="s">
        <v>123</v>
      </c>
      <c r="R119" s="76" t="s">
        <v>124</v>
      </c>
      <c r="S119" s="76" t="s">
        <v>125</v>
      </c>
      <c r="T119" s="77" t="s">
        <v>126</v>
      </c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</row>
    <row r="120" spans="1:65" s="2" customFormat="1" ht="22.9" customHeight="1">
      <c r="A120" s="34"/>
      <c r="B120" s="35"/>
      <c r="C120" s="82" t="s">
        <v>127</v>
      </c>
      <c r="D120" s="36"/>
      <c r="E120" s="36"/>
      <c r="F120" s="36"/>
      <c r="G120" s="36"/>
      <c r="H120" s="36"/>
      <c r="I120" s="36"/>
      <c r="J120" s="167">
        <f>BK120</f>
        <v>0</v>
      </c>
      <c r="K120" s="36"/>
      <c r="L120" s="39"/>
      <c r="M120" s="78"/>
      <c r="N120" s="168"/>
      <c r="O120" s="79"/>
      <c r="P120" s="169">
        <f>P121+P143</f>
        <v>0</v>
      </c>
      <c r="Q120" s="79"/>
      <c r="R120" s="169">
        <f>R121+R143</f>
        <v>0</v>
      </c>
      <c r="S120" s="79"/>
      <c r="T120" s="170">
        <f>T121+T143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6" t="s">
        <v>80</v>
      </c>
      <c r="AU120" s="16" t="s">
        <v>102</v>
      </c>
      <c r="BK120" s="171">
        <f>BK121+BK143</f>
        <v>0</v>
      </c>
    </row>
    <row r="121" spans="1:65" s="12" customFormat="1" ht="25.9" customHeight="1">
      <c r="B121" s="172"/>
      <c r="C121" s="173"/>
      <c r="D121" s="174" t="s">
        <v>80</v>
      </c>
      <c r="E121" s="175" t="s">
        <v>92</v>
      </c>
      <c r="F121" s="175" t="s">
        <v>93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P122+P133+P140</f>
        <v>0</v>
      </c>
      <c r="Q121" s="180"/>
      <c r="R121" s="181">
        <f>R122+R133+R140</f>
        <v>0</v>
      </c>
      <c r="S121" s="180"/>
      <c r="T121" s="182">
        <f>T122+T133+T140</f>
        <v>0</v>
      </c>
      <c r="AR121" s="183" t="s">
        <v>152</v>
      </c>
      <c r="AT121" s="184" t="s">
        <v>80</v>
      </c>
      <c r="AU121" s="184" t="s">
        <v>81</v>
      </c>
      <c r="AY121" s="183" t="s">
        <v>130</v>
      </c>
      <c r="BK121" s="185">
        <f>BK122+BK133+BK140</f>
        <v>0</v>
      </c>
    </row>
    <row r="122" spans="1:65" s="12" customFormat="1" ht="22.9" customHeight="1">
      <c r="B122" s="172"/>
      <c r="C122" s="173"/>
      <c r="D122" s="174" t="s">
        <v>80</v>
      </c>
      <c r="E122" s="186" t="s">
        <v>580</v>
      </c>
      <c r="F122" s="186" t="s">
        <v>581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SUM(P123:P132)</f>
        <v>0</v>
      </c>
      <c r="Q122" s="180"/>
      <c r="R122" s="181">
        <f>SUM(R123:R132)</f>
        <v>0</v>
      </c>
      <c r="S122" s="180"/>
      <c r="T122" s="182">
        <f>SUM(T123:T132)</f>
        <v>0</v>
      </c>
      <c r="AR122" s="183" t="s">
        <v>152</v>
      </c>
      <c r="AT122" s="184" t="s">
        <v>80</v>
      </c>
      <c r="AU122" s="184" t="s">
        <v>89</v>
      </c>
      <c r="AY122" s="183" t="s">
        <v>130</v>
      </c>
      <c r="BK122" s="185">
        <f>SUM(BK123:BK132)</f>
        <v>0</v>
      </c>
    </row>
    <row r="123" spans="1:65" s="2" customFormat="1" ht="24.2" customHeight="1">
      <c r="A123" s="34"/>
      <c r="B123" s="35"/>
      <c r="C123" s="188" t="s">
        <v>89</v>
      </c>
      <c r="D123" s="188" t="s">
        <v>132</v>
      </c>
      <c r="E123" s="189" t="s">
        <v>582</v>
      </c>
      <c r="F123" s="190" t="s">
        <v>583</v>
      </c>
      <c r="G123" s="191" t="s">
        <v>495</v>
      </c>
      <c r="H123" s="192">
        <v>1</v>
      </c>
      <c r="I123" s="193"/>
      <c r="J123" s="194">
        <f>ROUND(I123*H123,2)</f>
        <v>0</v>
      </c>
      <c r="K123" s="190" t="s">
        <v>625</v>
      </c>
      <c r="L123" s="39"/>
      <c r="M123" s="195" t="s">
        <v>1</v>
      </c>
      <c r="N123" s="196" t="s">
        <v>46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584</v>
      </c>
      <c r="AT123" s="199" t="s">
        <v>132</v>
      </c>
      <c r="AU123" s="199" t="s">
        <v>91</v>
      </c>
      <c r="AY123" s="16" t="s">
        <v>130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6" t="s">
        <v>89</v>
      </c>
      <c r="BK123" s="200">
        <f>ROUND(I123*H123,2)</f>
        <v>0</v>
      </c>
      <c r="BL123" s="16" t="s">
        <v>584</v>
      </c>
      <c r="BM123" s="199" t="s">
        <v>585</v>
      </c>
    </row>
    <row r="124" spans="1:65" s="13" customFormat="1" ht="11.25">
      <c r="B124" s="201"/>
      <c r="C124" s="202"/>
      <c r="D124" s="203" t="s">
        <v>138</v>
      </c>
      <c r="E124" s="204" t="s">
        <v>1</v>
      </c>
      <c r="F124" s="205" t="s">
        <v>89</v>
      </c>
      <c r="G124" s="202"/>
      <c r="H124" s="206">
        <v>1</v>
      </c>
      <c r="I124" s="207"/>
      <c r="J124" s="202"/>
      <c r="K124" s="202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138</v>
      </c>
      <c r="AU124" s="212" t="s">
        <v>91</v>
      </c>
      <c r="AV124" s="13" t="s">
        <v>91</v>
      </c>
      <c r="AW124" s="13" t="s">
        <v>38</v>
      </c>
      <c r="AX124" s="13" t="s">
        <v>89</v>
      </c>
      <c r="AY124" s="212" t="s">
        <v>130</v>
      </c>
    </row>
    <row r="125" spans="1:65" s="2" customFormat="1" ht="24.2" customHeight="1">
      <c r="A125" s="34"/>
      <c r="B125" s="35"/>
      <c r="C125" s="188" t="s">
        <v>91</v>
      </c>
      <c r="D125" s="188" t="s">
        <v>132</v>
      </c>
      <c r="E125" s="189" t="s">
        <v>586</v>
      </c>
      <c r="F125" s="190" t="s">
        <v>587</v>
      </c>
      <c r="G125" s="191" t="s">
        <v>495</v>
      </c>
      <c r="H125" s="192">
        <v>1</v>
      </c>
      <c r="I125" s="193"/>
      <c r="J125" s="194">
        <f>ROUND(I125*H125,2)</f>
        <v>0</v>
      </c>
      <c r="K125" s="190" t="s">
        <v>625</v>
      </c>
      <c r="L125" s="39"/>
      <c r="M125" s="195" t="s">
        <v>1</v>
      </c>
      <c r="N125" s="196" t="s">
        <v>46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584</v>
      </c>
      <c r="AT125" s="199" t="s">
        <v>132</v>
      </c>
      <c r="AU125" s="199" t="s">
        <v>91</v>
      </c>
      <c r="AY125" s="16" t="s">
        <v>130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6" t="s">
        <v>89</v>
      </c>
      <c r="BK125" s="200">
        <f>ROUND(I125*H125,2)</f>
        <v>0</v>
      </c>
      <c r="BL125" s="16" t="s">
        <v>584</v>
      </c>
      <c r="BM125" s="199" t="s">
        <v>588</v>
      </c>
    </row>
    <row r="126" spans="1:65" s="13" customFormat="1" ht="11.25">
      <c r="B126" s="201"/>
      <c r="C126" s="202"/>
      <c r="D126" s="203" t="s">
        <v>138</v>
      </c>
      <c r="E126" s="204" t="s">
        <v>1</v>
      </c>
      <c r="F126" s="205" t="s">
        <v>89</v>
      </c>
      <c r="G126" s="202"/>
      <c r="H126" s="206">
        <v>1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138</v>
      </c>
      <c r="AU126" s="212" t="s">
        <v>91</v>
      </c>
      <c r="AV126" s="13" t="s">
        <v>91</v>
      </c>
      <c r="AW126" s="13" t="s">
        <v>38</v>
      </c>
      <c r="AX126" s="13" t="s">
        <v>89</v>
      </c>
      <c r="AY126" s="212" t="s">
        <v>130</v>
      </c>
    </row>
    <row r="127" spans="1:65" s="2" customFormat="1" ht="24.2" customHeight="1">
      <c r="A127" s="34"/>
      <c r="B127" s="35"/>
      <c r="C127" s="188" t="s">
        <v>143</v>
      </c>
      <c r="D127" s="188" t="s">
        <v>132</v>
      </c>
      <c r="E127" s="189" t="s">
        <v>589</v>
      </c>
      <c r="F127" s="190" t="s">
        <v>590</v>
      </c>
      <c r="G127" s="191" t="s">
        <v>495</v>
      </c>
      <c r="H127" s="192">
        <v>1</v>
      </c>
      <c r="I127" s="193"/>
      <c r="J127" s="194">
        <f>ROUND(I127*H127,2)</f>
        <v>0</v>
      </c>
      <c r="K127" s="190" t="s">
        <v>625</v>
      </c>
      <c r="L127" s="39"/>
      <c r="M127" s="195" t="s">
        <v>1</v>
      </c>
      <c r="N127" s="196" t="s">
        <v>46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584</v>
      </c>
      <c r="AT127" s="199" t="s">
        <v>132</v>
      </c>
      <c r="AU127" s="199" t="s">
        <v>91</v>
      </c>
      <c r="AY127" s="16" t="s">
        <v>130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6" t="s">
        <v>89</v>
      </c>
      <c r="BK127" s="200">
        <f>ROUND(I127*H127,2)</f>
        <v>0</v>
      </c>
      <c r="BL127" s="16" t="s">
        <v>584</v>
      </c>
      <c r="BM127" s="199" t="s">
        <v>591</v>
      </c>
    </row>
    <row r="128" spans="1:65" s="13" customFormat="1" ht="11.25">
      <c r="B128" s="201"/>
      <c r="C128" s="202"/>
      <c r="D128" s="203" t="s">
        <v>138</v>
      </c>
      <c r="E128" s="204" t="s">
        <v>1</v>
      </c>
      <c r="F128" s="205" t="s">
        <v>89</v>
      </c>
      <c r="G128" s="202"/>
      <c r="H128" s="206">
        <v>1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138</v>
      </c>
      <c r="AU128" s="212" t="s">
        <v>91</v>
      </c>
      <c r="AV128" s="13" t="s">
        <v>91</v>
      </c>
      <c r="AW128" s="13" t="s">
        <v>38</v>
      </c>
      <c r="AX128" s="13" t="s">
        <v>89</v>
      </c>
      <c r="AY128" s="212" t="s">
        <v>130</v>
      </c>
    </row>
    <row r="129" spans="1:65" s="2" customFormat="1" ht="24.2" customHeight="1">
      <c r="A129" s="34"/>
      <c r="B129" s="35"/>
      <c r="C129" s="188" t="s">
        <v>136</v>
      </c>
      <c r="D129" s="188" t="s">
        <v>132</v>
      </c>
      <c r="E129" s="189" t="s">
        <v>592</v>
      </c>
      <c r="F129" s="190" t="s">
        <v>593</v>
      </c>
      <c r="G129" s="191" t="s">
        <v>495</v>
      </c>
      <c r="H129" s="192">
        <v>1</v>
      </c>
      <c r="I129" s="193"/>
      <c r="J129" s="194">
        <f>ROUND(I129*H129,2)</f>
        <v>0</v>
      </c>
      <c r="K129" s="190" t="s">
        <v>625</v>
      </c>
      <c r="L129" s="39"/>
      <c r="M129" s="195" t="s">
        <v>1</v>
      </c>
      <c r="N129" s="196" t="s">
        <v>46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584</v>
      </c>
      <c r="AT129" s="199" t="s">
        <v>132</v>
      </c>
      <c r="AU129" s="199" t="s">
        <v>91</v>
      </c>
      <c r="AY129" s="16" t="s">
        <v>130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6" t="s">
        <v>89</v>
      </c>
      <c r="BK129" s="200">
        <f>ROUND(I129*H129,2)</f>
        <v>0</v>
      </c>
      <c r="BL129" s="16" t="s">
        <v>584</v>
      </c>
      <c r="BM129" s="199" t="s">
        <v>594</v>
      </c>
    </row>
    <row r="130" spans="1:65" s="13" customFormat="1" ht="11.25">
      <c r="B130" s="201"/>
      <c r="C130" s="202"/>
      <c r="D130" s="203" t="s">
        <v>138</v>
      </c>
      <c r="E130" s="204" t="s">
        <v>1</v>
      </c>
      <c r="F130" s="205" t="s">
        <v>89</v>
      </c>
      <c r="G130" s="202"/>
      <c r="H130" s="206">
        <v>1</v>
      </c>
      <c r="I130" s="207"/>
      <c r="J130" s="202"/>
      <c r="K130" s="202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138</v>
      </c>
      <c r="AU130" s="212" t="s">
        <v>91</v>
      </c>
      <c r="AV130" s="13" t="s">
        <v>91</v>
      </c>
      <c r="AW130" s="13" t="s">
        <v>38</v>
      </c>
      <c r="AX130" s="13" t="s">
        <v>89</v>
      </c>
      <c r="AY130" s="212" t="s">
        <v>130</v>
      </c>
    </row>
    <row r="131" spans="1:65" s="2" customFormat="1" ht="24.2" customHeight="1">
      <c r="A131" s="34"/>
      <c r="B131" s="35"/>
      <c r="C131" s="188" t="s">
        <v>152</v>
      </c>
      <c r="D131" s="188" t="s">
        <v>132</v>
      </c>
      <c r="E131" s="189" t="s">
        <v>595</v>
      </c>
      <c r="F131" s="190" t="s">
        <v>596</v>
      </c>
      <c r="G131" s="191" t="s">
        <v>495</v>
      </c>
      <c r="H131" s="192">
        <v>1</v>
      </c>
      <c r="I131" s="193"/>
      <c r="J131" s="194">
        <f>ROUND(I131*H131,2)</f>
        <v>0</v>
      </c>
      <c r="K131" s="190" t="s">
        <v>625</v>
      </c>
      <c r="L131" s="39"/>
      <c r="M131" s="195" t="s">
        <v>1</v>
      </c>
      <c r="N131" s="196" t="s">
        <v>46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584</v>
      </c>
      <c r="AT131" s="199" t="s">
        <v>132</v>
      </c>
      <c r="AU131" s="199" t="s">
        <v>91</v>
      </c>
      <c r="AY131" s="16" t="s">
        <v>130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584</v>
      </c>
      <c r="BM131" s="199" t="s">
        <v>597</v>
      </c>
    </row>
    <row r="132" spans="1:65" s="13" customFormat="1" ht="11.25">
      <c r="B132" s="201"/>
      <c r="C132" s="202"/>
      <c r="D132" s="203" t="s">
        <v>138</v>
      </c>
      <c r="E132" s="204" t="s">
        <v>1</v>
      </c>
      <c r="F132" s="205" t="s">
        <v>89</v>
      </c>
      <c r="G132" s="202"/>
      <c r="H132" s="206">
        <v>1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138</v>
      </c>
      <c r="AU132" s="212" t="s">
        <v>91</v>
      </c>
      <c r="AV132" s="13" t="s">
        <v>91</v>
      </c>
      <c r="AW132" s="13" t="s">
        <v>38</v>
      </c>
      <c r="AX132" s="13" t="s">
        <v>89</v>
      </c>
      <c r="AY132" s="212" t="s">
        <v>130</v>
      </c>
    </row>
    <row r="133" spans="1:65" s="12" customFormat="1" ht="22.9" customHeight="1">
      <c r="B133" s="172"/>
      <c r="C133" s="173"/>
      <c r="D133" s="174" t="s">
        <v>80</v>
      </c>
      <c r="E133" s="186" t="s">
        <v>598</v>
      </c>
      <c r="F133" s="186" t="s">
        <v>599</v>
      </c>
      <c r="G133" s="173"/>
      <c r="H133" s="173"/>
      <c r="I133" s="176"/>
      <c r="J133" s="187">
        <f>BK133</f>
        <v>0</v>
      </c>
      <c r="K133" s="173"/>
      <c r="L133" s="178"/>
      <c r="M133" s="179"/>
      <c r="N133" s="180"/>
      <c r="O133" s="180"/>
      <c r="P133" s="181">
        <f>SUM(P134:P139)</f>
        <v>0</v>
      </c>
      <c r="Q133" s="180"/>
      <c r="R133" s="181">
        <f>SUM(R134:R139)</f>
        <v>0</v>
      </c>
      <c r="S133" s="180"/>
      <c r="T133" s="182">
        <f>SUM(T134:T139)</f>
        <v>0</v>
      </c>
      <c r="AR133" s="183" t="s">
        <v>152</v>
      </c>
      <c r="AT133" s="184" t="s">
        <v>80</v>
      </c>
      <c r="AU133" s="184" t="s">
        <v>89</v>
      </c>
      <c r="AY133" s="183" t="s">
        <v>130</v>
      </c>
      <c r="BK133" s="185">
        <f>SUM(BK134:BK139)</f>
        <v>0</v>
      </c>
    </row>
    <row r="134" spans="1:65" s="2" customFormat="1" ht="24.2" customHeight="1">
      <c r="A134" s="34"/>
      <c r="B134" s="35"/>
      <c r="C134" s="188" t="s">
        <v>158</v>
      </c>
      <c r="D134" s="188" t="s">
        <v>132</v>
      </c>
      <c r="E134" s="189" t="s">
        <v>600</v>
      </c>
      <c r="F134" s="190" t="s">
        <v>601</v>
      </c>
      <c r="G134" s="191" t="s">
        <v>495</v>
      </c>
      <c r="H134" s="192">
        <v>1</v>
      </c>
      <c r="I134" s="193"/>
      <c r="J134" s="194">
        <f>ROUND(I134*H134,2)</f>
        <v>0</v>
      </c>
      <c r="K134" s="190" t="s">
        <v>625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584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584</v>
      </c>
      <c r="BM134" s="199" t="s">
        <v>602</v>
      </c>
    </row>
    <row r="135" spans="1:65" s="13" customFormat="1" ht="11.25">
      <c r="B135" s="201"/>
      <c r="C135" s="202"/>
      <c r="D135" s="203" t="s">
        <v>138</v>
      </c>
      <c r="E135" s="204" t="s">
        <v>1</v>
      </c>
      <c r="F135" s="205" t="s">
        <v>89</v>
      </c>
      <c r="G135" s="202"/>
      <c r="H135" s="206">
        <v>1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138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24.2" customHeight="1">
      <c r="A136" s="34"/>
      <c r="B136" s="35"/>
      <c r="C136" s="188" t="s">
        <v>164</v>
      </c>
      <c r="D136" s="188" t="s">
        <v>132</v>
      </c>
      <c r="E136" s="189" t="s">
        <v>603</v>
      </c>
      <c r="F136" s="190" t="s">
        <v>604</v>
      </c>
      <c r="G136" s="191" t="s">
        <v>495</v>
      </c>
      <c r="H136" s="192">
        <v>1</v>
      </c>
      <c r="I136" s="193"/>
      <c r="J136" s="194">
        <f>ROUND(I136*H136,2)</f>
        <v>0</v>
      </c>
      <c r="K136" s="190" t="s">
        <v>625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584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584</v>
      </c>
      <c r="BM136" s="199" t="s">
        <v>605</v>
      </c>
    </row>
    <row r="137" spans="1:65" s="13" customFormat="1" ht="11.25">
      <c r="B137" s="201"/>
      <c r="C137" s="202"/>
      <c r="D137" s="203" t="s">
        <v>138</v>
      </c>
      <c r="E137" s="204" t="s">
        <v>1</v>
      </c>
      <c r="F137" s="205" t="s">
        <v>89</v>
      </c>
      <c r="G137" s="202"/>
      <c r="H137" s="206">
        <v>1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138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169</v>
      </c>
      <c r="D138" s="188" t="s">
        <v>132</v>
      </c>
      <c r="E138" s="189" t="s">
        <v>606</v>
      </c>
      <c r="F138" s="190" t="s">
        <v>607</v>
      </c>
      <c r="G138" s="191" t="s">
        <v>161</v>
      </c>
      <c r="H138" s="192">
        <v>8</v>
      </c>
      <c r="I138" s="193"/>
      <c r="J138" s="194">
        <f>ROUND(I138*H138,2)</f>
        <v>0</v>
      </c>
      <c r="K138" s="190" t="s">
        <v>625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584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584</v>
      </c>
      <c r="BM138" s="199" t="s">
        <v>608</v>
      </c>
    </row>
    <row r="139" spans="1:65" s="13" customFormat="1" ht="12">
      <c r="B139" s="201"/>
      <c r="C139" s="202"/>
      <c r="D139" s="203" t="s">
        <v>138</v>
      </c>
      <c r="E139" s="204" t="s">
        <v>1</v>
      </c>
      <c r="F139" s="205" t="s">
        <v>169</v>
      </c>
      <c r="G139" s="202"/>
      <c r="H139" s="206">
        <v>8</v>
      </c>
      <c r="I139" s="207"/>
      <c r="J139" s="202"/>
      <c r="K139" s="190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138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12" customFormat="1" ht="22.9" customHeight="1">
      <c r="B140" s="172"/>
      <c r="C140" s="173"/>
      <c r="D140" s="174" t="s">
        <v>80</v>
      </c>
      <c r="E140" s="186" t="s">
        <v>609</v>
      </c>
      <c r="F140" s="186" t="s">
        <v>610</v>
      </c>
      <c r="G140" s="173"/>
      <c r="H140" s="173"/>
      <c r="I140" s="176"/>
      <c r="J140" s="187">
        <f>BK140</f>
        <v>0</v>
      </c>
      <c r="K140" s="173"/>
      <c r="L140" s="178"/>
      <c r="M140" s="179"/>
      <c r="N140" s="180"/>
      <c r="O140" s="180"/>
      <c r="P140" s="181">
        <f>SUM(P141:P142)</f>
        <v>0</v>
      </c>
      <c r="Q140" s="180"/>
      <c r="R140" s="181">
        <f>SUM(R141:R142)</f>
        <v>0</v>
      </c>
      <c r="S140" s="180"/>
      <c r="T140" s="182">
        <f>SUM(T141:T142)</f>
        <v>0</v>
      </c>
      <c r="AR140" s="183" t="s">
        <v>152</v>
      </c>
      <c r="AT140" s="184" t="s">
        <v>80</v>
      </c>
      <c r="AU140" s="184" t="s">
        <v>89</v>
      </c>
      <c r="AY140" s="183" t="s">
        <v>130</v>
      </c>
      <c r="BK140" s="185">
        <f>SUM(BK141:BK142)</f>
        <v>0</v>
      </c>
    </row>
    <row r="141" spans="1:65" s="2" customFormat="1" ht="24.2" customHeight="1">
      <c r="A141" s="34"/>
      <c r="B141" s="35"/>
      <c r="C141" s="188" t="s">
        <v>175</v>
      </c>
      <c r="D141" s="188" t="s">
        <v>132</v>
      </c>
      <c r="E141" s="189" t="s">
        <v>611</v>
      </c>
      <c r="F141" s="190" t="s">
        <v>612</v>
      </c>
      <c r="G141" s="191" t="s">
        <v>495</v>
      </c>
      <c r="H141" s="192">
        <v>1</v>
      </c>
      <c r="I141" s="193"/>
      <c r="J141" s="194">
        <f>ROUND(I141*H141,2)</f>
        <v>0</v>
      </c>
      <c r="K141" s="190" t="s">
        <v>625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584</v>
      </c>
      <c r="AT141" s="199" t="s">
        <v>132</v>
      </c>
      <c r="AU141" s="199" t="s">
        <v>91</v>
      </c>
      <c r="AY141" s="16" t="s">
        <v>130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584</v>
      </c>
      <c r="BM141" s="199" t="s">
        <v>613</v>
      </c>
    </row>
    <row r="142" spans="1:65" s="13" customFormat="1" ht="11.25">
      <c r="B142" s="201"/>
      <c r="C142" s="202"/>
      <c r="D142" s="203" t="s">
        <v>138</v>
      </c>
      <c r="E142" s="204" t="s">
        <v>1</v>
      </c>
      <c r="F142" s="205" t="s">
        <v>89</v>
      </c>
      <c r="G142" s="202"/>
      <c r="H142" s="206">
        <v>1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138</v>
      </c>
      <c r="AU142" s="212" t="s">
        <v>91</v>
      </c>
      <c r="AV142" s="13" t="s">
        <v>91</v>
      </c>
      <c r="AW142" s="13" t="s">
        <v>38</v>
      </c>
      <c r="AX142" s="13" t="s">
        <v>89</v>
      </c>
      <c r="AY142" s="212" t="s">
        <v>130</v>
      </c>
    </row>
    <row r="143" spans="1:65" s="12" customFormat="1" ht="25.9" customHeight="1">
      <c r="B143" s="172"/>
      <c r="C143" s="173"/>
      <c r="D143" s="174" t="s">
        <v>80</v>
      </c>
      <c r="E143" s="175" t="s">
        <v>614</v>
      </c>
      <c r="F143" s="175" t="s">
        <v>615</v>
      </c>
      <c r="G143" s="173"/>
      <c r="H143" s="173"/>
      <c r="I143" s="176"/>
      <c r="J143" s="177">
        <f>BK143</f>
        <v>0</v>
      </c>
      <c r="K143" s="173"/>
      <c r="L143" s="178"/>
      <c r="M143" s="179"/>
      <c r="N143" s="180"/>
      <c r="O143" s="180"/>
      <c r="P143" s="181">
        <f>SUM(P144:P149)</f>
        <v>0</v>
      </c>
      <c r="Q143" s="180"/>
      <c r="R143" s="181">
        <f>SUM(R144:R149)</f>
        <v>0</v>
      </c>
      <c r="S143" s="180"/>
      <c r="T143" s="182">
        <f>SUM(T144:T149)</f>
        <v>0</v>
      </c>
      <c r="AR143" s="183" t="s">
        <v>152</v>
      </c>
      <c r="AT143" s="184" t="s">
        <v>80</v>
      </c>
      <c r="AU143" s="184" t="s">
        <v>81</v>
      </c>
      <c r="AY143" s="183" t="s">
        <v>130</v>
      </c>
      <c r="BK143" s="185">
        <f>SUM(BK144:BK149)</f>
        <v>0</v>
      </c>
    </row>
    <row r="144" spans="1:65" s="2" customFormat="1" ht="24.2" customHeight="1">
      <c r="A144" s="34"/>
      <c r="B144" s="35"/>
      <c r="C144" s="188" t="s">
        <v>180</v>
      </c>
      <c r="D144" s="188" t="s">
        <v>132</v>
      </c>
      <c r="E144" s="189" t="s">
        <v>616</v>
      </c>
      <c r="F144" s="190" t="s">
        <v>617</v>
      </c>
      <c r="G144" s="191" t="s">
        <v>495</v>
      </c>
      <c r="H144" s="192">
        <v>1</v>
      </c>
      <c r="I144" s="193"/>
      <c r="J144" s="194">
        <f>ROUND(I144*H144,2)</f>
        <v>0</v>
      </c>
      <c r="K144" s="190" t="s">
        <v>625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584</v>
      </c>
      <c r="AT144" s="199" t="s">
        <v>132</v>
      </c>
      <c r="AU144" s="199" t="s">
        <v>89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584</v>
      </c>
      <c r="BM144" s="199" t="s">
        <v>618</v>
      </c>
    </row>
    <row r="145" spans="1:65" s="13" customFormat="1" ht="11.25">
      <c r="B145" s="201"/>
      <c r="C145" s="202"/>
      <c r="D145" s="203" t="s">
        <v>138</v>
      </c>
      <c r="E145" s="204" t="s">
        <v>1</v>
      </c>
      <c r="F145" s="205" t="s">
        <v>89</v>
      </c>
      <c r="G145" s="202"/>
      <c r="H145" s="206">
        <v>1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138</v>
      </c>
      <c r="AU145" s="212" t="s">
        <v>89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24.2" customHeight="1">
      <c r="A146" s="34"/>
      <c r="B146" s="35"/>
      <c r="C146" s="188" t="s">
        <v>185</v>
      </c>
      <c r="D146" s="188" t="s">
        <v>132</v>
      </c>
      <c r="E146" s="189" t="s">
        <v>619</v>
      </c>
      <c r="F146" s="190" t="s">
        <v>620</v>
      </c>
      <c r="G146" s="191" t="s">
        <v>495</v>
      </c>
      <c r="H146" s="192">
        <v>1</v>
      </c>
      <c r="I146" s="193"/>
      <c r="J146" s="194">
        <f>ROUND(I146*H146,2)</f>
        <v>0</v>
      </c>
      <c r="K146" s="190" t="s">
        <v>625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584</v>
      </c>
      <c r="AT146" s="199" t="s">
        <v>132</v>
      </c>
      <c r="AU146" s="199" t="s">
        <v>89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584</v>
      </c>
      <c r="BM146" s="199" t="s">
        <v>621</v>
      </c>
    </row>
    <row r="147" spans="1:65" s="13" customFormat="1" ht="11.25">
      <c r="B147" s="201"/>
      <c r="C147" s="202"/>
      <c r="D147" s="203" t="s">
        <v>138</v>
      </c>
      <c r="E147" s="204" t="s">
        <v>1</v>
      </c>
      <c r="F147" s="205" t="s">
        <v>89</v>
      </c>
      <c r="G147" s="202"/>
      <c r="H147" s="206">
        <v>1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138</v>
      </c>
      <c r="AU147" s="212" t="s">
        <v>89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8</v>
      </c>
      <c r="D148" s="188" t="s">
        <v>132</v>
      </c>
      <c r="E148" s="189" t="s">
        <v>622</v>
      </c>
      <c r="F148" s="190" t="s">
        <v>623</v>
      </c>
      <c r="G148" s="191" t="s">
        <v>161</v>
      </c>
      <c r="H148" s="192">
        <v>16</v>
      </c>
      <c r="I148" s="193"/>
      <c r="J148" s="194">
        <f>ROUND(I148*H148,2)</f>
        <v>0</v>
      </c>
      <c r="K148" s="190" t="s">
        <v>625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584</v>
      </c>
      <c r="AT148" s="199" t="s">
        <v>132</v>
      </c>
      <c r="AU148" s="199" t="s">
        <v>89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584</v>
      </c>
      <c r="BM148" s="199" t="s">
        <v>624</v>
      </c>
    </row>
    <row r="149" spans="1:65" s="13" customFormat="1" ht="11.25">
      <c r="B149" s="201"/>
      <c r="C149" s="202"/>
      <c r="D149" s="203" t="s">
        <v>138</v>
      </c>
      <c r="E149" s="204" t="s">
        <v>1</v>
      </c>
      <c r="F149" s="205" t="s">
        <v>213</v>
      </c>
      <c r="G149" s="202"/>
      <c r="H149" s="206">
        <v>16</v>
      </c>
      <c r="I149" s="207"/>
      <c r="J149" s="202"/>
      <c r="K149" s="202"/>
      <c r="L149" s="208"/>
      <c r="M149" s="234"/>
      <c r="N149" s="235"/>
      <c r="O149" s="235"/>
      <c r="P149" s="235"/>
      <c r="Q149" s="235"/>
      <c r="R149" s="235"/>
      <c r="S149" s="235"/>
      <c r="T149" s="236"/>
      <c r="AT149" s="212" t="s">
        <v>138</v>
      </c>
      <c r="AU149" s="212" t="s">
        <v>89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6.95" customHeight="1">
      <c r="A150" s="34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39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sheetProtection password="CCA7" sheet="1" objects="1" scenarios="1" formatColumns="0" formatRows="0" autoFilter="0"/>
  <autoFilter ref="C119:K149"/>
  <mergeCells count="9">
    <mergeCell ref="E86:H86"/>
    <mergeCell ref="E110:H110"/>
    <mergeCell ref="E112:H112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4"/>
  <sheetViews>
    <sheetView workbookViewId="0">
      <selection activeCell="AC28" sqref="AC28"/>
    </sheetView>
  </sheetViews>
  <sheetFormatPr defaultRowHeight="12.75"/>
  <cols>
    <col min="1" max="8" width="9.33203125" style="290"/>
    <col min="9" max="9" width="15.1640625" style="290" customWidth="1"/>
    <col min="10" max="10" width="9.33203125" style="290"/>
    <col min="11" max="11" width="12.33203125" style="290" customWidth="1"/>
    <col min="12" max="16384" width="9.33203125" style="290"/>
  </cols>
  <sheetData>
    <row r="1" spans="1:13" ht="13.5" thickBot="1">
      <c r="A1" s="288" t="s">
        <v>627</v>
      </c>
      <c r="B1" s="289" t="s">
        <v>17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ht="13.5" thickTop="1">
      <c r="A2" s="291" t="s">
        <v>628</v>
      </c>
      <c r="B2" s="292" t="s">
        <v>629</v>
      </c>
      <c r="C2" s="293"/>
      <c r="D2" s="293"/>
      <c r="E2" s="293"/>
      <c r="F2" s="291" t="s">
        <v>630</v>
      </c>
      <c r="G2" s="293"/>
      <c r="H2" s="293"/>
      <c r="I2" s="291" t="s">
        <v>631</v>
      </c>
      <c r="J2" s="293"/>
      <c r="K2" s="293"/>
      <c r="L2" s="293"/>
      <c r="M2" s="294"/>
    </row>
    <row r="3" spans="1:13">
      <c r="A3" s="295" t="s">
        <v>632</v>
      </c>
      <c r="B3" s="296" t="s">
        <v>633</v>
      </c>
      <c r="C3" s="296"/>
      <c r="D3" s="296" t="s">
        <v>634</v>
      </c>
      <c r="E3" s="296"/>
      <c r="F3" s="297"/>
      <c r="G3" s="296" t="s">
        <v>635</v>
      </c>
      <c r="H3" s="296"/>
      <c r="I3" s="297"/>
      <c r="J3" s="296"/>
      <c r="K3" s="296" t="s">
        <v>636</v>
      </c>
      <c r="L3" s="296"/>
      <c r="M3" s="298"/>
    </row>
    <row r="4" spans="1:13">
      <c r="A4" s="297"/>
      <c r="B4" s="296"/>
      <c r="C4" s="299" t="s">
        <v>637</v>
      </c>
      <c r="D4" s="296" t="s">
        <v>638</v>
      </c>
      <c r="E4" s="296" t="s">
        <v>639</v>
      </c>
      <c r="F4" s="297" t="s">
        <v>640</v>
      </c>
      <c r="G4" s="296" t="s">
        <v>641</v>
      </c>
      <c r="H4" s="296" t="s">
        <v>642</v>
      </c>
      <c r="I4" s="295" t="s">
        <v>643</v>
      </c>
      <c r="J4" s="296" t="s">
        <v>644</v>
      </c>
      <c r="K4" s="296" t="s">
        <v>645</v>
      </c>
      <c r="L4" s="296" t="s">
        <v>641</v>
      </c>
      <c r="M4" s="298" t="s">
        <v>642</v>
      </c>
    </row>
    <row r="5" spans="1:13">
      <c r="A5" s="295" t="s">
        <v>155</v>
      </c>
      <c r="B5" s="296" t="s">
        <v>155</v>
      </c>
      <c r="C5" s="299" t="s">
        <v>155</v>
      </c>
      <c r="D5" s="296" t="s">
        <v>155</v>
      </c>
      <c r="E5" s="296" t="s">
        <v>155</v>
      </c>
      <c r="F5" s="297" t="s">
        <v>135</v>
      </c>
      <c r="G5" s="296" t="s">
        <v>135</v>
      </c>
      <c r="H5" s="296" t="s">
        <v>135</v>
      </c>
      <c r="I5" s="295" t="s">
        <v>155</v>
      </c>
      <c r="J5" s="296" t="s">
        <v>172</v>
      </c>
      <c r="K5" s="296" t="s">
        <v>172</v>
      </c>
      <c r="L5" s="296" t="s">
        <v>172</v>
      </c>
      <c r="M5" s="298" t="s">
        <v>172</v>
      </c>
    </row>
    <row r="6" spans="1:13" ht="13.5" thickBot="1">
      <c r="A6" s="300"/>
      <c r="B6" s="301"/>
      <c r="C6" s="301"/>
      <c r="D6" s="301"/>
      <c r="E6" s="301"/>
      <c r="F6" s="300"/>
      <c r="G6" s="301"/>
      <c r="H6" s="301"/>
      <c r="I6" s="300"/>
      <c r="J6" s="301"/>
      <c r="K6" s="301"/>
      <c r="L6" s="301"/>
      <c r="M6" s="302"/>
    </row>
    <row r="7" spans="1:13" ht="13.5" thickTop="1"/>
    <row r="8" spans="1:13">
      <c r="A8" s="303">
        <v>0</v>
      </c>
      <c r="B8" s="304"/>
      <c r="C8" s="303">
        <v>1.7</v>
      </c>
      <c r="D8" s="304"/>
      <c r="E8" s="304"/>
      <c r="F8" s="304"/>
      <c r="G8" s="304"/>
      <c r="H8" s="304"/>
      <c r="I8" s="305"/>
      <c r="J8" s="304"/>
      <c r="K8" s="304"/>
      <c r="L8" s="304"/>
      <c r="M8" s="304"/>
    </row>
    <row r="9" spans="1:13">
      <c r="A9" s="306"/>
      <c r="B9" s="304">
        <f>A10-A8</f>
        <v>2.8</v>
      </c>
      <c r="C9" s="306"/>
      <c r="D9" s="304">
        <f>C8+C10</f>
        <v>3.45</v>
      </c>
      <c r="E9" s="304">
        <f>D9/2</f>
        <v>1.7250000000000001</v>
      </c>
      <c r="F9" s="304">
        <f>IF(E9&lt;2,E9*B9,0)</f>
        <v>4.83</v>
      </c>
      <c r="G9" s="304">
        <f>IF((AND(E9&gt;2,E9&lt;4)),B9*E9,0)</f>
        <v>0</v>
      </c>
      <c r="H9" s="304">
        <f>IF((AND(E9&gt;4,E9&lt;6)),B9*E9,0)</f>
        <v>0</v>
      </c>
      <c r="I9" s="303">
        <v>1</v>
      </c>
      <c r="J9" s="304">
        <f>IF(E9&lt;1,B9*E9*I9,0)</f>
        <v>0</v>
      </c>
      <c r="K9" s="304">
        <f>IF((AND(E9&gt;1,E9&lt;2.5)),B9*E9*I9,0)</f>
        <v>4.83</v>
      </c>
      <c r="L9" s="304">
        <f>IF((AND(E9&gt;2.5,E9&lt;4)),B9*E9*I9,0)</f>
        <v>0</v>
      </c>
      <c r="M9" s="304">
        <f>IF((IF(E9&gt;4,E9&lt;6)),B9*E9*I9,0)</f>
        <v>0</v>
      </c>
    </row>
    <row r="10" spans="1:13">
      <c r="A10" s="303">
        <v>2.8</v>
      </c>
      <c r="B10" s="304"/>
      <c r="C10" s="303">
        <v>1.75</v>
      </c>
      <c r="D10" s="304"/>
      <c r="E10" s="304"/>
      <c r="F10" s="304"/>
      <c r="G10" s="304"/>
      <c r="H10" s="304"/>
      <c r="I10" s="306"/>
      <c r="J10" s="304"/>
      <c r="K10" s="304"/>
      <c r="L10" s="304"/>
      <c r="M10" s="304"/>
    </row>
    <row r="11" spans="1:13">
      <c r="A11" s="306"/>
      <c r="B11" s="304">
        <f>A12-A10</f>
        <v>5.8999999999999995</v>
      </c>
      <c r="C11" s="306"/>
      <c r="D11" s="304">
        <f>C10+C12</f>
        <v>3.5</v>
      </c>
      <c r="E11" s="304">
        <f>D11/2</f>
        <v>1.75</v>
      </c>
      <c r="F11" s="304">
        <f>IF(E11&lt;2,E11*B11,0)</f>
        <v>10.324999999999999</v>
      </c>
      <c r="G11" s="304">
        <f>IF((AND(E11&gt;2,E11&lt;4)),B11*E11,0)</f>
        <v>0</v>
      </c>
      <c r="H11" s="304">
        <f>IF((AND(E11&gt;4,E11&lt;6)),B11*E11,0)</f>
        <v>0</v>
      </c>
      <c r="I11" s="303">
        <v>1</v>
      </c>
      <c r="J11" s="304">
        <f>IF(E11&lt;1,B11*E11*I11,0)</f>
        <v>0</v>
      </c>
      <c r="K11" s="304">
        <f>IF((AND(E11&gt;1,E11&lt;2.5)),B11*E11*I11,0)</f>
        <v>10.324999999999999</v>
      </c>
      <c r="L11" s="304">
        <f>IF((AND(E11&gt;2.5,E11&lt;4)),B11*E11*I11,0)</f>
        <v>0</v>
      </c>
      <c r="M11" s="304">
        <f>IF((IF(E11&gt;4,E11&lt;6)),B11*E11*I11,0)</f>
        <v>0</v>
      </c>
    </row>
    <row r="12" spans="1:13">
      <c r="A12" s="303">
        <v>8.6999999999999993</v>
      </c>
      <c r="B12" s="304"/>
      <c r="C12" s="303">
        <v>1.75</v>
      </c>
      <c r="D12" s="304"/>
      <c r="E12" s="304"/>
      <c r="F12" s="304"/>
      <c r="G12" s="304"/>
      <c r="H12" s="304"/>
      <c r="I12" s="306"/>
      <c r="J12" s="304"/>
      <c r="K12" s="304"/>
      <c r="L12" s="304"/>
      <c r="M12" s="304"/>
    </row>
    <row r="13" spans="1:13">
      <c r="A13" s="306"/>
      <c r="B13" s="304">
        <f>A14-A12</f>
        <v>1.3000000000000007</v>
      </c>
      <c r="C13" s="306"/>
      <c r="D13" s="304">
        <f>C12+C14</f>
        <v>3.56</v>
      </c>
      <c r="E13" s="304">
        <f>D13/2</f>
        <v>1.78</v>
      </c>
      <c r="F13" s="304">
        <f>IF(E13&lt;2,E13*B13,0)</f>
        <v>2.3140000000000014</v>
      </c>
      <c r="G13" s="304">
        <f>IF((AND(E13&gt;2,E13&lt;4)),B13*E13,0)</f>
        <v>0</v>
      </c>
      <c r="H13" s="304">
        <f>IF((AND(E13&gt;4,E13&lt;6)),B13*E13,0)</f>
        <v>0</v>
      </c>
      <c r="I13" s="303">
        <v>1</v>
      </c>
      <c r="J13" s="304">
        <f>IF(E13&lt;1,B13*E13*I13,0)</f>
        <v>0</v>
      </c>
      <c r="K13" s="304">
        <f>IF((AND(E13&gt;1,E13&lt;2.5)),B13*E13*I13,0)</f>
        <v>2.3140000000000014</v>
      </c>
      <c r="L13" s="304">
        <f>IF((AND(E13&gt;2.5,E13&lt;4)),B13*E13*I13,0)</f>
        <v>0</v>
      </c>
      <c r="M13" s="304">
        <f>IF((IF(E13&gt;4,E13&lt;6)),B13*E13*I13,0)</f>
        <v>0</v>
      </c>
    </row>
    <row r="14" spans="1:13">
      <c r="A14" s="303">
        <v>10</v>
      </c>
      <c r="B14" s="304"/>
      <c r="C14" s="303">
        <v>1.81</v>
      </c>
      <c r="D14" s="304"/>
      <c r="E14" s="304"/>
      <c r="F14" s="304"/>
      <c r="G14" s="304"/>
      <c r="H14" s="304"/>
      <c r="I14" s="306"/>
      <c r="J14" s="304"/>
      <c r="K14" s="304"/>
      <c r="L14" s="304"/>
      <c r="M14" s="304"/>
    </row>
    <row r="15" spans="1:13">
      <c r="A15" s="306"/>
      <c r="B15" s="304">
        <f>A16-A14</f>
        <v>5.8000000000000007</v>
      </c>
      <c r="C15" s="306"/>
      <c r="D15" s="304">
        <f>C14+C16</f>
        <v>3.62</v>
      </c>
      <c r="E15" s="304">
        <f>D15/2</f>
        <v>1.81</v>
      </c>
      <c r="F15" s="304">
        <f>IF(E15&lt;2,E15*B15,0)</f>
        <v>10.498000000000001</v>
      </c>
      <c r="G15" s="304">
        <f>IF((AND(E15&gt;2,E15&lt;4)),B15*E15,0)</f>
        <v>0</v>
      </c>
      <c r="H15" s="304">
        <f>IF((AND(E15&gt;4,E15&lt;6)),B15*E15,0)</f>
        <v>0</v>
      </c>
      <c r="I15" s="303">
        <v>1</v>
      </c>
      <c r="J15" s="304">
        <f>IF(E15&lt;1,B15*E15*I15,0)</f>
        <v>0</v>
      </c>
      <c r="K15" s="304">
        <f>IF((AND(E15&gt;1,E15&lt;2.5)),B15*E15*I15,0)</f>
        <v>10.498000000000001</v>
      </c>
      <c r="L15" s="304">
        <f>IF((AND(E15&gt;2.5,E15&lt;4)),B15*E15*I15,0)</f>
        <v>0</v>
      </c>
      <c r="M15" s="304">
        <f>IF((IF(E15&gt;4,E15&lt;6)),B15*E15*I15,0)</f>
        <v>0</v>
      </c>
    </row>
    <row r="16" spans="1:13">
      <c r="A16" s="303">
        <v>15.8</v>
      </c>
      <c r="B16" s="304"/>
      <c r="C16" s="303">
        <v>1.81</v>
      </c>
      <c r="D16" s="304"/>
      <c r="E16" s="304"/>
      <c r="F16" s="304"/>
      <c r="G16" s="304"/>
      <c r="H16" s="304"/>
      <c r="I16" s="305"/>
      <c r="J16" s="304"/>
      <c r="K16" s="304"/>
      <c r="L16" s="304"/>
      <c r="M16" s="304"/>
    </row>
    <row r="17" spans="1:14">
      <c r="A17" s="306"/>
      <c r="B17" s="304">
        <f>A18-A16</f>
        <v>4.1999999999999993</v>
      </c>
      <c r="C17" s="306"/>
      <c r="D17" s="304">
        <f>C16+C18</f>
        <v>3.33</v>
      </c>
      <c r="E17" s="304">
        <f>D17/2</f>
        <v>1.665</v>
      </c>
      <c r="F17" s="304">
        <v>0</v>
      </c>
      <c r="G17" s="304">
        <f>IF((AND(E17&gt;2,E17&lt;4)),B17*E17,0)</f>
        <v>0</v>
      </c>
      <c r="H17" s="304">
        <f>IF((AND(E17&gt;4,E17&lt;6)),B17*E17,0)</f>
        <v>0</v>
      </c>
      <c r="I17" s="303">
        <v>2</v>
      </c>
      <c r="J17" s="304">
        <f>IF(E17&lt;1,B17*E17*I17,0)</f>
        <v>0</v>
      </c>
      <c r="K17" s="304">
        <f>IF((AND(E17&gt;1,E17&lt;2.5)),B17*E17*I17,0)</f>
        <v>13.985999999999997</v>
      </c>
      <c r="L17" s="304">
        <f>IF((AND(E17&gt;2.5,E17&lt;4)),B17*E17*I17,0)</f>
        <v>0</v>
      </c>
      <c r="M17" s="304">
        <f>IF((IF(E17&gt;4,E17&lt;6)),B17*E17*I17,0)</f>
        <v>0</v>
      </c>
    </row>
    <row r="18" spans="1:14">
      <c r="A18" s="303">
        <v>20</v>
      </c>
      <c r="B18" s="304"/>
      <c r="C18" s="303">
        <v>1.52</v>
      </c>
      <c r="D18" s="304"/>
      <c r="E18" s="304"/>
      <c r="F18" s="304"/>
      <c r="G18" s="304"/>
      <c r="H18" s="304"/>
      <c r="I18" s="305"/>
      <c r="J18" s="304"/>
      <c r="K18" s="304"/>
      <c r="L18" s="304"/>
      <c r="M18" s="304"/>
    </row>
    <row r="19" spans="1:14">
      <c r="A19" s="306"/>
      <c r="B19" s="304">
        <f>A20-A18</f>
        <v>1.1000000000000014</v>
      </c>
      <c r="C19" s="306"/>
      <c r="D19" s="304">
        <f>C18+C20</f>
        <v>2.9699999999999998</v>
      </c>
      <c r="E19" s="304">
        <f>D19/2</f>
        <v>1.4849999999999999</v>
      </c>
      <c r="F19" s="304">
        <v>0</v>
      </c>
      <c r="G19" s="304">
        <f>IF((AND(E19&gt;2,E19&lt;4)),B19*E19,0)</f>
        <v>0</v>
      </c>
      <c r="H19" s="304">
        <f>IF((AND(E19&gt;4,E19&lt;6)),B19*E19,0)</f>
        <v>0</v>
      </c>
      <c r="I19" s="303">
        <v>2</v>
      </c>
      <c r="J19" s="304">
        <f>IF(E19&lt;1,B19*E19*I19,0)</f>
        <v>0</v>
      </c>
      <c r="K19" s="304">
        <f>IF((AND(E19&gt;1,E19&lt;2.5)),B19*E19*I19,0)</f>
        <v>3.2670000000000039</v>
      </c>
      <c r="L19" s="304">
        <f>IF((AND(E19&gt;2.5,E19&lt;4)),B19*E19*I19,0)</f>
        <v>0</v>
      </c>
      <c r="M19" s="304">
        <f>IF((IF(E19&gt;4,E19&lt;6)),B19*E19*I19,0)</f>
        <v>0</v>
      </c>
    </row>
    <row r="20" spans="1:14">
      <c r="A20" s="303">
        <v>21.1</v>
      </c>
      <c r="B20" s="304"/>
      <c r="C20" s="303">
        <v>1.45</v>
      </c>
      <c r="D20" s="304"/>
      <c r="E20" s="304"/>
      <c r="F20" s="304"/>
      <c r="G20" s="304"/>
      <c r="H20" s="304"/>
      <c r="I20" s="306"/>
      <c r="J20" s="304"/>
      <c r="K20" s="304"/>
      <c r="L20" s="304"/>
      <c r="M20" s="304"/>
    </row>
    <row r="21" spans="1:14">
      <c r="A21" s="306"/>
      <c r="B21" s="304">
        <f>A22-A20</f>
        <v>0.5</v>
      </c>
      <c r="C21" s="306"/>
      <c r="D21" s="304">
        <f>C20+C22</f>
        <v>2.87</v>
      </c>
      <c r="E21" s="304">
        <f>D21/2</f>
        <v>1.4350000000000001</v>
      </c>
      <c r="F21" s="304">
        <v>0</v>
      </c>
      <c r="G21" s="304">
        <f>IF((AND(E21&gt;2,E21&lt;4)),B21*E21,0)</f>
        <v>0</v>
      </c>
      <c r="H21" s="304">
        <f>IF((AND(E21&gt;4,E21&lt;6)),B21*E21,0)</f>
        <v>0</v>
      </c>
      <c r="I21" s="303">
        <v>2</v>
      </c>
      <c r="J21" s="304">
        <f>IF(E21&lt;1,B21*E21*I21,0)</f>
        <v>0</v>
      </c>
      <c r="K21" s="304">
        <f>IF((AND(E21&gt;1,E21&lt;2.5)),B21*E21*I21,0)</f>
        <v>1.4350000000000001</v>
      </c>
      <c r="L21" s="304">
        <f>IF((AND(E21&gt;2.5,E21&lt;4)),B21*E21*I21,0)</f>
        <v>0</v>
      </c>
      <c r="M21" s="304">
        <f>IF((IF(E21&gt;4,E21&lt;6)),B21*E21*I21,0)</f>
        <v>0</v>
      </c>
    </row>
    <row r="22" spans="1:14">
      <c r="A22" s="303">
        <v>21.6</v>
      </c>
      <c r="B22" s="304"/>
      <c r="C22" s="303">
        <v>1.42</v>
      </c>
      <c r="D22" s="304"/>
      <c r="E22" s="304"/>
      <c r="F22" s="304"/>
      <c r="G22" s="304"/>
      <c r="H22" s="304"/>
      <c r="I22" s="306"/>
      <c r="J22" s="304"/>
      <c r="K22" s="304"/>
      <c r="L22" s="304"/>
      <c r="M22" s="304"/>
    </row>
    <row r="23" spans="1:14">
      <c r="A23" s="303"/>
      <c r="B23" s="304"/>
      <c r="C23" s="303"/>
      <c r="D23" s="304"/>
      <c r="E23" s="304"/>
      <c r="F23" s="304">
        <f>SUM(F8:F22)</f>
        <v>27.967000000000002</v>
      </c>
      <c r="G23" s="304">
        <f>SUM(G8:G22)</f>
        <v>0</v>
      </c>
      <c r="H23" s="304">
        <f>SUM(H8:H22)</f>
        <v>0</v>
      </c>
      <c r="I23" s="305"/>
      <c r="J23" s="304">
        <f>SUM(J8:J22)</f>
        <v>0</v>
      </c>
      <c r="K23" s="304">
        <f>SUM(K8:K22)</f>
        <v>46.655000000000008</v>
      </c>
      <c r="L23" s="304">
        <f>SUM(L8:L22)</f>
        <v>0</v>
      </c>
      <c r="M23" s="304">
        <f>SUM(M8:M22)</f>
        <v>0</v>
      </c>
    </row>
    <row r="24" spans="1:14">
      <c r="A24" s="307"/>
      <c r="B24" s="308"/>
      <c r="C24" s="307"/>
      <c r="D24" s="308"/>
      <c r="E24" s="308"/>
      <c r="F24" s="308" t="s">
        <v>646</v>
      </c>
      <c r="G24" s="308" t="s">
        <v>646</v>
      </c>
      <c r="H24" s="308" t="s">
        <v>646</v>
      </c>
      <c r="I24" s="308"/>
      <c r="J24" s="304"/>
      <c r="K24" s="304"/>
      <c r="L24" s="304"/>
      <c r="M24" s="304"/>
    </row>
    <row r="25" spans="1:14" ht="13.5" thickBot="1">
      <c r="A25" s="308"/>
      <c r="B25" s="308"/>
      <c r="C25" s="308"/>
      <c r="D25" s="308"/>
      <c r="E25" s="308"/>
      <c r="F25" s="309">
        <f>F23*2</f>
        <v>55.934000000000005</v>
      </c>
      <c r="G25" s="309">
        <f>G23*2</f>
        <v>0</v>
      </c>
      <c r="H25" s="308">
        <f>H23*2</f>
        <v>0</v>
      </c>
      <c r="I25" s="307"/>
      <c r="J25" s="304"/>
      <c r="K25" s="304"/>
      <c r="L25" s="304"/>
      <c r="M25" s="310"/>
    </row>
    <row r="26" spans="1:14" ht="14.25" thickTop="1" thickBot="1">
      <c r="A26" s="311"/>
      <c r="B26" s="311"/>
      <c r="C26" s="311"/>
      <c r="D26" s="311"/>
      <c r="E26" s="311"/>
      <c r="F26" s="311"/>
      <c r="G26" s="311"/>
      <c r="H26" s="311"/>
      <c r="I26" s="312" t="s">
        <v>647</v>
      </c>
      <c r="J26" s="313"/>
      <c r="K26" s="313"/>
      <c r="L26" s="313"/>
      <c r="M26" s="314">
        <f>J23+K23+L23+M23</f>
        <v>46.655000000000008</v>
      </c>
      <c r="N26" s="315"/>
    </row>
    <row r="27" spans="1:14" ht="14.25" thickTop="1" thickBot="1">
      <c r="A27" s="316" t="s">
        <v>648</v>
      </c>
      <c r="B27" s="311"/>
      <c r="C27" s="317"/>
      <c r="D27" s="311"/>
      <c r="E27" s="316" t="s">
        <v>649</v>
      </c>
      <c r="F27" s="311"/>
      <c r="G27" s="311"/>
      <c r="H27" s="316"/>
      <c r="I27" s="311"/>
      <c r="J27" s="318" t="s">
        <v>650</v>
      </c>
      <c r="K27" s="313"/>
      <c r="L27" s="318"/>
      <c r="M27" s="313"/>
      <c r="N27" s="313"/>
    </row>
    <row r="28" spans="1:14" ht="13.5" thickTop="1">
      <c r="A28" s="319" t="s">
        <v>651</v>
      </c>
      <c r="B28" s="320" t="s">
        <v>652</v>
      </c>
      <c r="C28" s="321" t="s">
        <v>653</v>
      </c>
      <c r="D28" s="311"/>
      <c r="E28" s="319" t="s">
        <v>652</v>
      </c>
      <c r="F28" s="320" t="s">
        <v>654</v>
      </c>
      <c r="G28" s="322" t="s">
        <v>655</v>
      </c>
      <c r="H28" s="321" t="s">
        <v>653</v>
      </c>
      <c r="I28" s="311"/>
      <c r="J28" s="319" t="s">
        <v>652</v>
      </c>
      <c r="K28" s="320" t="s">
        <v>654</v>
      </c>
      <c r="L28" s="322" t="s">
        <v>655</v>
      </c>
      <c r="M28" s="321" t="s">
        <v>653</v>
      </c>
      <c r="N28" s="313"/>
    </row>
    <row r="29" spans="1:14" ht="13.5" thickBot="1">
      <c r="A29" s="323" t="s">
        <v>656</v>
      </c>
      <c r="B29" s="324" t="s">
        <v>155</v>
      </c>
      <c r="C29" s="325" t="s">
        <v>172</v>
      </c>
      <c r="D29" s="311"/>
      <c r="E29" s="323" t="s">
        <v>155</v>
      </c>
      <c r="F29" s="324" t="s">
        <v>155</v>
      </c>
      <c r="G29" s="326" t="s">
        <v>155</v>
      </c>
      <c r="H29" s="325" t="s">
        <v>172</v>
      </c>
      <c r="I29" s="311"/>
      <c r="J29" s="323" t="s">
        <v>155</v>
      </c>
      <c r="K29" s="324" t="s">
        <v>155</v>
      </c>
      <c r="L29" s="326" t="s">
        <v>155</v>
      </c>
      <c r="M29" s="325" t="s">
        <v>172</v>
      </c>
      <c r="N29" s="313"/>
    </row>
    <row r="30" spans="1:14" ht="13.5" thickTop="1">
      <c r="A30" s="327">
        <v>90</v>
      </c>
      <c r="B30" s="328">
        <v>0</v>
      </c>
      <c r="C30" s="329">
        <f>(3.14*0.045*0.045)*B30</f>
        <v>0</v>
      </c>
      <c r="D30" s="311"/>
      <c r="E30" s="328">
        <v>2</v>
      </c>
      <c r="F30" s="328">
        <v>1.5</v>
      </c>
      <c r="G30" s="330">
        <v>2</v>
      </c>
      <c r="H30" s="328">
        <f>E30*F30*G30</f>
        <v>6</v>
      </c>
      <c r="I30" s="331" t="s">
        <v>657</v>
      </c>
      <c r="J30" s="328">
        <v>6</v>
      </c>
      <c r="K30" s="328">
        <v>1</v>
      </c>
      <c r="L30" s="330">
        <v>1.81</v>
      </c>
      <c r="M30" s="328">
        <f>J30*K30*L30</f>
        <v>10.86</v>
      </c>
      <c r="N30" s="313"/>
    </row>
    <row r="31" spans="1:14">
      <c r="A31" s="332">
        <v>110</v>
      </c>
      <c r="B31" s="329">
        <v>0</v>
      </c>
      <c r="C31" s="329">
        <f>(3.14*0.055*0.055)*B31</f>
        <v>0</v>
      </c>
      <c r="D31" s="311"/>
      <c r="E31" s="329">
        <v>2</v>
      </c>
      <c r="F31" s="329">
        <v>1.2</v>
      </c>
      <c r="G31" s="333">
        <v>2</v>
      </c>
      <c r="H31" s="328">
        <f>E31*F31*G31</f>
        <v>4.8</v>
      </c>
      <c r="I31" s="331" t="s">
        <v>658</v>
      </c>
      <c r="J31" s="329">
        <v>0</v>
      </c>
      <c r="K31" s="329">
        <v>0</v>
      </c>
      <c r="L31" s="333">
        <v>0</v>
      </c>
      <c r="M31" s="328">
        <f>J31*K31*L31</f>
        <v>0</v>
      </c>
      <c r="N31" s="313"/>
    </row>
    <row r="32" spans="1:14">
      <c r="A32" s="332">
        <v>160</v>
      </c>
      <c r="B32" s="329">
        <v>22.6</v>
      </c>
      <c r="C32" s="329">
        <f>(3.14*0.08*0.08)*B32</f>
        <v>0.45416960000000012</v>
      </c>
      <c r="D32" s="311"/>
      <c r="E32" s="329">
        <v>1.5</v>
      </c>
      <c r="F32" s="329">
        <v>1.2</v>
      </c>
      <c r="G32" s="333">
        <v>2</v>
      </c>
      <c r="H32" s="328">
        <f>E32*F32*G32</f>
        <v>3.5999999999999996</v>
      </c>
      <c r="I32" s="331" t="s">
        <v>659</v>
      </c>
      <c r="J32" s="329">
        <v>0</v>
      </c>
      <c r="K32" s="329">
        <v>0</v>
      </c>
      <c r="L32" s="333">
        <v>0</v>
      </c>
      <c r="M32" s="328">
        <f>J32*K32*L32</f>
        <v>0</v>
      </c>
      <c r="N32" s="313"/>
    </row>
    <row r="33" spans="1:14">
      <c r="A33" s="332">
        <v>225</v>
      </c>
      <c r="B33" s="329">
        <v>0</v>
      </c>
      <c r="C33" s="329">
        <f>(3.14*0.1125*0.1125)*B33</f>
        <v>0</v>
      </c>
      <c r="D33" s="311"/>
      <c r="E33" s="329">
        <v>2.4</v>
      </c>
      <c r="F33" s="329">
        <v>1.6</v>
      </c>
      <c r="G33" s="333">
        <v>1.2</v>
      </c>
      <c r="H33" s="328">
        <f>E33*F33*G33</f>
        <v>4.6079999999999997</v>
      </c>
      <c r="I33" s="331" t="s">
        <v>660</v>
      </c>
      <c r="J33" s="329">
        <v>0</v>
      </c>
      <c r="K33" s="329">
        <v>0</v>
      </c>
      <c r="L33" s="333">
        <v>0</v>
      </c>
      <c r="M33" s="328">
        <f>J33*K33*L33</f>
        <v>0</v>
      </c>
      <c r="N33" s="313"/>
    </row>
    <row r="34" spans="1:14">
      <c r="A34" s="332">
        <v>250</v>
      </c>
      <c r="B34" s="329">
        <v>0</v>
      </c>
      <c r="C34" s="329">
        <f>(3.14*0.125*0.125)*B34</f>
        <v>0</v>
      </c>
      <c r="D34" s="311"/>
      <c r="E34" s="329">
        <v>5</v>
      </c>
      <c r="F34" s="329">
        <v>3.6</v>
      </c>
      <c r="G34" s="333">
        <v>1.5</v>
      </c>
      <c r="H34" s="328">
        <f>E34*F34*G34</f>
        <v>27</v>
      </c>
      <c r="I34" s="331" t="s">
        <v>661</v>
      </c>
      <c r="J34" s="329">
        <v>0</v>
      </c>
      <c r="K34" s="329">
        <v>0</v>
      </c>
      <c r="L34" s="333">
        <v>0</v>
      </c>
      <c r="M34" s="328">
        <f>J34*K34*L34</f>
        <v>0</v>
      </c>
      <c r="N34" s="313"/>
    </row>
    <row r="35" spans="1:14">
      <c r="A35" s="332"/>
      <c r="B35" s="329"/>
      <c r="C35" s="329"/>
      <c r="D35" s="311"/>
      <c r="E35" s="329">
        <v>5</v>
      </c>
      <c r="F35" s="329">
        <v>6.1</v>
      </c>
      <c r="G35" s="333">
        <v>2.8</v>
      </c>
      <c r="H35" s="328">
        <f>(E35*F35*G35)/2</f>
        <v>42.699999999999996</v>
      </c>
      <c r="I35" s="331" t="s">
        <v>662</v>
      </c>
      <c r="J35" s="329"/>
      <c r="K35" s="329"/>
      <c r="L35" s="333"/>
      <c r="M35" s="328"/>
      <c r="N35" s="313"/>
    </row>
    <row r="36" spans="1:14">
      <c r="A36" s="312" t="s">
        <v>647</v>
      </c>
      <c r="B36" s="329"/>
      <c r="C36" s="312">
        <f>SUM(C30:C35)</f>
        <v>0.45416960000000012</v>
      </c>
      <c r="D36" s="311"/>
      <c r="E36" s="312" t="s">
        <v>647</v>
      </c>
      <c r="F36" s="329"/>
      <c r="G36" s="333"/>
      <c r="H36" s="312">
        <f>SUM(H30:H35)</f>
        <v>88.707999999999998</v>
      </c>
      <c r="I36" s="311"/>
      <c r="J36" s="312" t="s">
        <v>647</v>
      </c>
      <c r="K36" s="329"/>
      <c r="L36" s="333"/>
      <c r="M36" s="312">
        <f>SUM(M30:M35)</f>
        <v>10.86</v>
      </c>
      <c r="N36" s="315"/>
    </row>
    <row r="37" spans="1:14">
      <c r="A37" s="311"/>
      <c r="B37" s="311"/>
      <c r="C37" s="311"/>
      <c r="D37" s="311"/>
      <c r="E37" s="311"/>
      <c r="H37" s="311"/>
      <c r="I37" s="311"/>
      <c r="J37" s="313"/>
      <c r="K37" s="313"/>
      <c r="L37" s="313"/>
      <c r="M37" s="313"/>
    </row>
    <row r="38" spans="1:14">
      <c r="A38" s="316" t="s">
        <v>663</v>
      </c>
      <c r="B38" s="311"/>
      <c r="C38" s="334">
        <f>M26</f>
        <v>46.655000000000008</v>
      </c>
      <c r="D38" s="316" t="s">
        <v>172</v>
      </c>
      <c r="E38" s="331" t="s">
        <v>664</v>
      </c>
      <c r="F38" s="311"/>
      <c r="G38" s="311"/>
      <c r="H38" s="311"/>
      <c r="I38" s="311"/>
      <c r="J38" s="313"/>
      <c r="K38" s="313"/>
      <c r="L38" s="313"/>
      <c r="M38" s="313"/>
    </row>
    <row r="39" spans="1:14">
      <c r="A39" s="316"/>
      <c r="B39" s="311"/>
      <c r="C39" s="334">
        <f>M26-M36</f>
        <v>35.795000000000009</v>
      </c>
      <c r="D39" s="316" t="s">
        <v>172</v>
      </c>
      <c r="E39" s="331" t="s">
        <v>665</v>
      </c>
      <c r="F39" s="311"/>
      <c r="G39" s="311"/>
      <c r="H39" s="311"/>
      <c r="I39" s="311"/>
      <c r="J39" s="313"/>
      <c r="K39" s="313"/>
      <c r="L39" s="313"/>
      <c r="M39" s="313"/>
    </row>
    <row r="40" spans="1:14">
      <c r="A40" s="311"/>
      <c r="B40" s="311"/>
      <c r="C40" s="334"/>
      <c r="D40" s="316"/>
      <c r="E40" s="331"/>
      <c r="F40" s="311"/>
      <c r="G40" s="311"/>
      <c r="H40" s="311"/>
      <c r="I40" s="311"/>
      <c r="J40" s="313"/>
      <c r="K40" s="313"/>
      <c r="L40" s="313"/>
      <c r="M40" s="313"/>
    </row>
    <row r="41" spans="1:14">
      <c r="A41" s="311"/>
      <c r="B41" s="311"/>
      <c r="C41" s="311"/>
      <c r="D41" s="311"/>
      <c r="E41" s="311"/>
      <c r="F41" s="311"/>
      <c r="G41" s="311"/>
      <c r="H41" s="311"/>
      <c r="I41" s="311"/>
      <c r="J41" s="313"/>
      <c r="K41" s="313"/>
      <c r="L41" s="313"/>
      <c r="M41" s="313"/>
    </row>
    <row r="42" spans="1:14">
      <c r="A42" s="311"/>
      <c r="B42" s="311"/>
      <c r="C42" s="311"/>
      <c r="D42" s="311"/>
      <c r="I42" s="311"/>
      <c r="J42" s="313"/>
      <c r="K42" s="313"/>
      <c r="L42" s="313"/>
      <c r="M42" s="313"/>
    </row>
    <row r="43" spans="1:14">
      <c r="A43" s="313"/>
      <c r="B43" s="313"/>
    </row>
    <row r="44" spans="1:14">
      <c r="A44" s="313"/>
      <c r="B44" s="313"/>
    </row>
    <row r="56" spans="1:13">
      <c r="A56" s="313"/>
      <c r="B56" s="313"/>
    </row>
    <row r="57" spans="1:13">
      <c r="A57" s="313"/>
    </row>
    <row r="58" spans="1:13">
      <c r="A58" s="311"/>
      <c r="B58" s="311"/>
      <c r="C58" s="311"/>
      <c r="D58" s="311"/>
      <c r="E58" s="311"/>
      <c r="F58" s="311"/>
      <c r="G58" s="311"/>
      <c r="H58" s="311"/>
      <c r="I58" s="311"/>
      <c r="J58" s="313"/>
      <c r="K58" s="313"/>
      <c r="L58" s="313"/>
      <c r="M58" s="313"/>
    </row>
    <row r="59" spans="1:13">
      <c r="A59" s="311"/>
      <c r="B59" s="311"/>
      <c r="C59" s="311"/>
      <c r="D59" s="311"/>
      <c r="E59" s="311"/>
      <c r="F59" s="311"/>
      <c r="G59" s="311"/>
      <c r="H59" s="311"/>
      <c r="I59" s="311"/>
      <c r="J59" s="313"/>
      <c r="K59" s="313"/>
      <c r="L59" s="313"/>
      <c r="M59" s="313"/>
    </row>
    <row r="60" spans="1:13">
      <c r="A60" s="311"/>
      <c r="B60" s="311"/>
      <c r="C60" s="311"/>
      <c r="D60" s="311"/>
      <c r="E60" s="311"/>
      <c r="F60" s="311"/>
      <c r="G60" s="311"/>
      <c r="H60" s="311"/>
      <c r="I60" s="311"/>
      <c r="J60" s="313"/>
      <c r="K60" s="313"/>
      <c r="L60" s="313"/>
      <c r="M60" s="313"/>
    </row>
    <row r="61" spans="1:13">
      <c r="A61" s="311"/>
      <c r="B61" s="311"/>
      <c r="C61" s="311"/>
      <c r="D61" s="311"/>
      <c r="E61" s="311"/>
      <c r="F61" s="311"/>
      <c r="G61" s="311"/>
      <c r="H61" s="311"/>
      <c r="I61" s="311"/>
      <c r="M61" s="313"/>
    </row>
    <row r="62" spans="1:13">
      <c r="A62" s="311"/>
      <c r="B62" s="311"/>
      <c r="C62" s="311"/>
      <c r="D62" s="311"/>
      <c r="E62" s="311"/>
      <c r="F62" s="311"/>
      <c r="G62" s="311"/>
      <c r="H62" s="311"/>
      <c r="I62" s="311"/>
    </row>
    <row r="63" spans="1:13">
      <c r="A63" s="311"/>
      <c r="B63" s="311"/>
      <c r="C63" s="311"/>
      <c r="D63" s="311"/>
      <c r="E63" s="311"/>
      <c r="F63" s="311"/>
      <c r="G63" s="311"/>
      <c r="H63" s="311"/>
      <c r="I63" s="311"/>
    </row>
    <row r="64" spans="1:13">
      <c r="A64" s="311"/>
      <c r="B64" s="311"/>
      <c r="C64" s="311"/>
      <c r="D64" s="311"/>
      <c r="E64" s="311"/>
      <c r="F64" s="311"/>
      <c r="G64" s="311"/>
      <c r="H64" s="311"/>
      <c r="I64" s="311"/>
    </row>
    <row r="65" spans="1:9">
      <c r="A65" s="311"/>
      <c r="B65" s="311"/>
      <c r="C65" s="311"/>
      <c r="D65" s="311"/>
      <c r="E65" s="311"/>
      <c r="F65" s="311"/>
      <c r="G65" s="311"/>
      <c r="H65" s="311"/>
      <c r="I65" s="311"/>
    </row>
    <row r="66" spans="1:9">
      <c r="A66" s="311"/>
      <c r="B66" s="311"/>
      <c r="C66" s="311"/>
      <c r="D66" s="311"/>
      <c r="E66" s="311"/>
      <c r="F66" s="311"/>
      <c r="G66" s="311"/>
      <c r="H66" s="311"/>
      <c r="I66" s="311"/>
    </row>
    <row r="67" spans="1:9">
      <c r="A67" s="311"/>
      <c r="B67" s="311"/>
      <c r="C67" s="311"/>
      <c r="D67" s="311"/>
      <c r="E67" s="311"/>
      <c r="F67" s="311"/>
      <c r="G67" s="311"/>
      <c r="H67" s="311"/>
      <c r="I67" s="311"/>
    </row>
    <row r="68" spans="1:9">
      <c r="A68" s="311"/>
      <c r="B68" s="311"/>
      <c r="C68" s="311"/>
      <c r="D68" s="311"/>
      <c r="E68" s="311"/>
      <c r="F68" s="311"/>
      <c r="G68" s="311"/>
      <c r="H68" s="311"/>
      <c r="I68" s="311"/>
    </row>
    <row r="69" spans="1:9">
      <c r="A69" s="311"/>
      <c r="B69" s="311"/>
      <c r="C69" s="311"/>
      <c r="D69" s="311"/>
      <c r="E69" s="311"/>
      <c r="F69" s="311"/>
      <c r="G69" s="311"/>
      <c r="H69" s="311"/>
      <c r="I69" s="311"/>
    </row>
    <row r="70" spans="1:9">
      <c r="A70" s="311"/>
      <c r="B70" s="311"/>
      <c r="C70" s="311"/>
      <c r="D70" s="311"/>
      <c r="E70" s="311"/>
      <c r="F70" s="311"/>
      <c r="G70" s="311"/>
      <c r="H70" s="311"/>
      <c r="I70" s="311"/>
    </row>
    <row r="71" spans="1:9">
      <c r="A71" s="311"/>
      <c r="B71" s="311"/>
      <c r="C71" s="311"/>
      <c r="D71" s="311"/>
      <c r="E71" s="311"/>
      <c r="F71" s="311"/>
      <c r="G71" s="311"/>
      <c r="H71" s="311"/>
      <c r="I71" s="311"/>
    </row>
    <row r="72" spans="1:9">
      <c r="A72" s="311"/>
      <c r="B72" s="311"/>
      <c r="C72" s="311"/>
      <c r="D72" s="311"/>
      <c r="E72" s="311"/>
      <c r="F72" s="311"/>
      <c r="G72" s="311"/>
      <c r="H72" s="311"/>
      <c r="I72" s="311"/>
    </row>
    <row r="73" spans="1:9">
      <c r="A73" s="311"/>
      <c r="B73" s="311"/>
      <c r="C73" s="311"/>
      <c r="D73" s="311"/>
      <c r="E73" s="311"/>
      <c r="F73" s="311"/>
      <c r="G73" s="311"/>
      <c r="H73" s="311"/>
      <c r="I73" s="311"/>
    </row>
    <row r="74" spans="1:9">
      <c r="A74" s="311"/>
      <c r="B74" s="311"/>
      <c r="C74" s="311"/>
      <c r="D74" s="311"/>
      <c r="E74" s="311"/>
      <c r="F74" s="311"/>
      <c r="G74" s="311"/>
      <c r="H74" s="311"/>
      <c r="I74" s="311"/>
    </row>
    <row r="75" spans="1:9">
      <c r="A75" s="311"/>
      <c r="B75" s="311"/>
      <c r="C75" s="311"/>
      <c r="D75" s="311"/>
      <c r="E75" s="311"/>
      <c r="F75" s="311"/>
      <c r="G75" s="311"/>
      <c r="H75" s="311"/>
      <c r="I75" s="311"/>
    </row>
    <row r="76" spans="1:9">
      <c r="A76" s="311"/>
      <c r="B76" s="311"/>
      <c r="C76" s="311"/>
      <c r="D76" s="311"/>
      <c r="E76" s="311"/>
      <c r="F76" s="311"/>
      <c r="G76" s="311"/>
      <c r="H76" s="311"/>
      <c r="I76" s="311"/>
    </row>
    <row r="77" spans="1:9">
      <c r="A77" s="311"/>
      <c r="B77" s="311"/>
      <c r="C77" s="311"/>
      <c r="D77" s="311"/>
      <c r="E77" s="311"/>
      <c r="F77" s="311"/>
      <c r="G77" s="311"/>
      <c r="H77" s="311"/>
      <c r="I77" s="311"/>
    </row>
    <row r="78" spans="1:9">
      <c r="A78" s="311"/>
      <c r="B78" s="311"/>
      <c r="C78" s="311"/>
      <c r="D78" s="311"/>
      <c r="E78" s="311"/>
      <c r="F78" s="311"/>
      <c r="G78" s="311"/>
      <c r="H78" s="311"/>
      <c r="I78" s="311"/>
    </row>
    <row r="79" spans="1:9">
      <c r="A79" s="311"/>
      <c r="B79" s="311"/>
      <c r="C79" s="311"/>
      <c r="D79" s="311"/>
      <c r="E79" s="311"/>
      <c r="F79" s="311"/>
      <c r="G79" s="311"/>
      <c r="H79" s="311"/>
      <c r="I79" s="311"/>
    </row>
    <row r="80" spans="1:9">
      <c r="A80" s="311"/>
      <c r="B80" s="311"/>
      <c r="C80" s="311"/>
      <c r="D80" s="311"/>
      <c r="E80" s="311"/>
      <c r="F80" s="311"/>
      <c r="G80" s="311"/>
      <c r="H80" s="311"/>
      <c r="I80" s="311"/>
    </row>
    <row r="81" spans="1:9">
      <c r="A81" s="311"/>
      <c r="B81" s="311"/>
      <c r="C81" s="311"/>
      <c r="D81" s="311"/>
      <c r="E81" s="311"/>
      <c r="F81" s="311"/>
      <c r="G81" s="311"/>
      <c r="H81" s="311"/>
      <c r="I81" s="311"/>
    </row>
    <row r="82" spans="1:9">
      <c r="A82" s="311"/>
      <c r="B82" s="311"/>
      <c r="C82" s="311"/>
      <c r="D82" s="311"/>
      <c r="E82" s="311"/>
      <c r="F82" s="311"/>
      <c r="G82" s="311"/>
      <c r="H82" s="311"/>
      <c r="I82" s="311"/>
    </row>
    <row r="83" spans="1:9">
      <c r="A83" s="311"/>
      <c r="B83" s="311"/>
      <c r="C83" s="311"/>
      <c r="D83" s="311"/>
      <c r="E83" s="311"/>
      <c r="F83" s="311"/>
      <c r="G83" s="311"/>
      <c r="H83" s="311"/>
      <c r="I83" s="311"/>
    </row>
    <row r="84" spans="1:9">
      <c r="A84" s="311"/>
      <c r="B84" s="311"/>
      <c r="C84" s="311"/>
      <c r="D84" s="311"/>
      <c r="E84" s="311"/>
      <c r="F84" s="311"/>
      <c r="G84" s="311"/>
      <c r="H84" s="311"/>
      <c r="I84" s="311"/>
    </row>
    <row r="85" spans="1:9">
      <c r="A85" s="311"/>
      <c r="B85" s="311"/>
      <c r="C85" s="311"/>
      <c r="D85" s="311"/>
      <c r="E85" s="311"/>
      <c r="F85" s="311"/>
      <c r="G85" s="311"/>
      <c r="H85" s="311"/>
      <c r="I85" s="311"/>
    </row>
    <row r="86" spans="1:9">
      <c r="A86" s="311"/>
      <c r="B86" s="311"/>
      <c r="C86" s="311"/>
      <c r="D86" s="311"/>
      <c r="E86" s="311"/>
      <c r="F86" s="311"/>
      <c r="G86" s="311"/>
      <c r="H86" s="311"/>
      <c r="I86" s="311"/>
    </row>
    <row r="87" spans="1:9">
      <c r="A87" s="311"/>
      <c r="B87" s="311"/>
      <c r="C87" s="311"/>
      <c r="D87" s="311"/>
      <c r="E87" s="311"/>
      <c r="F87" s="311"/>
      <c r="G87" s="311"/>
      <c r="H87" s="311"/>
      <c r="I87" s="311"/>
    </row>
    <row r="88" spans="1:9">
      <c r="A88" s="311"/>
      <c r="B88" s="311"/>
      <c r="C88" s="311"/>
      <c r="D88" s="311"/>
      <c r="E88" s="311"/>
      <c r="F88" s="311"/>
      <c r="G88" s="311"/>
      <c r="H88" s="311"/>
      <c r="I88" s="311"/>
    </row>
    <row r="89" spans="1:9">
      <c r="A89" s="313"/>
      <c r="B89" s="313"/>
      <c r="C89" s="313"/>
      <c r="D89" s="313"/>
      <c r="E89" s="313"/>
      <c r="F89" s="313"/>
      <c r="G89" s="313"/>
      <c r="H89" s="313"/>
      <c r="I89" s="313"/>
    </row>
    <row r="90" spans="1:9">
      <c r="A90" s="313"/>
      <c r="B90" s="313"/>
      <c r="C90" s="313"/>
      <c r="D90" s="313"/>
      <c r="E90" s="313"/>
      <c r="F90" s="313"/>
      <c r="G90" s="313"/>
      <c r="H90" s="313"/>
      <c r="I90" s="313"/>
    </row>
    <row r="91" spans="1:9">
      <c r="A91" s="313"/>
      <c r="B91" s="313"/>
      <c r="C91" s="313"/>
      <c r="D91" s="313"/>
      <c r="E91" s="313"/>
      <c r="F91" s="313"/>
      <c r="G91" s="313"/>
      <c r="H91" s="313"/>
      <c r="I91" s="313"/>
    </row>
    <row r="92" spans="1:9">
      <c r="A92" s="313"/>
      <c r="B92" s="313"/>
      <c r="C92" s="313"/>
      <c r="D92" s="313"/>
      <c r="E92" s="313"/>
      <c r="F92" s="313"/>
      <c r="G92" s="313"/>
      <c r="H92" s="313"/>
      <c r="I92" s="313"/>
    </row>
    <row r="93" spans="1:9">
      <c r="A93" s="313"/>
      <c r="B93" s="313"/>
      <c r="C93" s="313"/>
      <c r="D93" s="313"/>
      <c r="E93" s="313"/>
      <c r="F93" s="313"/>
      <c r="G93" s="313"/>
      <c r="H93" s="313"/>
      <c r="I93" s="313"/>
    </row>
    <row r="94" spans="1:9">
      <c r="A94" s="313"/>
      <c r="B94" s="313"/>
      <c r="C94" s="313"/>
      <c r="D94" s="313"/>
      <c r="E94" s="313"/>
      <c r="F94" s="313"/>
      <c r="G94" s="313"/>
      <c r="H94" s="313"/>
      <c r="I94" s="313"/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ZRN - Rekonstrukce přecho...</vt:lpstr>
      <vt:lpstr>VRN - Vedlejší rozpočtové...</vt:lpstr>
      <vt:lpstr>KUBATUROVÉ LISTY</vt:lpstr>
      <vt:lpstr>'Rekapitulace stavby'!Názvy_tisku</vt:lpstr>
      <vt:lpstr>'VRN - Vedlejší rozpočtové...'!Názvy_tisku</vt:lpstr>
      <vt:lpstr>'ZRN - Rekonstrukce přecho...'!Názvy_tisku</vt:lpstr>
      <vt:lpstr>'Rekapitulace stavby'!Oblast_tisku</vt:lpstr>
      <vt:lpstr>'VRN - Vedlejší rozpočtové...'!Oblast_tisku</vt:lpstr>
      <vt:lpstr>'ZRN - Rekonstrukce přecho...'!Oblast_tisku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NB__ACER_JIRKA\Jiri</dc:creator>
  <cp:lastModifiedBy>Jiri</cp:lastModifiedBy>
  <cp:lastPrinted>2025-07-09T14:24:33Z</cp:lastPrinted>
  <dcterms:created xsi:type="dcterms:W3CDTF">2025-07-09T14:02:55Z</dcterms:created>
  <dcterms:modified xsi:type="dcterms:W3CDTF">2025-07-09T14:25:10Z</dcterms:modified>
</cp:coreProperties>
</file>