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Akce\Akce VaK Břeclav\Mikulov - Větrná vodovod\"/>
    </mc:Choice>
  </mc:AlternateContent>
  <xr:revisionPtr revIDLastSave="0" documentId="13_ncr:1_{74E9AB1E-C34A-4985-B7A2-60AC1BB77B52}" xr6:coauthVersionLast="47" xr6:coauthVersionMax="47" xr10:uidLastSave="{00000000-0000-0000-0000-000000000000}"/>
  <bookViews>
    <workbookView xWindow="22932" yWindow="-108" windowWidth="23256" windowHeight="12576" firstSheet="1" activeTab="2" xr2:uid="{00000000-000D-0000-FFFF-FFFF00000000}"/>
  </bookViews>
  <sheets>
    <sheet name="Rekapitulace stavby" sheetId="1" state="veryHidden" r:id="rId1"/>
    <sheet name="01 - Řízený zemní protlak..." sheetId="2" r:id="rId2"/>
    <sheet name="List1" sheetId="3" r:id="rId3"/>
  </sheets>
  <definedNames>
    <definedName name="_xlnm._FilterDatabase" localSheetId="1" hidden="1">'01 - Řízený zemní protlak...'!$C$124:$K$230</definedName>
    <definedName name="_xlnm.Print_Titles" localSheetId="1">'01 - Řízený zemní protlak...'!$124:$124</definedName>
    <definedName name="_xlnm.Print_Titles" localSheetId="0">'Rekapitulace stavby'!$92:$92</definedName>
    <definedName name="_xlnm.Print_Area" localSheetId="1">'01 - Řízený zemní protlak...'!$C$4:$J$76,'01 - Řízený zemní protlak...'!$C$82:$J$106,'01 - Řízený zemní protlak...'!$C$112:$J$230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30" i="2"/>
  <c r="BH230" i="2"/>
  <c r="BG230" i="2"/>
  <c r="BF230" i="2"/>
  <c r="T230" i="2"/>
  <c r="T229" i="2"/>
  <c r="R230" i="2"/>
  <c r="R229" i="2" s="1"/>
  <c r="R223" i="2" s="1"/>
  <c r="P230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P223" i="2" s="1"/>
  <c r="BI224" i="2"/>
  <c r="BH224" i="2"/>
  <c r="BG224" i="2"/>
  <c r="BF224" i="2"/>
  <c r="T224" i="2"/>
  <c r="T223" i="2" s="1"/>
  <c r="R224" i="2"/>
  <c r="P224" i="2"/>
  <c r="BI222" i="2"/>
  <c r="BH222" i="2"/>
  <c r="BG222" i="2"/>
  <c r="BF222" i="2"/>
  <c r="T222" i="2"/>
  <c r="T221" i="2"/>
  <c r="R222" i="2"/>
  <c r="R221" i="2"/>
  <c r="P222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T171" i="2"/>
  <c r="R172" i="2"/>
  <c r="R171" i="2"/>
  <c r="P172" i="2"/>
  <c r="P171" i="2" s="1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21" i="2"/>
  <c r="F119" i="2"/>
  <c r="E117" i="2"/>
  <c r="F91" i="2"/>
  <c r="F89" i="2"/>
  <c r="E87" i="2"/>
  <c r="J24" i="2"/>
  <c r="E24" i="2"/>
  <c r="J92" i="2"/>
  <c r="J23" i="2"/>
  <c r="J21" i="2"/>
  <c r="E21" i="2"/>
  <c r="J91" i="2" s="1"/>
  <c r="J20" i="2"/>
  <c r="J18" i="2"/>
  <c r="E18" i="2"/>
  <c r="F122" i="2"/>
  <c r="J17" i="2"/>
  <c r="J12" i="2"/>
  <c r="J89" i="2"/>
  <c r="E7" i="2"/>
  <c r="E85" i="2"/>
  <c r="AS94" i="1"/>
  <c r="L90" i="1"/>
  <c r="AM90" i="1"/>
  <c r="AM89" i="1"/>
  <c r="L89" i="1"/>
  <c r="AM87" i="1"/>
  <c r="L87" i="1"/>
  <c r="L85" i="1"/>
  <c r="L84" i="1"/>
  <c r="J225" i="2"/>
  <c r="J186" i="2"/>
  <c r="J207" i="2"/>
  <c r="BK133" i="2"/>
  <c r="BK209" i="2"/>
  <c r="BK198" i="2"/>
  <c r="BK191" i="2"/>
  <c r="BK181" i="2"/>
  <c r="J161" i="2"/>
  <c r="BK230" i="2"/>
  <c r="BK138" i="2"/>
  <c r="J226" i="2"/>
  <c r="J215" i="2"/>
  <c r="J195" i="2"/>
  <c r="BK190" i="2"/>
  <c r="BK163" i="2"/>
  <c r="J209" i="2"/>
  <c r="BK178" i="2"/>
  <c r="BK217" i="2"/>
  <c r="J204" i="2"/>
  <c r="BK199" i="2"/>
  <c r="BK193" i="2"/>
  <c r="BK184" i="2"/>
  <c r="J167" i="2"/>
  <c r="J151" i="2"/>
  <c r="J206" i="2"/>
  <c r="BK222" i="2"/>
  <c r="J184" i="2"/>
  <c r="BK169" i="2"/>
  <c r="BK226" i="2"/>
  <c r="BK224" i="2"/>
  <c r="J222" i="2"/>
  <c r="BK210" i="2"/>
  <c r="J194" i="2"/>
  <c r="J188" i="2"/>
  <c r="BK155" i="2"/>
  <c r="BK213" i="2"/>
  <c r="J203" i="2"/>
  <c r="J172" i="2"/>
  <c r="BK128" i="2"/>
  <c r="BK207" i="2"/>
  <c r="BK200" i="2"/>
  <c r="J199" i="2"/>
  <c r="BK195" i="2"/>
  <c r="BK187" i="2"/>
  <c r="BK175" i="2"/>
  <c r="J157" i="2"/>
  <c r="J137" i="2"/>
  <c r="J208" i="2"/>
  <c r="J144" i="2"/>
  <c r="J180" i="2"/>
  <c r="J154" i="2"/>
  <c r="BK220" i="2"/>
  <c r="BK157" i="2"/>
  <c r="BK228" i="2"/>
  <c r="BK214" i="2"/>
  <c r="J177" i="2"/>
  <c r="BK161" i="2"/>
  <c r="BK225" i="2"/>
  <c r="J224" i="2"/>
  <c r="J213" i="2"/>
  <c r="J193" i="2"/>
  <c r="J169" i="2"/>
  <c r="BK145" i="2"/>
  <c r="J210" i="2"/>
  <c r="J183" i="2"/>
  <c r="J218" i="2"/>
  <c r="J205" i="2"/>
  <c r="J200" i="2"/>
  <c r="J196" i="2"/>
  <c r="BK188" i="2"/>
  <c r="J178" i="2"/>
  <c r="J145" i="2"/>
  <c r="J181" i="2"/>
  <c r="J133" i="2"/>
  <c r="J175" i="2"/>
  <c r="J192" i="2"/>
  <c r="J165" i="2"/>
  <c r="BK204" i="2"/>
  <c r="BK215" i="2"/>
  <c r="J198" i="2"/>
  <c r="BK151" i="2"/>
  <c r="J187" i="2"/>
  <c r="J227" i="2"/>
  <c r="BK179" i="2"/>
  <c r="BK206" i="2"/>
  <c r="J197" i="2"/>
  <c r="J190" i="2"/>
  <c r="J179" i="2"/>
  <c r="J155" i="2"/>
  <c r="J220" i="2"/>
  <c r="J152" i="2"/>
  <c r="J138" i="2"/>
  <c r="J189" i="2"/>
  <c r="BK154" i="2"/>
  <c r="BK208" i="2"/>
  <c r="BK144" i="2"/>
  <c r="J217" i="2"/>
  <c r="BK197" i="2"/>
  <c r="BK192" i="2"/>
  <c r="BK176" i="2"/>
  <c r="BK152" i="2"/>
  <c r="BK177" i="2"/>
  <c r="J129" i="2"/>
  <c r="J191" i="2"/>
  <c r="BK137" i="2"/>
  <c r="J202" i="2"/>
  <c r="J230" i="2"/>
  <c r="J201" i="2"/>
  <c r="BK183" i="2"/>
  <c r="J163" i="2"/>
  <c r="BK129" i="2"/>
  <c r="J176" i="2"/>
  <c r="J228" i="2"/>
  <c r="BK180" i="2"/>
  <c r="J128" i="2"/>
  <c r="BK201" i="2"/>
  <c r="BK218" i="2"/>
  <c r="BK203" i="2"/>
  <c r="BK196" i="2"/>
  <c r="BK189" i="2"/>
  <c r="BK227" i="2"/>
  <c r="BK172" i="2"/>
  <c r="J214" i="2"/>
  <c r="BK205" i="2"/>
  <c r="J142" i="2"/>
  <c r="BK202" i="2"/>
  <c r="BK194" i="2"/>
  <c r="BK186" i="2"/>
  <c r="BK165" i="2"/>
  <c r="BK142" i="2"/>
  <c r="BK167" i="2"/>
  <c r="F34" i="2" l="1"/>
  <c r="BA95" i="1" s="1"/>
  <c r="BA94" i="1" s="1"/>
  <c r="F37" i="2"/>
  <c r="BD95" i="1"/>
  <c r="BD94" i="1"/>
  <c r="W33" i="1"/>
  <c r="P127" i="2"/>
  <c r="P126" i="2" s="1"/>
  <c r="P125" i="2" s="1"/>
  <c r="AU95" i="1" s="1"/>
  <c r="AU94" i="1" s="1"/>
  <c r="F36" i="2"/>
  <c r="BC95" i="1"/>
  <c r="BC94" i="1"/>
  <c r="W32" i="1" s="1"/>
  <c r="BK127" i="2"/>
  <c r="BK126" i="2" s="1"/>
  <c r="J126" i="2" s="1"/>
  <c r="J97" i="2" s="1"/>
  <c r="BK174" i="2"/>
  <c r="J174" i="2"/>
  <c r="J100" i="2"/>
  <c r="P174" i="2"/>
  <c r="BK212" i="2"/>
  <c r="J212" i="2" s="1"/>
  <c r="J101" i="2" s="1"/>
  <c r="R212" i="2"/>
  <c r="T216" i="2"/>
  <c r="F35" i="2"/>
  <c r="BB95" i="1"/>
  <c r="BB94" i="1" s="1"/>
  <c r="W31" i="1" s="1"/>
  <c r="R127" i="2"/>
  <c r="R126" i="2" s="1"/>
  <c r="R125" i="2" s="1"/>
  <c r="R174" i="2"/>
  <c r="P212" i="2"/>
  <c r="BK216" i="2"/>
  <c r="J216" i="2" s="1"/>
  <c r="J102" i="2" s="1"/>
  <c r="R216" i="2"/>
  <c r="J34" i="2"/>
  <c r="AW95" i="1"/>
  <c r="T127" i="2"/>
  <c r="T174" i="2"/>
  <c r="T212" i="2"/>
  <c r="P216" i="2"/>
  <c r="BK171" i="2"/>
  <c r="J171" i="2"/>
  <c r="J99" i="2"/>
  <c r="BK221" i="2"/>
  <c r="J221" i="2"/>
  <c r="J103" i="2"/>
  <c r="BK229" i="2"/>
  <c r="J229" i="2" s="1"/>
  <c r="J105" i="2" s="1"/>
  <c r="J119" i="2"/>
  <c r="BE129" i="2"/>
  <c r="BE137" i="2"/>
  <c r="BE155" i="2"/>
  <c r="BE167" i="2"/>
  <c r="BE169" i="2"/>
  <c r="BE175" i="2"/>
  <c r="BE180" i="2"/>
  <c r="BE207" i="2"/>
  <c r="BE209" i="2"/>
  <c r="BE210" i="2"/>
  <c r="BE220" i="2"/>
  <c r="F92" i="2"/>
  <c r="E115" i="2"/>
  <c r="J121" i="2"/>
  <c r="J122" i="2"/>
  <c r="BE154" i="2"/>
  <c r="BE183" i="2"/>
  <c r="BE184" i="2"/>
  <c r="BE187" i="2"/>
  <c r="BE188" i="2"/>
  <c r="BE189" i="2"/>
  <c r="BE191" i="2"/>
  <c r="BE192" i="2"/>
  <c r="BE194" i="2"/>
  <c r="BE195" i="2"/>
  <c r="BE196" i="2"/>
  <c r="BE197" i="2"/>
  <c r="BE198" i="2"/>
  <c r="BE199" i="2"/>
  <c r="BE200" i="2"/>
  <c r="BE202" i="2"/>
  <c r="BE203" i="2"/>
  <c r="BE213" i="2"/>
  <c r="BE217" i="2"/>
  <c r="BE133" i="2"/>
  <c r="BE138" i="2"/>
  <c r="BE145" i="2"/>
  <c r="BE151" i="2"/>
  <c r="BE163" i="2"/>
  <c r="BE176" i="2"/>
  <c r="BE177" i="2"/>
  <c r="BE178" i="2"/>
  <c r="BE179" i="2"/>
  <c r="BE201" i="2"/>
  <c r="BE204" i="2"/>
  <c r="BE205" i="2"/>
  <c r="BE206" i="2"/>
  <c r="BE208" i="2"/>
  <c r="BE214" i="2"/>
  <c r="BE215" i="2"/>
  <c r="BE218" i="2"/>
  <c r="BE227" i="2"/>
  <c r="BE228" i="2"/>
  <c r="BE152" i="2"/>
  <c r="BE161" i="2"/>
  <c r="BE181" i="2"/>
  <c r="BE190" i="2"/>
  <c r="BE193" i="2"/>
  <c r="BE222" i="2"/>
  <c r="BE224" i="2"/>
  <c r="BE225" i="2"/>
  <c r="BE226" i="2"/>
  <c r="BE230" i="2"/>
  <c r="BE128" i="2"/>
  <c r="BE142" i="2"/>
  <c r="BE144" i="2"/>
  <c r="BE157" i="2"/>
  <c r="BE165" i="2"/>
  <c r="BE172" i="2"/>
  <c r="BE186" i="2"/>
  <c r="AW94" i="1" l="1"/>
  <c r="AK30" i="1" s="1"/>
  <c r="W30" i="1"/>
  <c r="T126" i="2"/>
  <c r="T125" i="2"/>
  <c r="BK223" i="2"/>
  <c r="J223" i="2" s="1"/>
  <c r="J104" i="2" s="1"/>
  <c r="AX94" i="1"/>
  <c r="AY94" i="1"/>
  <c r="J127" i="2"/>
  <c r="J98" i="2"/>
  <c r="BK125" i="2"/>
  <c r="J125" i="2" s="1"/>
  <c r="J96" i="2" s="1"/>
  <c r="F33" i="2"/>
  <c r="AZ95" i="1" s="1"/>
  <c r="AZ94" i="1" s="1"/>
  <c r="W29" i="1" s="1"/>
  <c r="J33" i="2"/>
  <c r="AV95" i="1" s="1"/>
  <c r="AT95" i="1" s="1"/>
  <c r="J30" i="2" l="1"/>
  <c r="AG95" i="1" s="1"/>
  <c r="AG94" i="1" s="1"/>
  <c r="AK26" i="1" s="1"/>
  <c r="AV94" i="1"/>
  <c r="AK29" i="1"/>
  <c r="J39" i="2"/>
  <c r="AK35" i="1" l="1"/>
  <c r="AN95" i="1"/>
  <c r="AT94" i="1"/>
  <c r="AN94" i="1"/>
</calcChain>
</file>

<file path=xl/sharedStrings.xml><?xml version="1.0" encoding="utf-8"?>
<sst xmlns="http://schemas.openxmlformats.org/spreadsheetml/2006/main" count="1503" uniqueCount="426">
  <si>
    <t>Export Komplet</t>
  </si>
  <si>
    <t/>
  </si>
  <si>
    <t>2.0</t>
  </si>
  <si>
    <t>ZAMOK</t>
  </si>
  <si>
    <t>False</t>
  </si>
  <si>
    <t>{24586061-c490-4545-9ac2-1cfdc4d845fa}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</si>
  <si>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</si>
  <si>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</si>
  <si>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</si>
  <si>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</si>
  <si>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</si>
  <si>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</si>
  <si>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</si>
  <si>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</si>
  <si>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250326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</si>
  <si>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</si>
  <si>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</si>
  <si>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Mikulov, Větrná</t>
  </si>
  <si>
    <t>KSO:</t>
  </si>
  <si>
    <t>CC-CZ:</t>
  </si>
  <si>
    <t>Místo:</t>
  </si>
  <si>
    <t xml:space="preserve"> </t>
  </si>
  <si>
    <t>Datum:</t>
  </si>
  <si>
    <t>26. 3. 2025</t>
  </si>
  <si>
    <t>Zadavatel:</t>
  </si>
  <si>
    <t>IČ:</t>
  </si>
  <si>
    <t>Vodovody a kanalizace Břeclav, a.s.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</si>
  <si>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</si>
  <si>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</si>
  <si>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</si>
  <si>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</si>
  <si>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</si>
  <si>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</si>
  <si>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</si>
  <si>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</si>
  <si>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</si>
  <si>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</si>
  <si>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</si>
  <si>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</si>
  <si>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</si>
  <si>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</si>
  <si>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</si>
  <si>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</si>
  <si>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</si>
  <si>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</si>
  <si>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</si>
  <si>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</si>
  <si>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</si>
  <si>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</si>
  <si>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</si>
  <si>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</si>
  <si>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</si>
  <si>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</si>
  <si>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</si>
  <si>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</si>
  <si>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</si>
  <si>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</si>
  <si>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</si>
  <si>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</si>
  <si>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</si>
  <si>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</si>
  <si>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</si>
  <si>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</si>
  <si>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</si>
  <si>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</si>
  <si>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</si>
  <si>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</si>
  <si>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</si>
  <si>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</si>
  <si>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</si>
  <si>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</si>
  <si>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</si>
  <si>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</si>
  <si>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</si>
  <si>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</si>
  <si>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</si>
  <si>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</si>
  <si>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</si>
  <si>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</si>
  <si>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</si>
  <si>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Řízený zemní protlak d110</t>
  </si>
  <si>
    <t>STA</t>
  </si>
  <si>
    <t>1</t>
  </si>
  <si>
    <t>{4986107a-4a6e-45d1-9a88-0fadde605369}</t>
  </si>
  <si>
    <t>2</t>
  </si>
  <si>
    <t>KRYCÍ LIST SOUPISU PRACÍ</t>
  </si>
  <si>
    <t>Objekt:</t>
  </si>
  <si>
    <t>01 - Řízený zemní protlak d110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</si>
  <si>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</si>
  <si>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</si>
  <si>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</si>
  <si>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</si>
  <si>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</si>
  <si>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</si>
  <si>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</si>
  <si>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</si>
  <si>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</si>
  <si>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</si>
  <si>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</si>
  <si>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</si>
  <si>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</si>
  <si>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</si>
  <si>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</si>
  <si>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</si>
  <si>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</si>
  <si>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</si>
  <si>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</si>
  <si>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</si>
  <si>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</si>
  <si>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</si>
  <si>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</si>
  <si>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</si>
  <si>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</si>
  <si>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</si>
  <si>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</si>
  <si>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</si>
  <si>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</si>
  <si>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</si>
  <si>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</si>
  <si>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</si>
  <si>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113107422</t>
  </si>
  <si>
    <t>Odstranění podkladu z kameniva drceného tl přes 100 do 200 mm při překopech strojně pl do 15 m2</t>
  </si>
  <si>
    <t>m2</t>
  </si>
  <si>
    <t>4</t>
  </si>
  <si>
    <t>841711426</t>
  </si>
  <si>
    <t>113154528</t>
  </si>
  <si>
    <t>Frézování živičného krytu tl 100 mm pruh š přes 0,5 m pl do 500 m2</t>
  </si>
  <si>
    <t>-78816071</t>
  </si>
  <si>
    <t>VV</t>
  </si>
  <si>
    <t>2*1,0*1,0</t>
  </si>
  <si>
    <t>3*3+2*3</t>
  </si>
  <si>
    <t>Součet</t>
  </si>
  <si>
    <t>3</t>
  </si>
  <si>
    <t>121151103</t>
  </si>
  <si>
    <t>Sejmutí ornice plochy do 100 m2 tl vrstvy do 200 mm strojně</t>
  </si>
  <si>
    <t>791046583</t>
  </si>
  <si>
    <t>4*1,0*1,0</t>
  </si>
  <si>
    <t>(2,0*3,0+2,0*1,5+0,5*3,0)</t>
  </si>
  <si>
    <t>129001101</t>
  </si>
  <si>
    <t>Příplatek za ztížení odkopávky nebo prokopávky v blízkosti inženýrských sítí</t>
  </si>
  <si>
    <t>m3</t>
  </si>
  <si>
    <t>-1024087837</t>
  </si>
  <si>
    <t>5</t>
  </si>
  <si>
    <t>131313711</t>
  </si>
  <si>
    <t>Hloubení zapažených jam v soudržných horninách třídy těžitelnosti II skupiny 4 ručně</t>
  </si>
  <si>
    <t>-1961147452</t>
  </si>
  <si>
    <t>sondy:</t>
  </si>
  <si>
    <t>6*1,0*1,0*1,5</t>
  </si>
  <si>
    <t>6</t>
  </si>
  <si>
    <t>131351103</t>
  </si>
  <si>
    <t>Hloubení jam nezapažených v hornině třídy těžitelnosti II skupiny 4 objem do 100 m3 strojně</t>
  </si>
  <si>
    <t>-427866509</t>
  </si>
  <si>
    <t>(2,0*3,0+3,0*3,0+2,0*1,5+1,0*3,0+2,0*3,0)*1,8</t>
  </si>
  <si>
    <t>7</t>
  </si>
  <si>
    <t>141721253</t>
  </si>
  <si>
    <t>Řízený zemní protlak délky přes 50 do 100 m hl do 6 m se zatažením potrubí průměru vrtu přes 110 do 140 mm v hornině třídy I a II skupiny 1 až 4</t>
  </si>
  <si>
    <t>m</t>
  </si>
  <si>
    <t>-1707315648</t>
  </si>
  <si>
    <t>8</t>
  </si>
  <si>
    <t>162751137</t>
  </si>
  <si>
    <t>Vodorovné přemístění přes 9 000 do 10000 m výkopku/sypaniny z horniny třídy těžitelnosti II skupiny 4 a 5</t>
  </si>
  <si>
    <t>-1208593435</t>
  </si>
  <si>
    <t>vytlačená zemina (zásyp v komunikaci)</t>
  </si>
  <si>
    <t>22,1</t>
  </si>
  <si>
    <t>vytlačená zemina (zásyp a obsyp)</t>
  </si>
  <si>
    <t>2,55+10,2</t>
  </si>
  <si>
    <t>9</t>
  </si>
  <si>
    <t>167151102</t>
  </si>
  <si>
    <t>Nakládání výkopku z hornin třídy těžitelnosti II skupiny 4 a 5 do 100 m3</t>
  </si>
  <si>
    <t>-619599236</t>
  </si>
  <si>
    <t>10</t>
  </si>
  <si>
    <t>171201231</t>
  </si>
  <si>
    <t>Poplatek za uložení zeminy a kamení na recyklační skládce (skládkovné) kód odpadu 17 05 04</t>
  </si>
  <si>
    <t>t</t>
  </si>
  <si>
    <t>-380406768</t>
  </si>
  <si>
    <t>34,85*1,6</t>
  </si>
  <si>
    <t>11</t>
  </si>
  <si>
    <t>171251201</t>
  </si>
  <si>
    <t>Uložení sypaniny na skládky nebo meziskládky</t>
  </si>
  <si>
    <t>753997803</t>
  </si>
  <si>
    <t>174151101</t>
  </si>
  <si>
    <t>Zásyp jam, šachet rýh nebo kolem objektů sypaninou se zhutněním</t>
  </si>
  <si>
    <t>2045496897</t>
  </si>
  <si>
    <t>9+48,6-10,2-2,55</t>
  </si>
  <si>
    <t>13</t>
  </si>
  <si>
    <t>M</t>
  </si>
  <si>
    <t>58344171</t>
  </si>
  <si>
    <t>štěrkodrť frakce 0/32</t>
  </si>
  <si>
    <t>1423184265</t>
  </si>
  <si>
    <t>zásyp v komunikaci</t>
  </si>
  <si>
    <t>3*3*(1,8-0,5)+3*2*(1,8-0,5)+2*(1*1*(1,8-0,5))</t>
  </si>
  <si>
    <t>22,1*1,8 'Přepočtené koeficientem množství</t>
  </si>
  <si>
    <t>14</t>
  </si>
  <si>
    <t>175151101</t>
  </si>
  <si>
    <t>Obsypání potrubí strojně sypaninou bez prohození, uloženou do 3 m</t>
  </si>
  <si>
    <t>1736259495</t>
  </si>
  <si>
    <t>(2,0*3,0+3,0*3,0+2,0*1,5+1,0*3,0+2,0*3,0+4*1*1)*0,4</t>
  </si>
  <si>
    <t>15</t>
  </si>
  <si>
    <t>58337310</t>
  </si>
  <si>
    <t>štěrkopísek frakce 0/4</t>
  </si>
  <si>
    <t>1645200518</t>
  </si>
  <si>
    <t>12,4*2 'Přepočtené koeficientem množství</t>
  </si>
  <si>
    <t>16</t>
  </si>
  <si>
    <t>181351003</t>
  </si>
  <si>
    <t>Rozprostření ornice tl vrstvy do 200 mm pl do 100 m2 v rovině nebo ve svahu do 1:5 strojně</t>
  </si>
  <si>
    <t>1305652676</t>
  </si>
  <si>
    <t>14,5</t>
  </si>
  <si>
    <t>17</t>
  </si>
  <si>
    <t>181411121</t>
  </si>
  <si>
    <t>Založení lučního trávníku výsevem pl do 1000 m2 v rovině a ve svahu do 1:5</t>
  </si>
  <si>
    <t>-635311948</t>
  </si>
  <si>
    <t>18</t>
  </si>
  <si>
    <t>00572470</t>
  </si>
  <si>
    <t>osivo směs travní univerzál</t>
  </si>
  <si>
    <t>kg</t>
  </si>
  <si>
    <t>-56937555</t>
  </si>
  <si>
    <t>14,5*0,02 'Přepočtené koeficientem množství</t>
  </si>
  <si>
    <t>Vodorovné konstrukce</t>
  </si>
  <si>
    <t>19</t>
  </si>
  <si>
    <t>451572111</t>
  </si>
  <si>
    <t>Lože pod potrubí otevřený výkop z kameniva drobného těženého</t>
  </si>
  <si>
    <t>1223032359</t>
  </si>
  <si>
    <t>(2,0*3,0+3,0*3,0+2,0*1,5+1,0*3,0+2,0*3,0+4*1*1)*0,1</t>
  </si>
  <si>
    <t>Vedení trubní dálková a přípojná</t>
  </si>
  <si>
    <t>20</t>
  </si>
  <si>
    <t>857242122</t>
  </si>
  <si>
    <t>Montáž litinových tvarovek jednoosých přírubových otevřený výkop DN 80</t>
  </si>
  <si>
    <t>kus</t>
  </si>
  <si>
    <t>2137458353</t>
  </si>
  <si>
    <t>55251820</t>
  </si>
  <si>
    <t>koleno přírubové prodloužené s patkou pro připojení k hydrantu 80/90mm</t>
  </si>
  <si>
    <t>-1207544524</t>
  </si>
  <si>
    <t>22</t>
  </si>
  <si>
    <t>857262122</t>
  </si>
  <si>
    <t>Montáž litinových tvarovek jednoosých přírubových otevřený výkop DN 100</t>
  </si>
  <si>
    <t>-2025539929</t>
  </si>
  <si>
    <t>23</t>
  </si>
  <si>
    <t>28654410</t>
  </si>
  <si>
    <t>příruba volná k lemovému nákružku z polypropylénu 110</t>
  </si>
  <si>
    <t>-1028837684</t>
  </si>
  <si>
    <t>24</t>
  </si>
  <si>
    <t>31951004</t>
  </si>
  <si>
    <t>potrubní spojka jištěná proti posuvu hrdlo-příruba DN 100</t>
  </si>
  <si>
    <t>-425668234</t>
  </si>
  <si>
    <t>25</t>
  </si>
  <si>
    <t>871211141</t>
  </si>
  <si>
    <t>Montáž potrubí z PE100 RC SDR 11 otevřený výkop svařovaných na tupo d 63 x 5,8 mm</t>
  </si>
  <si>
    <t>954479126</t>
  </si>
  <si>
    <t>26</t>
  </si>
  <si>
    <t>28613503</t>
  </si>
  <si>
    <t>potrubí vodovodní dvouvrstvé PE100 RC SDR11 63x5,8mm</t>
  </si>
  <si>
    <t>-584178870</t>
  </si>
  <si>
    <t>5*1,015 'Přepočtené koeficientem množství</t>
  </si>
  <si>
    <t>27</t>
  </si>
  <si>
    <t>871251151</t>
  </si>
  <si>
    <t>Montáž potrubí z PE100 RC SDR 17 otevřený výkop svařovaných na tupo d 110 x 6,6 mm</t>
  </si>
  <si>
    <t>-2092730552</t>
  </si>
  <si>
    <t>28</t>
  </si>
  <si>
    <t>28613570</t>
  </si>
  <si>
    <t>potrubí vodovodní dvouvrstvé PE100 RC SDR17 110x6,6mm</t>
  </si>
  <si>
    <t>140729571</t>
  </si>
  <si>
    <t>135*1,015 'Přepočtené koeficientem množství</t>
  </si>
  <si>
    <t>29</t>
  </si>
  <si>
    <t>877212001</t>
  </si>
  <si>
    <t>Montáž svěrných spojek na vodovodním potrubí z trub d 63</t>
  </si>
  <si>
    <t>1968838899</t>
  </si>
  <si>
    <t>30</t>
  </si>
  <si>
    <t>55200000</t>
  </si>
  <si>
    <t>přechodová spojka mezi LT a PE potrubí d63</t>
  </si>
  <si>
    <t>1684848437</t>
  </si>
  <si>
    <t>31</t>
  </si>
  <si>
    <t>877265201</t>
  </si>
  <si>
    <t>Montáž elektrospojek na kanalizačním potrubí z PE trub d 110</t>
  </si>
  <si>
    <t>1817993766</t>
  </si>
  <si>
    <t>32</t>
  </si>
  <si>
    <t>28615975</t>
  </si>
  <si>
    <t>elektrospojka SDR11 PE 100 PN16 D 110mm</t>
  </si>
  <si>
    <t>-766488712</t>
  </si>
  <si>
    <t>33</t>
  </si>
  <si>
    <t>28653150</t>
  </si>
  <si>
    <t>nákružek lemový PE 100 SDR17 110mm</t>
  </si>
  <si>
    <t>1342164442</t>
  </si>
  <si>
    <t>34</t>
  </si>
  <si>
    <t>877265310</t>
  </si>
  <si>
    <t>Montáž kolen 45° svařovaných na tupo na kanalizačním potrubí z PE trub d 110</t>
  </si>
  <si>
    <t>1517226496</t>
  </si>
  <si>
    <t>35</t>
  </si>
  <si>
    <t>28614853</t>
  </si>
  <si>
    <t>koleno 45° SDR17 PE 100 PN10 D 110mm</t>
  </si>
  <si>
    <t>-141981259</t>
  </si>
  <si>
    <t>36</t>
  </si>
  <si>
    <t>891241112</t>
  </si>
  <si>
    <t>Montáž vodovodních šoupátek otevřený výkop DN 80</t>
  </si>
  <si>
    <t>1265465317</t>
  </si>
  <si>
    <t>37</t>
  </si>
  <si>
    <t>42221116</t>
  </si>
  <si>
    <t>šoupátko s přírubami voda DN 80 PN16</t>
  </si>
  <si>
    <t>1250612114</t>
  </si>
  <si>
    <t>38</t>
  </si>
  <si>
    <t>42291034</t>
  </si>
  <si>
    <t>souprava zemní teleskopická pro E1 šoupatka DN 65-80mm Rd 1,3-1,8m</t>
  </si>
  <si>
    <t>-76229135</t>
  </si>
  <si>
    <t>39</t>
  </si>
  <si>
    <t>891247112</t>
  </si>
  <si>
    <t>Montáž hydrantů podzemních DN 80</t>
  </si>
  <si>
    <t>1655188142</t>
  </si>
  <si>
    <t>40</t>
  </si>
  <si>
    <t>42273590</t>
  </si>
  <si>
    <t>hydrant podzemní DN 80 PN 16 jednoduchý uzávěr krycí v 1250mm</t>
  </si>
  <si>
    <t>674266033</t>
  </si>
  <si>
    <t>41</t>
  </si>
  <si>
    <t>891269111</t>
  </si>
  <si>
    <t>Montáž navrtávacích pasů na potrubí z jakýchkoli trub DN 100</t>
  </si>
  <si>
    <t>-1112366610</t>
  </si>
  <si>
    <t>42</t>
  </si>
  <si>
    <t>28614031</t>
  </si>
  <si>
    <t>tvarovka T-kus navrtávací bez vrtáku D 110-63mm</t>
  </si>
  <si>
    <t>-203969016</t>
  </si>
  <si>
    <t>43</t>
  </si>
  <si>
    <t>42271450R</t>
  </si>
  <si>
    <t>pás navrtávací d110, odbočka DN 80</t>
  </si>
  <si>
    <t>158157102</t>
  </si>
  <si>
    <t>44</t>
  </si>
  <si>
    <t>42291057</t>
  </si>
  <si>
    <t>souprava zemní pro navrtávací pas s kohoutem Rd 1,5m</t>
  </si>
  <si>
    <t>-239227237</t>
  </si>
  <si>
    <t>45</t>
  </si>
  <si>
    <t>892271111</t>
  </si>
  <si>
    <t>Tlaková zkouška vodou potrubí DN 100 nebo 125</t>
  </si>
  <si>
    <t>2021419640</t>
  </si>
  <si>
    <t>46</t>
  </si>
  <si>
    <t>892273122</t>
  </si>
  <si>
    <t>Proplach a dezinfekce vodovodního potrubí DN od 80 do 125</t>
  </si>
  <si>
    <t>1020494266</t>
  </si>
  <si>
    <t>47</t>
  </si>
  <si>
    <t>899401112</t>
  </si>
  <si>
    <t>Osazení poklopů uličních litinových šoupátkových</t>
  </si>
  <si>
    <t>1136706561</t>
  </si>
  <si>
    <t>48</t>
  </si>
  <si>
    <t>42291352</t>
  </si>
  <si>
    <t>poklop litinový šoupátkový pro zemní soupravy osazení do terénu a do vozovky</t>
  </si>
  <si>
    <t>1446732484</t>
  </si>
  <si>
    <t>49</t>
  </si>
  <si>
    <t>42210050</t>
  </si>
  <si>
    <t>deska podkladová uličního poklopu litinového šoupatového</t>
  </si>
  <si>
    <t>-2109253840</t>
  </si>
  <si>
    <t>50</t>
  </si>
  <si>
    <t>899401113</t>
  </si>
  <si>
    <t>Osazení poklopů uličních litinových hydrantových</t>
  </si>
  <si>
    <t>-116230784</t>
  </si>
  <si>
    <t>51</t>
  </si>
  <si>
    <t>42291452</t>
  </si>
  <si>
    <t>poklop litinový hydrantový DN 80</t>
  </si>
  <si>
    <t>1176119769</t>
  </si>
  <si>
    <t>52</t>
  </si>
  <si>
    <t>42210052</t>
  </si>
  <si>
    <t>deska podkladová uličního poklopu litinového hydrantového</t>
  </si>
  <si>
    <t>1470986555</t>
  </si>
  <si>
    <t>53</t>
  </si>
  <si>
    <t>899721112</t>
  </si>
  <si>
    <t>Signalizační vodič</t>
  </si>
  <si>
    <t>-171365613</t>
  </si>
  <si>
    <t>Ostatní konstrukce a práce, bourání</t>
  </si>
  <si>
    <t>54</t>
  </si>
  <si>
    <t>919735112</t>
  </si>
  <si>
    <t>Řezání stávajícího živičného krytu hl přes 50 do 100 mm</t>
  </si>
  <si>
    <t>-1309231541</t>
  </si>
  <si>
    <t>55</t>
  </si>
  <si>
    <t>977151116</t>
  </si>
  <si>
    <t>Jádrové vrty diamantovými korunkami do stavebních materiálů D přes 70 do 80 mm</t>
  </si>
  <si>
    <t>-1880419947</t>
  </si>
  <si>
    <t>56</t>
  </si>
  <si>
    <t>977152000</t>
  </si>
  <si>
    <t>Zapravení prostupu ve sklepních prostorách - prostup přípojky</t>
  </si>
  <si>
    <t>kpl</t>
  </si>
  <si>
    <t>-839576985</t>
  </si>
  <si>
    <t>997</t>
  </si>
  <si>
    <t>Doprava suti a vybouraných hmot</t>
  </si>
  <si>
    <t>57</t>
  </si>
  <si>
    <t>997006512</t>
  </si>
  <si>
    <t>Vodorovné doprava suti s naložením a složením na skládku přes 100 m do 1 km</t>
  </si>
  <si>
    <t>-1582753754</t>
  </si>
  <si>
    <t>58</t>
  </si>
  <si>
    <t>997006519</t>
  </si>
  <si>
    <t>Příplatek k vodorovnému přemístění suti na skládku ZKD 1 km přes 1 km</t>
  </si>
  <si>
    <t>1710504438</t>
  </si>
  <si>
    <t>8,846*16 'Přepočtené koeficientem množství</t>
  </si>
  <si>
    <t>59</t>
  </si>
  <si>
    <t>997013631</t>
  </si>
  <si>
    <t>Poplatek za uložení na skládce (skládkovné) stavebního odpadu směsného kód odpadu 17 09 04</t>
  </si>
  <si>
    <t>-1272770189</t>
  </si>
  <si>
    <t>998</t>
  </si>
  <si>
    <t>Přesun hmot</t>
  </si>
  <si>
    <t>60</t>
  </si>
  <si>
    <t>998276101</t>
  </si>
  <si>
    <t>Přesun hmot pro trubní vedení z trub z plastických hmot otevřený výkop</t>
  </si>
  <si>
    <t>1021296997</t>
  </si>
  <si>
    <t>VRN</t>
  </si>
  <si>
    <t>Vedlejší rozpočtové náklady</t>
  </si>
  <si>
    <t>61</t>
  </si>
  <si>
    <t>VRN-1</t>
  </si>
  <si>
    <t>Geodetické měření skutečného provedení stavby</t>
  </si>
  <si>
    <t>1024</t>
  </si>
  <si>
    <t>1709079842</t>
  </si>
  <si>
    <t>62</t>
  </si>
  <si>
    <t>VRN-2</t>
  </si>
  <si>
    <t>Geometrický plán</t>
  </si>
  <si>
    <t>-81017482</t>
  </si>
  <si>
    <t>63</t>
  </si>
  <si>
    <t>VRN-3</t>
  </si>
  <si>
    <t>Laboratorní rozbor vody</t>
  </si>
  <si>
    <t>-1811150084</t>
  </si>
  <si>
    <t>64</t>
  </si>
  <si>
    <t>VRN-4</t>
  </si>
  <si>
    <t>Denní doprava pracovníků na pracoviště</t>
  </si>
  <si>
    <t>-419104932</t>
  </si>
  <si>
    <t>65</t>
  </si>
  <si>
    <t>VRN-5</t>
  </si>
  <si>
    <t>Doprava mechanizace na pracoviště</t>
  </si>
  <si>
    <t>-1271252593</t>
  </si>
  <si>
    <t>VRN1</t>
  </si>
  <si>
    <t>Průzkumné, zeměměřičské a projektové práce</t>
  </si>
  <si>
    <t>66</t>
  </si>
  <si>
    <t>012164000</t>
  </si>
  <si>
    <t>Vytyčení a zaměření inženýrských sítí</t>
  </si>
  <si>
    <t>-1678619240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</si>
</sst>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9"/>
      <c r="BE5" s="17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9"/>
      <c r="BE6" s="18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0"/>
      <c r="BS8" s="16" t="s">
        <v>6</v>
      </c>
    </row>
    <row r="9" spans="1:74" ht="14.45" customHeight="1">
      <c r="B9" s="19"/>
      <c r="AR9" s="19"/>
      <c r="BE9" s="18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0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0"/>
      <c r="BS11" s="16" t="s">
        <v>6</v>
      </c>
    </row>
    <row r="12" spans="1:74" ht="6.95" customHeight="1">
      <c r="B12" s="19"/>
      <c r="AR12" s="19"/>
      <c r="BE12" s="180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0"/>
      <c r="BS13" s="16" t="s">
        <v>6</v>
      </c>
    </row>
    <row r="14" spans="1:74" ht="12.75">
      <c r="B14" s="19"/>
      <c r="E14" s="185" t="s">
        <v>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6" t="s">
        <v>27</v>
      </c>
      <c r="AN14" s="28" t="s">
        <v>29</v>
      </c>
      <c r="AR14" s="19"/>
      <c r="BE14" s="180"/>
      <c r="BS14" s="16" t="s">
        <v>6</v>
      </c>
    </row>
    <row r="15" spans="1:74" ht="6.95" customHeight="1">
      <c r="B15" s="19"/>
      <c r="AR15" s="19"/>
      <c r="BE15" s="180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0"/>
      <c r="BS16" s="16" t="s">
        <v>4</v>
      </c>
    </row>
    <row r="17" spans="2:71" ht="18.399999999999999" customHeight="1">
      <c r="B17" s="19"/>
      <c r="E17" s="24" t="s">
        <v>21</v>
      </c>
      <c r="AK17" s="26" t="s">
        <v>27</v>
      </c>
      <c r="AN17" s="24" t="s">
        <v>1</v>
      </c>
      <c r="AR17" s="19"/>
      <c r="BE17" s="180"/>
      <c r="BS17" s="16" t="s">
        <v>4</v>
      </c>
    </row>
    <row r="18" spans="2:71" ht="6.95" customHeight="1">
      <c r="B18" s="19"/>
      <c r="AR18" s="19"/>
      <c r="BE18" s="180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80"/>
      <c r="BS19" s="16" t="s">
        <v>6</v>
      </c>
    </row>
    <row r="20" spans="2:71" ht="18.399999999999999" customHeight="1">
      <c r="B20" s="19"/>
      <c r="E20" s="24" t="s">
        <v>21</v>
      </c>
      <c r="AK20" s="26" t="s">
        <v>27</v>
      </c>
      <c r="AN20" s="24" t="s">
        <v>1</v>
      </c>
      <c r="AR20" s="19"/>
      <c r="BE20" s="180"/>
      <c r="BS20" s="16" t="s">
        <v>32</v>
      </c>
    </row>
    <row r="21" spans="2:71" ht="6.95" customHeight="1">
      <c r="B21" s="19"/>
      <c r="AR21" s="19"/>
      <c r="BE21" s="180"/>
    </row>
    <row r="22" spans="2:71" ht="12" customHeight="1">
      <c r="B22" s="19"/>
      <c r="D22" s="26" t="s">
        <v>33</v>
      </c>
      <c r="AR22" s="19"/>
      <c r="BE22" s="180"/>
    </row>
    <row r="23" spans="2:71" ht="16.5" customHeight="1">
      <c r="B23" s="19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9"/>
      <c r="BE23" s="180"/>
    </row>
    <row r="24" spans="2:71" ht="6.95" customHeight="1">
      <c r="B24" s="19"/>
      <c r="AR24" s="19"/>
      <c r="BE24" s="18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0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8">
        <f>ROUNDUP(AG94,2)</f>
        <v>0</v>
      </c>
      <c r="AL26" s="189"/>
      <c r="AM26" s="189"/>
      <c r="AN26" s="189"/>
      <c r="AO26" s="189"/>
      <c r="AR26" s="31"/>
      <c r="BE26" s="180"/>
    </row>
    <row r="27" spans="2:71" s="1" customFormat="1" ht="6.95" customHeight="1">
      <c r="B27" s="31"/>
      <c r="AR27" s="31"/>
      <c r="BE27" s="180"/>
    </row>
    <row r="28" spans="2:71" s="1" customFormat="1" ht="12.75">
      <c r="B28" s="31"/>
      <c r="L28" s="190" t="s">
        <v>35</v>
      </c>
      <c r="M28" s="190"/>
      <c r="N28" s="190"/>
      <c r="O28" s="190"/>
      <c r="P28" s="190"/>
      <c r="W28" s="190" t="s">
        <v>36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37</v>
      </c>
      <c r="AL28" s="190"/>
      <c r="AM28" s="190"/>
      <c r="AN28" s="190"/>
      <c r="AO28" s="190"/>
      <c r="AR28" s="31"/>
      <c r="BE28" s="180"/>
    </row>
    <row r="29" spans="2:71" s="2" customFormat="1" ht="14.45" customHeight="1">
      <c r="B29" s="35"/>
      <c r="D29" s="26" t="s">
        <v>38</v>
      </c>
      <c r="F29" s="26" t="s">
        <v>39</v>
      </c>
      <c r="L29" s="193">
        <v>0.21</v>
      </c>
      <c r="M29" s="192"/>
      <c r="N29" s="192"/>
      <c r="O29" s="192"/>
      <c r="P29" s="192"/>
      <c r="W29" s="191">
        <f>ROUNDUP(AZ94,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ROUNDUP(AV94, 2)</f>
        <v>0</v>
      </c>
      <c r="AL29" s="192"/>
      <c r="AM29" s="192"/>
      <c r="AN29" s="192"/>
      <c r="AO29" s="192"/>
      <c r="AR29" s="35"/>
      <c r="BE29" s="181"/>
    </row>
    <row r="30" spans="2:71" s="2" customFormat="1" ht="14.45" customHeight="1">
      <c r="B30" s="35"/>
      <c r="F30" s="26" t="s">
        <v>40</v>
      </c>
      <c r="L30" s="193">
        <v>0.12</v>
      </c>
      <c r="M30" s="192"/>
      <c r="N30" s="192"/>
      <c r="O30" s="192"/>
      <c r="P30" s="192"/>
      <c r="W30" s="191">
        <f>ROUNDUP(BA94,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ROUNDUP(AW94, 2)</f>
        <v>0</v>
      </c>
      <c r="AL30" s="192"/>
      <c r="AM30" s="192"/>
      <c r="AN30" s="192"/>
      <c r="AO30" s="192"/>
      <c r="AR30" s="35"/>
      <c r="BE30" s="181"/>
    </row>
    <row r="31" spans="2:71" s="2" customFormat="1" ht="14.45" hidden="1" customHeight="1">
      <c r="B31" s="35"/>
      <c r="F31" s="26" t="s">
        <v>41</v>
      </c>
      <c r="L31" s="193">
        <v>0.21</v>
      </c>
      <c r="M31" s="192"/>
      <c r="N31" s="192"/>
      <c r="O31" s="192"/>
      <c r="P31" s="192"/>
      <c r="W31" s="191">
        <f>ROUNDUP(BB94,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5"/>
      <c r="BE31" s="181"/>
    </row>
    <row r="32" spans="2:71" s="2" customFormat="1" ht="14.45" hidden="1" customHeight="1">
      <c r="B32" s="35"/>
      <c r="F32" s="26" t="s">
        <v>42</v>
      </c>
      <c r="L32" s="193">
        <v>0.12</v>
      </c>
      <c r="M32" s="192"/>
      <c r="N32" s="192"/>
      <c r="O32" s="192"/>
      <c r="P32" s="192"/>
      <c r="W32" s="191">
        <f>ROUNDUP(BC94,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5"/>
      <c r="BE32" s="181"/>
    </row>
    <row r="33" spans="2:57" s="2" customFormat="1" ht="14.45" hidden="1" customHeight="1">
      <c r="B33" s="35"/>
      <c r="F33" s="26" t="s">
        <v>43</v>
      </c>
      <c r="L33" s="193">
        <v>0</v>
      </c>
      <c r="M33" s="192"/>
      <c r="N33" s="192"/>
      <c r="O33" s="192"/>
      <c r="P33" s="192"/>
      <c r="W33" s="191">
        <f>ROUNDUP(BD94,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5"/>
      <c r="BE33" s="181"/>
    </row>
    <row r="34" spans="2:57" s="1" customFormat="1" ht="6.95" customHeight="1">
      <c r="B34" s="31"/>
      <c r="AR34" s="31"/>
      <c r="BE34" s="180"/>
    </row>
    <row r="35" spans="2:57" s="1" customFormat="1" ht="25.9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4" t="s">
        <v>46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5"/>
      <c r="AM35" s="195"/>
      <c r="AN35" s="195"/>
      <c r="AO35" s="19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53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250326</v>
      </c>
      <c r="AR84" s="47"/>
    </row>
    <row r="85" spans="1:91" s="4" customFormat="1" ht="36.950000000000003" customHeight="1">
      <c r="B85" s="48"/>
      <c r="C85" s="49" t="s">
        <v>16</v>
      </c>
      <c r="L85" s="198" t="str">
        <f>K6</f>
        <v>Mikulov, Větrná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0" t="str">
        <f>IF(AN8= "","",AN8)</f>
        <v>26. 3. 2025</v>
      </c>
      <c r="AN87" s="20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Vodovody a kanalizace Břeclav, a.s.</v>
      </c>
      <c r="AI89" s="26" t="s">
        <v>30</v>
      </c>
      <c r="AM89" s="201" t="str">
        <f>IF(E17="","",E17)</f>
        <v xml:space="preserve"> </v>
      </c>
      <c r="AN89" s="202"/>
      <c r="AO89" s="202"/>
      <c r="AP89" s="202"/>
      <c r="AR89" s="31"/>
      <c r="AS89" s="203" t="s">
        <v>54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31</v>
      </c>
      <c r="AM90" s="201" t="str">
        <f>IF(E20="","",E20)</f>
        <v xml:space="preserve"> </v>
      </c>
      <c r="AN90" s="202"/>
      <c r="AO90" s="202"/>
      <c r="AP90" s="202"/>
      <c r="AR90" s="31"/>
      <c r="AS90" s="205"/>
      <c r="AT90" s="206"/>
      <c r="BD90" s="55"/>
    </row>
    <row r="91" spans="1:91" s="1" customFormat="1" ht="10.9" customHeight="1">
      <c r="B91" s="31"/>
      <c r="AR91" s="31"/>
      <c r="AS91" s="205"/>
      <c r="AT91" s="206"/>
      <c r="BD91" s="55"/>
    </row>
    <row r="92" spans="1:91" s="1" customFormat="1" ht="29.25" customHeight="1">
      <c r="B92" s="31"/>
      <c r="C92" s="207" t="s">
        <v>55</v>
      </c>
      <c r="D92" s="208"/>
      <c r="E92" s="208"/>
      <c r="F92" s="208"/>
      <c r="G92" s="208"/>
      <c r="H92" s="56"/>
      <c r="I92" s="209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57</v>
      </c>
      <c r="AH92" s="208"/>
      <c r="AI92" s="208"/>
      <c r="AJ92" s="208"/>
      <c r="AK92" s="208"/>
      <c r="AL92" s="208"/>
      <c r="AM92" s="208"/>
      <c r="AN92" s="209" t="s">
        <v>58</v>
      </c>
      <c r="AO92" s="208"/>
      <c r="AP92" s="211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ROUNDUP(AG95,2)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ROUNDUP(AS95,2)</f>
        <v>0</v>
      </c>
      <c r="AT94" s="68">
        <f>ROUNDUP(SUM(AV94:AW94),2)</f>
        <v>0</v>
      </c>
      <c r="AU94" s="69">
        <f>ROUNDUP(AU95,5)</f>
        <v>0</v>
      </c>
      <c r="AV94" s="68">
        <f>ROUNDUP(AZ94*L29,2)</f>
        <v>0</v>
      </c>
      <c r="AW94" s="68">
        <f>ROUNDUP(BA94*L30,2)</f>
        <v>0</v>
      </c>
      <c r="AX94" s="68">
        <f>ROUNDUP(BB94*L29,2)</f>
        <v>0</v>
      </c>
      <c r="AY94" s="68">
        <f>ROUNDUP(BC94*L30,2)</f>
        <v>0</v>
      </c>
      <c r="AZ94" s="68">
        <f>ROUNDUP(AZ95,2)</f>
        <v>0</v>
      </c>
      <c r="BA94" s="68">
        <f>ROUNDUP(BA95,2)</f>
        <v>0</v>
      </c>
      <c r="BB94" s="68">
        <f>ROUNDUP(BB95,2)</f>
        <v>0</v>
      </c>
      <c r="BC94" s="68">
        <f>ROUNDUP(BC95,2)</f>
        <v>0</v>
      </c>
      <c r="BD94" s="70">
        <f>ROUNDUP(BD95,2)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214" t="s">
        <v>79</v>
      </c>
      <c r="E95" s="214"/>
      <c r="F95" s="214"/>
      <c r="G95" s="214"/>
      <c r="H95" s="214"/>
      <c r="I95" s="76"/>
      <c r="J95" s="214" t="s">
        <v>80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'01 - Řízený zemní protlak...'!J30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7" t="s">
        <v>81</v>
      </c>
      <c r="AR95" s="74"/>
      <c r="AS95" s="78">
        <v>0</v>
      </c>
      <c r="AT95" s="79">
        <f>ROUNDUP(SUM(AV95:AW95),2)</f>
        <v>0</v>
      </c>
      <c r="AU95" s="80">
        <f>'01 - Řízený zemní protlak...'!P125</f>
        <v>0</v>
      </c>
      <c r="AV95" s="79">
        <f>'01 - Řízený zemní protlak...'!J33</f>
        <v>0</v>
      </c>
      <c r="AW95" s="79">
        <f>'01 - Řízený zemní protlak...'!J34</f>
        <v>0</v>
      </c>
      <c r="AX95" s="79">
        <f>'01 - Řízený zemní protlak...'!J35</f>
        <v>0</v>
      </c>
      <c r="AY95" s="79">
        <f>'01 - Řízený zemní protlak...'!J36</f>
        <v>0</v>
      </c>
      <c r="AZ95" s="79">
        <f>'01 - Řízený zemní protlak...'!F33</f>
        <v>0</v>
      </c>
      <c r="BA95" s="79">
        <f>'01 - Řízený zemní protlak...'!F34</f>
        <v>0</v>
      </c>
      <c r="BB95" s="79">
        <f>'01 - Řízený zemní protlak...'!F35</f>
        <v>0</v>
      </c>
      <c r="BC95" s="79">
        <f>'01 - Řízený zemní protlak...'!F36</f>
        <v>0</v>
      </c>
      <c r="BD95" s="81">
        <f>'01 - Řízený zemní protlak...'!F37</f>
        <v>0</v>
      </c>
      <c r="BT95" s="82" t="s">
        <v>82</v>
      </c>
      <c r="BV95" s="82" t="s">
        <v>76</v>
      </c>
      <c r="BW95" s="82" t="s">
        <v>83</v>
      </c>
      <c r="BX95" s="82" t="s">
        <v>5</v>
      </c>
      <c r="CL95" s="82" t="s">
        <v>1</v>
      </c>
      <c r="CM95" s="82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1jq/tscjeKNgBamyYbaelJcOX+d1W6WzH4ux0DIfhfVC0s43wMXIiDHGqE7mx0EJb61ONaUm5fig6227irnh7A==" saltValue="IHPKLkvv/QLWxsnIulVv9Zd0pA1/xpJjvY6GEeCF9/e6X1PX19NeKO63+TNLu1eTadrvazFghKE3syYfauh25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Řízený zemní protla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1"/>
  <sheetViews>
    <sheetView showGridLines="0" topLeftCell="A20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85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Mikulov, Větrná</v>
      </c>
      <c r="F7" s="218"/>
      <c r="G7" s="218"/>
      <c r="H7" s="218"/>
      <c r="L7" s="19"/>
    </row>
    <row r="8" spans="2:46" s="1" customFormat="1" ht="12" customHeight="1">
      <c r="B8" s="31"/>
      <c r="D8" s="26" t="s">
        <v>86</v>
      </c>
      <c r="L8" s="31"/>
    </row>
    <row r="9" spans="2:46" s="1" customFormat="1" ht="16.5" customHeight="1">
      <c r="B9" s="31"/>
      <c r="E9" s="198" t="s">
        <v>87</v>
      </c>
      <c r="F9" s="219"/>
      <c r="G9" s="219"/>
      <c r="H9" s="21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0" t="str">
        <f>'Rekapitulace stavby'!E14</f>
        <v>Vyplň údaj</v>
      </c>
      <c r="F18" s="182"/>
      <c r="G18" s="182"/>
      <c r="H18" s="18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4"/>
      <c r="E27" s="187" t="s">
        <v>1</v>
      </c>
      <c r="F27" s="187"/>
      <c r="G27" s="187"/>
      <c r="H27" s="187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34</v>
      </c>
      <c r="J30" s="65">
        <f>ROUNDUP(J125,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6" t="s">
        <v>39</v>
      </c>
      <c r="F33" s="86">
        <f>ROUNDUP((SUM(BE125:BE230)),  2)</f>
        <v>0</v>
      </c>
      <c r="I33" s="87">
        <v>0.21</v>
      </c>
      <c r="J33" s="86">
        <f>ROUNDUP(((SUM(BE125:BE230))*I33),  2)</f>
        <v>0</v>
      </c>
      <c r="L33" s="31"/>
    </row>
    <row r="34" spans="2:12" s="1" customFormat="1" ht="14.45" customHeight="1">
      <c r="B34" s="31"/>
      <c r="E34" s="26" t="s">
        <v>40</v>
      </c>
      <c r="F34" s="86">
        <f>ROUNDUP((SUM(BF125:BF230)),  2)</f>
        <v>0</v>
      </c>
      <c r="I34" s="87">
        <v>0.12</v>
      </c>
      <c r="J34" s="86">
        <f>ROUNDUP(((SUM(BF125:BF230))*I34),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86">
        <f>ROUNDUP((SUM(BG125:BG230)),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86">
        <f>ROUNDUP((SUM(BH125:BH230)),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86">
        <f>ROUNDUP((SUM(BI125:BI230)),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44</v>
      </c>
      <c r="E39" s="56"/>
      <c r="F39" s="56"/>
      <c r="G39" s="90" t="s">
        <v>45</v>
      </c>
      <c r="H39" s="91" t="s">
        <v>46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49</v>
      </c>
      <c r="E61" s="33"/>
      <c r="F61" s="94" t="s">
        <v>50</v>
      </c>
      <c r="G61" s="42" t="s">
        <v>49</v>
      </c>
      <c r="H61" s="33"/>
      <c r="I61" s="33"/>
      <c r="J61" s="9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49</v>
      </c>
      <c r="E76" s="33"/>
      <c r="F76" s="94" t="s">
        <v>50</v>
      </c>
      <c r="G76" s="42" t="s">
        <v>49</v>
      </c>
      <c r="H76" s="33"/>
      <c r="I76" s="33"/>
      <c r="J76" s="95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Mikulov, Větrná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86</v>
      </c>
      <c r="L86" s="31"/>
    </row>
    <row r="87" spans="2:47" s="1" customFormat="1" ht="16.5" customHeight="1">
      <c r="B87" s="31"/>
      <c r="E87" s="198" t="str">
        <f>E9</f>
        <v>01 - Řízený zemní protlak d110</v>
      </c>
      <c r="F87" s="219"/>
      <c r="G87" s="219"/>
      <c r="H87" s="21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Vodovody a kanalizace Břeclav, a.s.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89</v>
      </c>
      <c r="D94" s="88"/>
      <c r="E94" s="88"/>
      <c r="F94" s="88"/>
      <c r="G94" s="88"/>
      <c r="H94" s="88"/>
      <c r="I94" s="88"/>
      <c r="J94" s="97" t="s">
        <v>90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91</v>
      </c>
      <c r="J96" s="65">
        <f>J125</f>
        <v>0</v>
      </c>
      <c r="L96" s="31"/>
      <c r="AU96" s="16" t="s">
        <v>92</v>
      </c>
    </row>
    <row r="97" spans="2:12" s="8" customFormat="1" ht="24.95" customHeight="1">
      <c r="B97" s="99"/>
      <c r="D97" s="100" t="s">
        <v>93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customHeight="1">
      <c r="B98" s="103"/>
      <c r="D98" s="104" t="s">
        <v>94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customHeight="1">
      <c r="B99" s="103"/>
      <c r="D99" s="104" t="s">
        <v>95</v>
      </c>
      <c r="E99" s="105"/>
      <c r="F99" s="105"/>
      <c r="G99" s="105"/>
      <c r="H99" s="105"/>
      <c r="I99" s="105"/>
      <c r="J99" s="106">
        <f>J171</f>
        <v>0</v>
      </c>
      <c r="L99" s="103"/>
    </row>
    <row r="100" spans="2:12" s="9" customFormat="1" ht="19.899999999999999" customHeight="1">
      <c r="B100" s="103"/>
      <c r="D100" s="104" t="s">
        <v>96</v>
      </c>
      <c r="E100" s="105"/>
      <c r="F100" s="105"/>
      <c r="G100" s="105"/>
      <c r="H100" s="105"/>
      <c r="I100" s="105"/>
      <c r="J100" s="106">
        <f>J174</f>
        <v>0</v>
      </c>
      <c r="L100" s="103"/>
    </row>
    <row r="101" spans="2:12" s="9" customFormat="1" ht="19.899999999999999" customHeight="1">
      <c r="B101" s="103"/>
      <c r="D101" s="104" t="s">
        <v>97</v>
      </c>
      <c r="E101" s="105"/>
      <c r="F101" s="105"/>
      <c r="G101" s="105"/>
      <c r="H101" s="105"/>
      <c r="I101" s="105"/>
      <c r="J101" s="106">
        <f>J212</f>
        <v>0</v>
      </c>
      <c r="L101" s="103"/>
    </row>
    <row r="102" spans="2:12" s="9" customFormat="1" ht="19.899999999999999" customHeight="1">
      <c r="B102" s="103"/>
      <c r="D102" s="104" t="s">
        <v>98</v>
      </c>
      <c r="E102" s="105"/>
      <c r="F102" s="105"/>
      <c r="G102" s="105"/>
      <c r="H102" s="105"/>
      <c r="I102" s="105"/>
      <c r="J102" s="106">
        <f>J216</f>
        <v>0</v>
      </c>
      <c r="L102" s="103"/>
    </row>
    <row r="103" spans="2:12" s="9" customFormat="1" ht="19.899999999999999" customHeight="1">
      <c r="B103" s="103"/>
      <c r="D103" s="104" t="s">
        <v>99</v>
      </c>
      <c r="E103" s="105"/>
      <c r="F103" s="105"/>
      <c r="G103" s="105"/>
      <c r="H103" s="105"/>
      <c r="I103" s="105"/>
      <c r="J103" s="106">
        <f>J221</f>
        <v>0</v>
      </c>
      <c r="L103" s="103"/>
    </row>
    <row r="104" spans="2:12" s="8" customFormat="1" ht="24.95" customHeight="1">
      <c r="B104" s="99"/>
      <c r="D104" s="100" t="s">
        <v>100</v>
      </c>
      <c r="E104" s="101"/>
      <c r="F104" s="101"/>
      <c r="G104" s="101"/>
      <c r="H104" s="101"/>
      <c r="I104" s="101"/>
      <c r="J104" s="102">
        <f>J223</f>
        <v>0</v>
      </c>
      <c r="L104" s="99"/>
    </row>
    <row r="105" spans="2:12" s="9" customFormat="1" ht="19.899999999999999" customHeight="1">
      <c r="B105" s="103"/>
      <c r="D105" s="104" t="s">
        <v>101</v>
      </c>
      <c r="E105" s="105"/>
      <c r="F105" s="105"/>
      <c r="G105" s="105"/>
      <c r="H105" s="105"/>
      <c r="I105" s="105"/>
      <c r="J105" s="106">
        <f>J229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102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17" t="str">
        <f>E7</f>
        <v>Mikulov, Větrná</v>
      </c>
      <c r="F115" s="218"/>
      <c r="G115" s="218"/>
      <c r="H115" s="218"/>
      <c r="L115" s="31"/>
    </row>
    <row r="116" spans="2:65" s="1" customFormat="1" ht="12" customHeight="1">
      <c r="B116" s="31"/>
      <c r="C116" s="26" t="s">
        <v>86</v>
      </c>
      <c r="L116" s="31"/>
    </row>
    <row r="117" spans="2:65" s="1" customFormat="1" ht="16.5" customHeight="1">
      <c r="B117" s="31"/>
      <c r="E117" s="198" t="str">
        <f>E9</f>
        <v>01 - Řízený zemní protlak d110</v>
      </c>
      <c r="F117" s="219"/>
      <c r="G117" s="219"/>
      <c r="H117" s="21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26. 3. 2025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Vodovody a kanalizace Břeclav, a.s.</v>
      </c>
      <c r="I121" s="26" t="s">
        <v>30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31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7"/>
      <c r="C124" s="108" t="s">
        <v>103</v>
      </c>
      <c r="D124" s="109" t="s">
        <v>59</v>
      </c>
      <c r="E124" s="109" t="s">
        <v>55</v>
      </c>
      <c r="F124" s="109" t="s">
        <v>56</v>
      </c>
      <c r="G124" s="109" t="s">
        <v>104</v>
      </c>
      <c r="H124" s="109" t="s">
        <v>105</v>
      </c>
      <c r="I124" s="109" t="s">
        <v>106</v>
      </c>
      <c r="J124" s="110" t="s">
        <v>90</v>
      </c>
      <c r="K124" s="111" t="s">
        <v>107</v>
      </c>
      <c r="L124" s="107"/>
      <c r="M124" s="58" t="s">
        <v>1</v>
      </c>
      <c r="N124" s="59" t="s">
        <v>38</v>
      </c>
      <c r="O124" s="59" t="s">
        <v>108</v>
      </c>
      <c r="P124" s="59" t="s">
        <v>109</v>
      </c>
      <c r="Q124" s="59" t="s">
        <v>110</v>
      </c>
      <c r="R124" s="59" t="s">
        <v>111</v>
      </c>
      <c r="S124" s="59" t="s">
        <v>112</v>
      </c>
      <c r="T124" s="60" t="s">
        <v>113</v>
      </c>
    </row>
    <row r="125" spans="2:65" s="1" customFormat="1" ht="22.9" customHeight="1">
      <c r="B125" s="31"/>
      <c r="C125" s="63" t="s">
        <v>114</v>
      </c>
      <c r="J125" s="112">
        <f>BK125</f>
        <v>0</v>
      </c>
      <c r="L125" s="31"/>
      <c r="M125" s="61"/>
      <c r="N125" s="52"/>
      <c r="O125" s="52"/>
      <c r="P125" s="113">
        <f>P126+P223</f>
        <v>0</v>
      </c>
      <c r="Q125" s="52"/>
      <c r="R125" s="113">
        <f>R126+R223</f>
        <v>65.815103500000006</v>
      </c>
      <c r="S125" s="52"/>
      <c r="T125" s="114">
        <f>T126+T223</f>
        <v>8.8454999999999995</v>
      </c>
      <c r="AT125" s="16" t="s">
        <v>73</v>
      </c>
      <c r="AU125" s="16" t="s">
        <v>92</v>
      </c>
      <c r="BK125" s="115">
        <f>BK126+BK223</f>
        <v>0</v>
      </c>
    </row>
    <row r="126" spans="2:65" s="11" customFormat="1" ht="25.9" customHeight="1">
      <c r="B126" s="116"/>
      <c r="D126" s="117" t="s">
        <v>73</v>
      </c>
      <c r="E126" s="118" t="s">
        <v>115</v>
      </c>
      <c r="F126" s="118" t="s">
        <v>116</v>
      </c>
      <c r="I126" s="119"/>
      <c r="J126" s="120">
        <f>BK126</f>
        <v>0</v>
      </c>
      <c r="L126" s="116"/>
      <c r="M126" s="121"/>
      <c r="P126" s="122">
        <f>P127+P171+P174+P212+P216+P221</f>
        <v>0</v>
      </c>
      <c r="R126" s="122">
        <f>R127+R171+R174+R212+R216+R221</f>
        <v>65.815103500000006</v>
      </c>
      <c r="T126" s="123">
        <f>T127+T171+T174+T212+T216+T221</f>
        <v>8.8454999999999995</v>
      </c>
      <c r="AR126" s="117" t="s">
        <v>82</v>
      </c>
      <c r="AT126" s="124" t="s">
        <v>73</v>
      </c>
      <c r="AU126" s="124" t="s">
        <v>74</v>
      </c>
      <c r="AY126" s="117" t="s">
        <v>117</v>
      </c>
      <c r="BK126" s="125">
        <f>BK127+BK171+BK174+BK212+BK216+BK221</f>
        <v>0</v>
      </c>
    </row>
    <row r="127" spans="2:65" s="11" customFormat="1" ht="22.9" customHeight="1">
      <c r="B127" s="116"/>
      <c r="D127" s="117" t="s">
        <v>73</v>
      </c>
      <c r="E127" s="126" t="s">
        <v>82</v>
      </c>
      <c r="F127" s="126" t="s">
        <v>118</v>
      </c>
      <c r="I127" s="119"/>
      <c r="J127" s="127">
        <f>BK127</f>
        <v>0</v>
      </c>
      <c r="L127" s="116"/>
      <c r="M127" s="121"/>
      <c r="P127" s="122">
        <f>SUM(P128:P170)</f>
        <v>0</v>
      </c>
      <c r="R127" s="122">
        <f>SUM(R128:R170)</f>
        <v>65.012800000000013</v>
      </c>
      <c r="T127" s="123">
        <f>SUM(T128:T170)</f>
        <v>8.84</v>
      </c>
      <c r="AR127" s="117" t="s">
        <v>82</v>
      </c>
      <c r="AT127" s="124" t="s">
        <v>73</v>
      </c>
      <c r="AU127" s="124" t="s">
        <v>82</v>
      </c>
      <c r="AY127" s="117" t="s">
        <v>117</v>
      </c>
      <c r="BK127" s="125">
        <f>SUM(BK128:BK170)</f>
        <v>0</v>
      </c>
    </row>
    <row r="128" spans="2:65" s="1" customFormat="1" ht="33" customHeight="1">
      <c r="B128" s="31"/>
      <c r="C128" s="128" t="s">
        <v>82</v>
      </c>
      <c r="D128" s="128" t="s">
        <v>119</v>
      </c>
      <c r="E128" s="129" t="s">
        <v>120</v>
      </c>
      <c r="F128" s="130" t="s">
        <v>121</v>
      </c>
      <c r="G128" s="131" t="s">
        <v>122</v>
      </c>
      <c r="H128" s="132">
        <v>17</v>
      </c>
      <c r="I128" s="133"/>
      <c r="J128" s="134">
        <f>ROUND(I128*H128,2)</f>
        <v>0</v>
      </c>
      <c r="K128" s="135"/>
      <c r="L128" s="31"/>
      <c r="M128" s="136" t="s">
        <v>1</v>
      </c>
      <c r="N128" s="137" t="s">
        <v>39</v>
      </c>
      <c r="P128" s="138">
        <f>O128*H128</f>
        <v>0</v>
      </c>
      <c r="Q128" s="138">
        <v>0</v>
      </c>
      <c r="R128" s="138">
        <f>Q128*H128</f>
        <v>0</v>
      </c>
      <c r="S128" s="138">
        <v>0.28999999999999998</v>
      </c>
      <c r="T128" s="139">
        <f>S128*H128</f>
        <v>4.93</v>
      </c>
      <c r="AR128" s="140" t="s">
        <v>123</v>
      </c>
      <c r="AT128" s="140" t="s">
        <v>119</v>
      </c>
      <c r="AU128" s="140" t="s">
        <v>84</v>
      </c>
      <c r="AY128" s="16" t="s">
        <v>117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82</v>
      </c>
      <c r="BK128" s="141">
        <f>ROUND(I128*H128,2)</f>
        <v>0</v>
      </c>
      <c r="BL128" s="16" t="s">
        <v>123</v>
      </c>
      <c r="BM128" s="140" t="s">
        <v>124</v>
      </c>
    </row>
    <row r="129" spans="2:65" s="1" customFormat="1" ht="24.2" customHeight="1">
      <c r="B129" s="31"/>
      <c r="C129" s="128" t="s">
        <v>84</v>
      </c>
      <c r="D129" s="128" t="s">
        <v>119</v>
      </c>
      <c r="E129" s="129" t="s">
        <v>125</v>
      </c>
      <c r="F129" s="130" t="s">
        <v>126</v>
      </c>
      <c r="G129" s="131" t="s">
        <v>122</v>
      </c>
      <c r="H129" s="132">
        <v>17</v>
      </c>
      <c r="I129" s="133"/>
      <c r="J129" s="134">
        <f>ROUND(I129*H129,2)</f>
        <v>0</v>
      </c>
      <c r="K129" s="135"/>
      <c r="L129" s="31"/>
      <c r="M129" s="136" t="s">
        <v>1</v>
      </c>
      <c r="N129" s="137" t="s">
        <v>39</v>
      </c>
      <c r="P129" s="138">
        <f>O129*H129</f>
        <v>0</v>
      </c>
      <c r="Q129" s="138">
        <v>3.0000000000000001E-5</v>
      </c>
      <c r="R129" s="138">
        <f>Q129*H129</f>
        <v>5.1000000000000004E-4</v>
      </c>
      <c r="S129" s="138">
        <v>0.23</v>
      </c>
      <c r="T129" s="139">
        <f>S129*H129</f>
        <v>3.91</v>
      </c>
      <c r="AR129" s="140" t="s">
        <v>123</v>
      </c>
      <c r="AT129" s="140" t="s">
        <v>119</v>
      </c>
      <c r="AU129" s="140" t="s">
        <v>84</v>
      </c>
      <c r="AY129" s="16" t="s">
        <v>117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82</v>
      </c>
      <c r="BK129" s="141">
        <f>ROUND(I129*H129,2)</f>
        <v>0</v>
      </c>
      <c r="BL129" s="16" t="s">
        <v>123</v>
      </c>
      <c r="BM129" s="140" t="s">
        <v>127</v>
      </c>
    </row>
    <row r="130" spans="2:65" s="12" customFormat="1" ht="11.25">
      <c r="B130" s="142"/>
      <c r="D130" s="143" t="s">
        <v>128</v>
      </c>
      <c r="E130" s="144" t="s">
        <v>1</v>
      </c>
      <c r="F130" s="145" t="s">
        <v>129</v>
      </c>
      <c r="H130" s="146">
        <v>2</v>
      </c>
      <c r="I130" s="147"/>
      <c r="L130" s="142"/>
      <c r="M130" s="148"/>
      <c r="T130" s="149"/>
      <c r="AT130" s="144" t="s">
        <v>128</v>
      </c>
      <c r="AU130" s="144" t="s">
        <v>84</v>
      </c>
      <c r="AV130" s="12" t="s">
        <v>84</v>
      </c>
      <c r="AW130" s="12" t="s">
        <v>32</v>
      </c>
      <c r="AX130" s="12" t="s">
        <v>74</v>
      </c>
      <c r="AY130" s="144" t="s">
        <v>117</v>
      </c>
    </row>
    <row r="131" spans="2:65" s="12" customFormat="1" ht="11.25">
      <c r="B131" s="142"/>
      <c r="D131" s="143" t="s">
        <v>128</v>
      </c>
      <c r="E131" s="144" t="s">
        <v>1</v>
      </c>
      <c r="F131" s="145" t="s">
        <v>130</v>
      </c>
      <c r="H131" s="146">
        <v>15</v>
      </c>
      <c r="I131" s="147"/>
      <c r="L131" s="142"/>
      <c r="M131" s="148"/>
      <c r="T131" s="149"/>
      <c r="AT131" s="144" t="s">
        <v>128</v>
      </c>
      <c r="AU131" s="144" t="s">
        <v>84</v>
      </c>
      <c r="AV131" s="12" t="s">
        <v>84</v>
      </c>
      <c r="AW131" s="12" t="s">
        <v>32</v>
      </c>
      <c r="AX131" s="12" t="s">
        <v>74</v>
      </c>
      <c r="AY131" s="144" t="s">
        <v>117</v>
      </c>
    </row>
    <row r="132" spans="2:65" s="13" customFormat="1" ht="11.25">
      <c r="B132" s="150"/>
      <c r="D132" s="143" t="s">
        <v>128</v>
      </c>
      <c r="E132" s="151" t="s">
        <v>1</v>
      </c>
      <c r="F132" s="152" t="s">
        <v>131</v>
      </c>
      <c r="H132" s="153">
        <v>17</v>
      </c>
      <c r="I132" s="154"/>
      <c r="L132" s="150"/>
      <c r="M132" s="155"/>
      <c r="T132" s="156"/>
      <c r="AT132" s="151" t="s">
        <v>128</v>
      </c>
      <c r="AU132" s="151" t="s">
        <v>84</v>
      </c>
      <c r="AV132" s="13" t="s">
        <v>123</v>
      </c>
      <c r="AW132" s="13" t="s">
        <v>32</v>
      </c>
      <c r="AX132" s="13" t="s">
        <v>82</v>
      </c>
      <c r="AY132" s="151" t="s">
        <v>117</v>
      </c>
    </row>
    <row r="133" spans="2:65" s="1" customFormat="1" ht="24.2" customHeight="1">
      <c r="B133" s="31"/>
      <c r="C133" s="128" t="s">
        <v>132</v>
      </c>
      <c r="D133" s="128" t="s">
        <v>119</v>
      </c>
      <c r="E133" s="129" t="s">
        <v>133</v>
      </c>
      <c r="F133" s="130" t="s">
        <v>134</v>
      </c>
      <c r="G133" s="131" t="s">
        <v>122</v>
      </c>
      <c r="H133" s="132">
        <v>14.5</v>
      </c>
      <c r="I133" s="133"/>
      <c r="J133" s="134">
        <f>ROUND(I133*H133,2)</f>
        <v>0</v>
      </c>
      <c r="K133" s="135"/>
      <c r="L133" s="31"/>
      <c r="M133" s="136" t="s">
        <v>1</v>
      </c>
      <c r="N133" s="137" t="s">
        <v>39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123</v>
      </c>
      <c r="AT133" s="140" t="s">
        <v>119</v>
      </c>
      <c r="AU133" s="140" t="s">
        <v>84</v>
      </c>
      <c r="AY133" s="16" t="s">
        <v>117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82</v>
      </c>
      <c r="BK133" s="141">
        <f>ROUND(I133*H133,2)</f>
        <v>0</v>
      </c>
      <c r="BL133" s="16" t="s">
        <v>123</v>
      </c>
      <c r="BM133" s="140" t="s">
        <v>135</v>
      </c>
    </row>
    <row r="134" spans="2:65" s="12" customFormat="1" ht="11.25">
      <c r="B134" s="142"/>
      <c r="D134" s="143" t="s">
        <v>128</v>
      </c>
      <c r="E134" s="144" t="s">
        <v>1</v>
      </c>
      <c r="F134" s="145" t="s">
        <v>136</v>
      </c>
      <c r="H134" s="146">
        <v>4</v>
      </c>
      <c r="I134" s="147"/>
      <c r="L134" s="142"/>
      <c r="M134" s="148"/>
      <c r="T134" s="149"/>
      <c r="AT134" s="144" t="s">
        <v>128</v>
      </c>
      <c r="AU134" s="144" t="s">
        <v>84</v>
      </c>
      <c r="AV134" s="12" t="s">
        <v>84</v>
      </c>
      <c r="AW134" s="12" t="s">
        <v>32</v>
      </c>
      <c r="AX134" s="12" t="s">
        <v>74</v>
      </c>
      <c r="AY134" s="144" t="s">
        <v>117</v>
      </c>
    </row>
    <row r="135" spans="2:65" s="12" customFormat="1" ht="11.25">
      <c r="B135" s="142"/>
      <c r="D135" s="143" t="s">
        <v>128</v>
      </c>
      <c r="E135" s="144" t="s">
        <v>1</v>
      </c>
      <c r="F135" s="145" t="s">
        <v>137</v>
      </c>
      <c r="H135" s="146">
        <v>10.5</v>
      </c>
      <c r="I135" s="147"/>
      <c r="L135" s="142"/>
      <c r="M135" s="148"/>
      <c r="T135" s="149"/>
      <c r="AT135" s="144" t="s">
        <v>128</v>
      </c>
      <c r="AU135" s="144" t="s">
        <v>84</v>
      </c>
      <c r="AV135" s="12" t="s">
        <v>84</v>
      </c>
      <c r="AW135" s="12" t="s">
        <v>32</v>
      </c>
      <c r="AX135" s="12" t="s">
        <v>74</v>
      </c>
      <c r="AY135" s="144" t="s">
        <v>117</v>
      </c>
    </row>
    <row r="136" spans="2:65" s="13" customFormat="1" ht="11.25">
      <c r="B136" s="150"/>
      <c r="D136" s="143" t="s">
        <v>128</v>
      </c>
      <c r="E136" s="151" t="s">
        <v>1</v>
      </c>
      <c r="F136" s="152" t="s">
        <v>131</v>
      </c>
      <c r="H136" s="153">
        <v>14.5</v>
      </c>
      <c r="I136" s="154"/>
      <c r="L136" s="150"/>
      <c r="M136" s="155"/>
      <c r="T136" s="156"/>
      <c r="AT136" s="151" t="s">
        <v>128</v>
      </c>
      <c r="AU136" s="151" t="s">
        <v>84</v>
      </c>
      <c r="AV136" s="13" t="s">
        <v>123</v>
      </c>
      <c r="AW136" s="13" t="s">
        <v>32</v>
      </c>
      <c r="AX136" s="13" t="s">
        <v>82</v>
      </c>
      <c r="AY136" s="151" t="s">
        <v>117</v>
      </c>
    </row>
    <row r="137" spans="2:65" s="1" customFormat="1" ht="24.2" customHeight="1">
      <c r="B137" s="31"/>
      <c r="C137" s="128" t="s">
        <v>123</v>
      </c>
      <c r="D137" s="128" t="s">
        <v>119</v>
      </c>
      <c r="E137" s="129" t="s">
        <v>138</v>
      </c>
      <c r="F137" s="130" t="s">
        <v>139</v>
      </c>
      <c r="G137" s="131" t="s">
        <v>140</v>
      </c>
      <c r="H137" s="132">
        <v>5</v>
      </c>
      <c r="I137" s="133"/>
      <c r="J137" s="134">
        <f>ROUND(I137*H137,2)</f>
        <v>0</v>
      </c>
      <c r="K137" s="135"/>
      <c r="L137" s="31"/>
      <c r="M137" s="136" t="s">
        <v>1</v>
      </c>
      <c r="N137" s="137" t="s">
        <v>39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123</v>
      </c>
      <c r="AT137" s="140" t="s">
        <v>119</v>
      </c>
      <c r="AU137" s="140" t="s">
        <v>84</v>
      </c>
      <c r="AY137" s="16" t="s">
        <v>117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82</v>
      </c>
      <c r="BK137" s="141">
        <f>ROUND(I137*H137,2)</f>
        <v>0</v>
      </c>
      <c r="BL137" s="16" t="s">
        <v>123</v>
      </c>
      <c r="BM137" s="140" t="s">
        <v>141</v>
      </c>
    </row>
    <row r="138" spans="2:65" s="1" customFormat="1" ht="24.2" customHeight="1">
      <c r="B138" s="31"/>
      <c r="C138" s="128" t="s">
        <v>142</v>
      </c>
      <c r="D138" s="128" t="s">
        <v>119</v>
      </c>
      <c r="E138" s="129" t="s">
        <v>143</v>
      </c>
      <c r="F138" s="130" t="s">
        <v>144</v>
      </c>
      <c r="G138" s="131" t="s">
        <v>140</v>
      </c>
      <c r="H138" s="132">
        <v>9</v>
      </c>
      <c r="I138" s="133"/>
      <c r="J138" s="134">
        <f>ROUND(I138*H138,2)</f>
        <v>0</v>
      </c>
      <c r="K138" s="135"/>
      <c r="L138" s="31"/>
      <c r="M138" s="136" t="s">
        <v>1</v>
      </c>
      <c r="N138" s="137" t="s">
        <v>39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123</v>
      </c>
      <c r="AT138" s="140" t="s">
        <v>119</v>
      </c>
      <c r="AU138" s="140" t="s">
        <v>84</v>
      </c>
      <c r="AY138" s="16" t="s">
        <v>117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82</v>
      </c>
      <c r="BK138" s="141">
        <f>ROUND(I138*H138,2)</f>
        <v>0</v>
      </c>
      <c r="BL138" s="16" t="s">
        <v>123</v>
      </c>
      <c r="BM138" s="140" t="s">
        <v>145</v>
      </c>
    </row>
    <row r="139" spans="2:65" s="14" customFormat="1" ht="11.25">
      <c r="B139" s="157"/>
      <c r="D139" s="143" t="s">
        <v>128</v>
      </c>
      <c r="E139" s="158" t="s">
        <v>1</v>
      </c>
      <c r="F139" s="159" t="s">
        <v>146</v>
      </c>
      <c r="H139" s="158" t="s">
        <v>1</v>
      </c>
      <c r="I139" s="160"/>
      <c r="L139" s="157"/>
      <c r="M139" s="161"/>
      <c r="T139" s="162"/>
      <c r="AT139" s="158" t="s">
        <v>128</v>
      </c>
      <c r="AU139" s="158" t="s">
        <v>84</v>
      </c>
      <c r="AV139" s="14" t="s">
        <v>82</v>
      </c>
      <c r="AW139" s="14" t="s">
        <v>32</v>
      </c>
      <c r="AX139" s="14" t="s">
        <v>74</v>
      </c>
      <c r="AY139" s="158" t="s">
        <v>117</v>
      </c>
    </row>
    <row r="140" spans="2:65" s="12" customFormat="1" ht="11.25">
      <c r="B140" s="142"/>
      <c r="D140" s="143" t="s">
        <v>128</v>
      </c>
      <c r="E140" s="144" t="s">
        <v>1</v>
      </c>
      <c r="F140" s="145" t="s">
        <v>147</v>
      </c>
      <c r="H140" s="146">
        <v>9</v>
      </c>
      <c r="I140" s="147"/>
      <c r="L140" s="142"/>
      <c r="M140" s="148"/>
      <c r="T140" s="149"/>
      <c r="AT140" s="144" t="s">
        <v>128</v>
      </c>
      <c r="AU140" s="144" t="s">
        <v>84</v>
      </c>
      <c r="AV140" s="12" t="s">
        <v>84</v>
      </c>
      <c r="AW140" s="12" t="s">
        <v>32</v>
      </c>
      <c r="AX140" s="12" t="s">
        <v>74</v>
      </c>
      <c r="AY140" s="144" t="s">
        <v>117</v>
      </c>
    </row>
    <row r="141" spans="2:65" s="13" customFormat="1" ht="11.25">
      <c r="B141" s="150"/>
      <c r="D141" s="143" t="s">
        <v>128</v>
      </c>
      <c r="E141" s="151" t="s">
        <v>1</v>
      </c>
      <c r="F141" s="152" t="s">
        <v>131</v>
      </c>
      <c r="H141" s="153">
        <v>9</v>
      </c>
      <c r="I141" s="154"/>
      <c r="L141" s="150"/>
      <c r="M141" s="155"/>
      <c r="T141" s="156"/>
      <c r="AT141" s="151" t="s">
        <v>128</v>
      </c>
      <c r="AU141" s="151" t="s">
        <v>84</v>
      </c>
      <c r="AV141" s="13" t="s">
        <v>123</v>
      </c>
      <c r="AW141" s="13" t="s">
        <v>32</v>
      </c>
      <c r="AX141" s="13" t="s">
        <v>82</v>
      </c>
      <c r="AY141" s="151" t="s">
        <v>117</v>
      </c>
    </row>
    <row r="142" spans="2:65" s="1" customFormat="1" ht="33" customHeight="1">
      <c r="B142" s="31"/>
      <c r="C142" s="128" t="s">
        <v>148</v>
      </c>
      <c r="D142" s="128" t="s">
        <v>119</v>
      </c>
      <c r="E142" s="129" t="s">
        <v>149</v>
      </c>
      <c r="F142" s="130" t="s">
        <v>150</v>
      </c>
      <c r="G142" s="131" t="s">
        <v>140</v>
      </c>
      <c r="H142" s="132">
        <v>48.6</v>
      </c>
      <c r="I142" s="133"/>
      <c r="J142" s="134">
        <f>ROUND(I142*H142,2)</f>
        <v>0</v>
      </c>
      <c r="K142" s="135"/>
      <c r="L142" s="31"/>
      <c r="M142" s="136" t="s">
        <v>1</v>
      </c>
      <c r="N142" s="137" t="s">
        <v>39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123</v>
      </c>
      <c r="AT142" s="140" t="s">
        <v>119</v>
      </c>
      <c r="AU142" s="140" t="s">
        <v>84</v>
      </c>
      <c r="AY142" s="16" t="s">
        <v>117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82</v>
      </c>
      <c r="BK142" s="141">
        <f>ROUND(I142*H142,2)</f>
        <v>0</v>
      </c>
      <c r="BL142" s="16" t="s">
        <v>123</v>
      </c>
      <c r="BM142" s="140" t="s">
        <v>151</v>
      </c>
    </row>
    <row r="143" spans="2:65" s="12" customFormat="1" ht="11.25">
      <c r="B143" s="142"/>
      <c r="D143" s="143" t="s">
        <v>128</v>
      </c>
      <c r="E143" s="144" t="s">
        <v>1</v>
      </c>
      <c r="F143" s="145" t="s">
        <v>152</v>
      </c>
      <c r="H143" s="146">
        <v>48.6</v>
      </c>
      <c r="I143" s="147"/>
      <c r="L143" s="142"/>
      <c r="M143" s="148"/>
      <c r="T143" s="149"/>
      <c r="AT143" s="144" t="s">
        <v>128</v>
      </c>
      <c r="AU143" s="144" t="s">
        <v>84</v>
      </c>
      <c r="AV143" s="12" t="s">
        <v>84</v>
      </c>
      <c r="AW143" s="12" t="s">
        <v>32</v>
      </c>
      <c r="AX143" s="12" t="s">
        <v>82</v>
      </c>
      <c r="AY143" s="144" t="s">
        <v>117</v>
      </c>
    </row>
    <row r="144" spans="2:65" s="1" customFormat="1" ht="44.25" customHeight="1">
      <c r="B144" s="31"/>
      <c r="C144" s="128" t="s">
        <v>153</v>
      </c>
      <c r="D144" s="128" t="s">
        <v>119</v>
      </c>
      <c r="E144" s="129" t="s">
        <v>154</v>
      </c>
      <c r="F144" s="130" t="s">
        <v>155</v>
      </c>
      <c r="G144" s="131" t="s">
        <v>156</v>
      </c>
      <c r="H144" s="132">
        <v>135</v>
      </c>
      <c r="I144" s="133"/>
      <c r="J144" s="134">
        <f>ROUND(I144*H144,2)</f>
        <v>0</v>
      </c>
      <c r="K144" s="135"/>
      <c r="L144" s="31"/>
      <c r="M144" s="136" t="s">
        <v>1</v>
      </c>
      <c r="N144" s="137" t="s">
        <v>39</v>
      </c>
      <c r="P144" s="138">
        <f>O144*H144</f>
        <v>0</v>
      </c>
      <c r="Q144" s="138">
        <v>3.2000000000000002E-3</v>
      </c>
      <c r="R144" s="138">
        <f>Q144*H144</f>
        <v>0.432</v>
      </c>
      <c r="S144" s="138">
        <v>0</v>
      </c>
      <c r="T144" s="139">
        <f>S144*H144</f>
        <v>0</v>
      </c>
      <c r="AR144" s="140" t="s">
        <v>123</v>
      </c>
      <c r="AT144" s="140" t="s">
        <v>119</v>
      </c>
      <c r="AU144" s="140" t="s">
        <v>84</v>
      </c>
      <c r="AY144" s="16" t="s">
        <v>117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82</v>
      </c>
      <c r="BK144" s="141">
        <f>ROUND(I144*H144,2)</f>
        <v>0</v>
      </c>
      <c r="BL144" s="16" t="s">
        <v>123</v>
      </c>
      <c r="BM144" s="140" t="s">
        <v>157</v>
      </c>
    </row>
    <row r="145" spans="2:65" s="1" customFormat="1" ht="37.9" customHeight="1">
      <c r="B145" s="31"/>
      <c r="C145" s="128" t="s">
        <v>158</v>
      </c>
      <c r="D145" s="128" t="s">
        <v>119</v>
      </c>
      <c r="E145" s="129" t="s">
        <v>159</v>
      </c>
      <c r="F145" s="130" t="s">
        <v>160</v>
      </c>
      <c r="G145" s="131" t="s">
        <v>140</v>
      </c>
      <c r="H145" s="132">
        <v>34.85</v>
      </c>
      <c r="I145" s="133"/>
      <c r="J145" s="134">
        <f>ROUND(I145*H145,2)</f>
        <v>0</v>
      </c>
      <c r="K145" s="135"/>
      <c r="L145" s="31"/>
      <c r="M145" s="136" t="s">
        <v>1</v>
      </c>
      <c r="N145" s="137" t="s">
        <v>39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123</v>
      </c>
      <c r="AT145" s="140" t="s">
        <v>119</v>
      </c>
      <c r="AU145" s="140" t="s">
        <v>84</v>
      </c>
      <c r="AY145" s="16" t="s">
        <v>117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82</v>
      </c>
      <c r="BK145" s="141">
        <f>ROUND(I145*H145,2)</f>
        <v>0</v>
      </c>
      <c r="BL145" s="16" t="s">
        <v>123</v>
      </c>
      <c r="BM145" s="140" t="s">
        <v>161</v>
      </c>
    </row>
    <row r="146" spans="2:65" s="14" customFormat="1" ht="11.25">
      <c r="B146" s="157"/>
      <c r="D146" s="143" t="s">
        <v>128</v>
      </c>
      <c r="E146" s="158" t="s">
        <v>1</v>
      </c>
      <c r="F146" s="159" t="s">
        <v>162</v>
      </c>
      <c r="H146" s="158" t="s">
        <v>1</v>
      </c>
      <c r="I146" s="160"/>
      <c r="L146" s="157"/>
      <c r="M146" s="161"/>
      <c r="T146" s="162"/>
      <c r="AT146" s="158" t="s">
        <v>128</v>
      </c>
      <c r="AU146" s="158" t="s">
        <v>84</v>
      </c>
      <c r="AV146" s="14" t="s">
        <v>82</v>
      </c>
      <c r="AW146" s="14" t="s">
        <v>32</v>
      </c>
      <c r="AX146" s="14" t="s">
        <v>74</v>
      </c>
      <c r="AY146" s="158" t="s">
        <v>117</v>
      </c>
    </row>
    <row r="147" spans="2:65" s="12" customFormat="1" ht="11.25">
      <c r="B147" s="142"/>
      <c r="D147" s="143" t="s">
        <v>128</v>
      </c>
      <c r="E147" s="144" t="s">
        <v>1</v>
      </c>
      <c r="F147" s="145" t="s">
        <v>163</v>
      </c>
      <c r="H147" s="146">
        <v>22.1</v>
      </c>
      <c r="I147" s="147"/>
      <c r="L147" s="142"/>
      <c r="M147" s="148"/>
      <c r="T147" s="149"/>
      <c r="AT147" s="144" t="s">
        <v>128</v>
      </c>
      <c r="AU147" s="144" t="s">
        <v>84</v>
      </c>
      <c r="AV147" s="12" t="s">
        <v>84</v>
      </c>
      <c r="AW147" s="12" t="s">
        <v>32</v>
      </c>
      <c r="AX147" s="12" t="s">
        <v>74</v>
      </c>
      <c r="AY147" s="144" t="s">
        <v>117</v>
      </c>
    </row>
    <row r="148" spans="2:65" s="14" customFormat="1" ht="11.25">
      <c r="B148" s="157"/>
      <c r="D148" s="143" t="s">
        <v>128</v>
      </c>
      <c r="E148" s="158" t="s">
        <v>1</v>
      </c>
      <c r="F148" s="159" t="s">
        <v>164</v>
      </c>
      <c r="H148" s="158" t="s">
        <v>1</v>
      </c>
      <c r="I148" s="160"/>
      <c r="L148" s="157"/>
      <c r="M148" s="161"/>
      <c r="T148" s="162"/>
      <c r="AT148" s="158" t="s">
        <v>128</v>
      </c>
      <c r="AU148" s="158" t="s">
        <v>84</v>
      </c>
      <c r="AV148" s="14" t="s">
        <v>82</v>
      </c>
      <c r="AW148" s="14" t="s">
        <v>32</v>
      </c>
      <c r="AX148" s="14" t="s">
        <v>74</v>
      </c>
      <c r="AY148" s="158" t="s">
        <v>117</v>
      </c>
    </row>
    <row r="149" spans="2:65" s="12" customFormat="1" ht="11.25">
      <c r="B149" s="142"/>
      <c r="D149" s="143" t="s">
        <v>128</v>
      </c>
      <c r="E149" s="144" t="s">
        <v>1</v>
      </c>
      <c r="F149" s="145" t="s">
        <v>165</v>
      </c>
      <c r="H149" s="146">
        <v>12.75</v>
      </c>
      <c r="I149" s="147"/>
      <c r="L149" s="142"/>
      <c r="M149" s="148"/>
      <c r="T149" s="149"/>
      <c r="AT149" s="144" t="s">
        <v>128</v>
      </c>
      <c r="AU149" s="144" t="s">
        <v>84</v>
      </c>
      <c r="AV149" s="12" t="s">
        <v>84</v>
      </c>
      <c r="AW149" s="12" t="s">
        <v>32</v>
      </c>
      <c r="AX149" s="12" t="s">
        <v>74</v>
      </c>
      <c r="AY149" s="144" t="s">
        <v>117</v>
      </c>
    </row>
    <row r="150" spans="2:65" s="13" customFormat="1" ht="11.25">
      <c r="B150" s="150"/>
      <c r="D150" s="143" t="s">
        <v>128</v>
      </c>
      <c r="E150" s="151" t="s">
        <v>1</v>
      </c>
      <c r="F150" s="152" t="s">
        <v>131</v>
      </c>
      <c r="H150" s="153">
        <v>34.85</v>
      </c>
      <c r="I150" s="154"/>
      <c r="L150" s="150"/>
      <c r="M150" s="155"/>
      <c r="T150" s="156"/>
      <c r="AT150" s="151" t="s">
        <v>128</v>
      </c>
      <c r="AU150" s="151" t="s">
        <v>84</v>
      </c>
      <c r="AV150" s="13" t="s">
        <v>123</v>
      </c>
      <c r="AW150" s="13" t="s">
        <v>32</v>
      </c>
      <c r="AX150" s="13" t="s">
        <v>82</v>
      </c>
      <c r="AY150" s="151" t="s">
        <v>117</v>
      </c>
    </row>
    <row r="151" spans="2:65" s="1" customFormat="1" ht="24.2" customHeight="1">
      <c r="B151" s="31"/>
      <c r="C151" s="128" t="s">
        <v>166</v>
      </c>
      <c r="D151" s="128" t="s">
        <v>119</v>
      </c>
      <c r="E151" s="129" t="s">
        <v>167</v>
      </c>
      <c r="F151" s="130" t="s">
        <v>168</v>
      </c>
      <c r="G151" s="131" t="s">
        <v>140</v>
      </c>
      <c r="H151" s="132">
        <v>34.85</v>
      </c>
      <c r="I151" s="133"/>
      <c r="J151" s="134">
        <f>ROUND(I151*H151,2)</f>
        <v>0</v>
      </c>
      <c r="K151" s="135"/>
      <c r="L151" s="31"/>
      <c r="M151" s="136" t="s">
        <v>1</v>
      </c>
      <c r="N151" s="137" t="s">
        <v>39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123</v>
      </c>
      <c r="AT151" s="140" t="s">
        <v>119</v>
      </c>
      <c r="AU151" s="140" t="s">
        <v>84</v>
      </c>
      <c r="AY151" s="16" t="s">
        <v>117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82</v>
      </c>
      <c r="BK151" s="141">
        <f>ROUND(I151*H151,2)</f>
        <v>0</v>
      </c>
      <c r="BL151" s="16" t="s">
        <v>123</v>
      </c>
      <c r="BM151" s="140" t="s">
        <v>169</v>
      </c>
    </row>
    <row r="152" spans="2:65" s="1" customFormat="1" ht="33" customHeight="1">
      <c r="B152" s="31"/>
      <c r="C152" s="128" t="s">
        <v>170</v>
      </c>
      <c r="D152" s="128" t="s">
        <v>119</v>
      </c>
      <c r="E152" s="129" t="s">
        <v>171</v>
      </c>
      <c r="F152" s="130" t="s">
        <v>172</v>
      </c>
      <c r="G152" s="131" t="s">
        <v>173</v>
      </c>
      <c r="H152" s="132">
        <v>55.76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39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123</v>
      </c>
      <c r="AT152" s="140" t="s">
        <v>119</v>
      </c>
      <c r="AU152" s="140" t="s">
        <v>84</v>
      </c>
      <c r="AY152" s="16" t="s">
        <v>117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82</v>
      </c>
      <c r="BK152" s="141">
        <f>ROUND(I152*H152,2)</f>
        <v>0</v>
      </c>
      <c r="BL152" s="16" t="s">
        <v>123</v>
      </c>
      <c r="BM152" s="140" t="s">
        <v>174</v>
      </c>
    </row>
    <row r="153" spans="2:65" s="12" customFormat="1" ht="11.25">
      <c r="B153" s="142"/>
      <c r="D153" s="143" t="s">
        <v>128</v>
      </c>
      <c r="E153" s="144" t="s">
        <v>1</v>
      </c>
      <c r="F153" s="145" t="s">
        <v>175</v>
      </c>
      <c r="H153" s="146">
        <v>55.760000000000005</v>
      </c>
      <c r="I153" s="147"/>
      <c r="L153" s="142"/>
      <c r="M153" s="148"/>
      <c r="T153" s="149"/>
      <c r="AT153" s="144" t="s">
        <v>128</v>
      </c>
      <c r="AU153" s="144" t="s">
        <v>84</v>
      </c>
      <c r="AV153" s="12" t="s">
        <v>84</v>
      </c>
      <c r="AW153" s="12" t="s">
        <v>32</v>
      </c>
      <c r="AX153" s="12" t="s">
        <v>82</v>
      </c>
      <c r="AY153" s="144" t="s">
        <v>117</v>
      </c>
    </row>
    <row r="154" spans="2:65" s="1" customFormat="1" ht="16.5" customHeight="1">
      <c r="B154" s="31"/>
      <c r="C154" s="128" t="s">
        <v>176</v>
      </c>
      <c r="D154" s="128" t="s">
        <v>119</v>
      </c>
      <c r="E154" s="129" t="s">
        <v>177</v>
      </c>
      <c r="F154" s="130" t="s">
        <v>178</v>
      </c>
      <c r="G154" s="131" t="s">
        <v>140</v>
      </c>
      <c r="H154" s="132">
        <v>34.85</v>
      </c>
      <c r="I154" s="133"/>
      <c r="J154" s="134">
        <f>ROUND(I154*H154,2)</f>
        <v>0</v>
      </c>
      <c r="K154" s="135"/>
      <c r="L154" s="31"/>
      <c r="M154" s="136" t="s">
        <v>1</v>
      </c>
      <c r="N154" s="137" t="s">
        <v>39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123</v>
      </c>
      <c r="AT154" s="140" t="s">
        <v>119</v>
      </c>
      <c r="AU154" s="140" t="s">
        <v>84</v>
      </c>
      <c r="AY154" s="16" t="s">
        <v>117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82</v>
      </c>
      <c r="BK154" s="141">
        <f>ROUND(I154*H154,2)</f>
        <v>0</v>
      </c>
      <c r="BL154" s="16" t="s">
        <v>123</v>
      </c>
      <c r="BM154" s="140" t="s">
        <v>179</v>
      </c>
    </row>
    <row r="155" spans="2:65" s="1" customFormat="1" ht="24.2" customHeight="1">
      <c r="B155" s="31"/>
      <c r="C155" s="128" t="s">
        <v>8</v>
      </c>
      <c r="D155" s="128" t="s">
        <v>119</v>
      </c>
      <c r="E155" s="129" t="s">
        <v>180</v>
      </c>
      <c r="F155" s="130" t="s">
        <v>181</v>
      </c>
      <c r="G155" s="131" t="s">
        <v>140</v>
      </c>
      <c r="H155" s="132">
        <v>44.85</v>
      </c>
      <c r="I155" s="133"/>
      <c r="J155" s="134">
        <f>ROUND(I155*H155,2)</f>
        <v>0</v>
      </c>
      <c r="K155" s="135"/>
      <c r="L155" s="31"/>
      <c r="M155" s="136" t="s">
        <v>1</v>
      </c>
      <c r="N155" s="137" t="s">
        <v>39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123</v>
      </c>
      <c r="AT155" s="140" t="s">
        <v>119</v>
      </c>
      <c r="AU155" s="140" t="s">
        <v>84</v>
      </c>
      <c r="AY155" s="16" t="s">
        <v>117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82</v>
      </c>
      <c r="BK155" s="141">
        <f>ROUND(I155*H155,2)</f>
        <v>0</v>
      </c>
      <c r="BL155" s="16" t="s">
        <v>123</v>
      </c>
      <c r="BM155" s="140" t="s">
        <v>182</v>
      </c>
    </row>
    <row r="156" spans="2:65" s="12" customFormat="1" ht="11.25">
      <c r="B156" s="142"/>
      <c r="D156" s="143" t="s">
        <v>128</v>
      </c>
      <c r="E156" s="144" t="s">
        <v>1</v>
      </c>
      <c r="F156" s="145" t="s">
        <v>183</v>
      </c>
      <c r="H156" s="146">
        <v>44.850000000000009</v>
      </c>
      <c r="I156" s="147"/>
      <c r="L156" s="142"/>
      <c r="M156" s="148"/>
      <c r="T156" s="149"/>
      <c r="AT156" s="144" t="s">
        <v>128</v>
      </c>
      <c r="AU156" s="144" t="s">
        <v>84</v>
      </c>
      <c r="AV156" s="12" t="s">
        <v>84</v>
      </c>
      <c r="AW156" s="12" t="s">
        <v>32</v>
      </c>
      <c r="AX156" s="12" t="s">
        <v>82</v>
      </c>
      <c r="AY156" s="144" t="s">
        <v>117</v>
      </c>
    </row>
    <row r="157" spans="2:65" s="1" customFormat="1" ht="16.5" customHeight="1">
      <c r="B157" s="31"/>
      <c r="C157" s="163" t="s">
        <v>184</v>
      </c>
      <c r="D157" s="163" t="s">
        <v>185</v>
      </c>
      <c r="E157" s="164" t="s">
        <v>186</v>
      </c>
      <c r="F157" s="165" t="s">
        <v>187</v>
      </c>
      <c r="G157" s="166" t="s">
        <v>173</v>
      </c>
      <c r="H157" s="167">
        <v>39.78</v>
      </c>
      <c r="I157" s="168"/>
      <c r="J157" s="169">
        <f>ROUND(I157*H157,2)</f>
        <v>0</v>
      </c>
      <c r="K157" s="170"/>
      <c r="L157" s="171"/>
      <c r="M157" s="172" t="s">
        <v>1</v>
      </c>
      <c r="N157" s="173" t="s">
        <v>39</v>
      </c>
      <c r="P157" s="138">
        <f>O157*H157</f>
        <v>0</v>
      </c>
      <c r="Q157" s="138">
        <v>1</v>
      </c>
      <c r="R157" s="138">
        <f>Q157*H157</f>
        <v>39.78</v>
      </c>
      <c r="S157" s="138">
        <v>0</v>
      </c>
      <c r="T157" s="139">
        <f>S157*H157</f>
        <v>0</v>
      </c>
      <c r="AR157" s="140" t="s">
        <v>158</v>
      </c>
      <c r="AT157" s="140" t="s">
        <v>185</v>
      </c>
      <c r="AU157" s="140" t="s">
        <v>84</v>
      </c>
      <c r="AY157" s="16" t="s">
        <v>117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82</v>
      </c>
      <c r="BK157" s="141">
        <f>ROUND(I157*H157,2)</f>
        <v>0</v>
      </c>
      <c r="BL157" s="16" t="s">
        <v>123</v>
      </c>
      <c r="BM157" s="140" t="s">
        <v>188</v>
      </c>
    </row>
    <row r="158" spans="2:65" s="14" customFormat="1" ht="11.25">
      <c r="B158" s="157"/>
      <c r="D158" s="143" t="s">
        <v>128</v>
      </c>
      <c r="E158" s="158" t="s">
        <v>1</v>
      </c>
      <c r="F158" s="159" t="s">
        <v>189</v>
      </c>
      <c r="H158" s="158" t="s">
        <v>1</v>
      </c>
      <c r="I158" s="160"/>
      <c r="L158" s="157"/>
      <c r="M158" s="161"/>
      <c r="T158" s="162"/>
      <c r="AT158" s="158" t="s">
        <v>128</v>
      </c>
      <c r="AU158" s="158" t="s">
        <v>84</v>
      </c>
      <c r="AV158" s="14" t="s">
        <v>82</v>
      </c>
      <c r="AW158" s="14" t="s">
        <v>32</v>
      </c>
      <c r="AX158" s="14" t="s">
        <v>74</v>
      </c>
      <c r="AY158" s="158" t="s">
        <v>117</v>
      </c>
    </row>
    <row r="159" spans="2:65" s="12" customFormat="1" ht="11.25">
      <c r="B159" s="142"/>
      <c r="D159" s="143" t="s">
        <v>128</v>
      </c>
      <c r="E159" s="144" t="s">
        <v>1</v>
      </c>
      <c r="F159" s="145" t="s">
        <v>190</v>
      </c>
      <c r="H159" s="146">
        <v>22.1</v>
      </c>
      <c r="I159" s="147"/>
      <c r="L159" s="142"/>
      <c r="M159" s="148"/>
      <c r="T159" s="149"/>
      <c r="AT159" s="144" t="s">
        <v>128</v>
      </c>
      <c r="AU159" s="144" t="s">
        <v>84</v>
      </c>
      <c r="AV159" s="12" t="s">
        <v>84</v>
      </c>
      <c r="AW159" s="12" t="s">
        <v>32</v>
      </c>
      <c r="AX159" s="12" t="s">
        <v>82</v>
      </c>
      <c r="AY159" s="144" t="s">
        <v>117</v>
      </c>
    </row>
    <row r="160" spans="2:65" s="12" customFormat="1" ht="11.25">
      <c r="B160" s="142"/>
      <c r="D160" s="143" t="s">
        <v>128</v>
      </c>
      <c r="F160" s="145" t="s">
        <v>191</v>
      </c>
      <c r="H160" s="146">
        <v>39.78</v>
      </c>
      <c r="I160" s="147"/>
      <c r="L160" s="142"/>
      <c r="M160" s="148"/>
      <c r="T160" s="149"/>
      <c r="AT160" s="144" t="s">
        <v>128</v>
      </c>
      <c r="AU160" s="144" t="s">
        <v>84</v>
      </c>
      <c r="AV160" s="12" t="s">
        <v>84</v>
      </c>
      <c r="AW160" s="12" t="s">
        <v>4</v>
      </c>
      <c r="AX160" s="12" t="s">
        <v>82</v>
      </c>
      <c r="AY160" s="144" t="s">
        <v>117</v>
      </c>
    </row>
    <row r="161" spans="2:65" s="1" customFormat="1" ht="24.2" customHeight="1">
      <c r="B161" s="31"/>
      <c r="C161" s="128" t="s">
        <v>192</v>
      </c>
      <c r="D161" s="128" t="s">
        <v>119</v>
      </c>
      <c r="E161" s="129" t="s">
        <v>193</v>
      </c>
      <c r="F161" s="130" t="s">
        <v>194</v>
      </c>
      <c r="G161" s="131" t="s">
        <v>140</v>
      </c>
      <c r="H161" s="132">
        <v>12.4</v>
      </c>
      <c r="I161" s="133"/>
      <c r="J161" s="134">
        <f>ROUND(I161*H161,2)</f>
        <v>0</v>
      </c>
      <c r="K161" s="135"/>
      <c r="L161" s="31"/>
      <c r="M161" s="136" t="s">
        <v>1</v>
      </c>
      <c r="N161" s="137" t="s">
        <v>39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123</v>
      </c>
      <c r="AT161" s="140" t="s">
        <v>119</v>
      </c>
      <c r="AU161" s="140" t="s">
        <v>84</v>
      </c>
      <c r="AY161" s="16" t="s">
        <v>117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82</v>
      </c>
      <c r="BK161" s="141">
        <f>ROUND(I161*H161,2)</f>
        <v>0</v>
      </c>
      <c r="BL161" s="16" t="s">
        <v>123</v>
      </c>
      <c r="BM161" s="140" t="s">
        <v>195</v>
      </c>
    </row>
    <row r="162" spans="2:65" s="12" customFormat="1" ht="11.25">
      <c r="B162" s="142"/>
      <c r="D162" s="143" t="s">
        <v>128</v>
      </c>
      <c r="E162" s="144" t="s">
        <v>1</v>
      </c>
      <c r="F162" s="145" t="s">
        <v>196</v>
      </c>
      <c r="H162" s="146">
        <v>12.4</v>
      </c>
      <c r="I162" s="147"/>
      <c r="L162" s="142"/>
      <c r="M162" s="148"/>
      <c r="T162" s="149"/>
      <c r="AT162" s="144" t="s">
        <v>128</v>
      </c>
      <c r="AU162" s="144" t="s">
        <v>84</v>
      </c>
      <c r="AV162" s="12" t="s">
        <v>84</v>
      </c>
      <c r="AW162" s="12" t="s">
        <v>32</v>
      </c>
      <c r="AX162" s="12" t="s">
        <v>82</v>
      </c>
      <c r="AY162" s="144" t="s">
        <v>117</v>
      </c>
    </row>
    <row r="163" spans="2:65" s="1" customFormat="1" ht="16.5" customHeight="1">
      <c r="B163" s="31"/>
      <c r="C163" s="163" t="s">
        <v>197</v>
      </c>
      <c r="D163" s="163" t="s">
        <v>185</v>
      </c>
      <c r="E163" s="164" t="s">
        <v>198</v>
      </c>
      <c r="F163" s="165" t="s">
        <v>199</v>
      </c>
      <c r="G163" s="166" t="s">
        <v>173</v>
      </c>
      <c r="H163" s="167">
        <v>24.8</v>
      </c>
      <c r="I163" s="168"/>
      <c r="J163" s="169">
        <f>ROUND(I163*H163,2)</f>
        <v>0</v>
      </c>
      <c r="K163" s="170"/>
      <c r="L163" s="171"/>
      <c r="M163" s="172" t="s">
        <v>1</v>
      </c>
      <c r="N163" s="173" t="s">
        <v>39</v>
      </c>
      <c r="P163" s="138">
        <f>O163*H163</f>
        <v>0</v>
      </c>
      <c r="Q163" s="138">
        <v>1</v>
      </c>
      <c r="R163" s="138">
        <f>Q163*H163</f>
        <v>24.8</v>
      </c>
      <c r="S163" s="138">
        <v>0</v>
      </c>
      <c r="T163" s="139">
        <f>S163*H163</f>
        <v>0</v>
      </c>
      <c r="AR163" s="140" t="s">
        <v>158</v>
      </c>
      <c r="AT163" s="140" t="s">
        <v>185</v>
      </c>
      <c r="AU163" s="140" t="s">
        <v>84</v>
      </c>
      <c r="AY163" s="16" t="s">
        <v>117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82</v>
      </c>
      <c r="BK163" s="141">
        <f>ROUND(I163*H163,2)</f>
        <v>0</v>
      </c>
      <c r="BL163" s="16" t="s">
        <v>123</v>
      </c>
      <c r="BM163" s="140" t="s">
        <v>200</v>
      </c>
    </row>
    <row r="164" spans="2:65" s="12" customFormat="1" ht="11.25">
      <c r="B164" s="142"/>
      <c r="D164" s="143" t="s">
        <v>128</v>
      </c>
      <c r="F164" s="145" t="s">
        <v>201</v>
      </c>
      <c r="H164" s="146">
        <v>24.8</v>
      </c>
      <c r="I164" s="147"/>
      <c r="L164" s="142"/>
      <c r="M164" s="148"/>
      <c r="T164" s="149"/>
      <c r="AT164" s="144" t="s">
        <v>128</v>
      </c>
      <c r="AU164" s="144" t="s">
        <v>84</v>
      </c>
      <c r="AV164" s="12" t="s">
        <v>84</v>
      </c>
      <c r="AW164" s="12" t="s">
        <v>4</v>
      </c>
      <c r="AX164" s="12" t="s">
        <v>82</v>
      </c>
      <c r="AY164" s="144" t="s">
        <v>117</v>
      </c>
    </row>
    <row r="165" spans="2:65" s="1" customFormat="1" ht="24.2" customHeight="1">
      <c r="B165" s="31"/>
      <c r="C165" s="128" t="s">
        <v>202</v>
      </c>
      <c r="D165" s="128" t="s">
        <v>119</v>
      </c>
      <c r="E165" s="129" t="s">
        <v>203</v>
      </c>
      <c r="F165" s="130" t="s">
        <v>204</v>
      </c>
      <c r="G165" s="131" t="s">
        <v>122</v>
      </c>
      <c r="H165" s="132">
        <v>14.5</v>
      </c>
      <c r="I165" s="133"/>
      <c r="J165" s="134">
        <f>ROUND(I165*H165,2)</f>
        <v>0</v>
      </c>
      <c r="K165" s="135"/>
      <c r="L165" s="31"/>
      <c r="M165" s="136" t="s">
        <v>1</v>
      </c>
      <c r="N165" s="137" t="s">
        <v>39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123</v>
      </c>
      <c r="AT165" s="140" t="s">
        <v>119</v>
      </c>
      <c r="AU165" s="140" t="s">
        <v>84</v>
      </c>
      <c r="AY165" s="16" t="s">
        <v>117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82</v>
      </c>
      <c r="BK165" s="141">
        <f>ROUND(I165*H165,2)</f>
        <v>0</v>
      </c>
      <c r="BL165" s="16" t="s">
        <v>123</v>
      </c>
      <c r="BM165" s="140" t="s">
        <v>205</v>
      </c>
    </row>
    <row r="166" spans="2:65" s="12" customFormat="1" ht="11.25">
      <c r="B166" s="142"/>
      <c r="D166" s="143" t="s">
        <v>128</v>
      </c>
      <c r="E166" s="144" t="s">
        <v>1</v>
      </c>
      <c r="F166" s="145" t="s">
        <v>206</v>
      </c>
      <c r="H166" s="146">
        <v>14.5</v>
      </c>
      <c r="I166" s="147"/>
      <c r="L166" s="142"/>
      <c r="M166" s="148"/>
      <c r="T166" s="149"/>
      <c r="AT166" s="144" t="s">
        <v>128</v>
      </c>
      <c r="AU166" s="144" t="s">
        <v>84</v>
      </c>
      <c r="AV166" s="12" t="s">
        <v>84</v>
      </c>
      <c r="AW166" s="12" t="s">
        <v>32</v>
      </c>
      <c r="AX166" s="12" t="s">
        <v>82</v>
      </c>
      <c r="AY166" s="144" t="s">
        <v>117</v>
      </c>
    </row>
    <row r="167" spans="2:65" s="1" customFormat="1" ht="24.2" customHeight="1">
      <c r="B167" s="31"/>
      <c r="C167" s="128" t="s">
        <v>207</v>
      </c>
      <c r="D167" s="128" t="s">
        <v>119</v>
      </c>
      <c r="E167" s="129" t="s">
        <v>208</v>
      </c>
      <c r="F167" s="130" t="s">
        <v>209</v>
      </c>
      <c r="G167" s="131" t="s">
        <v>122</v>
      </c>
      <c r="H167" s="132">
        <v>14.5</v>
      </c>
      <c r="I167" s="133"/>
      <c r="J167" s="134">
        <f>ROUND(I167*H167,2)</f>
        <v>0</v>
      </c>
      <c r="K167" s="135"/>
      <c r="L167" s="31"/>
      <c r="M167" s="136" t="s">
        <v>1</v>
      </c>
      <c r="N167" s="137" t="s">
        <v>39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123</v>
      </c>
      <c r="AT167" s="140" t="s">
        <v>119</v>
      </c>
      <c r="AU167" s="140" t="s">
        <v>84</v>
      </c>
      <c r="AY167" s="16" t="s">
        <v>117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82</v>
      </c>
      <c r="BK167" s="141">
        <f>ROUND(I167*H167,2)</f>
        <v>0</v>
      </c>
      <c r="BL167" s="16" t="s">
        <v>123</v>
      </c>
      <c r="BM167" s="140" t="s">
        <v>210</v>
      </c>
    </row>
    <row r="168" spans="2:65" s="12" customFormat="1" ht="11.25">
      <c r="B168" s="142"/>
      <c r="D168" s="143" t="s">
        <v>128</v>
      </c>
      <c r="E168" s="144" t="s">
        <v>1</v>
      </c>
      <c r="F168" s="145" t="s">
        <v>206</v>
      </c>
      <c r="H168" s="146">
        <v>14.5</v>
      </c>
      <c r="I168" s="147"/>
      <c r="L168" s="142"/>
      <c r="M168" s="148"/>
      <c r="T168" s="149"/>
      <c r="AT168" s="144" t="s">
        <v>128</v>
      </c>
      <c r="AU168" s="144" t="s">
        <v>84</v>
      </c>
      <c r="AV168" s="12" t="s">
        <v>84</v>
      </c>
      <c r="AW168" s="12" t="s">
        <v>32</v>
      </c>
      <c r="AX168" s="12" t="s">
        <v>82</v>
      </c>
      <c r="AY168" s="144" t="s">
        <v>117</v>
      </c>
    </row>
    <row r="169" spans="2:65" s="1" customFormat="1" ht="16.5" customHeight="1">
      <c r="B169" s="31"/>
      <c r="C169" s="163" t="s">
        <v>211</v>
      </c>
      <c r="D169" s="163" t="s">
        <v>185</v>
      </c>
      <c r="E169" s="164" t="s">
        <v>212</v>
      </c>
      <c r="F169" s="165" t="s">
        <v>213</v>
      </c>
      <c r="G169" s="166" t="s">
        <v>214</v>
      </c>
      <c r="H169" s="167">
        <v>0.28999999999999998</v>
      </c>
      <c r="I169" s="168"/>
      <c r="J169" s="169">
        <f>ROUND(I169*H169,2)</f>
        <v>0</v>
      </c>
      <c r="K169" s="170"/>
      <c r="L169" s="171"/>
      <c r="M169" s="172" t="s">
        <v>1</v>
      </c>
      <c r="N169" s="173" t="s">
        <v>39</v>
      </c>
      <c r="P169" s="138">
        <f>O169*H169</f>
        <v>0</v>
      </c>
      <c r="Q169" s="138">
        <v>1E-3</v>
      </c>
      <c r="R169" s="138">
        <f>Q169*H169</f>
        <v>2.9E-4</v>
      </c>
      <c r="S169" s="138">
        <v>0</v>
      </c>
      <c r="T169" s="139">
        <f>S169*H169</f>
        <v>0</v>
      </c>
      <c r="AR169" s="140" t="s">
        <v>158</v>
      </c>
      <c r="AT169" s="140" t="s">
        <v>185</v>
      </c>
      <c r="AU169" s="140" t="s">
        <v>84</v>
      </c>
      <c r="AY169" s="16" t="s">
        <v>117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82</v>
      </c>
      <c r="BK169" s="141">
        <f>ROUND(I169*H169,2)</f>
        <v>0</v>
      </c>
      <c r="BL169" s="16" t="s">
        <v>123</v>
      </c>
      <c r="BM169" s="140" t="s">
        <v>215</v>
      </c>
    </row>
    <row r="170" spans="2:65" s="12" customFormat="1" ht="11.25">
      <c r="B170" s="142"/>
      <c r="D170" s="143" t="s">
        <v>128</v>
      </c>
      <c r="F170" s="145" t="s">
        <v>216</v>
      </c>
      <c r="H170" s="146">
        <v>0.28999999999999998</v>
      </c>
      <c r="I170" s="147"/>
      <c r="L170" s="142"/>
      <c r="M170" s="148"/>
      <c r="T170" s="149"/>
      <c r="AT170" s="144" t="s">
        <v>128</v>
      </c>
      <c r="AU170" s="144" t="s">
        <v>84</v>
      </c>
      <c r="AV170" s="12" t="s">
        <v>84</v>
      </c>
      <c r="AW170" s="12" t="s">
        <v>4</v>
      </c>
      <c r="AX170" s="12" t="s">
        <v>82</v>
      </c>
      <c r="AY170" s="144" t="s">
        <v>117</v>
      </c>
    </row>
    <row r="171" spans="2:65" s="11" customFormat="1" ht="22.9" customHeight="1">
      <c r="B171" s="116"/>
      <c r="D171" s="117" t="s">
        <v>73</v>
      </c>
      <c r="E171" s="126" t="s">
        <v>123</v>
      </c>
      <c r="F171" s="126" t="s">
        <v>217</v>
      </c>
      <c r="I171" s="119"/>
      <c r="J171" s="127">
        <f>BK171</f>
        <v>0</v>
      </c>
      <c r="L171" s="116"/>
      <c r="M171" s="121"/>
      <c r="P171" s="122">
        <f>SUM(P172:P173)</f>
        <v>0</v>
      </c>
      <c r="R171" s="122">
        <f>SUM(R172:R173)</f>
        <v>0</v>
      </c>
      <c r="T171" s="123">
        <f>SUM(T172:T173)</f>
        <v>0</v>
      </c>
      <c r="AR171" s="117" t="s">
        <v>82</v>
      </c>
      <c r="AT171" s="124" t="s">
        <v>73</v>
      </c>
      <c r="AU171" s="124" t="s">
        <v>82</v>
      </c>
      <c r="AY171" s="117" t="s">
        <v>117</v>
      </c>
      <c r="BK171" s="125">
        <f>SUM(BK172:BK173)</f>
        <v>0</v>
      </c>
    </row>
    <row r="172" spans="2:65" s="1" customFormat="1" ht="24.2" customHeight="1">
      <c r="B172" s="31"/>
      <c r="C172" s="128" t="s">
        <v>218</v>
      </c>
      <c r="D172" s="128" t="s">
        <v>119</v>
      </c>
      <c r="E172" s="129" t="s">
        <v>219</v>
      </c>
      <c r="F172" s="130" t="s">
        <v>220</v>
      </c>
      <c r="G172" s="131" t="s">
        <v>140</v>
      </c>
      <c r="H172" s="132">
        <v>3.1</v>
      </c>
      <c r="I172" s="133"/>
      <c r="J172" s="134">
        <f>ROUND(I172*H172,2)</f>
        <v>0</v>
      </c>
      <c r="K172" s="135"/>
      <c r="L172" s="31"/>
      <c r="M172" s="136" t="s">
        <v>1</v>
      </c>
      <c r="N172" s="137" t="s">
        <v>39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123</v>
      </c>
      <c r="AT172" s="140" t="s">
        <v>119</v>
      </c>
      <c r="AU172" s="140" t="s">
        <v>84</v>
      </c>
      <c r="AY172" s="16" t="s">
        <v>117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82</v>
      </c>
      <c r="BK172" s="141">
        <f>ROUND(I172*H172,2)</f>
        <v>0</v>
      </c>
      <c r="BL172" s="16" t="s">
        <v>123</v>
      </c>
      <c r="BM172" s="140" t="s">
        <v>221</v>
      </c>
    </row>
    <row r="173" spans="2:65" s="12" customFormat="1" ht="11.25">
      <c r="B173" s="142"/>
      <c r="D173" s="143" t="s">
        <v>128</v>
      </c>
      <c r="E173" s="144" t="s">
        <v>1</v>
      </c>
      <c r="F173" s="145" t="s">
        <v>222</v>
      </c>
      <c r="H173" s="146">
        <v>3.1</v>
      </c>
      <c r="I173" s="147"/>
      <c r="L173" s="142"/>
      <c r="M173" s="148"/>
      <c r="T173" s="149"/>
      <c r="AT173" s="144" t="s">
        <v>128</v>
      </c>
      <c r="AU173" s="144" t="s">
        <v>84</v>
      </c>
      <c r="AV173" s="12" t="s">
        <v>84</v>
      </c>
      <c r="AW173" s="12" t="s">
        <v>32</v>
      </c>
      <c r="AX173" s="12" t="s">
        <v>82</v>
      </c>
      <c r="AY173" s="144" t="s">
        <v>117</v>
      </c>
    </row>
    <row r="174" spans="2:65" s="11" customFormat="1" ht="22.9" customHeight="1">
      <c r="B174" s="116"/>
      <c r="D174" s="117" t="s">
        <v>73</v>
      </c>
      <c r="E174" s="126" t="s">
        <v>158</v>
      </c>
      <c r="F174" s="126" t="s">
        <v>223</v>
      </c>
      <c r="I174" s="119"/>
      <c r="J174" s="127">
        <f>BK174</f>
        <v>0</v>
      </c>
      <c r="L174" s="116"/>
      <c r="M174" s="121"/>
      <c r="P174" s="122">
        <f>SUM(P175:P211)</f>
        <v>0</v>
      </c>
      <c r="R174" s="122">
        <f>SUM(R175:R211)</f>
        <v>0.80173849999999991</v>
      </c>
      <c r="T174" s="123">
        <f>SUM(T175:T211)</f>
        <v>0</v>
      </c>
      <c r="AR174" s="117" t="s">
        <v>82</v>
      </c>
      <c r="AT174" s="124" t="s">
        <v>73</v>
      </c>
      <c r="AU174" s="124" t="s">
        <v>82</v>
      </c>
      <c r="AY174" s="117" t="s">
        <v>117</v>
      </c>
      <c r="BK174" s="125">
        <f>SUM(BK175:BK211)</f>
        <v>0</v>
      </c>
    </row>
    <row r="175" spans="2:65" s="1" customFormat="1" ht="24.2" customHeight="1">
      <c r="B175" s="31"/>
      <c r="C175" s="128" t="s">
        <v>224</v>
      </c>
      <c r="D175" s="128" t="s">
        <v>119</v>
      </c>
      <c r="E175" s="129" t="s">
        <v>225</v>
      </c>
      <c r="F175" s="130" t="s">
        <v>226</v>
      </c>
      <c r="G175" s="131" t="s">
        <v>227</v>
      </c>
      <c r="H175" s="132">
        <v>1</v>
      </c>
      <c r="I175" s="133"/>
      <c r="J175" s="134">
        <f t="shared" ref="J175:J181" si="0">ROUND(I175*H175,2)</f>
        <v>0</v>
      </c>
      <c r="K175" s="135"/>
      <c r="L175" s="31"/>
      <c r="M175" s="136" t="s">
        <v>1</v>
      </c>
      <c r="N175" s="137" t="s">
        <v>39</v>
      </c>
      <c r="P175" s="138">
        <f t="shared" ref="P175:P181" si="1">O175*H175</f>
        <v>0</v>
      </c>
      <c r="Q175" s="138">
        <v>1.67E-3</v>
      </c>
      <c r="R175" s="138">
        <f t="shared" ref="R175:R181" si="2">Q175*H175</f>
        <v>1.67E-3</v>
      </c>
      <c r="S175" s="138">
        <v>0</v>
      </c>
      <c r="T175" s="139">
        <f t="shared" ref="T175:T181" si="3">S175*H175</f>
        <v>0</v>
      </c>
      <c r="AR175" s="140" t="s">
        <v>123</v>
      </c>
      <c r="AT175" s="140" t="s">
        <v>119</v>
      </c>
      <c r="AU175" s="140" t="s">
        <v>84</v>
      </c>
      <c r="AY175" s="16" t="s">
        <v>117</v>
      </c>
      <c r="BE175" s="141">
        <f t="shared" ref="BE175:BE181" si="4">IF(N175="základní",J175,0)</f>
        <v>0</v>
      </c>
      <c r="BF175" s="141">
        <f t="shared" ref="BF175:BF181" si="5">IF(N175="snížená",J175,0)</f>
        <v>0</v>
      </c>
      <c r="BG175" s="141">
        <f t="shared" ref="BG175:BG181" si="6">IF(N175="zákl. přenesená",J175,0)</f>
        <v>0</v>
      </c>
      <c r="BH175" s="141">
        <f t="shared" ref="BH175:BH181" si="7">IF(N175="sníž. přenesená",J175,0)</f>
        <v>0</v>
      </c>
      <c r="BI175" s="141">
        <f t="shared" ref="BI175:BI181" si="8">IF(N175="nulová",J175,0)</f>
        <v>0</v>
      </c>
      <c r="BJ175" s="16" t="s">
        <v>82</v>
      </c>
      <c r="BK175" s="141">
        <f t="shared" ref="BK175:BK181" si="9">ROUND(I175*H175,2)</f>
        <v>0</v>
      </c>
      <c r="BL175" s="16" t="s">
        <v>123</v>
      </c>
      <c r="BM175" s="140" t="s">
        <v>228</v>
      </c>
    </row>
    <row r="176" spans="2:65" s="1" customFormat="1" ht="24.2" customHeight="1">
      <c r="B176" s="31"/>
      <c r="C176" s="163" t="s">
        <v>7</v>
      </c>
      <c r="D176" s="163" t="s">
        <v>185</v>
      </c>
      <c r="E176" s="164" t="s">
        <v>229</v>
      </c>
      <c r="F176" s="165" t="s">
        <v>230</v>
      </c>
      <c r="G176" s="166" t="s">
        <v>227</v>
      </c>
      <c r="H176" s="167">
        <v>1</v>
      </c>
      <c r="I176" s="168"/>
      <c r="J176" s="169">
        <f t="shared" si="0"/>
        <v>0</v>
      </c>
      <c r="K176" s="170"/>
      <c r="L176" s="171"/>
      <c r="M176" s="172" t="s">
        <v>1</v>
      </c>
      <c r="N176" s="173" t="s">
        <v>39</v>
      </c>
      <c r="P176" s="138">
        <f t="shared" si="1"/>
        <v>0</v>
      </c>
      <c r="Q176" s="138">
        <v>1.6E-2</v>
      </c>
      <c r="R176" s="138">
        <f t="shared" si="2"/>
        <v>1.6E-2</v>
      </c>
      <c r="S176" s="138">
        <v>0</v>
      </c>
      <c r="T176" s="139">
        <f t="shared" si="3"/>
        <v>0</v>
      </c>
      <c r="AR176" s="140" t="s">
        <v>158</v>
      </c>
      <c r="AT176" s="140" t="s">
        <v>185</v>
      </c>
      <c r="AU176" s="140" t="s">
        <v>84</v>
      </c>
      <c r="AY176" s="16" t="s">
        <v>117</v>
      </c>
      <c r="BE176" s="141">
        <f t="shared" si="4"/>
        <v>0</v>
      </c>
      <c r="BF176" s="141">
        <f t="shared" si="5"/>
        <v>0</v>
      </c>
      <c r="BG176" s="141">
        <f t="shared" si="6"/>
        <v>0</v>
      </c>
      <c r="BH176" s="141">
        <f t="shared" si="7"/>
        <v>0</v>
      </c>
      <c r="BI176" s="141">
        <f t="shared" si="8"/>
        <v>0</v>
      </c>
      <c r="BJ176" s="16" t="s">
        <v>82</v>
      </c>
      <c r="BK176" s="141">
        <f t="shared" si="9"/>
        <v>0</v>
      </c>
      <c r="BL176" s="16" t="s">
        <v>123</v>
      </c>
      <c r="BM176" s="140" t="s">
        <v>231</v>
      </c>
    </row>
    <row r="177" spans="2:65" s="1" customFormat="1" ht="24.2" customHeight="1">
      <c r="B177" s="31"/>
      <c r="C177" s="128" t="s">
        <v>232</v>
      </c>
      <c r="D177" s="128" t="s">
        <v>119</v>
      </c>
      <c r="E177" s="129" t="s">
        <v>233</v>
      </c>
      <c r="F177" s="130" t="s">
        <v>234</v>
      </c>
      <c r="G177" s="131" t="s">
        <v>227</v>
      </c>
      <c r="H177" s="132">
        <v>4</v>
      </c>
      <c r="I177" s="133"/>
      <c r="J177" s="134">
        <f t="shared" si="0"/>
        <v>0</v>
      </c>
      <c r="K177" s="135"/>
      <c r="L177" s="31"/>
      <c r="M177" s="136" t="s">
        <v>1</v>
      </c>
      <c r="N177" s="137" t="s">
        <v>39</v>
      </c>
      <c r="P177" s="138">
        <f t="shared" si="1"/>
        <v>0</v>
      </c>
      <c r="Q177" s="138">
        <v>1.67E-3</v>
      </c>
      <c r="R177" s="138">
        <f t="shared" si="2"/>
        <v>6.6800000000000002E-3</v>
      </c>
      <c r="S177" s="138">
        <v>0</v>
      </c>
      <c r="T177" s="139">
        <f t="shared" si="3"/>
        <v>0</v>
      </c>
      <c r="AR177" s="140" t="s">
        <v>123</v>
      </c>
      <c r="AT177" s="140" t="s">
        <v>119</v>
      </c>
      <c r="AU177" s="140" t="s">
        <v>84</v>
      </c>
      <c r="AY177" s="16" t="s">
        <v>117</v>
      </c>
      <c r="BE177" s="141">
        <f t="shared" si="4"/>
        <v>0</v>
      </c>
      <c r="BF177" s="141">
        <f t="shared" si="5"/>
        <v>0</v>
      </c>
      <c r="BG177" s="141">
        <f t="shared" si="6"/>
        <v>0</v>
      </c>
      <c r="BH177" s="141">
        <f t="shared" si="7"/>
        <v>0</v>
      </c>
      <c r="BI177" s="141">
        <f t="shared" si="8"/>
        <v>0</v>
      </c>
      <c r="BJ177" s="16" t="s">
        <v>82</v>
      </c>
      <c r="BK177" s="141">
        <f t="shared" si="9"/>
        <v>0</v>
      </c>
      <c r="BL177" s="16" t="s">
        <v>123</v>
      </c>
      <c r="BM177" s="140" t="s">
        <v>235</v>
      </c>
    </row>
    <row r="178" spans="2:65" s="1" customFormat="1" ht="24.2" customHeight="1">
      <c r="B178" s="31"/>
      <c r="C178" s="163" t="s">
        <v>236</v>
      </c>
      <c r="D178" s="163" t="s">
        <v>185</v>
      </c>
      <c r="E178" s="164" t="s">
        <v>237</v>
      </c>
      <c r="F178" s="165" t="s">
        <v>238</v>
      </c>
      <c r="G178" s="166" t="s">
        <v>227</v>
      </c>
      <c r="H178" s="167">
        <v>2</v>
      </c>
      <c r="I178" s="168"/>
      <c r="J178" s="169">
        <f t="shared" si="0"/>
        <v>0</v>
      </c>
      <c r="K178" s="170"/>
      <c r="L178" s="171"/>
      <c r="M178" s="172" t="s">
        <v>1</v>
      </c>
      <c r="N178" s="173" t="s">
        <v>39</v>
      </c>
      <c r="P178" s="138">
        <f t="shared" si="1"/>
        <v>0</v>
      </c>
      <c r="Q178" s="138">
        <v>4.0000000000000001E-3</v>
      </c>
      <c r="R178" s="138">
        <f t="shared" si="2"/>
        <v>8.0000000000000002E-3</v>
      </c>
      <c r="S178" s="138">
        <v>0</v>
      </c>
      <c r="T178" s="139">
        <f t="shared" si="3"/>
        <v>0</v>
      </c>
      <c r="AR178" s="140" t="s">
        <v>158</v>
      </c>
      <c r="AT178" s="140" t="s">
        <v>185</v>
      </c>
      <c r="AU178" s="140" t="s">
        <v>84</v>
      </c>
      <c r="AY178" s="16" t="s">
        <v>117</v>
      </c>
      <c r="BE178" s="141">
        <f t="shared" si="4"/>
        <v>0</v>
      </c>
      <c r="BF178" s="141">
        <f t="shared" si="5"/>
        <v>0</v>
      </c>
      <c r="BG178" s="141">
        <f t="shared" si="6"/>
        <v>0</v>
      </c>
      <c r="BH178" s="141">
        <f t="shared" si="7"/>
        <v>0</v>
      </c>
      <c r="BI178" s="141">
        <f t="shared" si="8"/>
        <v>0</v>
      </c>
      <c r="BJ178" s="16" t="s">
        <v>82</v>
      </c>
      <c r="BK178" s="141">
        <f t="shared" si="9"/>
        <v>0</v>
      </c>
      <c r="BL178" s="16" t="s">
        <v>123</v>
      </c>
      <c r="BM178" s="140" t="s">
        <v>239</v>
      </c>
    </row>
    <row r="179" spans="2:65" s="1" customFormat="1" ht="24.2" customHeight="1">
      <c r="B179" s="31"/>
      <c r="C179" s="163" t="s">
        <v>240</v>
      </c>
      <c r="D179" s="163" t="s">
        <v>185</v>
      </c>
      <c r="E179" s="164" t="s">
        <v>241</v>
      </c>
      <c r="F179" s="165" t="s">
        <v>242</v>
      </c>
      <c r="G179" s="166" t="s">
        <v>227</v>
      </c>
      <c r="H179" s="167">
        <v>2</v>
      </c>
      <c r="I179" s="168"/>
      <c r="J179" s="169">
        <f t="shared" si="0"/>
        <v>0</v>
      </c>
      <c r="K179" s="170"/>
      <c r="L179" s="171"/>
      <c r="M179" s="172" t="s">
        <v>1</v>
      </c>
      <c r="N179" s="173" t="s">
        <v>39</v>
      </c>
      <c r="P179" s="138">
        <f t="shared" si="1"/>
        <v>0</v>
      </c>
      <c r="Q179" s="138">
        <v>0.01</v>
      </c>
      <c r="R179" s="138">
        <f t="shared" si="2"/>
        <v>0.02</v>
      </c>
      <c r="S179" s="138">
        <v>0</v>
      </c>
      <c r="T179" s="139">
        <f t="shared" si="3"/>
        <v>0</v>
      </c>
      <c r="AR179" s="140" t="s">
        <v>158</v>
      </c>
      <c r="AT179" s="140" t="s">
        <v>185</v>
      </c>
      <c r="AU179" s="140" t="s">
        <v>84</v>
      </c>
      <c r="AY179" s="16" t="s">
        <v>117</v>
      </c>
      <c r="BE179" s="141">
        <f t="shared" si="4"/>
        <v>0</v>
      </c>
      <c r="BF179" s="141">
        <f t="shared" si="5"/>
        <v>0</v>
      </c>
      <c r="BG179" s="141">
        <f t="shared" si="6"/>
        <v>0</v>
      </c>
      <c r="BH179" s="141">
        <f t="shared" si="7"/>
        <v>0</v>
      </c>
      <c r="BI179" s="141">
        <f t="shared" si="8"/>
        <v>0</v>
      </c>
      <c r="BJ179" s="16" t="s">
        <v>82</v>
      </c>
      <c r="BK179" s="141">
        <f t="shared" si="9"/>
        <v>0</v>
      </c>
      <c r="BL179" s="16" t="s">
        <v>123</v>
      </c>
      <c r="BM179" s="140" t="s">
        <v>243</v>
      </c>
    </row>
    <row r="180" spans="2:65" s="1" customFormat="1" ht="24.2" customHeight="1">
      <c r="B180" s="31"/>
      <c r="C180" s="128" t="s">
        <v>244</v>
      </c>
      <c r="D180" s="128" t="s">
        <v>119</v>
      </c>
      <c r="E180" s="129" t="s">
        <v>245</v>
      </c>
      <c r="F180" s="130" t="s">
        <v>246</v>
      </c>
      <c r="G180" s="131" t="s">
        <v>156</v>
      </c>
      <c r="H180" s="132">
        <v>5</v>
      </c>
      <c r="I180" s="133"/>
      <c r="J180" s="134">
        <f t="shared" si="0"/>
        <v>0</v>
      </c>
      <c r="K180" s="135"/>
      <c r="L180" s="31"/>
      <c r="M180" s="136" t="s">
        <v>1</v>
      </c>
      <c r="N180" s="137" t="s">
        <v>39</v>
      </c>
      <c r="P180" s="138">
        <f t="shared" si="1"/>
        <v>0</v>
      </c>
      <c r="Q180" s="138">
        <v>0</v>
      </c>
      <c r="R180" s="138">
        <f t="shared" si="2"/>
        <v>0</v>
      </c>
      <c r="S180" s="138">
        <v>0</v>
      </c>
      <c r="T180" s="139">
        <f t="shared" si="3"/>
        <v>0</v>
      </c>
      <c r="AR180" s="140" t="s">
        <v>123</v>
      </c>
      <c r="AT180" s="140" t="s">
        <v>119</v>
      </c>
      <c r="AU180" s="140" t="s">
        <v>84</v>
      </c>
      <c r="AY180" s="16" t="s">
        <v>117</v>
      </c>
      <c r="BE180" s="141">
        <f t="shared" si="4"/>
        <v>0</v>
      </c>
      <c r="BF180" s="141">
        <f t="shared" si="5"/>
        <v>0</v>
      </c>
      <c r="BG180" s="141">
        <f t="shared" si="6"/>
        <v>0</v>
      </c>
      <c r="BH180" s="141">
        <f t="shared" si="7"/>
        <v>0</v>
      </c>
      <c r="BI180" s="141">
        <f t="shared" si="8"/>
        <v>0</v>
      </c>
      <c r="BJ180" s="16" t="s">
        <v>82</v>
      </c>
      <c r="BK180" s="141">
        <f t="shared" si="9"/>
        <v>0</v>
      </c>
      <c r="BL180" s="16" t="s">
        <v>123</v>
      </c>
      <c r="BM180" s="140" t="s">
        <v>247</v>
      </c>
    </row>
    <row r="181" spans="2:65" s="1" customFormat="1" ht="24.2" customHeight="1">
      <c r="B181" s="31"/>
      <c r="C181" s="163" t="s">
        <v>248</v>
      </c>
      <c r="D181" s="163" t="s">
        <v>185</v>
      </c>
      <c r="E181" s="164" t="s">
        <v>249</v>
      </c>
      <c r="F181" s="165" t="s">
        <v>250</v>
      </c>
      <c r="G181" s="166" t="s">
        <v>156</v>
      </c>
      <c r="H181" s="167">
        <v>5.0750000000000002</v>
      </c>
      <c r="I181" s="168"/>
      <c r="J181" s="169">
        <f t="shared" si="0"/>
        <v>0</v>
      </c>
      <c r="K181" s="170"/>
      <c r="L181" s="171"/>
      <c r="M181" s="172" t="s">
        <v>1</v>
      </c>
      <c r="N181" s="173" t="s">
        <v>39</v>
      </c>
      <c r="P181" s="138">
        <f t="shared" si="1"/>
        <v>0</v>
      </c>
      <c r="Q181" s="138">
        <v>1.0499999999999999E-3</v>
      </c>
      <c r="R181" s="138">
        <f t="shared" si="2"/>
        <v>5.3287500000000002E-3</v>
      </c>
      <c r="S181" s="138">
        <v>0</v>
      </c>
      <c r="T181" s="139">
        <f t="shared" si="3"/>
        <v>0</v>
      </c>
      <c r="AR181" s="140" t="s">
        <v>158</v>
      </c>
      <c r="AT181" s="140" t="s">
        <v>185</v>
      </c>
      <c r="AU181" s="140" t="s">
        <v>84</v>
      </c>
      <c r="AY181" s="16" t="s">
        <v>117</v>
      </c>
      <c r="BE181" s="141">
        <f t="shared" si="4"/>
        <v>0</v>
      </c>
      <c r="BF181" s="141">
        <f t="shared" si="5"/>
        <v>0</v>
      </c>
      <c r="BG181" s="141">
        <f t="shared" si="6"/>
        <v>0</v>
      </c>
      <c r="BH181" s="141">
        <f t="shared" si="7"/>
        <v>0</v>
      </c>
      <c r="BI181" s="141">
        <f t="shared" si="8"/>
        <v>0</v>
      </c>
      <c r="BJ181" s="16" t="s">
        <v>82</v>
      </c>
      <c r="BK181" s="141">
        <f t="shared" si="9"/>
        <v>0</v>
      </c>
      <c r="BL181" s="16" t="s">
        <v>123</v>
      </c>
      <c r="BM181" s="140" t="s">
        <v>251</v>
      </c>
    </row>
    <row r="182" spans="2:65" s="12" customFormat="1" ht="11.25">
      <c r="B182" s="142"/>
      <c r="D182" s="143" t="s">
        <v>128</v>
      </c>
      <c r="F182" s="145" t="s">
        <v>252</v>
      </c>
      <c r="H182" s="146">
        <v>5.0750000000000002</v>
      </c>
      <c r="I182" s="147"/>
      <c r="L182" s="142"/>
      <c r="M182" s="148"/>
      <c r="T182" s="149"/>
      <c r="AT182" s="144" t="s">
        <v>128</v>
      </c>
      <c r="AU182" s="144" t="s">
        <v>84</v>
      </c>
      <c r="AV182" s="12" t="s">
        <v>84</v>
      </c>
      <c r="AW182" s="12" t="s">
        <v>4</v>
      </c>
      <c r="AX182" s="12" t="s">
        <v>82</v>
      </c>
      <c r="AY182" s="144" t="s">
        <v>117</v>
      </c>
    </row>
    <row r="183" spans="2:65" s="1" customFormat="1" ht="24.2" customHeight="1">
      <c r="B183" s="31"/>
      <c r="C183" s="128" t="s">
        <v>253</v>
      </c>
      <c r="D183" s="128" t="s">
        <v>119</v>
      </c>
      <c r="E183" s="129" t="s">
        <v>254</v>
      </c>
      <c r="F183" s="130" t="s">
        <v>255</v>
      </c>
      <c r="G183" s="131" t="s">
        <v>156</v>
      </c>
      <c r="H183" s="132">
        <v>135</v>
      </c>
      <c r="I183" s="133"/>
      <c r="J183" s="134">
        <f>ROUND(I183*H183,2)</f>
        <v>0</v>
      </c>
      <c r="K183" s="135"/>
      <c r="L183" s="31"/>
      <c r="M183" s="136" t="s">
        <v>1</v>
      </c>
      <c r="N183" s="137" t="s">
        <v>39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123</v>
      </c>
      <c r="AT183" s="140" t="s">
        <v>119</v>
      </c>
      <c r="AU183" s="140" t="s">
        <v>84</v>
      </c>
      <c r="AY183" s="16" t="s">
        <v>117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82</v>
      </c>
      <c r="BK183" s="141">
        <f>ROUND(I183*H183,2)</f>
        <v>0</v>
      </c>
      <c r="BL183" s="16" t="s">
        <v>123</v>
      </c>
      <c r="BM183" s="140" t="s">
        <v>256</v>
      </c>
    </row>
    <row r="184" spans="2:65" s="1" customFormat="1" ht="24.2" customHeight="1">
      <c r="B184" s="31"/>
      <c r="C184" s="163" t="s">
        <v>257</v>
      </c>
      <c r="D184" s="163" t="s">
        <v>185</v>
      </c>
      <c r="E184" s="164" t="s">
        <v>258</v>
      </c>
      <c r="F184" s="165" t="s">
        <v>259</v>
      </c>
      <c r="G184" s="166" t="s">
        <v>156</v>
      </c>
      <c r="H184" s="167">
        <v>137.02500000000001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39</v>
      </c>
      <c r="P184" s="138">
        <f>O184*H184</f>
        <v>0</v>
      </c>
      <c r="Q184" s="138">
        <v>2.1900000000000001E-3</v>
      </c>
      <c r="R184" s="138">
        <f>Q184*H184</f>
        <v>0.30008475000000001</v>
      </c>
      <c r="S184" s="138">
        <v>0</v>
      </c>
      <c r="T184" s="139">
        <f>S184*H184</f>
        <v>0</v>
      </c>
      <c r="AR184" s="140" t="s">
        <v>158</v>
      </c>
      <c r="AT184" s="140" t="s">
        <v>185</v>
      </c>
      <c r="AU184" s="140" t="s">
        <v>84</v>
      </c>
      <c r="AY184" s="16" t="s">
        <v>117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82</v>
      </c>
      <c r="BK184" s="141">
        <f>ROUND(I184*H184,2)</f>
        <v>0</v>
      </c>
      <c r="BL184" s="16" t="s">
        <v>123</v>
      </c>
      <c r="BM184" s="140" t="s">
        <v>260</v>
      </c>
    </row>
    <row r="185" spans="2:65" s="12" customFormat="1" ht="11.25">
      <c r="B185" s="142"/>
      <c r="D185" s="143" t="s">
        <v>128</v>
      </c>
      <c r="F185" s="145" t="s">
        <v>261</v>
      </c>
      <c r="H185" s="146">
        <v>137.02500000000001</v>
      </c>
      <c r="I185" s="147"/>
      <c r="L185" s="142"/>
      <c r="M185" s="148"/>
      <c r="T185" s="149"/>
      <c r="AT185" s="144" t="s">
        <v>128</v>
      </c>
      <c r="AU185" s="144" t="s">
        <v>84</v>
      </c>
      <c r="AV185" s="12" t="s">
        <v>84</v>
      </c>
      <c r="AW185" s="12" t="s">
        <v>4</v>
      </c>
      <c r="AX185" s="12" t="s">
        <v>82</v>
      </c>
      <c r="AY185" s="144" t="s">
        <v>117</v>
      </c>
    </row>
    <row r="186" spans="2:65" s="1" customFormat="1" ht="24.2" customHeight="1">
      <c r="B186" s="31"/>
      <c r="C186" s="128" t="s">
        <v>262</v>
      </c>
      <c r="D186" s="128" t="s">
        <v>119</v>
      </c>
      <c r="E186" s="129" t="s">
        <v>263</v>
      </c>
      <c r="F186" s="130" t="s">
        <v>264</v>
      </c>
      <c r="G186" s="131" t="s">
        <v>227</v>
      </c>
      <c r="H186" s="132">
        <v>1</v>
      </c>
      <c r="I186" s="133"/>
      <c r="J186" s="134">
        <f t="shared" ref="J186:J210" si="10">ROUND(I186*H186,2)</f>
        <v>0</v>
      </c>
      <c r="K186" s="135"/>
      <c r="L186" s="31"/>
      <c r="M186" s="136" t="s">
        <v>1</v>
      </c>
      <c r="N186" s="137" t="s">
        <v>39</v>
      </c>
      <c r="P186" s="138">
        <f t="shared" ref="P186:P210" si="11">O186*H186</f>
        <v>0</v>
      </c>
      <c r="Q186" s="138">
        <v>0</v>
      </c>
      <c r="R186" s="138">
        <f t="shared" ref="R186:R210" si="12">Q186*H186</f>
        <v>0</v>
      </c>
      <c r="S186" s="138">
        <v>0</v>
      </c>
      <c r="T186" s="139">
        <f t="shared" ref="T186:T210" si="13">S186*H186</f>
        <v>0</v>
      </c>
      <c r="AR186" s="140" t="s">
        <v>123</v>
      </c>
      <c r="AT186" s="140" t="s">
        <v>119</v>
      </c>
      <c r="AU186" s="140" t="s">
        <v>84</v>
      </c>
      <c r="AY186" s="16" t="s">
        <v>117</v>
      </c>
      <c r="BE186" s="141">
        <f t="shared" ref="BE186:BE210" si="14">IF(N186="základní",J186,0)</f>
        <v>0</v>
      </c>
      <c r="BF186" s="141">
        <f t="shared" ref="BF186:BF210" si="15">IF(N186="snížená",J186,0)</f>
        <v>0</v>
      </c>
      <c r="BG186" s="141">
        <f t="shared" ref="BG186:BG210" si="16">IF(N186="zákl. přenesená",J186,0)</f>
        <v>0</v>
      </c>
      <c r="BH186" s="141">
        <f t="shared" ref="BH186:BH210" si="17">IF(N186="sníž. přenesená",J186,0)</f>
        <v>0</v>
      </c>
      <c r="BI186" s="141">
        <f t="shared" ref="BI186:BI210" si="18">IF(N186="nulová",J186,0)</f>
        <v>0</v>
      </c>
      <c r="BJ186" s="16" t="s">
        <v>82</v>
      </c>
      <c r="BK186" s="141">
        <f t="shared" ref="BK186:BK210" si="19">ROUND(I186*H186,2)</f>
        <v>0</v>
      </c>
      <c r="BL186" s="16" t="s">
        <v>123</v>
      </c>
      <c r="BM186" s="140" t="s">
        <v>265</v>
      </c>
    </row>
    <row r="187" spans="2:65" s="1" customFormat="1" ht="16.5" customHeight="1">
      <c r="B187" s="31"/>
      <c r="C187" s="163" t="s">
        <v>266</v>
      </c>
      <c r="D187" s="163" t="s">
        <v>185</v>
      </c>
      <c r="E187" s="164" t="s">
        <v>267</v>
      </c>
      <c r="F187" s="165" t="s">
        <v>268</v>
      </c>
      <c r="G187" s="166" t="s">
        <v>227</v>
      </c>
      <c r="H187" s="167">
        <v>1</v>
      </c>
      <c r="I187" s="168"/>
      <c r="J187" s="169">
        <f t="shared" si="10"/>
        <v>0</v>
      </c>
      <c r="K187" s="170"/>
      <c r="L187" s="171"/>
      <c r="M187" s="172" t="s">
        <v>1</v>
      </c>
      <c r="N187" s="173" t="s">
        <v>39</v>
      </c>
      <c r="P187" s="138">
        <f t="shared" si="11"/>
        <v>0</v>
      </c>
      <c r="Q187" s="138">
        <v>4.1000000000000003E-3</v>
      </c>
      <c r="R187" s="138">
        <f t="shared" si="12"/>
        <v>4.1000000000000003E-3</v>
      </c>
      <c r="S187" s="138">
        <v>0</v>
      </c>
      <c r="T187" s="139">
        <f t="shared" si="13"/>
        <v>0</v>
      </c>
      <c r="AR187" s="140" t="s">
        <v>158</v>
      </c>
      <c r="AT187" s="140" t="s">
        <v>185</v>
      </c>
      <c r="AU187" s="140" t="s">
        <v>84</v>
      </c>
      <c r="AY187" s="16" t="s">
        <v>117</v>
      </c>
      <c r="BE187" s="141">
        <f t="shared" si="14"/>
        <v>0</v>
      </c>
      <c r="BF187" s="141">
        <f t="shared" si="15"/>
        <v>0</v>
      </c>
      <c r="BG187" s="141">
        <f t="shared" si="16"/>
        <v>0</v>
      </c>
      <c r="BH187" s="141">
        <f t="shared" si="17"/>
        <v>0</v>
      </c>
      <c r="BI187" s="141">
        <f t="shared" si="18"/>
        <v>0</v>
      </c>
      <c r="BJ187" s="16" t="s">
        <v>82</v>
      </c>
      <c r="BK187" s="141">
        <f t="shared" si="19"/>
        <v>0</v>
      </c>
      <c r="BL187" s="16" t="s">
        <v>123</v>
      </c>
      <c r="BM187" s="140" t="s">
        <v>269</v>
      </c>
    </row>
    <row r="188" spans="2:65" s="1" customFormat="1" ht="24.2" customHeight="1">
      <c r="B188" s="31"/>
      <c r="C188" s="128" t="s">
        <v>270</v>
      </c>
      <c r="D188" s="128" t="s">
        <v>119</v>
      </c>
      <c r="E188" s="129" t="s">
        <v>271</v>
      </c>
      <c r="F188" s="130" t="s">
        <v>272</v>
      </c>
      <c r="G188" s="131" t="s">
        <v>227</v>
      </c>
      <c r="H188" s="132">
        <v>6</v>
      </c>
      <c r="I188" s="133"/>
      <c r="J188" s="134">
        <f t="shared" si="10"/>
        <v>0</v>
      </c>
      <c r="K188" s="135"/>
      <c r="L188" s="31"/>
      <c r="M188" s="136" t="s">
        <v>1</v>
      </c>
      <c r="N188" s="137" t="s">
        <v>39</v>
      </c>
      <c r="P188" s="138">
        <f t="shared" si="11"/>
        <v>0</v>
      </c>
      <c r="Q188" s="138">
        <v>0</v>
      </c>
      <c r="R188" s="138">
        <f t="shared" si="12"/>
        <v>0</v>
      </c>
      <c r="S188" s="138">
        <v>0</v>
      </c>
      <c r="T188" s="139">
        <f t="shared" si="13"/>
        <v>0</v>
      </c>
      <c r="AR188" s="140" t="s">
        <v>123</v>
      </c>
      <c r="AT188" s="140" t="s">
        <v>119</v>
      </c>
      <c r="AU188" s="140" t="s">
        <v>84</v>
      </c>
      <c r="AY188" s="16" t="s">
        <v>117</v>
      </c>
      <c r="BE188" s="141">
        <f t="shared" si="14"/>
        <v>0</v>
      </c>
      <c r="BF188" s="141">
        <f t="shared" si="15"/>
        <v>0</v>
      </c>
      <c r="BG188" s="141">
        <f t="shared" si="16"/>
        <v>0</v>
      </c>
      <c r="BH188" s="141">
        <f t="shared" si="17"/>
        <v>0</v>
      </c>
      <c r="BI188" s="141">
        <f t="shared" si="18"/>
        <v>0</v>
      </c>
      <c r="BJ188" s="16" t="s">
        <v>82</v>
      </c>
      <c r="BK188" s="141">
        <f t="shared" si="19"/>
        <v>0</v>
      </c>
      <c r="BL188" s="16" t="s">
        <v>123</v>
      </c>
      <c r="BM188" s="140" t="s">
        <v>273</v>
      </c>
    </row>
    <row r="189" spans="2:65" s="1" customFormat="1" ht="16.5" customHeight="1">
      <c r="B189" s="31"/>
      <c r="C189" s="163" t="s">
        <v>274</v>
      </c>
      <c r="D189" s="163" t="s">
        <v>185</v>
      </c>
      <c r="E189" s="164" t="s">
        <v>275</v>
      </c>
      <c r="F189" s="165" t="s">
        <v>276</v>
      </c>
      <c r="G189" s="166" t="s">
        <v>227</v>
      </c>
      <c r="H189" s="167">
        <v>4</v>
      </c>
      <c r="I189" s="168"/>
      <c r="J189" s="169">
        <f t="shared" si="10"/>
        <v>0</v>
      </c>
      <c r="K189" s="170"/>
      <c r="L189" s="171"/>
      <c r="M189" s="172" t="s">
        <v>1</v>
      </c>
      <c r="N189" s="173" t="s">
        <v>39</v>
      </c>
      <c r="P189" s="138">
        <f t="shared" si="11"/>
        <v>0</v>
      </c>
      <c r="Q189" s="138">
        <v>7.2000000000000005E-4</v>
      </c>
      <c r="R189" s="138">
        <f t="shared" si="12"/>
        <v>2.8800000000000002E-3</v>
      </c>
      <c r="S189" s="138">
        <v>0</v>
      </c>
      <c r="T189" s="139">
        <f t="shared" si="13"/>
        <v>0</v>
      </c>
      <c r="AR189" s="140" t="s">
        <v>158</v>
      </c>
      <c r="AT189" s="140" t="s">
        <v>185</v>
      </c>
      <c r="AU189" s="140" t="s">
        <v>84</v>
      </c>
      <c r="AY189" s="16" t="s">
        <v>117</v>
      </c>
      <c r="BE189" s="141">
        <f t="shared" si="14"/>
        <v>0</v>
      </c>
      <c r="BF189" s="141">
        <f t="shared" si="15"/>
        <v>0</v>
      </c>
      <c r="BG189" s="141">
        <f t="shared" si="16"/>
        <v>0</v>
      </c>
      <c r="BH189" s="141">
        <f t="shared" si="17"/>
        <v>0</v>
      </c>
      <c r="BI189" s="141">
        <f t="shared" si="18"/>
        <v>0</v>
      </c>
      <c r="BJ189" s="16" t="s">
        <v>82</v>
      </c>
      <c r="BK189" s="141">
        <f t="shared" si="19"/>
        <v>0</v>
      </c>
      <c r="BL189" s="16" t="s">
        <v>123</v>
      </c>
      <c r="BM189" s="140" t="s">
        <v>277</v>
      </c>
    </row>
    <row r="190" spans="2:65" s="1" customFormat="1" ht="16.5" customHeight="1">
      <c r="B190" s="31"/>
      <c r="C190" s="163" t="s">
        <v>278</v>
      </c>
      <c r="D190" s="163" t="s">
        <v>185</v>
      </c>
      <c r="E190" s="164" t="s">
        <v>279</v>
      </c>
      <c r="F190" s="165" t="s">
        <v>280</v>
      </c>
      <c r="G190" s="166" t="s">
        <v>227</v>
      </c>
      <c r="H190" s="167">
        <v>2</v>
      </c>
      <c r="I190" s="168"/>
      <c r="J190" s="169">
        <f t="shared" si="10"/>
        <v>0</v>
      </c>
      <c r="K190" s="170"/>
      <c r="L190" s="171"/>
      <c r="M190" s="172" t="s">
        <v>1</v>
      </c>
      <c r="N190" s="173" t="s">
        <v>39</v>
      </c>
      <c r="P190" s="138">
        <f t="shared" si="11"/>
        <v>0</v>
      </c>
      <c r="Q190" s="138">
        <v>5.6999999999999998E-4</v>
      </c>
      <c r="R190" s="138">
        <f t="shared" si="12"/>
        <v>1.14E-3</v>
      </c>
      <c r="S190" s="138">
        <v>0</v>
      </c>
      <c r="T190" s="139">
        <f t="shared" si="13"/>
        <v>0</v>
      </c>
      <c r="AR190" s="140" t="s">
        <v>158</v>
      </c>
      <c r="AT190" s="140" t="s">
        <v>185</v>
      </c>
      <c r="AU190" s="140" t="s">
        <v>84</v>
      </c>
      <c r="AY190" s="16" t="s">
        <v>117</v>
      </c>
      <c r="BE190" s="141">
        <f t="shared" si="14"/>
        <v>0</v>
      </c>
      <c r="BF190" s="141">
        <f t="shared" si="15"/>
        <v>0</v>
      </c>
      <c r="BG190" s="141">
        <f t="shared" si="16"/>
        <v>0</v>
      </c>
      <c r="BH190" s="141">
        <f t="shared" si="17"/>
        <v>0</v>
      </c>
      <c r="BI190" s="141">
        <f t="shared" si="18"/>
        <v>0</v>
      </c>
      <c r="BJ190" s="16" t="s">
        <v>82</v>
      </c>
      <c r="BK190" s="141">
        <f t="shared" si="19"/>
        <v>0</v>
      </c>
      <c r="BL190" s="16" t="s">
        <v>123</v>
      </c>
      <c r="BM190" s="140" t="s">
        <v>281</v>
      </c>
    </row>
    <row r="191" spans="2:65" s="1" customFormat="1" ht="24.2" customHeight="1">
      <c r="B191" s="31"/>
      <c r="C191" s="128" t="s">
        <v>282</v>
      </c>
      <c r="D191" s="128" t="s">
        <v>119</v>
      </c>
      <c r="E191" s="129" t="s">
        <v>283</v>
      </c>
      <c r="F191" s="130" t="s">
        <v>284</v>
      </c>
      <c r="G191" s="131" t="s">
        <v>227</v>
      </c>
      <c r="H191" s="132">
        <v>2</v>
      </c>
      <c r="I191" s="133"/>
      <c r="J191" s="134">
        <f t="shared" si="10"/>
        <v>0</v>
      </c>
      <c r="K191" s="135"/>
      <c r="L191" s="31"/>
      <c r="M191" s="136" t="s">
        <v>1</v>
      </c>
      <c r="N191" s="137" t="s">
        <v>39</v>
      </c>
      <c r="P191" s="138">
        <f t="shared" si="11"/>
        <v>0</v>
      </c>
      <c r="Q191" s="138">
        <v>0</v>
      </c>
      <c r="R191" s="138">
        <f t="shared" si="12"/>
        <v>0</v>
      </c>
      <c r="S191" s="138">
        <v>0</v>
      </c>
      <c r="T191" s="139">
        <f t="shared" si="13"/>
        <v>0</v>
      </c>
      <c r="AR191" s="140" t="s">
        <v>123</v>
      </c>
      <c r="AT191" s="140" t="s">
        <v>119</v>
      </c>
      <c r="AU191" s="140" t="s">
        <v>84</v>
      </c>
      <c r="AY191" s="16" t="s">
        <v>117</v>
      </c>
      <c r="BE191" s="141">
        <f t="shared" si="14"/>
        <v>0</v>
      </c>
      <c r="BF191" s="141">
        <f t="shared" si="15"/>
        <v>0</v>
      </c>
      <c r="BG191" s="141">
        <f t="shared" si="16"/>
        <v>0</v>
      </c>
      <c r="BH191" s="141">
        <f t="shared" si="17"/>
        <v>0</v>
      </c>
      <c r="BI191" s="141">
        <f t="shared" si="18"/>
        <v>0</v>
      </c>
      <c r="BJ191" s="16" t="s">
        <v>82</v>
      </c>
      <c r="BK191" s="141">
        <f t="shared" si="19"/>
        <v>0</v>
      </c>
      <c r="BL191" s="16" t="s">
        <v>123</v>
      </c>
      <c r="BM191" s="140" t="s">
        <v>285</v>
      </c>
    </row>
    <row r="192" spans="2:65" s="1" customFormat="1" ht="16.5" customHeight="1">
      <c r="B192" s="31"/>
      <c r="C192" s="163" t="s">
        <v>286</v>
      </c>
      <c r="D192" s="163" t="s">
        <v>185</v>
      </c>
      <c r="E192" s="164" t="s">
        <v>287</v>
      </c>
      <c r="F192" s="165" t="s">
        <v>288</v>
      </c>
      <c r="G192" s="166" t="s">
        <v>227</v>
      </c>
      <c r="H192" s="167">
        <v>2</v>
      </c>
      <c r="I192" s="168"/>
      <c r="J192" s="169">
        <f t="shared" si="10"/>
        <v>0</v>
      </c>
      <c r="K192" s="170"/>
      <c r="L192" s="171"/>
      <c r="M192" s="172" t="s">
        <v>1</v>
      </c>
      <c r="N192" s="173" t="s">
        <v>39</v>
      </c>
      <c r="P192" s="138">
        <f t="shared" si="11"/>
        <v>0</v>
      </c>
      <c r="Q192" s="138">
        <v>8.0000000000000004E-4</v>
      </c>
      <c r="R192" s="138">
        <f t="shared" si="12"/>
        <v>1.6000000000000001E-3</v>
      </c>
      <c r="S192" s="138">
        <v>0</v>
      </c>
      <c r="T192" s="139">
        <f t="shared" si="13"/>
        <v>0</v>
      </c>
      <c r="AR192" s="140" t="s">
        <v>158</v>
      </c>
      <c r="AT192" s="140" t="s">
        <v>185</v>
      </c>
      <c r="AU192" s="140" t="s">
        <v>84</v>
      </c>
      <c r="AY192" s="16" t="s">
        <v>117</v>
      </c>
      <c r="BE192" s="141">
        <f t="shared" si="14"/>
        <v>0</v>
      </c>
      <c r="BF192" s="141">
        <f t="shared" si="15"/>
        <v>0</v>
      </c>
      <c r="BG192" s="141">
        <f t="shared" si="16"/>
        <v>0</v>
      </c>
      <c r="BH192" s="141">
        <f t="shared" si="17"/>
        <v>0</v>
      </c>
      <c r="BI192" s="141">
        <f t="shared" si="18"/>
        <v>0</v>
      </c>
      <c r="BJ192" s="16" t="s">
        <v>82</v>
      </c>
      <c r="BK192" s="141">
        <f t="shared" si="19"/>
        <v>0</v>
      </c>
      <c r="BL192" s="16" t="s">
        <v>123</v>
      </c>
      <c r="BM192" s="140" t="s">
        <v>289</v>
      </c>
    </row>
    <row r="193" spans="2:65" s="1" customFormat="1" ht="21.75" customHeight="1">
      <c r="B193" s="31"/>
      <c r="C193" s="128" t="s">
        <v>290</v>
      </c>
      <c r="D193" s="128" t="s">
        <v>119</v>
      </c>
      <c r="E193" s="129" t="s">
        <v>291</v>
      </c>
      <c r="F193" s="130" t="s">
        <v>292</v>
      </c>
      <c r="G193" s="131" t="s">
        <v>227</v>
      </c>
      <c r="H193" s="132">
        <v>1</v>
      </c>
      <c r="I193" s="133"/>
      <c r="J193" s="134">
        <f t="shared" si="10"/>
        <v>0</v>
      </c>
      <c r="K193" s="135"/>
      <c r="L193" s="31"/>
      <c r="M193" s="136" t="s">
        <v>1</v>
      </c>
      <c r="N193" s="137" t="s">
        <v>39</v>
      </c>
      <c r="P193" s="138">
        <f t="shared" si="11"/>
        <v>0</v>
      </c>
      <c r="Q193" s="138">
        <v>1.6199999999999999E-3</v>
      </c>
      <c r="R193" s="138">
        <f t="shared" si="12"/>
        <v>1.6199999999999999E-3</v>
      </c>
      <c r="S193" s="138">
        <v>0</v>
      </c>
      <c r="T193" s="139">
        <f t="shared" si="13"/>
        <v>0</v>
      </c>
      <c r="AR193" s="140" t="s">
        <v>123</v>
      </c>
      <c r="AT193" s="140" t="s">
        <v>119</v>
      </c>
      <c r="AU193" s="140" t="s">
        <v>84</v>
      </c>
      <c r="AY193" s="16" t="s">
        <v>117</v>
      </c>
      <c r="BE193" s="141">
        <f t="shared" si="14"/>
        <v>0</v>
      </c>
      <c r="BF193" s="141">
        <f t="shared" si="15"/>
        <v>0</v>
      </c>
      <c r="BG193" s="141">
        <f t="shared" si="16"/>
        <v>0</v>
      </c>
      <c r="BH193" s="141">
        <f t="shared" si="17"/>
        <v>0</v>
      </c>
      <c r="BI193" s="141">
        <f t="shared" si="18"/>
        <v>0</v>
      </c>
      <c r="BJ193" s="16" t="s">
        <v>82</v>
      </c>
      <c r="BK193" s="141">
        <f t="shared" si="19"/>
        <v>0</v>
      </c>
      <c r="BL193" s="16" t="s">
        <v>123</v>
      </c>
      <c r="BM193" s="140" t="s">
        <v>293</v>
      </c>
    </row>
    <row r="194" spans="2:65" s="1" customFormat="1" ht="16.5" customHeight="1">
      <c r="B194" s="31"/>
      <c r="C194" s="163" t="s">
        <v>294</v>
      </c>
      <c r="D194" s="163" t="s">
        <v>185</v>
      </c>
      <c r="E194" s="164" t="s">
        <v>295</v>
      </c>
      <c r="F194" s="165" t="s">
        <v>296</v>
      </c>
      <c r="G194" s="166" t="s">
        <v>227</v>
      </c>
      <c r="H194" s="167">
        <v>1</v>
      </c>
      <c r="I194" s="168"/>
      <c r="J194" s="169">
        <f t="shared" si="10"/>
        <v>0</v>
      </c>
      <c r="K194" s="170"/>
      <c r="L194" s="171"/>
      <c r="M194" s="172" t="s">
        <v>1</v>
      </c>
      <c r="N194" s="173" t="s">
        <v>39</v>
      </c>
      <c r="P194" s="138">
        <f t="shared" si="11"/>
        <v>0</v>
      </c>
      <c r="Q194" s="138">
        <v>1.847E-2</v>
      </c>
      <c r="R194" s="138">
        <f t="shared" si="12"/>
        <v>1.847E-2</v>
      </c>
      <c r="S194" s="138">
        <v>0</v>
      </c>
      <c r="T194" s="139">
        <f t="shared" si="13"/>
        <v>0</v>
      </c>
      <c r="AR194" s="140" t="s">
        <v>158</v>
      </c>
      <c r="AT194" s="140" t="s">
        <v>185</v>
      </c>
      <c r="AU194" s="140" t="s">
        <v>84</v>
      </c>
      <c r="AY194" s="16" t="s">
        <v>117</v>
      </c>
      <c r="BE194" s="141">
        <f t="shared" si="14"/>
        <v>0</v>
      </c>
      <c r="BF194" s="141">
        <f t="shared" si="15"/>
        <v>0</v>
      </c>
      <c r="BG194" s="141">
        <f t="shared" si="16"/>
        <v>0</v>
      </c>
      <c r="BH194" s="141">
        <f t="shared" si="17"/>
        <v>0</v>
      </c>
      <c r="BI194" s="141">
        <f t="shared" si="18"/>
        <v>0</v>
      </c>
      <c r="BJ194" s="16" t="s">
        <v>82</v>
      </c>
      <c r="BK194" s="141">
        <f t="shared" si="19"/>
        <v>0</v>
      </c>
      <c r="BL194" s="16" t="s">
        <v>123</v>
      </c>
      <c r="BM194" s="140" t="s">
        <v>297</v>
      </c>
    </row>
    <row r="195" spans="2:65" s="1" customFormat="1" ht="24.2" customHeight="1">
      <c r="B195" s="31"/>
      <c r="C195" s="163" t="s">
        <v>298</v>
      </c>
      <c r="D195" s="163" t="s">
        <v>185</v>
      </c>
      <c r="E195" s="164" t="s">
        <v>299</v>
      </c>
      <c r="F195" s="165" t="s">
        <v>300</v>
      </c>
      <c r="G195" s="166" t="s">
        <v>227</v>
      </c>
      <c r="H195" s="167">
        <v>1</v>
      </c>
      <c r="I195" s="168"/>
      <c r="J195" s="169">
        <f t="shared" si="10"/>
        <v>0</v>
      </c>
      <c r="K195" s="170"/>
      <c r="L195" s="171"/>
      <c r="M195" s="172" t="s">
        <v>1</v>
      </c>
      <c r="N195" s="173" t="s">
        <v>39</v>
      </c>
      <c r="P195" s="138">
        <f t="shared" si="11"/>
        <v>0</v>
      </c>
      <c r="Q195" s="138">
        <v>6.5399999999999998E-3</v>
      </c>
      <c r="R195" s="138">
        <f t="shared" si="12"/>
        <v>6.5399999999999998E-3</v>
      </c>
      <c r="S195" s="138">
        <v>0</v>
      </c>
      <c r="T195" s="139">
        <f t="shared" si="13"/>
        <v>0</v>
      </c>
      <c r="AR195" s="140" t="s">
        <v>158</v>
      </c>
      <c r="AT195" s="140" t="s">
        <v>185</v>
      </c>
      <c r="AU195" s="140" t="s">
        <v>84</v>
      </c>
      <c r="AY195" s="16" t="s">
        <v>117</v>
      </c>
      <c r="BE195" s="141">
        <f t="shared" si="14"/>
        <v>0</v>
      </c>
      <c r="BF195" s="141">
        <f t="shared" si="15"/>
        <v>0</v>
      </c>
      <c r="BG195" s="141">
        <f t="shared" si="16"/>
        <v>0</v>
      </c>
      <c r="BH195" s="141">
        <f t="shared" si="17"/>
        <v>0</v>
      </c>
      <c r="BI195" s="141">
        <f t="shared" si="18"/>
        <v>0</v>
      </c>
      <c r="BJ195" s="16" t="s">
        <v>82</v>
      </c>
      <c r="BK195" s="141">
        <f t="shared" si="19"/>
        <v>0</v>
      </c>
      <c r="BL195" s="16" t="s">
        <v>123</v>
      </c>
      <c r="BM195" s="140" t="s">
        <v>301</v>
      </c>
    </row>
    <row r="196" spans="2:65" s="1" customFormat="1" ht="16.5" customHeight="1">
      <c r="B196" s="31"/>
      <c r="C196" s="128" t="s">
        <v>302</v>
      </c>
      <c r="D196" s="128" t="s">
        <v>119</v>
      </c>
      <c r="E196" s="129" t="s">
        <v>303</v>
      </c>
      <c r="F196" s="130" t="s">
        <v>304</v>
      </c>
      <c r="G196" s="131" t="s">
        <v>227</v>
      </c>
      <c r="H196" s="132">
        <v>1</v>
      </c>
      <c r="I196" s="133"/>
      <c r="J196" s="134">
        <f t="shared" si="10"/>
        <v>0</v>
      </c>
      <c r="K196" s="135"/>
      <c r="L196" s="31"/>
      <c r="M196" s="136" t="s">
        <v>1</v>
      </c>
      <c r="N196" s="137" t="s">
        <v>39</v>
      </c>
      <c r="P196" s="138">
        <f t="shared" si="11"/>
        <v>0</v>
      </c>
      <c r="Q196" s="138">
        <v>1.3600000000000001E-3</v>
      </c>
      <c r="R196" s="138">
        <f t="shared" si="12"/>
        <v>1.3600000000000001E-3</v>
      </c>
      <c r="S196" s="138">
        <v>0</v>
      </c>
      <c r="T196" s="139">
        <f t="shared" si="13"/>
        <v>0</v>
      </c>
      <c r="AR196" s="140" t="s">
        <v>123</v>
      </c>
      <c r="AT196" s="140" t="s">
        <v>119</v>
      </c>
      <c r="AU196" s="140" t="s">
        <v>84</v>
      </c>
      <c r="AY196" s="16" t="s">
        <v>117</v>
      </c>
      <c r="BE196" s="141">
        <f t="shared" si="14"/>
        <v>0</v>
      </c>
      <c r="BF196" s="141">
        <f t="shared" si="15"/>
        <v>0</v>
      </c>
      <c r="BG196" s="141">
        <f t="shared" si="16"/>
        <v>0</v>
      </c>
      <c r="BH196" s="141">
        <f t="shared" si="17"/>
        <v>0</v>
      </c>
      <c r="BI196" s="141">
        <f t="shared" si="18"/>
        <v>0</v>
      </c>
      <c r="BJ196" s="16" t="s">
        <v>82</v>
      </c>
      <c r="BK196" s="141">
        <f t="shared" si="19"/>
        <v>0</v>
      </c>
      <c r="BL196" s="16" t="s">
        <v>123</v>
      </c>
      <c r="BM196" s="140" t="s">
        <v>305</v>
      </c>
    </row>
    <row r="197" spans="2:65" s="1" customFormat="1" ht="24.2" customHeight="1">
      <c r="B197" s="31"/>
      <c r="C197" s="163" t="s">
        <v>306</v>
      </c>
      <c r="D197" s="163" t="s">
        <v>185</v>
      </c>
      <c r="E197" s="164" t="s">
        <v>307</v>
      </c>
      <c r="F197" s="165" t="s">
        <v>308</v>
      </c>
      <c r="G197" s="166" t="s">
        <v>227</v>
      </c>
      <c r="H197" s="167">
        <v>1</v>
      </c>
      <c r="I197" s="168"/>
      <c r="J197" s="169">
        <f t="shared" si="10"/>
        <v>0</v>
      </c>
      <c r="K197" s="170"/>
      <c r="L197" s="171"/>
      <c r="M197" s="172" t="s">
        <v>1</v>
      </c>
      <c r="N197" s="173" t="s">
        <v>39</v>
      </c>
      <c r="P197" s="138">
        <f t="shared" si="11"/>
        <v>0</v>
      </c>
      <c r="Q197" s="138">
        <v>3.7499999999999999E-2</v>
      </c>
      <c r="R197" s="138">
        <f t="shared" si="12"/>
        <v>3.7499999999999999E-2</v>
      </c>
      <c r="S197" s="138">
        <v>0</v>
      </c>
      <c r="T197" s="139">
        <f t="shared" si="13"/>
        <v>0</v>
      </c>
      <c r="AR197" s="140" t="s">
        <v>158</v>
      </c>
      <c r="AT197" s="140" t="s">
        <v>185</v>
      </c>
      <c r="AU197" s="140" t="s">
        <v>84</v>
      </c>
      <c r="AY197" s="16" t="s">
        <v>117</v>
      </c>
      <c r="BE197" s="141">
        <f t="shared" si="14"/>
        <v>0</v>
      </c>
      <c r="BF197" s="141">
        <f t="shared" si="15"/>
        <v>0</v>
      </c>
      <c r="BG197" s="141">
        <f t="shared" si="16"/>
        <v>0</v>
      </c>
      <c r="BH197" s="141">
        <f t="shared" si="17"/>
        <v>0</v>
      </c>
      <c r="BI197" s="141">
        <f t="shared" si="18"/>
        <v>0</v>
      </c>
      <c r="BJ197" s="16" t="s">
        <v>82</v>
      </c>
      <c r="BK197" s="141">
        <f t="shared" si="19"/>
        <v>0</v>
      </c>
      <c r="BL197" s="16" t="s">
        <v>123</v>
      </c>
      <c r="BM197" s="140" t="s">
        <v>309</v>
      </c>
    </row>
    <row r="198" spans="2:65" s="1" customFormat="1" ht="24.2" customHeight="1">
      <c r="B198" s="31"/>
      <c r="C198" s="128" t="s">
        <v>310</v>
      </c>
      <c r="D198" s="128" t="s">
        <v>119</v>
      </c>
      <c r="E198" s="129" t="s">
        <v>311</v>
      </c>
      <c r="F198" s="130" t="s">
        <v>312</v>
      </c>
      <c r="G198" s="131" t="s">
        <v>227</v>
      </c>
      <c r="H198" s="132">
        <v>3</v>
      </c>
      <c r="I198" s="133"/>
      <c r="J198" s="134">
        <f t="shared" si="10"/>
        <v>0</v>
      </c>
      <c r="K198" s="135"/>
      <c r="L198" s="31"/>
      <c r="M198" s="136" t="s">
        <v>1</v>
      </c>
      <c r="N198" s="137" t="s">
        <v>39</v>
      </c>
      <c r="P198" s="138">
        <f t="shared" si="11"/>
        <v>0</v>
      </c>
      <c r="Q198" s="138">
        <v>0</v>
      </c>
      <c r="R198" s="138">
        <f t="shared" si="12"/>
        <v>0</v>
      </c>
      <c r="S198" s="138">
        <v>0</v>
      </c>
      <c r="T198" s="139">
        <f t="shared" si="13"/>
        <v>0</v>
      </c>
      <c r="AR198" s="140" t="s">
        <v>123</v>
      </c>
      <c r="AT198" s="140" t="s">
        <v>119</v>
      </c>
      <c r="AU198" s="140" t="s">
        <v>84</v>
      </c>
      <c r="AY198" s="16" t="s">
        <v>117</v>
      </c>
      <c r="BE198" s="141">
        <f t="shared" si="14"/>
        <v>0</v>
      </c>
      <c r="BF198" s="141">
        <f t="shared" si="15"/>
        <v>0</v>
      </c>
      <c r="BG198" s="141">
        <f t="shared" si="16"/>
        <v>0</v>
      </c>
      <c r="BH198" s="141">
        <f t="shared" si="17"/>
        <v>0</v>
      </c>
      <c r="BI198" s="141">
        <f t="shared" si="18"/>
        <v>0</v>
      </c>
      <c r="BJ198" s="16" t="s">
        <v>82</v>
      </c>
      <c r="BK198" s="141">
        <f t="shared" si="19"/>
        <v>0</v>
      </c>
      <c r="BL198" s="16" t="s">
        <v>123</v>
      </c>
      <c r="BM198" s="140" t="s">
        <v>313</v>
      </c>
    </row>
    <row r="199" spans="2:65" s="1" customFormat="1" ht="21.75" customHeight="1">
      <c r="B199" s="31"/>
      <c r="C199" s="163" t="s">
        <v>314</v>
      </c>
      <c r="D199" s="163" t="s">
        <v>185</v>
      </c>
      <c r="E199" s="164" t="s">
        <v>315</v>
      </c>
      <c r="F199" s="165" t="s">
        <v>316</v>
      </c>
      <c r="G199" s="166" t="s">
        <v>227</v>
      </c>
      <c r="H199" s="167">
        <v>2</v>
      </c>
      <c r="I199" s="168"/>
      <c r="J199" s="169">
        <f t="shared" si="10"/>
        <v>0</v>
      </c>
      <c r="K199" s="170"/>
      <c r="L199" s="171"/>
      <c r="M199" s="172" t="s">
        <v>1</v>
      </c>
      <c r="N199" s="173" t="s">
        <v>39</v>
      </c>
      <c r="P199" s="138">
        <f t="shared" si="11"/>
        <v>0</v>
      </c>
      <c r="Q199" s="138">
        <v>7.7999999999999999E-4</v>
      </c>
      <c r="R199" s="138">
        <f t="shared" si="12"/>
        <v>1.56E-3</v>
      </c>
      <c r="S199" s="138">
        <v>0</v>
      </c>
      <c r="T199" s="139">
        <f t="shared" si="13"/>
        <v>0</v>
      </c>
      <c r="AR199" s="140" t="s">
        <v>158</v>
      </c>
      <c r="AT199" s="140" t="s">
        <v>185</v>
      </c>
      <c r="AU199" s="140" t="s">
        <v>84</v>
      </c>
      <c r="AY199" s="16" t="s">
        <v>117</v>
      </c>
      <c r="BE199" s="141">
        <f t="shared" si="14"/>
        <v>0</v>
      </c>
      <c r="BF199" s="141">
        <f t="shared" si="15"/>
        <v>0</v>
      </c>
      <c r="BG199" s="141">
        <f t="shared" si="16"/>
        <v>0</v>
      </c>
      <c r="BH199" s="141">
        <f t="shared" si="17"/>
        <v>0</v>
      </c>
      <c r="BI199" s="141">
        <f t="shared" si="18"/>
        <v>0</v>
      </c>
      <c r="BJ199" s="16" t="s">
        <v>82</v>
      </c>
      <c r="BK199" s="141">
        <f t="shared" si="19"/>
        <v>0</v>
      </c>
      <c r="BL199" s="16" t="s">
        <v>123</v>
      </c>
      <c r="BM199" s="140" t="s">
        <v>317</v>
      </c>
    </row>
    <row r="200" spans="2:65" s="1" customFormat="1" ht="16.5" customHeight="1">
      <c r="B200" s="31"/>
      <c r="C200" s="163" t="s">
        <v>318</v>
      </c>
      <c r="D200" s="163" t="s">
        <v>185</v>
      </c>
      <c r="E200" s="164" t="s">
        <v>319</v>
      </c>
      <c r="F200" s="165" t="s">
        <v>320</v>
      </c>
      <c r="G200" s="166" t="s">
        <v>227</v>
      </c>
      <c r="H200" s="167">
        <v>1</v>
      </c>
      <c r="I200" s="168"/>
      <c r="J200" s="169">
        <f t="shared" si="10"/>
        <v>0</v>
      </c>
      <c r="K200" s="170"/>
      <c r="L200" s="171"/>
      <c r="M200" s="172" t="s">
        <v>1</v>
      </c>
      <c r="N200" s="173" t="s">
        <v>39</v>
      </c>
      <c r="P200" s="138">
        <f t="shared" si="11"/>
        <v>0</v>
      </c>
      <c r="Q200" s="138">
        <v>0.09</v>
      </c>
      <c r="R200" s="138">
        <f t="shared" si="12"/>
        <v>0.09</v>
      </c>
      <c r="S200" s="138">
        <v>0</v>
      </c>
      <c r="T200" s="139">
        <f t="shared" si="13"/>
        <v>0</v>
      </c>
      <c r="AR200" s="140" t="s">
        <v>158</v>
      </c>
      <c r="AT200" s="140" t="s">
        <v>185</v>
      </c>
      <c r="AU200" s="140" t="s">
        <v>84</v>
      </c>
      <c r="AY200" s="16" t="s">
        <v>117</v>
      </c>
      <c r="BE200" s="141">
        <f t="shared" si="14"/>
        <v>0</v>
      </c>
      <c r="BF200" s="141">
        <f t="shared" si="15"/>
        <v>0</v>
      </c>
      <c r="BG200" s="141">
        <f t="shared" si="16"/>
        <v>0</v>
      </c>
      <c r="BH200" s="141">
        <f t="shared" si="17"/>
        <v>0</v>
      </c>
      <c r="BI200" s="141">
        <f t="shared" si="18"/>
        <v>0</v>
      </c>
      <c r="BJ200" s="16" t="s">
        <v>82</v>
      </c>
      <c r="BK200" s="141">
        <f t="shared" si="19"/>
        <v>0</v>
      </c>
      <c r="BL200" s="16" t="s">
        <v>123</v>
      </c>
      <c r="BM200" s="140" t="s">
        <v>321</v>
      </c>
    </row>
    <row r="201" spans="2:65" s="1" customFormat="1" ht="24.2" customHeight="1">
      <c r="B201" s="31"/>
      <c r="C201" s="163" t="s">
        <v>322</v>
      </c>
      <c r="D201" s="163" t="s">
        <v>185</v>
      </c>
      <c r="E201" s="164" t="s">
        <v>323</v>
      </c>
      <c r="F201" s="165" t="s">
        <v>324</v>
      </c>
      <c r="G201" s="166" t="s">
        <v>227</v>
      </c>
      <c r="H201" s="167">
        <v>2</v>
      </c>
      <c r="I201" s="168"/>
      <c r="J201" s="169">
        <f t="shared" si="10"/>
        <v>0</v>
      </c>
      <c r="K201" s="170"/>
      <c r="L201" s="171"/>
      <c r="M201" s="172" t="s">
        <v>1</v>
      </c>
      <c r="N201" s="173" t="s">
        <v>39</v>
      </c>
      <c r="P201" s="138">
        <f t="shared" si="11"/>
        <v>0</v>
      </c>
      <c r="Q201" s="138">
        <v>3.5000000000000001E-3</v>
      </c>
      <c r="R201" s="138">
        <f t="shared" si="12"/>
        <v>7.0000000000000001E-3</v>
      </c>
      <c r="S201" s="138">
        <v>0</v>
      </c>
      <c r="T201" s="139">
        <f t="shared" si="13"/>
        <v>0</v>
      </c>
      <c r="AR201" s="140" t="s">
        <v>158</v>
      </c>
      <c r="AT201" s="140" t="s">
        <v>185</v>
      </c>
      <c r="AU201" s="140" t="s">
        <v>84</v>
      </c>
      <c r="AY201" s="16" t="s">
        <v>117</v>
      </c>
      <c r="BE201" s="141">
        <f t="shared" si="14"/>
        <v>0</v>
      </c>
      <c r="BF201" s="141">
        <f t="shared" si="15"/>
        <v>0</v>
      </c>
      <c r="BG201" s="141">
        <f t="shared" si="16"/>
        <v>0</v>
      </c>
      <c r="BH201" s="141">
        <f t="shared" si="17"/>
        <v>0</v>
      </c>
      <c r="BI201" s="141">
        <f t="shared" si="18"/>
        <v>0</v>
      </c>
      <c r="BJ201" s="16" t="s">
        <v>82</v>
      </c>
      <c r="BK201" s="141">
        <f t="shared" si="19"/>
        <v>0</v>
      </c>
      <c r="BL201" s="16" t="s">
        <v>123</v>
      </c>
      <c r="BM201" s="140" t="s">
        <v>325</v>
      </c>
    </row>
    <row r="202" spans="2:65" s="1" customFormat="1" ht="21.75" customHeight="1">
      <c r="B202" s="31"/>
      <c r="C202" s="128" t="s">
        <v>326</v>
      </c>
      <c r="D202" s="128" t="s">
        <v>119</v>
      </c>
      <c r="E202" s="129" t="s">
        <v>327</v>
      </c>
      <c r="F202" s="130" t="s">
        <v>328</v>
      </c>
      <c r="G202" s="131" t="s">
        <v>156</v>
      </c>
      <c r="H202" s="132">
        <v>135</v>
      </c>
      <c r="I202" s="133"/>
      <c r="J202" s="134">
        <f t="shared" si="10"/>
        <v>0</v>
      </c>
      <c r="K202" s="135"/>
      <c r="L202" s="31"/>
      <c r="M202" s="136" t="s">
        <v>1</v>
      </c>
      <c r="N202" s="137" t="s">
        <v>39</v>
      </c>
      <c r="P202" s="138">
        <f t="shared" si="11"/>
        <v>0</v>
      </c>
      <c r="Q202" s="138">
        <v>0</v>
      </c>
      <c r="R202" s="138">
        <f t="shared" si="12"/>
        <v>0</v>
      </c>
      <c r="S202" s="138">
        <v>0</v>
      </c>
      <c r="T202" s="139">
        <f t="shared" si="13"/>
        <v>0</v>
      </c>
      <c r="AR202" s="140" t="s">
        <v>123</v>
      </c>
      <c r="AT202" s="140" t="s">
        <v>119</v>
      </c>
      <c r="AU202" s="140" t="s">
        <v>84</v>
      </c>
      <c r="AY202" s="16" t="s">
        <v>117</v>
      </c>
      <c r="BE202" s="141">
        <f t="shared" si="14"/>
        <v>0</v>
      </c>
      <c r="BF202" s="141">
        <f t="shared" si="15"/>
        <v>0</v>
      </c>
      <c r="BG202" s="141">
        <f t="shared" si="16"/>
        <v>0</v>
      </c>
      <c r="BH202" s="141">
        <f t="shared" si="17"/>
        <v>0</v>
      </c>
      <c r="BI202" s="141">
        <f t="shared" si="18"/>
        <v>0</v>
      </c>
      <c r="BJ202" s="16" t="s">
        <v>82</v>
      </c>
      <c r="BK202" s="141">
        <f t="shared" si="19"/>
        <v>0</v>
      </c>
      <c r="BL202" s="16" t="s">
        <v>123</v>
      </c>
      <c r="BM202" s="140" t="s">
        <v>329</v>
      </c>
    </row>
    <row r="203" spans="2:65" s="1" customFormat="1" ht="24.2" customHeight="1">
      <c r="B203" s="31"/>
      <c r="C203" s="128" t="s">
        <v>330</v>
      </c>
      <c r="D203" s="128" t="s">
        <v>119</v>
      </c>
      <c r="E203" s="129" t="s">
        <v>331</v>
      </c>
      <c r="F203" s="130" t="s">
        <v>332</v>
      </c>
      <c r="G203" s="131" t="s">
        <v>156</v>
      </c>
      <c r="H203" s="132">
        <v>135</v>
      </c>
      <c r="I203" s="133"/>
      <c r="J203" s="134">
        <f t="shared" si="10"/>
        <v>0</v>
      </c>
      <c r="K203" s="135"/>
      <c r="L203" s="31"/>
      <c r="M203" s="136" t="s">
        <v>1</v>
      </c>
      <c r="N203" s="137" t="s">
        <v>39</v>
      </c>
      <c r="P203" s="138">
        <f t="shared" si="11"/>
        <v>0</v>
      </c>
      <c r="Q203" s="138">
        <v>0</v>
      </c>
      <c r="R203" s="138">
        <f t="shared" si="12"/>
        <v>0</v>
      </c>
      <c r="S203" s="138">
        <v>0</v>
      </c>
      <c r="T203" s="139">
        <f t="shared" si="13"/>
        <v>0</v>
      </c>
      <c r="AR203" s="140" t="s">
        <v>123</v>
      </c>
      <c r="AT203" s="140" t="s">
        <v>119</v>
      </c>
      <c r="AU203" s="140" t="s">
        <v>84</v>
      </c>
      <c r="AY203" s="16" t="s">
        <v>117</v>
      </c>
      <c r="BE203" s="141">
        <f t="shared" si="14"/>
        <v>0</v>
      </c>
      <c r="BF203" s="141">
        <f t="shared" si="15"/>
        <v>0</v>
      </c>
      <c r="BG203" s="141">
        <f t="shared" si="16"/>
        <v>0</v>
      </c>
      <c r="BH203" s="141">
        <f t="shared" si="17"/>
        <v>0</v>
      </c>
      <c r="BI203" s="141">
        <f t="shared" si="18"/>
        <v>0</v>
      </c>
      <c r="BJ203" s="16" t="s">
        <v>82</v>
      </c>
      <c r="BK203" s="141">
        <f t="shared" si="19"/>
        <v>0</v>
      </c>
      <c r="BL203" s="16" t="s">
        <v>123</v>
      </c>
      <c r="BM203" s="140" t="s">
        <v>333</v>
      </c>
    </row>
    <row r="204" spans="2:65" s="1" customFormat="1" ht="16.5" customHeight="1">
      <c r="B204" s="31"/>
      <c r="C204" s="128" t="s">
        <v>334</v>
      </c>
      <c r="D204" s="128" t="s">
        <v>119</v>
      </c>
      <c r="E204" s="129" t="s">
        <v>335</v>
      </c>
      <c r="F204" s="130" t="s">
        <v>336</v>
      </c>
      <c r="G204" s="131" t="s">
        <v>227</v>
      </c>
      <c r="H204" s="132">
        <v>3</v>
      </c>
      <c r="I204" s="133"/>
      <c r="J204" s="134">
        <f t="shared" si="10"/>
        <v>0</v>
      </c>
      <c r="K204" s="135"/>
      <c r="L204" s="31"/>
      <c r="M204" s="136" t="s">
        <v>1</v>
      </c>
      <c r="N204" s="137" t="s">
        <v>39</v>
      </c>
      <c r="P204" s="138">
        <f t="shared" si="11"/>
        <v>0</v>
      </c>
      <c r="Q204" s="138">
        <v>0.04</v>
      </c>
      <c r="R204" s="138">
        <f t="shared" si="12"/>
        <v>0.12</v>
      </c>
      <c r="S204" s="138">
        <v>0</v>
      </c>
      <c r="T204" s="139">
        <f t="shared" si="13"/>
        <v>0</v>
      </c>
      <c r="AR204" s="140" t="s">
        <v>123</v>
      </c>
      <c r="AT204" s="140" t="s">
        <v>119</v>
      </c>
      <c r="AU204" s="140" t="s">
        <v>84</v>
      </c>
      <c r="AY204" s="16" t="s">
        <v>117</v>
      </c>
      <c r="BE204" s="141">
        <f t="shared" si="14"/>
        <v>0</v>
      </c>
      <c r="BF204" s="141">
        <f t="shared" si="15"/>
        <v>0</v>
      </c>
      <c r="BG204" s="141">
        <f t="shared" si="16"/>
        <v>0</v>
      </c>
      <c r="BH204" s="141">
        <f t="shared" si="17"/>
        <v>0</v>
      </c>
      <c r="BI204" s="141">
        <f t="shared" si="18"/>
        <v>0</v>
      </c>
      <c r="BJ204" s="16" t="s">
        <v>82</v>
      </c>
      <c r="BK204" s="141">
        <f t="shared" si="19"/>
        <v>0</v>
      </c>
      <c r="BL204" s="16" t="s">
        <v>123</v>
      </c>
      <c r="BM204" s="140" t="s">
        <v>337</v>
      </c>
    </row>
    <row r="205" spans="2:65" s="1" customFormat="1" ht="24.2" customHeight="1">
      <c r="B205" s="31"/>
      <c r="C205" s="163" t="s">
        <v>338</v>
      </c>
      <c r="D205" s="163" t="s">
        <v>185</v>
      </c>
      <c r="E205" s="164" t="s">
        <v>339</v>
      </c>
      <c r="F205" s="165" t="s">
        <v>340</v>
      </c>
      <c r="G205" s="166" t="s">
        <v>227</v>
      </c>
      <c r="H205" s="167">
        <v>3</v>
      </c>
      <c r="I205" s="168"/>
      <c r="J205" s="169">
        <f t="shared" si="10"/>
        <v>0</v>
      </c>
      <c r="K205" s="170"/>
      <c r="L205" s="171"/>
      <c r="M205" s="172" t="s">
        <v>1</v>
      </c>
      <c r="N205" s="173" t="s">
        <v>39</v>
      </c>
      <c r="P205" s="138">
        <f t="shared" si="11"/>
        <v>0</v>
      </c>
      <c r="Q205" s="138">
        <v>1.3299999999999999E-2</v>
      </c>
      <c r="R205" s="138">
        <f t="shared" si="12"/>
        <v>3.9899999999999998E-2</v>
      </c>
      <c r="S205" s="138">
        <v>0</v>
      </c>
      <c r="T205" s="139">
        <f t="shared" si="13"/>
        <v>0</v>
      </c>
      <c r="AR205" s="140" t="s">
        <v>158</v>
      </c>
      <c r="AT205" s="140" t="s">
        <v>185</v>
      </c>
      <c r="AU205" s="140" t="s">
        <v>84</v>
      </c>
      <c r="AY205" s="16" t="s">
        <v>117</v>
      </c>
      <c r="BE205" s="141">
        <f t="shared" si="14"/>
        <v>0</v>
      </c>
      <c r="BF205" s="141">
        <f t="shared" si="15"/>
        <v>0</v>
      </c>
      <c r="BG205" s="141">
        <f t="shared" si="16"/>
        <v>0</v>
      </c>
      <c r="BH205" s="141">
        <f t="shared" si="17"/>
        <v>0</v>
      </c>
      <c r="BI205" s="141">
        <f t="shared" si="18"/>
        <v>0</v>
      </c>
      <c r="BJ205" s="16" t="s">
        <v>82</v>
      </c>
      <c r="BK205" s="141">
        <f t="shared" si="19"/>
        <v>0</v>
      </c>
      <c r="BL205" s="16" t="s">
        <v>123</v>
      </c>
      <c r="BM205" s="140" t="s">
        <v>341</v>
      </c>
    </row>
    <row r="206" spans="2:65" s="1" customFormat="1" ht="24.2" customHeight="1">
      <c r="B206" s="31"/>
      <c r="C206" s="163" t="s">
        <v>342</v>
      </c>
      <c r="D206" s="163" t="s">
        <v>185</v>
      </c>
      <c r="E206" s="164" t="s">
        <v>343</v>
      </c>
      <c r="F206" s="165" t="s">
        <v>344</v>
      </c>
      <c r="G206" s="166" t="s">
        <v>227</v>
      </c>
      <c r="H206" s="167">
        <v>3</v>
      </c>
      <c r="I206" s="168"/>
      <c r="J206" s="169">
        <f t="shared" si="10"/>
        <v>0</v>
      </c>
      <c r="K206" s="170"/>
      <c r="L206" s="171"/>
      <c r="M206" s="172" t="s">
        <v>1</v>
      </c>
      <c r="N206" s="173" t="s">
        <v>39</v>
      </c>
      <c r="P206" s="138">
        <f t="shared" si="11"/>
        <v>0</v>
      </c>
      <c r="Q206" s="138">
        <v>2.9999999999999997E-4</v>
      </c>
      <c r="R206" s="138">
        <f t="shared" si="12"/>
        <v>8.9999999999999998E-4</v>
      </c>
      <c r="S206" s="138">
        <v>0</v>
      </c>
      <c r="T206" s="139">
        <f t="shared" si="13"/>
        <v>0</v>
      </c>
      <c r="AR206" s="140" t="s">
        <v>158</v>
      </c>
      <c r="AT206" s="140" t="s">
        <v>185</v>
      </c>
      <c r="AU206" s="140" t="s">
        <v>84</v>
      </c>
      <c r="AY206" s="16" t="s">
        <v>117</v>
      </c>
      <c r="BE206" s="141">
        <f t="shared" si="14"/>
        <v>0</v>
      </c>
      <c r="BF206" s="141">
        <f t="shared" si="15"/>
        <v>0</v>
      </c>
      <c r="BG206" s="141">
        <f t="shared" si="16"/>
        <v>0</v>
      </c>
      <c r="BH206" s="141">
        <f t="shared" si="17"/>
        <v>0</v>
      </c>
      <c r="BI206" s="141">
        <f t="shared" si="18"/>
        <v>0</v>
      </c>
      <c r="BJ206" s="16" t="s">
        <v>82</v>
      </c>
      <c r="BK206" s="141">
        <f t="shared" si="19"/>
        <v>0</v>
      </c>
      <c r="BL206" s="16" t="s">
        <v>123</v>
      </c>
      <c r="BM206" s="140" t="s">
        <v>345</v>
      </c>
    </row>
    <row r="207" spans="2:65" s="1" customFormat="1" ht="16.5" customHeight="1">
      <c r="B207" s="31"/>
      <c r="C207" s="128" t="s">
        <v>346</v>
      </c>
      <c r="D207" s="128" t="s">
        <v>119</v>
      </c>
      <c r="E207" s="129" t="s">
        <v>347</v>
      </c>
      <c r="F207" s="130" t="s">
        <v>348</v>
      </c>
      <c r="G207" s="131" t="s">
        <v>227</v>
      </c>
      <c r="H207" s="132">
        <v>1</v>
      </c>
      <c r="I207" s="133"/>
      <c r="J207" s="134">
        <f t="shared" si="10"/>
        <v>0</v>
      </c>
      <c r="K207" s="135"/>
      <c r="L207" s="31"/>
      <c r="M207" s="136" t="s">
        <v>1</v>
      </c>
      <c r="N207" s="137" t="s">
        <v>39</v>
      </c>
      <c r="P207" s="138">
        <f t="shared" si="11"/>
        <v>0</v>
      </c>
      <c r="Q207" s="138">
        <v>0.05</v>
      </c>
      <c r="R207" s="138">
        <f t="shared" si="12"/>
        <v>0.05</v>
      </c>
      <c r="S207" s="138">
        <v>0</v>
      </c>
      <c r="T207" s="139">
        <f t="shared" si="13"/>
        <v>0</v>
      </c>
      <c r="AR207" s="140" t="s">
        <v>123</v>
      </c>
      <c r="AT207" s="140" t="s">
        <v>119</v>
      </c>
      <c r="AU207" s="140" t="s">
        <v>84</v>
      </c>
      <c r="AY207" s="16" t="s">
        <v>117</v>
      </c>
      <c r="BE207" s="141">
        <f t="shared" si="14"/>
        <v>0</v>
      </c>
      <c r="BF207" s="141">
        <f t="shared" si="15"/>
        <v>0</v>
      </c>
      <c r="BG207" s="141">
        <f t="shared" si="16"/>
        <v>0</v>
      </c>
      <c r="BH207" s="141">
        <f t="shared" si="17"/>
        <v>0</v>
      </c>
      <c r="BI207" s="141">
        <f t="shared" si="18"/>
        <v>0</v>
      </c>
      <c r="BJ207" s="16" t="s">
        <v>82</v>
      </c>
      <c r="BK207" s="141">
        <f t="shared" si="19"/>
        <v>0</v>
      </c>
      <c r="BL207" s="16" t="s">
        <v>123</v>
      </c>
      <c r="BM207" s="140" t="s">
        <v>349</v>
      </c>
    </row>
    <row r="208" spans="2:65" s="1" customFormat="1" ht="16.5" customHeight="1">
      <c r="B208" s="31"/>
      <c r="C208" s="163" t="s">
        <v>350</v>
      </c>
      <c r="D208" s="163" t="s">
        <v>185</v>
      </c>
      <c r="E208" s="164" t="s">
        <v>351</v>
      </c>
      <c r="F208" s="165" t="s">
        <v>352</v>
      </c>
      <c r="G208" s="166" t="s">
        <v>227</v>
      </c>
      <c r="H208" s="167">
        <v>1</v>
      </c>
      <c r="I208" s="168"/>
      <c r="J208" s="169">
        <f t="shared" si="10"/>
        <v>0</v>
      </c>
      <c r="K208" s="170"/>
      <c r="L208" s="171"/>
      <c r="M208" s="172" t="s">
        <v>1</v>
      </c>
      <c r="N208" s="173" t="s">
        <v>39</v>
      </c>
      <c r="P208" s="138">
        <f t="shared" si="11"/>
        <v>0</v>
      </c>
      <c r="Q208" s="138">
        <v>2.9499999999999998E-2</v>
      </c>
      <c r="R208" s="138">
        <f t="shared" si="12"/>
        <v>2.9499999999999998E-2</v>
      </c>
      <c r="S208" s="138">
        <v>0</v>
      </c>
      <c r="T208" s="139">
        <f t="shared" si="13"/>
        <v>0</v>
      </c>
      <c r="AR208" s="140" t="s">
        <v>158</v>
      </c>
      <c r="AT208" s="140" t="s">
        <v>185</v>
      </c>
      <c r="AU208" s="140" t="s">
        <v>84</v>
      </c>
      <c r="AY208" s="16" t="s">
        <v>117</v>
      </c>
      <c r="BE208" s="141">
        <f t="shared" si="14"/>
        <v>0</v>
      </c>
      <c r="BF208" s="141">
        <f t="shared" si="15"/>
        <v>0</v>
      </c>
      <c r="BG208" s="141">
        <f t="shared" si="16"/>
        <v>0</v>
      </c>
      <c r="BH208" s="141">
        <f t="shared" si="17"/>
        <v>0</v>
      </c>
      <c r="BI208" s="141">
        <f t="shared" si="18"/>
        <v>0</v>
      </c>
      <c r="BJ208" s="16" t="s">
        <v>82</v>
      </c>
      <c r="BK208" s="141">
        <f t="shared" si="19"/>
        <v>0</v>
      </c>
      <c r="BL208" s="16" t="s">
        <v>123</v>
      </c>
      <c r="BM208" s="140" t="s">
        <v>353</v>
      </c>
    </row>
    <row r="209" spans="2:65" s="1" customFormat="1" ht="24.2" customHeight="1">
      <c r="B209" s="31"/>
      <c r="C209" s="163" t="s">
        <v>354</v>
      </c>
      <c r="D209" s="163" t="s">
        <v>185</v>
      </c>
      <c r="E209" s="164" t="s">
        <v>355</v>
      </c>
      <c r="F209" s="165" t="s">
        <v>356</v>
      </c>
      <c r="G209" s="166" t="s">
        <v>227</v>
      </c>
      <c r="H209" s="167">
        <v>1</v>
      </c>
      <c r="I209" s="168"/>
      <c r="J209" s="169">
        <f t="shared" si="10"/>
        <v>0</v>
      </c>
      <c r="K209" s="170"/>
      <c r="L209" s="171"/>
      <c r="M209" s="172" t="s">
        <v>1</v>
      </c>
      <c r="N209" s="173" t="s">
        <v>39</v>
      </c>
      <c r="P209" s="138">
        <f t="shared" si="11"/>
        <v>0</v>
      </c>
      <c r="Q209" s="138">
        <v>2.5000000000000001E-3</v>
      </c>
      <c r="R209" s="138">
        <f t="shared" si="12"/>
        <v>2.5000000000000001E-3</v>
      </c>
      <c r="S209" s="138">
        <v>0</v>
      </c>
      <c r="T209" s="139">
        <f t="shared" si="13"/>
        <v>0</v>
      </c>
      <c r="AR209" s="140" t="s">
        <v>158</v>
      </c>
      <c r="AT209" s="140" t="s">
        <v>185</v>
      </c>
      <c r="AU209" s="140" t="s">
        <v>84</v>
      </c>
      <c r="AY209" s="16" t="s">
        <v>117</v>
      </c>
      <c r="BE209" s="141">
        <f t="shared" si="14"/>
        <v>0</v>
      </c>
      <c r="BF209" s="141">
        <f t="shared" si="15"/>
        <v>0</v>
      </c>
      <c r="BG209" s="141">
        <f t="shared" si="16"/>
        <v>0</v>
      </c>
      <c r="BH209" s="141">
        <f t="shared" si="17"/>
        <v>0</v>
      </c>
      <c r="BI209" s="141">
        <f t="shared" si="18"/>
        <v>0</v>
      </c>
      <c r="BJ209" s="16" t="s">
        <v>82</v>
      </c>
      <c r="BK209" s="141">
        <f t="shared" si="19"/>
        <v>0</v>
      </c>
      <c r="BL209" s="16" t="s">
        <v>123</v>
      </c>
      <c r="BM209" s="140" t="s">
        <v>357</v>
      </c>
    </row>
    <row r="210" spans="2:65" s="1" customFormat="1" ht="16.5" customHeight="1">
      <c r="B210" s="31"/>
      <c r="C210" s="128" t="s">
        <v>358</v>
      </c>
      <c r="D210" s="128" t="s">
        <v>119</v>
      </c>
      <c r="E210" s="129" t="s">
        <v>359</v>
      </c>
      <c r="F210" s="130" t="s">
        <v>360</v>
      </c>
      <c r="G210" s="131" t="s">
        <v>156</v>
      </c>
      <c r="H210" s="132">
        <v>137.02500000000001</v>
      </c>
      <c r="I210" s="133"/>
      <c r="J210" s="134">
        <f t="shared" si="10"/>
        <v>0</v>
      </c>
      <c r="K210" s="135"/>
      <c r="L210" s="31"/>
      <c r="M210" s="136" t="s">
        <v>1</v>
      </c>
      <c r="N210" s="137" t="s">
        <v>39</v>
      </c>
      <c r="P210" s="138">
        <f t="shared" si="11"/>
        <v>0</v>
      </c>
      <c r="Q210" s="138">
        <v>2.0000000000000001E-4</v>
      </c>
      <c r="R210" s="138">
        <f t="shared" si="12"/>
        <v>2.7405000000000002E-2</v>
      </c>
      <c r="S210" s="138">
        <v>0</v>
      </c>
      <c r="T210" s="139">
        <f t="shared" si="13"/>
        <v>0</v>
      </c>
      <c r="AR210" s="140" t="s">
        <v>123</v>
      </c>
      <c r="AT210" s="140" t="s">
        <v>119</v>
      </c>
      <c r="AU210" s="140" t="s">
        <v>84</v>
      </c>
      <c r="AY210" s="16" t="s">
        <v>117</v>
      </c>
      <c r="BE210" s="141">
        <f t="shared" si="14"/>
        <v>0</v>
      </c>
      <c r="BF210" s="141">
        <f t="shared" si="15"/>
        <v>0</v>
      </c>
      <c r="BG210" s="141">
        <f t="shared" si="16"/>
        <v>0</v>
      </c>
      <c r="BH210" s="141">
        <f t="shared" si="17"/>
        <v>0</v>
      </c>
      <c r="BI210" s="141">
        <f t="shared" si="18"/>
        <v>0</v>
      </c>
      <c r="BJ210" s="16" t="s">
        <v>82</v>
      </c>
      <c r="BK210" s="141">
        <f t="shared" si="19"/>
        <v>0</v>
      </c>
      <c r="BL210" s="16" t="s">
        <v>123</v>
      </c>
      <c r="BM210" s="140" t="s">
        <v>361</v>
      </c>
    </row>
    <row r="211" spans="2:65" s="12" customFormat="1" ht="11.25">
      <c r="B211" s="142"/>
      <c r="D211" s="143" t="s">
        <v>128</v>
      </c>
      <c r="F211" s="145" t="s">
        <v>261</v>
      </c>
      <c r="H211" s="146">
        <v>137.02500000000001</v>
      </c>
      <c r="I211" s="147"/>
      <c r="L211" s="142"/>
      <c r="M211" s="148"/>
      <c r="T211" s="149"/>
      <c r="AT211" s="144" t="s">
        <v>128</v>
      </c>
      <c r="AU211" s="144" t="s">
        <v>84</v>
      </c>
      <c r="AV211" s="12" t="s">
        <v>84</v>
      </c>
      <c r="AW211" s="12" t="s">
        <v>4</v>
      </c>
      <c r="AX211" s="12" t="s">
        <v>82</v>
      </c>
      <c r="AY211" s="144" t="s">
        <v>117</v>
      </c>
    </row>
    <row r="212" spans="2:65" s="11" customFormat="1" ht="22.9" customHeight="1">
      <c r="B212" s="116"/>
      <c r="D212" s="117" t="s">
        <v>73</v>
      </c>
      <c r="E212" s="126" t="s">
        <v>166</v>
      </c>
      <c r="F212" s="126" t="s">
        <v>362</v>
      </c>
      <c r="I212" s="119"/>
      <c r="J212" s="127">
        <f>BK212</f>
        <v>0</v>
      </c>
      <c r="L212" s="116"/>
      <c r="M212" s="121"/>
      <c r="P212" s="122">
        <f>SUM(P213:P215)</f>
        <v>0</v>
      </c>
      <c r="R212" s="122">
        <f>SUM(R213:R215)</f>
        <v>5.6499999999999996E-4</v>
      </c>
      <c r="T212" s="123">
        <f>SUM(T213:T215)</f>
        <v>5.4999999999999997E-3</v>
      </c>
      <c r="AR212" s="117" t="s">
        <v>82</v>
      </c>
      <c r="AT212" s="124" t="s">
        <v>73</v>
      </c>
      <c r="AU212" s="124" t="s">
        <v>82</v>
      </c>
      <c r="AY212" s="117" t="s">
        <v>117</v>
      </c>
      <c r="BK212" s="125">
        <f>SUM(BK213:BK215)</f>
        <v>0</v>
      </c>
    </row>
    <row r="213" spans="2:65" s="1" customFormat="1" ht="24.2" customHeight="1">
      <c r="B213" s="31"/>
      <c r="C213" s="128" t="s">
        <v>363</v>
      </c>
      <c r="D213" s="128" t="s">
        <v>119</v>
      </c>
      <c r="E213" s="129" t="s">
        <v>364</v>
      </c>
      <c r="F213" s="130" t="s">
        <v>365</v>
      </c>
      <c r="G213" s="131" t="s">
        <v>156</v>
      </c>
      <c r="H213" s="132">
        <v>18</v>
      </c>
      <c r="I213" s="133"/>
      <c r="J213" s="134">
        <f>ROUND(I213*H213,2)</f>
        <v>0</v>
      </c>
      <c r="K213" s="135"/>
      <c r="L213" s="31"/>
      <c r="M213" s="136" t="s">
        <v>1</v>
      </c>
      <c r="N213" s="137" t="s">
        <v>39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123</v>
      </c>
      <c r="AT213" s="140" t="s">
        <v>119</v>
      </c>
      <c r="AU213" s="140" t="s">
        <v>84</v>
      </c>
      <c r="AY213" s="16" t="s">
        <v>117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82</v>
      </c>
      <c r="BK213" s="141">
        <f>ROUND(I213*H213,2)</f>
        <v>0</v>
      </c>
      <c r="BL213" s="16" t="s">
        <v>123</v>
      </c>
      <c r="BM213" s="140" t="s">
        <v>366</v>
      </c>
    </row>
    <row r="214" spans="2:65" s="1" customFormat="1" ht="24.2" customHeight="1">
      <c r="B214" s="31"/>
      <c r="C214" s="128" t="s">
        <v>367</v>
      </c>
      <c r="D214" s="128" t="s">
        <v>119</v>
      </c>
      <c r="E214" s="129" t="s">
        <v>368</v>
      </c>
      <c r="F214" s="130" t="s">
        <v>369</v>
      </c>
      <c r="G214" s="131" t="s">
        <v>156</v>
      </c>
      <c r="H214" s="132">
        <v>0.5</v>
      </c>
      <c r="I214" s="133"/>
      <c r="J214" s="134">
        <f>ROUND(I214*H214,2)</f>
        <v>0</v>
      </c>
      <c r="K214" s="135"/>
      <c r="L214" s="31"/>
      <c r="M214" s="136" t="s">
        <v>1</v>
      </c>
      <c r="N214" s="137" t="s">
        <v>39</v>
      </c>
      <c r="P214" s="138">
        <f>O214*H214</f>
        <v>0</v>
      </c>
      <c r="Q214" s="138">
        <v>1.1299999999999999E-3</v>
      </c>
      <c r="R214" s="138">
        <f>Q214*H214</f>
        <v>5.6499999999999996E-4</v>
      </c>
      <c r="S214" s="138">
        <v>1.0999999999999999E-2</v>
      </c>
      <c r="T214" s="139">
        <f>S214*H214</f>
        <v>5.4999999999999997E-3</v>
      </c>
      <c r="AR214" s="140" t="s">
        <v>123</v>
      </c>
      <c r="AT214" s="140" t="s">
        <v>119</v>
      </c>
      <c r="AU214" s="140" t="s">
        <v>84</v>
      </c>
      <c r="AY214" s="16" t="s">
        <v>117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82</v>
      </c>
      <c r="BK214" s="141">
        <f>ROUND(I214*H214,2)</f>
        <v>0</v>
      </c>
      <c r="BL214" s="16" t="s">
        <v>123</v>
      </c>
      <c r="BM214" s="140" t="s">
        <v>370</v>
      </c>
    </row>
    <row r="215" spans="2:65" s="1" customFormat="1" ht="24.2" customHeight="1">
      <c r="B215" s="31"/>
      <c r="C215" s="128" t="s">
        <v>371</v>
      </c>
      <c r="D215" s="128" t="s">
        <v>119</v>
      </c>
      <c r="E215" s="129" t="s">
        <v>372</v>
      </c>
      <c r="F215" s="130" t="s">
        <v>373</v>
      </c>
      <c r="G215" s="131" t="s">
        <v>374</v>
      </c>
      <c r="H215" s="132">
        <v>1</v>
      </c>
      <c r="I215" s="133"/>
      <c r="J215" s="134">
        <f>ROUND(I215*H215,2)</f>
        <v>0</v>
      </c>
      <c r="K215" s="135"/>
      <c r="L215" s="31"/>
      <c r="M215" s="136" t="s">
        <v>1</v>
      </c>
      <c r="N215" s="137" t="s">
        <v>39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123</v>
      </c>
      <c r="AT215" s="140" t="s">
        <v>119</v>
      </c>
      <c r="AU215" s="140" t="s">
        <v>84</v>
      </c>
      <c r="AY215" s="16" t="s">
        <v>117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82</v>
      </c>
      <c r="BK215" s="141">
        <f>ROUND(I215*H215,2)</f>
        <v>0</v>
      </c>
      <c r="BL215" s="16" t="s">
        <v>123</v>
      </c>
      <c r="BM215" s="140" t="s">
        <v>375</v>
      </c>
    </row>
    <row r="216" spans="2:65" s="11" customFormat="1" ht="22.9" customHeight="1">
      <c r="B216" s="116"/>
      <c r="D216" s="117" t="s">
        <v>73</v>
      </c>
      <c r="E216" s="126" t="s">
        <v>376</v>
      </c>
      <c r="F216" s="126" t="s">
        <v>377</v>
      </c>
      <c r="I216" s="119"/>
      <c r="J216" s="127">
        <f>BK216</f>
        <v>0</v>
      </c>
      <c r="L216" s="116"/>
      <c r="M216" s="121"/>
      <c r="P216" s="122">
        <f>SUM(P217:P220)</f>
        <v>0</v>
      </c>
      <c r="R216" s="122">
        <f>SUM(R217:R220)</f>
        <v>0</v>
      </c>
      <c r="T216" s="123">
        <f>SUM(T217:T220)</f>
        <v>0</v>
      </c>
      <c r="AR216" s="117" t="s">
        <v>82</v>
      </c>
      <c r="AT216" s="124" t="s">
        <v>73</v>
      </c>
      <c r="AU216" s="124" t="s">
        <v>82</v>
      </c>
      <c r="AY216" s="117" t="s">
        <v>117</v>
      </c>
      <c r="BK216" s="125">
        <f>SUM(BK217:BK220)</f>
        <v>0</v>
      </c>
    </row>
    <row r="217" spans="2:65" s="1" customFormat="1" ht="24.2" customHeight="1">
      <c r="B217" s="31"/>
      <c r="C217" s="128" t="s">
        <v>378</v>
      </c>
      <c r="D217" s="128" t="s">
        <v>119</v>
      </c>
      <c r="E217" s="129" t="s">
        <v>379</v>
      </c>
      <c r="F217" s="130" t="s">
        <v>380</v>
      </c>
      <c r="G217" s="131" t="s">
        <v>173</v>
      </c>
      <c r="H217" s="132">
        <v>8.8460000000000001</v>
      </c>
      <c r="I217" s="133"/>
      <c r="J217" s="134">
        <f>ROUND(I217*H217,2)</f>
        <v>0</v>
      </c>
      <c r="K217" s="135"/>
      <c r="L217" s="31"/>
      <c r="M217" s="136" t="s">
        <v>1</v>
      </c>
      <c r="N217" s="137" t="s">
        <v>39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123</v>
      </c>
      <c r="AT217" s="140" t="s">
        <v>119</v>
      </c>
      <c r="AU217" s="140" t="s">
        <v>84</v>
      </c>
      <c r="AY217" s="16" t="s">
        <v>117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82</v>
      </c>
      <c r="BK217" s="141">
        <f>ROUND(I217*H217,2)</f>
        <v>0</v>
      </c>
      <c r="BL217" s="16" t="s">
        <v>123</v>
      </c>
      <c r="BM217" s="140" t="s">
        <v>381</v>
      </c>
    </row>
    <row r="218" spans="2:65" s="1" customFormat="1" ht="24.2" customHeight="1">
      <c r="B218" s="31"/>
      <c r="C218" s="128" t="s">
        <v>382</v>
      </c>
      <c r="D218" s="128" t="s">
        <v>119</v>
      </c>
      <c r="E218" s="129" t="s">
        <v>383</v>
      </c>
      <c r="F218" s="130" t="s">
        <v>384</v>
      </c>
      <c r="G218" s="131" t="s">
        <v>173</v>
      </c>
      <c r="H218" s="132">
        <v>141.536</v>
      </c>
      <c r="I218" s="133"/>
      <c r="J218" s="134">
        <f>ROUND(I218*H218,2)</f>
        <v>0</v>
      </c>
      <c r="K218" s="135"/>
      <c r="L218" s="31"/>
      <c r="M218" s="136" t="s">
        <v>1</v>
      </c>
      <c r="N218" s="137" t="s">
        <v>39</v>
      </c>
      <c r="P218" s="138">
        <f>O218*H218</f>
        <v>0</v>
      </c>
      <c r="Q218" s="138">
        <v>0</v>
      </c>
      <c r="R218" s="138">
        <f>Q218*H218</f>
        <v>0</v>
      </c>
      <c r="S218" s="138">
        <v>0</v>
      </c>
      <c r="T218" s="139">
        <f>S218*H218</f>
        <v>0</v>
      </c>
      <c r="AR218" s="140" t="s">
        <v>123</v>
      </c>
      <c r="AT218" s="140" t="s">
        <v>119</v>
      </c>
      <c r="AU218" s="140" t="s">
        <v>84</v>
      </c>
      <c r="AY218" s="16" t="s">
        <v>117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82</v>
      </c>
      <c r="BK218" s="141">
        <f>ROUND(I218*H218,2)</f>
        <v>0</v>
      </c>
      <c r="BL218" s="16" t="s">
        <v>123</v>
      </c>
      <c r="BM218" s="140" t="s">
        <v>385</v>
      </c>
    </row>
    <row r="219" spans="2:65" s="12" customFormat="1" ht="11.25">
      <c r="B219" s="142"/>
      <c r="D219" s="143" t="s">
        <v>128</v>
      </c>
      <c r="F219" s="145" t="s">
        <v>386</v>
      </c>
      <c r="H219" s="146">
        <v>141.536</v>
      </c>
      <c r="I219" s="147"/>
      <c r="L219" s="142"/>
      <c r="M219" s="148"/>
      <c r="T219" s="149"/>
      <c r="AT219" s="144" t="s">
        <v>128</v>
      </c>
      <c r="AU219" s="144" t="s">
        <v>84</v>
      </c>
      <c r="AV219" s="12" t="s">
        <v>84</v>
      </c>
      <c r="AW219" s="12" t="s">
        <v>4</v>
      </c>
      <c r="AX219" s="12" t="s">
        <v>82</v>
      </c>
      <c r="AY219" s="144" t="s">
        <v>117</v>
      </c>
    </row>
    <row r="220" spans="2:65" s="1" customFormat="1" ht="33" customHeight="1">
      <c r="B220" s="31"/>
      <c r="C220" s="128" t="s">
        <v>387</v>
      </c>
      <c r="D220" s="128" t="s">
        <v>119</v>
      </c>
      <c r="E220" s="129" t="s">
        <v>388</v>
      </c>
      <c r="F220" s="130" t="s">
        <v>389</v>
      </c>
      <c r="G220" s="131" t="s">
        <v>173</v>
      </c>
      <c r="H220" s="132">
        <v>8.8460000000000001</v>
      </c>
      <c r="I220" s="133"/>
      <c r="J220" s="134">
        <f>ROUND(I220*H220,2)</f>
        <v>0</v>
      </c>
      <c r="K220" s="135"/>
      <c r="L220" s="31"/>
      <c r="M220" s="136" t="s">
        <v>1</v>
      </c>
      <c r="N220" s="137" t="s">
        <v>39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123</v>
      </c>
      <c r="AT220" s="140" t="s">
        <v>119</v>
      </c>
      <c r="AU220" s="140" t="s">
        <v>84</v>
      </c>
      <c r="AY220" s="16" t="s">
        <v>117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82</v>
      </c>
      <c r="BK220" s="141">
        <f>ROUND(I220*H220,2)</f>
        <v>0</v>
      </c>
      <c r="BL220" s="16" t="s">
        <v>123</v>
      </c>
      <c r="BM220" s="140" t="s">
        <v>390</v>
      </c>
    </row>
    <row r="221" spans="2:65" s="11" customFormat="1" ht="22.9" customHeight="1">
      <c r="B221" s="116"/>
      <c r="D221" s="117" t="s">
        <v>73</v>
      </c>
      <c r="E221" s="126" t="s">
        <v>391</v>
      </c>
      <c r="F221" s="126" t="s">
        <v>392</v>
      </c>
      <c r="I221" s="119"/>
      <c r="J221" s="127">
        <f>BK221</f>
        <v>0</v>
      </c>
      <c r="L221" s="116"/>
      <c r="M221" s="121"/>
      <c r="P221" s="122">
        <f>P222</f>
        <v>0</v>
      </c>
      <c r="R221" s="122">
        <f>R222</f>
        <v>0</v>
      </c>
      <c r="T221" s="123">
        <f>T222</f>
        <v>0</v>
      </c>
      <c r="AR221" s="117" t="s">
        <v>82</v>
      </c>
      <c r="AT221" s="124" t="s">
        <v>73</v>
      </c>
      <c r="AU221" s="124" t="s">
        <v>82</v>
      </c>
      <c r="AY221" s="117" t="s">
        <v>117</v>
      </c>
      <c r="BK221" s="125">
        <f>BK222</f>
        <v>0</v>
      </c>
    </row>
    <row r="222" spans="2:65" s="1" customFormat="1" ht="24.2" customHeight="1">
      <c r="B222" s="31"/>
      <c r="C222" s="128" t="s">
        <v>393</v>
      </c>
      <c r="D222" s="128" t="s">
        <v>119</v>
      </c>
      <c r="E222" s="129" t="s">
        <v>394</v>
      </c>
      <c r="F222" s="130" t="s">
        <v>395</v>
      </c>
      <c r="G222" s="131" t="s">
        <v>173</v>
      </c>
      <c r="H222" s="132">
        <v>65.814999999999998</v>
      </c>
      <c r="I222" s="133"/>
      <c r="J222" s="134">
        <f>ROUND(I222*H222,2)</f>
        <v>0</v>
      </c>
      <c r="K222" s="135"/>
      <c r="L222" s="31"/>
      <c r="M222" s="136" t="s">
        <v>1</v>
      </c>
      <c r="N222" s="137" t="s">
        <v>39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123</v>
      </c>
      <c r="AT222" s="140" t="s">
        <v>119</v>
      </c>
      <c r="AU222" s="140" t="s">
        <v>84</v>
      </c>
      <c r="AY222" s="16" t="s">
        <v>117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82</v>
      </c>
      <c r="BK222" s="141">
        <f>ROUND(I222*H222,2)</f>
        <v>0</v>
      </c>
      <c r="BL222" s="16" t="s">
        <v>123</v>
      </c>
      <c r="BM222" s="140" t="s">
        <v>396</v>
      </c>
    </row>
    <row r="223" spans="2:65" s="11" customFormat="1" ht="25.9" customHeight="1">
      <c r="B223" s="116"/>
      <c r="D223" s="117" t="s">
        <v>73</v>
      </c>
      <c r="E223" s="118" t="s">
        <v>397</v>
      </c>
      <c r="F223" s="118" t="s">
        <v>398</v>
      </c>
      <c r="I223" s="119"/>
      <c r="J223" s="120">
        <f>BK223</f>
        <v>0</v>
      </c>
      <c r="L223" s="116"/>
      <c r="M223" s="121"/>
      <c r="P223" s="122">
        <f>P224+SUM(P225:P229)</f>
        <v>0</v>
      </c>
      <c r="R223" s="122">
        <f>R224+SUM(R225:R229)</f>
        <v>0</v>
      </c>
      <c r="T223" s="123">
        <f>T224+SUM(T225:T229)</f>
        <v>0</v>
      </c>
      <c r="AR223" s="117" t="s">
        <v>142</v>
      </c>
      <c r="AT223" s="124" t="s">
        <v>73</v>
      </c>
      <c r="AU223" s="124" t="s">
        <v>74</v>
      </c>
      <c r="AY223" s="117" t="s">
        <v>117</v>
      </c>
      <c r="BK223" s="125">
        <f>BK224+SUM(BK225:BK229)</f>
        <v>0</v>
      </c>
    </row>
    <row r="224" spans="2:65" s="1" customFormat="1" ht="16.5" customHeight="1">
      <c r="B224" s="31"/>
      <c r="C224" s="128" t="s">
        <v>399</v>
      </c>
      <c r="D224" s="128" t="s">
        <v>119</v>
      </c>
      <c r="E224" s="129" t="s">
        <v>400</v>
      </c>
      <c r="F224" s="130" t="s">
        <v>401</v>
      </c>
      <c r="G224" s="131" t="s">
        <v>374</v>
      </c>
      <c r="H224" s="132">
        <v>1</v>
      </c>
      <c r="I224" s="133"/>
      <c r="J224" s="134">
        <f>ROUND(I224*H224,2)</f>
        <v>0</v>
      </c>
      <c r="K224" s="135"/>
      <c r="L224" s="31"/>
      <c r="M224" s="136" t="s">
        <v>1</v>
      </c>
      <c r="N224" s="137" t="s">
        <v>39</v>
      </c>
      <c r="P224" s="138">
        <f>O224*H224</f>
        <v>0</v>
      </c>
      <c r="Q224" s="138">
        <v>0</v>
      </c>
      <c r="R224" s="138">
        <f>Q224*H224</f>
        <v>0</v>
      </c>
      <c r="S224" s="138">
        <v>0</v>
      </c>
      <c r="T224" s="139">
        <f>S224*H224</f>
        <v>0</v>
      </c>
      <c r="AR224" s="140" t="s">
        <v>402</v>
      </c>
      <c r="AT224" s="140" t="s">
        <v>119</v>
      </c>
      <c r="AU224" s="140" t="s">
        <v>82</v>
      </c>
      <c r="AY224" s="16" t="s">
        <v>117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82</v>
      </c>
      <c r="BK224" s="141">
        <f>ROUND(I224*H224,2)</f>
        <v>0</v>
      </c>
      <c r="BL224" s="16" t="s">
        <v>402</v>
      </c>
      <c r="BM224" s="140" t="s">
        <v>403</v>
      </c>
    </row>
    <row r="225" spans="2:65" s="1" customFormat="1" ht="16.5" customHeight="1">
      <c r="B225" s="31"/>
      <c r="C225" s="128" t="s">
        <v>404</v>
      </c>
      <c r="D225" s="128" t="s">
        <v>119</v>
      </c>
      <c r="E225" s="129" t="s">
        <v>405</v>
      </c>
      <c r="F225" s="130" t="s">
        <v>406</v>
      </c>
      <c r="G225" s="131" t="s">
        <v>374</v>
      </c>
      <c r="H225" s="132">
        <v>1</v>
      </c>
      <c r="I225" s="133"/>
      <c r="J225" s="134">
        <f>ROUND(I225*H225,2)</f>
        <v>0</v>
      </c>
      <c r="K225" s="135"/>
      <c r="L225" s="31"/>
      <c r="M225" s="136" t="s">
        <v>1</v>
      </c>
      <c r="N225" s="137" t="s">
        <v>39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402</v>
      </c>
      <c r="AT225" s="140" t="s">
        <v>119</v>
      </c>
      <c r="AU225" s="140" t="s">
        <v>82</v>
      </c>
      <c r="AY225" s="16" t="s">
        <v>117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82</v>
      </c>
      <c r="BK225" s="141">
        <f>ROUND(I225*H225,2)</f>
        <v>0</v>
      </c>
      <c r="BL225" s="16" t="s">
        <v>402</v>
      </c>
      <c r="BM225" s="140" t="s">
        <v>407</v>
      </c>
    </row>
    <row r="226" spans="2:65" s="1" customFormat="1" ht="16.5" customHeight="1">
      <c r="B226" s="31"/>
      <c r="C226" s="128" t="s">
        <v>408</v>
      </c>
      <c r="D226" s="128" t="s">
        <v>119</v>
      </c>
      <c r="E226" s="129" t="s">
        <v>409</v>
      </c>
      <c r="F226" s="130" t="s">
        <v>410</v>
      </c>
      <c r="G226" s="131" t="s">
        <v>374</v>
      </c>
      <c r="H226" s="132">
        <v>1</v>
      </c>
      <c r="I226" s="133"/>
      <c r="J226" s="134">
        <f>ROUND(I226*H226,2)</f>
        <v>0</v>
      </c>
      <c r="K226" s="135"/>
      <c r="L226" s="31"/>
      <c r="M226" s="136" t="s">
        <v>1</v>
      </c>
      <c r="N226" s="137" t="s">
        <v>39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402</v>
      </c>
      <c r="AT226" s="140" t="s">
        <v>119</v>
      </c>
      <c r="AU226" s="140" t="s">
        <v>82</v>
      </c>
      <c r="AY226" s="16" t="s">
        <v>117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82</v>
      </c>
      <c r="BK226" s="141">
        <f>ROUND(I226*H226,2)</f>
        <v>0</v>
      </c>
      <c r="BL226" s="16" t="s">
        <v>402</v>
      </c>
      <c r="BM226" s="140" t="s">
        <v>411</v>
      </c>
    </row>
    <row r="227" spans="2:65" s="1" customFormat="1" ht="16.5" customHeight="1">
      <c r="B227" s="31"/>
      <c r="C227" s="128" t="s">
        <v>412</v>
      </c>
      <c r="D227" s="128" t="s">
        <v>119</v>
      </c>
      <c r="E227" s="129" t="s">
        <v>413</v>
      </c>
      <c r="F227" s="130" t="s">
        <v>414</v>
      </c>
      <c r="G227" s="131" t="s">
        <v>374</v>
      </c>
      <c r="H227" s="132">
        <v>1</v>
      </c>
      <c r="I227" s="133"/>
      <c r="J227" s="134">
        <f>ROUND(I227*H227,2)</f>
        <v>0</v>
      </c>
      <c r="K227" s="135"/>
      <c r="L227" s="31"/>
      <c r="M227" s="136" t="s">
        <v>1</v>
      </c>
      <c r="N227" s="137" t="s">
        <v>39</v>
      </c>
      <c r="P227" s="138">
        <f>O227*H227</f>
        <v>0</v>
      </c>
      <c r="Q227" s="138">
        <v>0</v>
      </c>
      <c r="R227" s="138">
        <f>Q227*H227</f>
        <v>0</v>
      </c>
      <c r="S227" s="138">
        <v>0</v>
      </c>
      <c r="T227" s="139">
        <f>S227*H227</f>
        <v>0</v>
      </c>
      <c r="AR227" s="140" t="s">
        <v>402</v>
      </c>
      <c r="AT227" s="140" t="s">
        <v>119</v>
      </c>
      <c r="AU227" s="140" t="s">
        <v>82</v>
      </c>
      <c r="AY227" s="16" t="s">
        <v>117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82</v>
      </c>
      <c r="BK227" s="141">
        <f>ROUND(I227*H227,2)</f>
        <v>0</v>
      </c>
      <c r="BL227" s="16" t="s">
        <v>402</v>
      </c>
      <c r="BM227" s="140" t="s">
        <v>415</v>
      </c>
    </row>
    <row r="228" spans="2:65" s="1" customFormat="1" ht="16.5" customHeight="1">
      <c r="B228" s="31"/>
      <c r="C228" s="128" t="s">
        <v>416</v>
      </c>
      <c r="D228" s="128" t="s">
        <v>119</v>
      </c>
      <c r="E228" s="129" t="s">
        <v>417</v>
      </c>
      <c r="F228" s="130" t="s">
        <v>418</v>
      </c>
      <c r="G228" s="131" t="s">
        <v>374</v>
      </c>
      <c r="H228" s="132">
        <v>1</v>
      </c>
      <c r="I228" s="133"/>
      <c r="J228" s="134">
        <f>ROUND(I228*H228,2)</f>
        <v>0</v>
      </c>
      <c r="K228" s="135"/>
      <c r="L228" s="31"/>
      <c r="M228" s="136" t="s">
        <v>1</v>
      </c>
      <c r="N228" s="137" t="s">
        <v>39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402</v>
      </c>
      <c r="AT228" s="140" t="s">
        <v>119</v>
      </c>
      <c r="AU228" s="140" t="s">
        <v>82</v>
      </c>
      <c r="AY228" s="16" t="s">
        <v>117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82</v>
      </c>
      <c r="BK228" s="141">
        <f>ROUND(I228*H228,2)</f>
        <v>0</v>
      </c>
      <c r="BL228" s="16" t="s">
        <v>402</v>
      </c>
      <c r="BM228" s="140" t="s">
        <v>419</v>
      </c>
    </row>
    <row r="229" spans="2:65" s="11" customFormat="1" ht="22.9" customHeight="1">
      <c r="B229" s="116"/>
      <c r="D229" s="117" t="s">
        <v>73</v>
      </c>
      <c r="E229" s="126" t="s">
        <v>420</v>
      </c>
      <c r="F229" s="126" t="s">
        <v>421</v>
      </c>
      <c r="I229" s="119"/>
      <c r="J229" s="127">
        <f>BK229</f>
        <v>0</v>
      </c>
      <c r="L229" s="116"/>
      <c r="M229" s="121"/>
      <c r="P229" s="122">
        <f>P230</f>
        <v>0</v>
      </c>
      <c r="R229" s="122">
        <f>R230</f>
        <v>0</v>
      </c>
      <c r="T229" s="123">
        <f>T230</f>
        <v>0</v>
      </c>
      <c r="AR229" s="117" t="s">
        <v>142</v>
      </c>
      <c r="AT229" s="124" t="s">
        <v>73</v>
      </c>
      <c r="AU229" s="124" t="s">
        <v>82</v>
      </c>
      <c r="AY229" s="117" t="s">
        <v>117</v>
      </c>
      <c r="BK229" s="125">
        <f>BK230</f>
        <v>0</v>
      </c>
    </row>
    <row r="230" spans="2:65" s="1" customFormat="1" ht="16.5" customHeight="1">
      <c r="B230" s="31"/>
      <c r="C230" s="128" t="s">
        <v>422</v>
      </c>
      <c r="D230" s="128" t="s">
        <v>119</v>
      </c>
      <c r="E230" s="129" t="s">
        <v>423</v>
      </c>
      <c r="F230" s="130" t="s">
        <v>424</v>
      </c>
      <c r="G230" s="131" t="s">
        <v>374</v>
      </c>
      <c r="H230" s="132">
        <v>1</v>
      </c>
      <c r="I230" s="133"/>
      <c r="J230" s="134">
        <f>ROUND(I230*H230,2)</f>
        <v>0</v>
      </c>
      <c r="K230" s="135"/>
      <c r="L230" s="31"/>
      <c r="M230" s="174" t="s">
        <v>1</v>
      </c>
      <c r="N230" s="175" t="s">
        <v>39</v>
      </c>
      <c r="O230" s="176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AR230" s="140" t="s">
        <v>402</v>
      </c>
      <c r="AT230" s="140" t="s">
        <v>119</v>
      </c>
      <c r="AU230" s="140" t="s">
        <v>84</v>
      </c>
      <c r="AY230" s="16" t="s">
        <v>117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82</v>
      </c>
      <c r="BK230" s="141">
        <f>ROUND(I230*H230,2)</f>
        <v>0</v>
      </c>
      <c r="BL230" s="16" t="s">
        <v>402</v>
      </c>
      <c r="BM230" s="140" t="s">
        <v>425</v>
      </c>
    </row>
    <row r="231" spans="2:65" s="1" customFormat="1" ht="6.95" customHeight="1">
      <c r="B231" s="43"/>
      <c r="C231" s="44"/>
      <c r="D231" s="44"/>
      <c r="E231" s="44"/>
      <c r="F231" s="44"/>
      <c r="G231" s="44"/>
      <c r="H231" s="44"/>
      <c r="I231" s="44"/>
      <c r="J231" s="44"/>
      <c r="K231" s="44"/>
      <c r="L231" s="31"/>
    </row>
  </sheetData>
  <sheetProtection algorithmName="SHA-512" hashValue="7oiWWbDA6Q5NXPwRgNNAD8mFMo7jhsHRrFrwi+n0+YYlvNC0H+O9mC21mGtJ6LTTqYzVkycbjL8vh6YhjZ+Wtw==" saltValue="CuMh0mSSCWDFq8VJG2Vkjm5T5oY9Xg4ydzzVnFn+fTO83ChSdwGTBfb7Q8dcdnwkk90Sg0GOFTG+waYXgSobKQ==" spinCount="100000" sheet="1" objects="1" scenarios="1" formatColumns="0" formatRows="0" autoFilter="0"/>
  <autoFilter ref="C124:K23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80A0-0B0A-4B41-9370-EFA01BB1682D}">
  <dimension ref="A1"/>
  <sheetViews>
    <sheetView tabSelected="1"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01 - Řízený zemní protlak...</vt:lpstr>
      <vt:lpstr>List1</vt:lpstr>
      <vt:lpstr>'01 - Řízený zemní protlak...'!Názvy_tisku</vt:lpstr>
      <vt:lpstr>'Rekapitulace stavby'!Názvy_tisku</vt:lpstr>
      <vt:lpstr>'01 - Řízený zemní protlak...'!Oblast_tisku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Antonín Hrabal</cp:lastModifiedBy>
  <dcterms:created xsi:type="dcterms:W3CDTF">2025-04-25T09:58:11Z</dcterms:created>
  <dcterms:modified xsi:type="dcterms:W3CDTF">2025-05-30T09:07:18Z</dcterms:modified>
</cp:coreProperties>
</file>