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E:\KrosData\Export\"/>
    </mc:Choice>
  </mc:AlternateContent>
  <xr:revisionPtr revIDLastSave="0" documentId="13_ncr:1_{4D2F2E0F-F550-40D3-BAD7-E2A9CC4ACF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kapitulace stavby" sheetId="1" r:id="rId1"/>
    <sheet name="SO 01 - PRODLOUŽENÍ VÝTLAKU" sheetId="2" r:id="rId2"/>
    <sheet name="SO 02 - OPRAVA MÍSTNÍCH K..." sheetId="3" r:id="rId3"/>
    <sheet name="PS 01 - ČERPACÍ STANICE -..." sheetId="4" r:id="rId4"/>
    <sheet name="PS 02 - ČERPACÍ STANICE -..." sheetId="5" r:id="rId5"/>
    <sheet name="90 - OSTATNÍ NÁKLADY" sheetId="6" r:id="rId6"/>
  </sheets>
  <definedNames>
    <definedName name="_xlnm._FilterDatabase" localSheetId="5" hidden="1">'90 - OSTATNÍ NÁKLADY'!$C$116:$K$127</definedName>
    <definedName name="_xlnm._FilterDatabase" localSheetId="3" hidden="1">'PS 01 - ČERPACÍ STANICE -...'!$C$117:$K$127</definedName>
    <definedName name="_xlnm._FilterDatabase" localSheetId="4" hidden="1">'PS 02 - ČERPACÍ STANICE -...'!$C$118:$K$147</definedName>
    <definedName name="_xlnm._FilterDatabase" localSheetId="1" hidden="1">'SO 01 - PRODLOUŽENÍ VÝTLAKU'!$C$132:$K$679</definedName>
    <definedName name="_xlnm._FilterDatabase" localSheetId="2" hidden="1">'SO 02 - OPRAVA MÍSTNÍCH K...'!$C$120:$K$176</definedName>
    <definedName name="_xlnm.Print_Titles" localSheetId="5">'90 - OSTATNÍ NÁKLADY'!$116:$116</definedName>
    <definedName name="_xlnm.Print_Titles" localSheetId="3">'PS 01 - ČERPACÍ STANICE -...'!$117:$117</definedName>
    <definedName name="_xlnm.Print_Titles" localSheetId="4">'PS 02 - ČERPACÍ STANICE -...'!$118:$118</definedName>
    <definedName name="_xlnm.Print_Titles" localSheetId="0">'Rekapitulace stavby'!$92:$92</definedName>
    <definedName name="_xlnm.Print_Titles" localSheetId="1">'SO 01 - PRODLOUŽENÍ VÝTLAKU'!$132:$132</definedName>
    <definedName name="_xlnm.Print_Titles" localSheetId="2">'SO 02 - OPRAVA MÍSTNÍCH K...'!$120:$120</definedName>
    <definedName name="_xlnm.Print_Area" localSheetId="5">'90 - OSTATNÍ NÁKLADY'!$C$4:$J$76,'90 - OSTATNÍ NÁKLADY'!$C$82:$J$98,'90 - OSTATNÍ NÁKLADY'!$C$104:$K$127</definedName>
    <definedName name="_xlnm.Print_Area" localSheetId="3">'PS 01 - ČERPACÍ STANICE -...'!$C$4:$J$76,'PS 01 - ČERPACÍ STANICE -...'!$C$82:$J$99,'PS 01 - ČERPACÍ STANICE -...'!$C$105:$K$127</definedName>
    <definedName name="_xlnm.Print_Area" localSheetId="4">'PS 02 - ČERPACÍ STANICE -...'!$C$4:$J$76,'PS 02 - ČERPACÍ STANICE -...'!$C$82:$J$100,'PS 02 - ČERPACÍ STANICE -...'!$C$106:$K$147</definedName>
    <definedName name="_xlnm.Print_Area" localSheetId="0">'Rekapitulace stavby'!$D$4:$AO$76,'Rekapitulace stavby'!$C$82:$AQ$100</definedName>
    <definedName name="_xlnm.Print_Area" localSheetId="1">'SO 01 - PRODLOUŽENÍ VÝTLAKU'!$C$4:$J$76,'SO 01 - PRODLOUŽENÍ VÝTLAKU'!$C$82:$J$114,'SO 01 - PRODLOUŽENÍ VÝTLAKU'!$C$120:$K$679</definedName>
    <definedName name="_xlnm.Print_Area" localSheetId="2">'SO 02 - OPRAVA MÍSTNÍCH K...'!$C$4:$J$76,'SO 02 - OPRAVA MÍSTNÍCH K...'!$C$82:$J$102,'SO 02 - OPRAVA MÍSTNÍCH K...'!$C$108:$K$176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99" i="1"/>
  <c r="J35" i="6"/>
  <c r="AX99" i="1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J114" i="6"/>
  <c r="J113" i="6"/>
  <c r="F113" i="6"/>
  <c r="F111" i="6"/>
  <c r="E109" i="6"/>
  <c r="J92" i="6"/>
  <c r="J91" i="6"/>
  <c r="F91" i="6"/>
  <c r="F89" i="6"/>
  <c r="E87" i="6"/>
  <c r="J18" i="6"/>
  <c r="E18" i="6"/>
  <c r="F114" i="6"/>
  <c r="J17" i="6"/>
  <c r="J12" i="6"/>
  <c r="J111" i="6" s="1"/>
  <c r="E7" i="6"/>
  <c r="E85" i="6" s="1"/>
  <c r="J37" i="5"/>
  <c r="J36" i="5"/>
  <c r="AY98" i="1"/>
  <c r="J35" i="5"/>
  <c r="AX98" i="1"/>
  <c r="BI134" i="5"/>
  <c r="BH134" i="5"/>
  <c r="BG134" i="5"/>
  <c r="BF134" i="5"/>
  <c r="T134" i="5"/>
  <c r="T133" i="5"/>
  <c r="R134" i="5"/>
  <c r="R133" i="5"/>
  <c r="P134" i="5"/>
  <c r="P133" i="5"/>
  <c r="BI122" i="5"/>
  <c r="BH122" i="5"/>
  <c r="BG122" i="5"/>
  <c r="BF122" i="5"/>
  <c r="T122" i="5"/>
  <c r="T121" i="5"/>
  <c r="T120" i="5" s="1"/>
  <c r="T119" i="5" s="1"/>
  <c r="R122" i="5"/>
  <c r="R121" i="5"/>
  <c r="R120" i="5" s="1"/>
  <c r="R119" i="5" s="1"/>
  <c r="P122" i="5"/>
  <c r="P121" i="5"/>
  <c r="P120" i="5" s="1"/>
  <c r="P119" i="5" s="1"/>
  <c r="AU98" i="1" s="1"/>
  <c r="J115" i="5"/>
  <c r="F115" i="5"/>
  <c r="F113" i="5"/>
  <c r="E111" i="5"/>
  <c r="J91" i="5"/>
  <c r="F91" i="5"/>
  <c r="F89" i="5"/>
  <c r="E87" i="5"/>
  <c r="J24" i="5"/>
  <c r="E24" i="5"/>
  <c r="J92" i="5"/>
  <c r="J23" i="5"/>
  <c r="J18" i="5"/>
  <c r="E18" i="5"/>
  <c r="F92" i="5"/>
  <c r="J17" i="5"/>
  <c r="J12" i="5"/>
  <c r="J113" i="5" s="1"/>
  <c r="E7" i="5"/>
  <c r="E85" i="5" s="1"/>
  <c r="J37" i="4"/>
  <c r="J36" i="4"/>
  <c r="AY97" i="1"/>
  <c r="J35" i="4"/>
  <c r="AX97" i="1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0" i="4"/>
  <c r="BH120" i="4"/>
  <c r="BG120" i="4"/>
  <c r="BF120" i="4"/>
  <c r="T120" i="4"/>
  <c r="T119" i="4"/>
  <c r="R120" i="4"/>
  <c r="R119" i="4"/>
  <c r="P120" i="4"/>
  <c r="P119" i="4"/>
  <c r="J114" i="4"/>
  <c r="F114" i="4"/>
  <c r="F112" i="4"/>
  <c r="E110" i="4"/>
  <c r="J91" i="4"/>
  <c r="F91" i="4"/>
  <c r="F89" i="4"/>
  <c r="E87" i="4"/>
  <c r="J24" i="4"/>
  <c r="E24" i="4"/>
  <c r="J115" i="4" s="1"/>
  <c r="J23" i="4"/>
  <c r="J18" i="4"/>
  <c r="E18" i="4"/>
  <c r="F115" i="4" s="1"/>
  <c r="J17" i="4"/>
  <c r="J12" i="4"/>
  <c r="J89" i="4"/>
  <c r="E7" i="4"/>
  <c r="E108" i="4"/>
  <c r="J37" i="3"/>
  <c r="J36" i="3"/>
  <c r="AY96" i="1" s="1"/>
  <c r="J35" i="3"/>
  <c r="AX96" i="1" s="1"/>
  <c r="BI176" i="3"/>
  <c r="BH176" i="3"/>
  <c r="BG176" i="3"/>
  <c r="BF176" i="3"/>
  <c r="T176" i="3"/>
  <c r="T175" i="3" s="1"/>
  <c r="R176" i="3"/>
  <c r="R175" i="3" s="1"/>
  <c r="P176" i="3"/>
  <c r="P175" i="3" s="1"/>
  <c r="BI173" i="3"/>
  <c r="BH173" i="3"/>
  <c r="BG173" i="3"/>
  <c r="BF173" i="3"/>
  <c r="T173" i="3"/>
  <c r="T172" i="3" s="1"/>
  <c r="R173" i="3"/>
  <c r="R172" i="3" s="1"/>
  <c r="P173" i="3"/>
  <c r="P172" i="3" s="1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1" i="3"/>
  <c r="BH151" i="3"/>
  <c r="BG151" i="3"/>
  <c r="BF151" i="3"/>
  <c r="T151" i="3"/>
  <c r="R151" i="3"/>
  <c r="P151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4" i="3"/>
  <c r="BH124" i="3"/>
  <c r="BG124" i="3"/>
  <c r="BF124" i="3"/>
  <c r="T124" i="3"/>
  <c r="R124" i="3"/>
  <c r="P124" i="3"/>
  <c r="J118" i="3"/>
  <c r="J117" i="3"/>
  <c r="F117" i="3"/>
  <c r="F115" i="3"/>
  <c r="E113" i="3"/>
  <c r="J92" i="3"/>
  <c r="J91" i="3"/>
  <c r="F91" i="3"/>
  <c r="F89" i="3"/>
  <c r="E87" i="3"/>
  <c r="J18" i="3"/>
  <c r="E18" i="3"/>
  <c r="F118" i="3"/>
  <c r="J17" i="3"/>
  <c r="J12" i="3"/>
  <c r="J115" i="3" s="1"/>
  <c r="E7" i="3"/>
  <c r="E111" i="3" s="1"/>
  <c r="J37" i="2"/>
  <c r="J36" i="2"/>
  <c r="AY95" i="1"/>
  <c r="J35" i="2"/>
  <c r="AX95" i="1"/>
  <c r="BI678" i="2"/>
  <c r="BH678" i="2"/>
  <c r="BG678" i="2"/>
  <c r="BF678" i="2"/>
  <c r="T678" i="2"/>
  <c r="R678" i="2"/>
  <c r="P678" i="2"/>
  <c r="BI675" i="2"/>
  <c r="BH675" i="2"/>
  <c r="BG675" i="2"/>
  <c r="BF675" i="2"/>
  <c r="T675" i="2"/>
  <c r="R675" i="2"/>
  <c r="P675" i="2"/>
  <c r="BI673" i="2"/>
  <c r="BH673" i="2"/>
  <c r="BG673" i="2"/>
  <c r="BF673" i="2"/>
  <c r="T673" i="2"/>
  <c r="R673" i="2"/>
  <c r="P673" i="2"/>
  <c r="BI672" i="2"/>
  <c r="BH672" i="2"/>
  <c r="BG672" i="2"/>
  <c r="BF672" i="2"/>
  <c r="T672" i="2"/>
  <c r="R672" i="2"/>
  <c r="P672" i="2"/>
  <c r="BI665" i="2"/>
  <c r="BH665" i="2"/>
  <c r="BG665" i="2"/>
  <c r="BF665" i="2"/>
  <c r="T665" i="2"/>
  <c r="T664" i="2"/>
  <c r="R665" i="2"/>
  <c r="R664" i="2"/>
  <c r="P665" i="2"/>
  <c r="P664" i="2"/>
  <c r="BI663" i="2"/>
  <c r="BH663" i="2"/>
  <c r="BG663" i="2"/>
  <c r="BF663" i="2"/>
  <c r="T663" i="2"/>
  <c r="R663" i="2"/>
  <c r="P663" i="2"/>
  <c r="BI661" i="2"/>
  <c r="BH661" i="2"/>
  <c r="BG661" i="2"/>
  <c r="BF661" i="2"/>
  <c r="T661" i="2"/>
  <c r="R661" i="2"/>
  <c r="P661" i="2"/>
  <c r="BI659" i="2"/>
  <c r="BH659" i="2"/>
  <c r="BG659" i="2"/>
  <c r="BF659" i="2"/>
  <c r="T659" i="2"/>
  <c r="R659" i="2"/>
  <c r="P659" i="2"/>
  <c r="BI657" i="2"/>
  <c r="BH657" i="2"/>
  <c r="BG657" i="2"/>
  <c r="BF657" i="2"/>
  <c r="T657" i="2"/>
  <c r="R657" i="2"/>
  <c r="P657" i="2"/>
  <c r="BI655" i="2"/>
  <c r="BH655" i="2"/>
  <c r="BG655" i="2"/>
  <c r="BF655" i="2"/>
  <c r="T655" i="2"/>
  <c r="R655" i="2"/>
  <c r="P655" i="2"/>
  <c r="BI653" i="2"/>
  <c r="BH653" i="2"/>
  <c r="BG653" i="2"/>
  <c r="BF653" i="2"/>
  <c r="T653" i="2"/>
  <c r="R653" i="2"/>
  <c r="P653" i="2"/>
  <c r="BI650" i="2"/>
  <c r="BH650" i="2"/>
  <c r="BG650" i="2"/>
  <c r="BF650" i="2"/>
  <c r="T650" i="2"/>
  <c r="R650" i="2"/>
  <c r="P650" i="2"/>
  <c r="BI648" i="2"/>
  <c r="BH648" i="2"/>
  <c r="BG648" i="2"/>
  <c r="BF648" i="2"/>
  <c r="T648" i="2"/>
  <c r="R648" i="2"/>
  <c r="P648" i="2"/>
  <c r="BI645" i="2"/>
  <c r="BH645" i="2"/>
  <c r="BG645" i="2"/>
  <c r="BF645" i="2"/>
  <c r="T645" i="2"/>
  <c r="R645" i="2"/>
  <c r="P645" i="2"/>
  <c r="BI642" i="2"/>
  <c r="BH642" i="2"/>
  <c r="BG642" i="2"/>
  <c r="BF642" i="2"/>
  <c r="T642" i="2"/>
  <c r="T641" i="2" s="1"/>
  <c r="R642" i="2"/>
  <c r="R641" i="2" s="1"/>
  <c r="P642" i="2"/>
  <c r="P641" i="2" s="1"/>
  <c r="BI640" i="2"/>
  <c r="BH640" i="2"/>
  <c r="BG640" i="2"/>
  <c r="BF640" i="2"/>
  <c r="T640" i="2"/>
  <c r="R640" i="2"/>
  <c r="P640" i="2"/>
  <c r="BI639" i="2"/>
  <c r="BH639" i="2"/>
  <c r="BG639" i="2"/>
  <c r="BF639" i="2"/>
  <c r="T639" i="2"/>
  <c r="R639" i="2"/>
  <c r="P639" i="2"/>
  <c r="BI638" i="2"/>
  <c r="BH638" i="2"/>
  <c r="BG638" i="2"/>
  <c r="BF638" i="2"/>
  <c r="T638" i="2"/>
  <c r="R638" i="2"/>
  <c r="P638" i="2"/>
  <c r="BI637" i="2"/>
  <c r="BH637" i="2"/>
  <c r="BG637" i="2"/>
  <c r="BF637" i="2"/>
  <c r="T637" i="2"/>
  <c r="R637" i="2"/>
  <c r="P637" i="2"/>
  <c r="BI636" i="2"/>
  <c r="BH636" i="2"/>
  <c r="BG636" i="2"/>
  <c r="BF636" i="2"/>
  <c r="T636" i="2"/>
  <c r="R636" i="2"/>
  <c r="P636" i="2"/>
  <c r="BI635" i="2"/>
  <c r="BH635" i="2"/>
  <c r="BG635" i="2"/>
  <c r="BF635" i="2"/>
  <c r="T635" i="2"/>
  <c r="R635" i="2"/>
  <c r="P635" i="2"/>
  <c r="BI634" i="2"/>
  <c r="BH634" i="2"/>
  <c r="BG634" i="2"/>
  <c r="BF634" i="2"/>
  <c r="T634" i="2"/>
  <c r="R634" i="2"/>
  <c r="P634" i="2"/>
  <c r="BI633" i="2"/>
  <c r="BH633" i="2"/>
  <c r="BG633" i="2"/>
  <c r="BF633" i="2"/>
  <c r="T633" i="2"/>
  <c r="R633" i="2"/>
  <c r="P633" i="2"/>
  <c r="BI632" i="2"/>
  <c r="BH632" i="2"/>
  <c r="BG632" i="2"/>
  <c r="BF632" i="2"/>
  <c r="T632" i="2"/>
  <c r="R632" i="2"/>
  <c r="P632" i="2"/>
  <c r="BI631" i="2"/>
  <c r="BH631" i="2"/>
  <c r="BG631" i="2"/>
  <c r="BF631" i="2"/>
  <c r="T631" i="2"/>
  <c r="R631" i="2"/>
  <c r="P631" i="2"/>
  <c r="BI630" i="2"/>
  <c r="BH630" i="2"/>
  <c r="BG630" i="2"/>
  <c r="BF630" i="2"/>
  <c r="T630" i="2"/>
  <c r="R630" i="2"/>
  <c r="P630" i="2"/>
  <c r="BI629" i="2"/>
  <c r="BH629" i="2"/>
  <c r="BG629" i="2"/>
  <c r="BF629" i="2"/>
  <c r="T629" i="2"/>
  <c r="R629" i="2"/>
  <c r="P629" i="2"/>
  <c r="BI628" i="2"/>
  <c r="BH628" i="2"/>
  <c r="BG628" i="2"/>
  <c r="BF628" i="2"/>
  <c r="T628" i="2"/>
  <c r="R628" i="2"/>
  <c r="P628" i="2"/>
  <c r="BI627" i="2"/>
  <c r="BH627" i="2"/>
  <c r="BG627" i="2"/>
  <c r="BF627" i="2"/>
  <c r="T627" i="2"/>
  <c r="R627" i="2"/>
  <c r="P627" i="2"/>
  <c r="BI626" i="2"/>
  <c r="BH626" i="2"/>
  <c r="BG626" i="2"/>
  <c r="BF626" i="2"/>
  <c r="T626" i="2"/>
  <c r="R626" i="2"/>
  <c r="P626" i="2"/>
  <c r="BI625" i="2"/>
  <c r="BH625" i="2"/>
  <c r="BG625" i="2"/>
  <c r="BF625" i="2"/>
  <c r="T625" i="2"/>
  <c r="R625" i="2"/>
  <c r="P625" i="2"/>
  <c r="BI623" i="2"/>
  <c r="BH623" i="2"/>
  <c r="BG623" i="2"/>
  <c r="BF623" i="2"/>
  <c r="T623" i="2"/>
  <c r="R623" i="2"/>
  <c r="P623" i="2"/>
  <c r="BI621" i="2"/>
  <c r="BH621" i="2"/>
  <c r="BG621" i="2"/>
  <c r="BF621" i="2"/>
  <c r="T621" i="2"/>
  <c r="R621" i="2"/>
  <c r="P621" i="2"/>
  <c r="BI620" i="2"/>
  <c r="BH620" i="2"/>
  <c r="BG620" i="2"/>
  <c r="BF620" i="2"/>
  <c r="T620" i="2"/>
  <c r="R620" i="2"/>
  <c r="P620" i="2"/>
  <c r="BI618" i="2"/>
  <c r="BH618" i="2"/>
  <c r="BG618" i="2"/>
  <c r="BF618" i="2"/>
  <c r="T618" i="2"/>
  <c r="R618" i="2"/>
  <c r="P618" i="2"/>
  <c r="BI617" i="2"/>
  <c r="BH617" i="2"/>
  <c r="BG617" i="2"/>
  <c r="BF617" i="2"/>
  <c r="T617" i="2"/>
  <c r="R617" i="2"/>
  <c r="P617" i="2"/>
  <c r="BI616" i="2"/>
  <c r="BH616" i="2"/>
  <c r="BG616" i="2"/>
  <c r="BF616" i="2"/>
  <c r="T616" i="2"/>
  <c r="R616" i="2"/>
  <c r="P616" i="2"/>
  <c r="BI615" i="2"/>
  <c r="BH615" i="2"/>
  <c r="BG615" i="2"/>
  <c r="BF615" i="2"/>
  <c r="T615" i="2"/>
  <c r="R615" i="2"/>
  <c r="P615" i="2"/>
  <c r="BI614" i="2"/>
  <c r="BH614" i="2"/>
  <c r="BG614" i="2"/>
  <c r="BF614" i="2"/>
  <c r="T614" i="2"/>
  <c r="R614" i="2"/>
  <c r="P614" i="2"/>
  <c r="BI613" i="2"/>
  <c r="BH613" i="2"/>
  <c r="BG613" i="2"/>
  <c r="BF613" i="2"/>
  <c r="T613" i="2"/>
  <c r="R613" i="2"/>
  <c r="P613" i="2"/>
  <c r="BI612" i="2"/>
  <c r="BH612" i="2"/>
  <c r="BG612" i="2"/>
  <c r="BF612" i="2"/>
  <c r="T612" i="2"/>
  <c r="R612" i="2"/>
  <c r="P612" i="2"/>
  <c r="BI611" i="2"/>
  <c r="BH611" i="2"/>
  <c r="BG611" i="2"/>
  <c r="BF611" i="2"/>
  <c r="T611" i="2"/>
  <c r="R611" i="2"/>
  <c r="P611" i="2"/>
  <c r="BI610" i="2"/>
  <c r="BH610" i="2"/>
  <c r="BG610" i="2"/>
  <c r="BF610" i="2"/>
  <c r="T610" i="2"/>
  <c r="R610" i="2"/>
  <c r="P610" i="2"/>
  <c r="BI609" i="2"/>
  <c r="BH609" i="2"/>
  <c r="BG609" i="2"/>
  <c r="BF609" i="2"/>
  <c r="T609" i="2"/>
  <c r="R609" i="2"/>
  <c r="P609" i="2"/>
  <c r="BI608" i="2"/>
  <c r="BH608" i="2"/>
  <c r="BG608" i="2"/>
  <c r="BF608" i="2"/>
  <c r="T608" i="2"/>
  <c r="R608" i="2"/>
  <c r="P608" i="2"/>
  <c r="BI607" i="2"/>
  <c r="BH607" i="2"/>
  <c r="BG607" i="2"/>
  <c r="BF607" i="2"/>
  <c r="T607" i="2"/>
  <c r="R607" i="2"/>
  <c r="P607" i="2"/>
  <c r="BI606" i="2"/>
  <c r="BH606" i="2"/>
  <c r="BG606" i="2"/>
  <c r="BF606" i="2"/>
  <c r="T606" i="2"/>
  <c r="R606" i="2"/>
  <c r="P606" i="2"/>
  <c r="BI605" i="2"/>
  <c r="BH605" i="2"/>
  <c r="BG605" i="2"/>
  <c r="BF605" i="2"/>
  <c r="T605" i="2"/>
  <c r="R605" i="2"/>
  <c r="P605" i="2"/>
  <c r="BI604" i="2"/>
  <c r="BH604" i="2"/>
  <c r="BG604" i="2"/>
  <c r="BF604" i="2"/>
  <c r="T604" i="2"/>
  <c r="R604" i="2"/>
  <c r="P604" i="2"/>
  <c r="BI603" i="2"/>
  <c r="BH603" i="2"/>
  <c r="BG603" i="2"/>
  <c r="BF603" i="2"/>
  <c r="T603" i="2"/>
  <c r="R603" i="2"/>
  <c r="P603" i="2"/>
  <c r="BI602" i="2"/>
  <c r="BH602" i="2"/>
  <c r="BG602" i="2"/>
  <c r="BF602" i="2"/>
  <c r="T602" i="2"/>
  <c r="R602" i="2"/>
  <c r="P602" i="2"/>
  <c r="BI601" i="2"/>
  <c r="BH601" i="2"/>
  <c r="BG601" i="2"/>
  <c r="BF601" i="2"/>
  <c r="T601" i="2"/>
  <c r="R601" i="2"/>
  <c r="P601" i="2"/>
  <c r="BI600" i="2"/>
  <c r="BH600" i="2"/>
  <c r="BG600" i="2"/>
  <c r="BF600" i="2"/>
  <c r="T600" i="2"/>
  <c r="R600" i="2"/>
  <c r="P600" i="2"/>
  <c r="BI599" i="2"/>
  <c r="BH599" i="2"/>
  <c r="BG599" i="2"/>
  <c r="BF599" i="2"/>
  <c r="T599" i="2"/>
  <c r="R599" i="2"/>
  <c r="P599" i="2"/>
  <c r="BI597" i="2"/>
  <c r="BH597" i="2"/>
  <c r="BG597" i="2"/>
  <c r="BF597" i="2"/>
  <c r="T597" i="2"/>
  <c r="R597" i="2"/>
  <c r="P597" i="2"/>
  <c r="BI595" i="2"/>
  <c r="BH595" i="2"/>
  <c r="BG595" i="2"/>
  <c r="BF595" i="2"/>
  <c r="T595" i="2"/>
  <c r="R595" i="2"/>
  <c r="P595" i="2"/>
  <c r="BI593" i="2"/>
  <c r="BH593" i="2"/>
  <c r="BG593" i="2"/>
  <c r="BF593" i="2"/>
  <c r="T593" i="2"/>
  <c r="R593" i="2"/>
  <c r="P593" i="2"/>
  <c r="BI592" i="2"/>
  <c r="BH592" i="2"/>
  <c r="BG592" i="2"/>
  <c r="BF592" i="2"/>
  <c r="T592" i="2"/>
  <c r="R592" i="2"/>
  <c r="P592" i="2"/>
  <c r="BI584" i="2"/>
  <c r="BH584" i="2"/>
  <c r="BG584" i="2"/>
  <c r="BF584" i="2"/>
  <c r="T584" i="2"/>
  <c r="R584" i="2"/>
  <c r="P584" i="2"/>
  <c r="BI582" i="2"/>
  <c r="BH582" i="2"/>
  <c r="BG582" i="2"/>
  <c r="BF582" i="2"/>
  <c r="T582" i="2"/>
  <c r="R582" i="2"/>
  <c r="P582" i="2"/>
  <c r="BI580" i="2"/>
  <c r="BH580" i="2"/>
  <c r="BG580" i="2"/>
  <c r="BF580" i="2"/>
  <c r="T580" i="2"/>
  <c r="R580" i="2"/>
  <c r="P580" i="2"/>
  <c r="BI579" i="2"/>
  <c r="BH579" i="2"/>
  <c r="BG579" i="2"/>
  <c r="BF579" i="2"/>
  <c r="T579" i="2"/>
  <c r="R579" i="2"/>
  <c r="P579" i="2"/>
  <c r="BI578" i="2"/>
  <c r="BH578" i="2"/>
  <c r="BG578" i="2"/>
  <c r="BF578" i="2"/>
  <c r="T578" i="2"/>
  <c r="R578" i="2"/>
  <c r="P578" i="2"/>
  <c r="BI577" i="2"/>
  <c r="BH577" i="2"/>
  <c r="BG577" i="2"/>
  <c r="BF577" i="2"/>
  <c r="T577" i="2"/>
  <c r="R577" i="2"/>
  <c r="P577" i="2"/>
  <c r="BI575" i="2"/>
  <c r="BH575" i="2"/>
  <c r="BG575" i="2"/>
  <c r="BF575" i="2"/>
  <c r="T575" i="2"/>
  <c r="R575" i="2"/>
  <c r="P575" i="2"/>
  <c r="BI569" i="2"/>
  <c r="BH569" i="2"/>
  <c r="BG569" i="2"/>
  <c r="BF569" i="2"/>
  <c r="T569" i="2"/>
  <c r="R569" i="2"/>
  <c r="P569" i="2"/>
  <c r="BI567" i="2"/>
  <c r="BH567" i="2"/>
  <c r="BG567" i="2"/>
  <c r="BF567" i="2"/>
  <c r="T567" i="2"/>
  <c r="R567" i="2"/>
  <c r="P567" i="2"/>
  <c r="BI565" i="2"/>
  <c r="BH565" i="2"/>
  <c r="BG565" i="2"/>
  <c r="BF565" i="2"/>
  <c r="T565" i="2"/>
  <c r="R565" i="2"/>
  <c r="P565" i="2"/>
  <c r="BI563" i="2"/>
  <c r="BH563" i="2"/>
  <c r="BG563" i="2"/>
  <c r="BF563" i="2"/>
  <c r="T563" i="2"/>
  <c r="R563" i="2"/>
  <c r="P563" i="2"/>
  <c r="BI561" i="2"/>
  <c r="BH561" i="2"/>
  <c r="BG561" i="2"/>
  <c r="BF561" i="2"/>
  <c r="T561" i="2"/>
  <c r="R561" i="2"/>
  <c r="P561" i="2"/>
  <c r="BI560" i="2"/>
  <c r="BH560" i="2"/>
  <c r="BG560" i="2"/>
  <c r="BF560" i="2"/>
  <c r="T560" i="2"/>
  <c r="R560" i="2"/>
  <c r="P560" i="2"/>
  <c r="BI558" i="2"/>
  <c r="BH558" i="2"/>
  <c r="BG558" i="2"/>
  <c r="BF558" i="2"/>
  <c r="T558" i="2"/>
  <c r="R558" i="2"/>
  <c r="P558" i="2"/>
  <c r="BI556" i="2"/>
  <c r="BH556" i="2"/>
  <c r="BG556" i="2"/>
  <c r="BF556" i="2"/>
  <c r="T556" i="2"/>
  <c r="R556" i="2"/>
  <c r="P556" i="2"/>
  <c r="BI555" i="2"/>
  <c r="BH555" i="2"/>
  <c r="BG555" i="2"/>
  <c r="BF555" i="2"/>
  <c r="T555" i="2"/>
  <c r="R555" i="2"/>
  <c r="P555" i="2"/>
  <c r="BI554" i="2"/>
  <c r="BH554" i="2"/>
  <c r="BG554" i="2"/>
  <c r="BF554" i="2"/>
  <c r="T554" i="2"/>
  <c r="R554" i="2"/>
  <c r="P554" i="2"/>
  <c r="BI553" i="2"/>
  <c r="BH553" i="2"/>
  <c r="BG553" i="2"/>
  <c r="BF553" i="2"/>
  <c r="T553" i="2"/>
  <c r="R553" i="2"/>
  <c r="P553" i="2"/>
  <c r="BI552" i="2"/>
  <c r="BH552" i="2"/>
  <c r="BG552" i="2"/>
  <c r="BF552" i="2"/>
  <c r="T552" i="2"/>
  <c r="R552" i="2"/>
  <c r="P552" i="2"/>
  <c r="BI551" i="2"/>
  <c r="BH551" i="2"/>
  <c r="BG551" i="2"/>
  <c r="BF551" i="2"/>
  <c r="T551" i="2"/>
  <c r="R551" i="2"/>
  <c r="P551" i="2"/>
  <c r="BI549" i="2"/>
  <c r="BH549" i="2"/>
  <c r="BG549" i="2"/>
  <c r="BF549" i="2"/>
  <c r="T549" i="2"/>
  <c r="R549" i="2"/>
  <c r="P549" i="2"/>
  <c r="BI546" i="2"/>
  <c r="BH546" i="2"/>
  <c r="BG546" i="2"/>
  <c r="BF546" i="2"/>
  <c r="T546" i="2"/>
  <c r="R546" i="2"/>
  <c r="P546" i="2"/>
  <c r="BI541" i="2"/>
  <c r="BH541" i="2"/>
  <c r="BG541" i="2"/>
  <c r="BF541" i="2"/>
  <c r="T541" i="2"/>
  <c r="R541" i="2"/>
  <c r="P541" i="2"/>
  <c r="BI538" i="2"/>
  <c r="BH538" i="2"/>
  <c r="BG538" i="2"/>
  <c r="BF538" i="2"/>
  <c r="T538" i="2"/>
  <c r="R538" i="2"/>
  <c r="P538" i="2"/>
  <c r="BI536" i="2"/>
  <c r="BH536" i="2"/>
  <c r="BG536" i="2"/>
  <c r="BF536" i="2"/>
  <c r="T536" i="2"/>
  <c r="R536" i="2"/>
  <c r="P536" i="2"/>
  <c r="BI535" i="2"/>
  <c r="BH535" i="2"/>
  <c r="BG535" i="2"/>
  <c r="BF535" i="2"/>
  <c r="T535" i="2"/>
  <c r="R535" i="2"/>
  <c r="P535" i="2"/>
  <c r="BI534" i="2"/>
  <c r="BH534" i="2"/>
  <c r="BG534" i="2"/>
  <c r="BF534" i="2"/>
  <c r="T534" i="2"/>
  <c r="R534" i="2"/>
  <c r="P534" i="2"/>
  <c r="BI533" i="2"/>
  <c r="BH533" i="2"/>
  <c r="BG533" i="2"/>
  <c r="BF533" i="2"/>
  <c r="T533" i="2"/>
  <c r="R533" i="2"/>
  <c r="P533" i="2"/>
  <c r="BI531" i="2"/>
  <c r="BH531" i="2"/>
  <c r="BG531" i="2"/>
  <c r="BF531" i="2"/>
  <c r="T531" i="2"/>
  <c r="R531" i="2"/>
  <c r="P531" i="2"/>
  <c r="BI529" i="2"/>
  <c r="BH529" i="2"/>
  <c r="BG529" i="2"/>
  <c r="BF529" i="2"/>
  <c r="T529" i="2"/>
  <c r="R529" i="2"/>
  <c r="P529" i="2"/>
  <c r="BI527" i="2"/>
  <c r="BH527" i="2"/>
  <c r="BG527" i="2"/>
  <c r="BF527" i="2"/>
  <c r="T527" i="2"/>
  <c r="R527" i="2"/>
  <c r="P527" i="2"/>
  <c r="BI526" i="2"/>
  <c r="BH526" i="2"/>
  <c r="BG526" i="2"/>
  <c r="BF526" i="2"/>
  <c r="T526" i="2"/>
  <c r="R526" i="2"/>
  <c r="P526" i="2"/>
  <c r="BI521" i="2"/>
  <c r="BH521" i="2"/>
  <c r="BG521" i="2"/>
  <c r="BF521" i="2"/>
  <c r="T521" i="2"/>
  <c r="R521" i="2"/>
  <c r="P521" i="2"/>
  <c r="BI519" i="2"/>
  <c r="BH519" i="2"/>
  <c r="BG519" i="2"/>
  <c r="BF519" i="2"/>
  <c r="T519" i="2"/>
  <c r="R519" i="2"/>
  <c r="P519" i="2"/>
  <c r="BI517" i="2"/>
  <c r="BH517" i="2"/>
  <c r="BG517" i="2"/>
  <c r="BF517" i="2"/>
  <c r="T517" i="2"/>
  <c r="R517" i="2"/>
  <c r="P517" i="2"/>
  <c r="BI515" i="2"/>
  <c r="BH515" i="2"/>
  <c r="BG515" i="2"/>
  <c r="BF515" i="2"/>
  <c r="T515" i="2"/>
  <c r="R515" i="2"/>
  <c r="P515" i="2"/>
  <c r="BI514" i="2"/>
  <c r="BH514" i="2"/>
  <c r="BG514" i="2"/>
  <c r="BF514" i="2"/>
  <c r="T514" i="2"/>
  <c r="R514" i="2"/>
  <c r="P514" i="2"/>
  <c r="BI512" i="2"/>
  <c r="BH512" i="2"/>
  <c r="BG512" i="2"/>
  <c r="BF512" i="2"/>
  <c r="T512" i="2"/>
  <c r="R512" i="2"/>
  <c r="P512" i="2"/>
  <c r="BI510" i="2"/>
  <c r="BH510" i="2"/>
  <c r="BG510" i="2"/>
  <c r="BF510" i="2"/>
  <c r="T510" i="2"/>
  <c r="R510" i="2"/>
  <c r="P510" i="2"/>
  <c r="BI509" i="2"/>
  <c r="BH509" i="2"/>
  <c r="BG509" i="2"/>
  <c r="BF509" i="2"/>
  <c r="T509" i="2"/>
  <c r="R509" i="2"/>
  <c r="P509" i="2"/>
  <c r="BI507" i="2"/>
  <c r="BH507" i="2"/>
  <c r="BG507" i="2"/>
  <c r="BF507" i="2"/>
  <c r="T507" i="2"/>
  <c r="R507" i="2"/>
  <c r="P507" i="2"/>
  <c r="BI506" i="2"/>
  <c r="BH506" i="2"/>
  <c r="BG506" i="2"/>
  <c r="BF506" i="2"/>
  <c r="T506" i="2"/>
  <c r="R506" i="2"/>
  <c r="P506" i="2"/>
  <c r="BI505" i="2"/>
  <c r="BH505" i="2"/>
  <c r="BG505" i="2"/>
  <c r="BF505" i="2"/>
  <c r="T505" i="2"/>
  <c r="R505" i="2"/>
  <c r="P505" i="2"/>
  <c r="BI503" i="2"/>
  <c r="BH503" i="2"/>
  <c r="BG503" i="2"/>
  <c r="BF503" i="2"/>
  <c r="T503" i="2"/>
  <c r="R503" i="2"/>
  <c r="P503" i="2"/>
  <c r="BI502" i="2"/>
  <c r="BH502" i="2"/>
  <c r="BG502" i="2"/>
  <c r="BF502" i="2"/>
  <c r="T502" i="2"/>
  <c r="R502" i="2"/>
  <c r="P502" i="2"/>
  <c r="BI501" i="2"/>
  <c r="BH501" i="2"/>
  <c r="BG501" i="2"/>
  <c r="BF501" i="2"/>
  <c r="T501" i="2"/>
  <c r="R501" i="2"/>
  <c r="P501" i="2"/>
  <c r="BI499" i="2"/>
  <c r="BH499" i="2"/>
  <c r="BG499" i="2"/>
  <c r="BF499" i="2"/>
  <c r="T499" i="2"/>
  <c r="R499" i="2"/>
  <c r="P499" i="2"/>
  <c r="BI498" i="2"/>
  <c r="BH498" i="2"/>
  <c r="BG498" i="2"/>
  <c r="BF498" i="2"/>
  <c r="T498" i="2"/>
  <c r="R498" i="2"/>
  <c r="P498" i="2"/>
  <c r="BI497" i="2"/>
  <c r="BH497" i="2"/>
  <c r="BG497" i="2"/>
  <c r="BF497" i="2"/>
  <c r="T497" i="2"/>
  <c r="R497" i="2"/>
  <c r="P497" i="2"/>
  <c r="BI496" i="2"/>
  <c r="BH496" i="2"/>
  <c r="BG496" i="2"/>
  <c r="BF496" i="2"/>
  <c r="T496" i="2"/>
  <c r="R496" i="2"/>
  <c r="P496" i="2"/>
  <c r="BI495" i="2"/>
  <c r="BH495" i="2"/>
  <c r="BG495" i="2"/>
  <c r="BF495" i="2"/>
  <c r="T495" i="2"/>
  <c r="R495" i="2"/>
  <c r="P495" i="2"/>
  <c r="BI494" i="2"/>
  <c r="BH494" i="2"/>
  <c r="BG494" i="2"/>
  <c r="BF494" i="2"/>
  <c r="T494" i="2"/>
  <c r="R494" i="2"/>
  <c r="P494" i="2"/>
  <c r="BI493" i="2"/>
  <c r="BH493" i="2"/>
  <c r="BG493" i="2"/>
  <c r="BF493" i="2"/>
  <c r="T493" i="2"/>
  <c r="R493" i="2"/>
  <c r="P493" i="2"/>
  <c r="BI492" i="2"/>
  <c r="BH492" i="2"/>
  <c r="BG492" i="2"/>
  <c r="BF492" i="2"/>
  <c r="T492" i="2"/>
  <c r="R492" i="2"/>
  <c r="P492" i="2"/>
  <c r="BI491" i="2"/>
  <c r="BH491" i="2"/>
  <c r="BG491" i="2"/>
  <c r="BF491" i="2"/>
  <c r="T491" i="2"/>
  <c r="R491" i="2"/>
  <c r="P491" i="2"/>
  <c r="BI490" i="2"/>
  <c r="BH490" i="2"/>
  <c r="BG490" i="2"/>
  <c r="BF490" i="2"/>
  <c r="T490" i="2"/>
  <c r="R490" i="2"/>
  <c r="P490" i="2"/>
  <c r="BI484" i="2"/>
  <c r="BH484" i="2"/>
  <c r="BG484" i="2"/>
  <c r="BF484" i="2"/>
  <c r="T484" i="2"/>
  <c r="R484" i="2"/>
  <c r="P484" i="2"/>
  <c r="BI482" i="2"/>
  <c r="BH482" i="2"/>
  <c r="BG482" i="2"/>
  <c r="BF482" i="2"/>
  <c r="T482" i="2"/>
  <c r="R482" i="2"/>
  <c r="P482" i="2"/>
  <c r="BI479" i="2"/>
  <c r="BH479" i="2"/>
  <c r="BG479" i="2"/>
  <c r="BF479" i="2"/>
  <c r="T479" i="2"/>
  <c r="R479" i="2"/>
  <c r="P479" i="2"/>
  <c r="BI477" i="2"/>
  <c r="BH477" i="2"/>
  <c r="BG477" i="2"/>
  <c r="BF477" i="2"/>
  <c r="T477" i="2"/>
  <c r="R477" i="2"/>
  <c r="P477" i="2"/>
  <c r="BI472" i="2"/>
  <c r="BH472" i="2"/>
  <c r="BG472" i="2"/>
  <c r="BF472" i="2"/>
  <c r="T472" i="2"/>
  <c r="R472" i="2"/>
  <c r="P472" i="2"/>
  <c r="BI469" i="2"/>
  <c r="BH469" i="2"/>
  <c r="BG469" i="2"/>
  <c r="BF469" i="2"/>
  <c r="T469" i="2"/>
  <c r="T468" i="2" s="1"/>
  <c r="R469" i="2"/>
  <c r="R468" i="2"/>
  <c r="P469" i="2"/>
  <c r="P468" i="2" s="1"/>
  <c r="BI467" i="2"/>
  <c r="BH467" i="2"/>
  <c r="BG467" i="2"/>
  <c r="BF467" i="2"/>
  <c r="T467" i="2"/>
  <c r="R467" i="2"/>
  <c r="P467" i="2"/>
  <c r="BI463" i="2"/>
  <c r="BH463" i="2"/>
  <c r="BG463" i="2"/>
  <c r="BF463" i="2"/>
  <c r="T463" i="2"/>
  <c r="R463" i="2"/>
  <c r="P463" i="2"/>
  <c r="BI461" i="2"/>
  <c r="BH461" i="2"/>
  <c r="BG461" i="2"/>
  <c r="BF461" i="2"/>
  <c r="T461" i="2"/>
  <c r="R461" i="2"/>
  <c r="P461" i="2"/>
  <c r="BI459" i="2"/>
  <c r="BH459" i="2"/>
  <c r="BG459" i="2"/>
  <c r="BF459" i="2"/>
  <c r="T459" i="2"/>
  <c r="R459" i="2"/>
  <c r="P459" i="2"/>
  <c r="BI457" i="2"/>
  <c r="BH457" i="2"/>
  <c r="BG457" i="2"/>
  <c r="BF457" i="2"/>
  <c r="T457" i="2"/>
  <c r="R457" i="2"/>
  <c r="P457" i="2"/>
  <c r="BI455" i="2"/>
  <c r="BH455" i="2"/>
  <c r="BG455" i="2"/>
  <c r="BF455" i="2"/>
  <c r="T455" i="2"/>
  <c r="R455" i="2"/>
  <c r="P455" i="2"/>
  <c r="BI453" i="2"/>
  <c r="BH453" i="2"/>
  <c r="BG453" i="2"/>
  <c r="BF453" i="2"/>
  <c r="T453" i="2"/>
  <c r="R453" i="2"/>
  <c r="P453" i="2"/>
  <c r="BI452" i="2"/>
  <c r="BH452" i="2"/>
  <c r="BG452" i="2"/>
  <c r="BF452" i="2"/>
  <c r="T452" i="2"/>
  <c r="R452" i="2"/>
  <c r="P452" i="2"/>
  <c r="BI450" i="2"/>
  <c r="BH450" i="2"/>
  <c r="BG450" i="2"/>
  <c r="BF450" i="2"/>
  <c r="T450" i="2"/>
  <c r="R450" i="2"/>
  <c r="P450" i="2"/>
  <c r="BI447" i="2"/>
  <c r="BH447" i="2"/>
  <c r="BG447" i="2"/>
  <c r="BF447" i="2"/>
  <c r="T447" i="2"/>
  <c r="R447" i="2"/>
  <c r="P447" i="2"/>
  <c r="BI443" i="2"/>
  <c r="BH443" i="2"/>
  <c r="BG443" i="2"/>
  <c r="BF443" i="2"/>
  <c r="T443" i="2"/>
  <c r="R443" i="2"/>
  <c r="P443" i="2"/>
  <c r="BI439" i="2"/>
  <c r="BH439" i="2"/>
  <c r="BG439" i="2"/>
  <c r="BF439" i="2"/>
  <c r="T439" i="2"/>
  <c r="R439" i="2"/>
  <c r="P439" i="2"/>
  <c r="BI438" i="2"/>
  <c r="BH438" i="2"/>
  <c r="BG438" i="2"/>
  <c r="BF438" i="2"/>
  <c r="T438" i="2"/>
  <c r="R438" i="2"/>
  <c r="P438" i="2"/>
  <c r="BI435" i="2"/>
  <c r="BH435" i="2"/>
  <c r="BG435" i="2"/>
  <c r="BF435" i="2"/>
  <c r="T435" i="2"/>
  <c r="R435" i="2"/>
  <c r="P435" i="2"/>
  <c r="BI434" i="2"/>
  <c r="BH434" i="2"/>
  <c r="BG434" i="2"/>
  <c r="BF434" i="2"/>
  <c r="T434" i="2"/>
  <c r="R434" i="2"/>
  <c r="P434" i="2"/>
  <c r="BI431" i="2"/>
  <c r="BH431" i="2"/>
  <c r="BG431" i="2"/>
  <c r="BF431" i="2"/>
  <c r="T431" i="2"/>
  <c r="R431" i="2"/>
  <c r="P431" i="2"/>
  <c r="BI421" i="2"/>
  <c r="BH421" i="2"/>
  <c r="BG421" i="2"/>
  <c r="BF421" i="2"/>
  <c r="T421" i="2"/>
  <c r="R421" i="2"/>
  <c r="P421" i="2"/>
  <c r="BI420" i="2"/>
  <c r="BH420" i="2"/>
  <c r="BG420" i="2"/>
  <c r="BF420" i="2"/>
  <c r="T420" i="2"/>
  <c r="R420" i="2"/>
  <c r="P420" i="2"/>
  <c r="BI417" i="2"/>
  <c r="BH417" i="2"/>
  <c r="BG417" i="2"/>
  <c r="BF417" i="2"/>
  <c r="T417" i="2"/>
  <c r="R417" i="2"/>
  <c r="P417" i="2"/>
  <c r="BI414" i="2"/>
  <c r="BH414" i="2"/>
  <c r="BG414" i="2"/>
  <c r="BF414" i="2"/>
  <c r="T414" i="2"/>
  <c r="R414" i="2"/>
  <c r="P414" i="2"/>
  <c r="BI413" i="2"/>
  <c r="BH413" i="2"/>
  <c r="BG413" i="2"/>
  <c r="BF413" i="2"/>
  <c r="T413" i="2"/>
  <c r="R413" i="2"/>
  <c r="P413" i="2"/>
  <c r="BI409" i="2"/>
  <c r="BH409" i="2"/>
  <c r="BG409" i="2"/>
  <c r="BF409" i="2"/>
  <c r="T409" i="2"/>
  <c r="R409" i="2"/>
  <c r="P409" i="2"/>
  <c r="BI404" i="2"/>
  <c r="BH404" i="2"/>
  <c r="BG404" i="2"/>
  <c r="BF404" i="2"/>
  <c r="T404" i="2"/>
  <c r="R404" i="2"/>
  <c r="P404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395" i="2"/>
  <c r="BH395" i="2"/>
  <c r="BG395" i="2"/>
  <c r="BF395" i="2"/>
  <c r="T395" i="2"/>
  <c r="R395" i="2"/>
  <c r="P395" i="2"/>
  <c r="BI391" i="2"/>
  <c r="BH391" i="2"/>
  <c r="BG391" i="2"/>
  <c r="BF391" i="2"/>
  <c r="T391" i="2"/>
  <c r="R391" i="2"/>
  <c r="P391" i="2"/>
  <c r="BI389" i="2"/>
  <c r="BH389" i="2"/>
  <c r="BG389" i="2"/>
  <c r="BF389" i="2"/>
  <c r="T389" i="2"/>
  <c r="R389" i="2"/>
  <c r="P389" i="2"/>
  <c r="BI387" i="2"/>
  <c r="BH387" i="2"/>
  <c r="BG387" i="2"/>
  <c r="BF387" i="2"/>
  <c r="T387" i="2"/>
  <c r="R387" i="2"/>
  <c r="P387" i="2"/>
  <c r="BI385" i="2"/>
  <c r="BH385" i="2"/>
  <c r="BG385" i="2"/>
  <c r="BF385" i="2"/>
  <c r="T385" i="2"/>
  <c r="R385" i="2"/>
  <c r="P385" i="2"/>
  <c r="BI383" i="2"/>
  <c r="BH383" i="2"/>
  <c r="BG383" i="2"/>
  <c r="BF383" i="2"/>
  <c r="T383" i="2"/>
  <c r="R383" i="2"/>
  <c r="P383" i="2"/>
  <c r="BI379" i="2"/>
  <c r="BH379" i="2"/>
  <c r="BG379" i="2"/>
  <c r="BF379" i="2"/>
  <c r="T379" i="2"/>
  <c r="R379" i="2"/>
  <c r="P379" i="2"/>
  <c r="BI378" i="2"/>
  <c r="BH378" i="2"/>
  <c r="BG378" i="2"/>
  <c r="BF378" i="2"/>
  <c r="T378" i="2"/>
  <c r="R378" i="2"/>
  <c r="P378" i="2"/>
  <c r="BI374" i="2"/>
  <c r="BH374" i="2"/>
  <c r="BG374" i="2"/>
  <c r="BF374" i="2"/>
  <c r="T374" i="2"/>
  <c r="R374" i="2"/>
  <c r="P374" i="2"/>
  <c r="BI370" i="2"/>
  <c r="BH370" i="2"/>
  <c r="BG370" i="2"/>
  <c r="BF370" i="2"/>
  <c r="T370" i="2"/>
  <c r="R370" i="2"/>
  <c r="P370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4" i="2"/>
  <c r="BH364" i="2"/>
  <c r="BG364" i="2"/>
  <c r="BF364" i="2"/>
  <c r="T364" i="2"/>
  <c r="R364" i="2"/>
  <c r="P364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5" i="2"/>
  <c r="BH355" i="2"/>
  <c r="BG355" i="2"/>
  <c r="BF355" i="2"/>
  <c r="T355" i="2"/>
  <c r="R355" i="2"/>
  <c r="P355" i="2"/>
  <c r="BI352" i="2"/>
  <c r="BH352" i="2"/>
  <c r="BG352" i="2"/>
  <c r="BF352" i="2"/>
  <c r="T352" i="2"/>
  <c r="R352" i="2"/>
  <c r="P352" i="2"/>
  <c r="BI348" i="2"/>
  <c r="BH348" i="2"/>
  <c r="BG348" i="2"/>
  <c r="BF348" i="2"/>
  <c r="T348" i="2"/>
  <c r="R348" i="2"/>
  <c r="P348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6" i="2"/>
  <c r="BH336" i="2"/>
  <c r="BG336" i="2"/>
  <c r="BF336" i="2"/>
  <c r="T336" i="2"/>
  <c r="R336" i="2"/>
  <c r="P336" i="2"/>
  <c r="BI332" i="2"/>
  <c r="BH332" i="2"/>
  <c r="BG332" i="2"/>
  <c r="BF332" i="2"/>
  <c r="T332" i="2"/>
  <c r="R332" i="2"/>
  <c r="P332" i="2"/>
  <c r="BI328" i="2"/>
  <c r="BH328" i="2"/>
  <c r="BG328" i="2"/>
  <c r="BF328" i="2"/>
  <c r="T328" i="2"/>
  <c r="R328" i="2"/>
  <c r="P328" i="2"/>
  <c r="BI297" i="2"/>
  <c r="BH297" i="2"/>
  <c r="BG297" i="2"/>
  <c r="BF297" i="2"/>
  <c r="T297" i="2"/>
  <c r="R297" i="2"/>
  <c r="P297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0" i="2"/>
  <c r="BH270" i="2"/>
  <c r="BG270" i="2"/>
  <c r="BF270" i="2"/>
  <c r="T270" i="2"/>
  <c r="R270" i="2"/>
  <c r="P270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197" i="2"/>
  <c r="BH197" i="2"/>
  <c r="BG197" i="2"/>
  <c r="BF197" i="2"/>
  <c r="T197" i="2"/>
  <c r="R197" i="2"/>
  <c r="P197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J130" i="2"/>
  <c r="J129" i="2"/>
  <c r="F129" i="2"/>
  <c r="F127" i="2"/>
  <c r="E125" i="2"/>
  <c r="J92" i="2"/>
  <c r="J91" i="2"/>
  <c r="F91" i="2"/>
  <c r="F89" i="2"/>
  <c r="E87" i="2"/>
  <c r="J18" i="2"/>
  <c r="E18" i="2"/>
  <c r="F130" i="2" s="1"/>
  <c r="J17" i="2"/>
  <c r="J12" i="2"/>
  <c r="J89" i="2"/>
  <c r="E7" i="2"/>
  <c r="E123" i="2"/>
  <c r="L90" i="1"/>
  <c r="AM90" i="1"/>
  <c r="AM89" i="1"/>
  <c r="L89" i="1"/>
  <c r="AM87" i="1"/>
  <c r="L87" i="1"/>
  <c r="L85" i="1"/>
  <c r="L84" i="1"/>
  <c r="J675" i="2"/>
  <c r="BK672" i="2"/>
  <c r="J663" i="2"/>
  <c r="BK648" i="2"/>
  <c r="J631" i="2"/>
  <c r="BK626" i="2"/>
  <c r="BK617" i="2"/>
  <c r="J606" i="2"/>
  <c r="J592" i="2"/>
  <c r="J575" i="2"/>
  <c r="BK560" i="2"/>
  <c r="BK534" i="2"/>
  <c r="J519" i="2"/>
  <c r="J499" i="2"/>
  <c r="J490" i="2"/>
  <c r="BK463" i="2"/>
  <c r="J447" i="2"/>
  <c r="BK435" i="2"/>
  <c r="J414" i="2"/>
  <c r="J374" i="2"/>
  <c r="J348" i="2"/>
  <c r="J281" i="2"/>
  <c r="J265" i="2"/>
  <c r="J204" i="2"/>
  <c r="BK184" i="2"/>
  <c r="J171" i="2"/>
  <c r="J159" i="2"/>
  <c r="BK141" i="2"/>
  <c r="BK639" i="2"/>
  <c r="BK636" i="2"/>
  <c r="BK630" i="2"/>
  <c r="J627" i="2"/>
  <c r="J620" i="2"/>
  <c r="BK614" i="2"/>
  <c r="BK606" i="2"/>
  <c r="BK600" i="2"/>
  <c r="J584" i="2"/>
  <c r="J561" i="2"/>
  <c r="BK549" i="2"/>
  <c r="BK527" i="2"/>
  <c r="J514" i="2"/>
  <c r="BK502" i="2"/>
  <c r="J494" i="2"/>
  <c r="J477" i="2"/>
  <c r="BK443" i="2"/>
  <c r="J434" i="2"/>
  <c r="BK364" i="2"/>
  <c r="J345" i="2"/>
  <c r="BK297" i="2"/>
  <c r="BK277" i="2"/>
  <c r="BK250" i="2"/>
  <c r="BK206" i="2"/>
  <c r="J192" i="2"/>
  <c r="J156" i="2"/>
  <c r="J149" i="2"/>
  <c r="BK678" i="2"/>
  <c r="J650" i="2"/>
  <c r="BK638" i="2"/>
  <c r="J632" i="2"/>
  <c r="BK621" i="2"/>
  <c r="J612" i="2"/>
  <c r="BK608" i="2"/>
  <c r="BK603" i="2"/>
  <c r="J597" i="2"/>
  <c r="BK579" i="2"/>
  <c r="J567" i="2"/>
  <c r="BK554" i="2"/>
  <c r="BK546" i="2"/>
  <c r="J534" i="2"/>
  <c r="BK512" i="2"/>
  <c r="BK505" i="2"/>
  <c r="J498" i="2"/>
  <c r="J479" i="2"/>
  <c r="BK457" i="2"/>
  <c r="BK452" i="2"/>
  <c r="BK413" i="2"/>
  <c r="BK401" i="2"/>
  <c r="J370" i="2"/>
  <c r="BK348" i="2"/>
  <c r="BK262" i="2"/>
  <c r="BK164" i="2"/>
  <c r="BK153" i="2"/>
  <c r="J138" i="2"/>
  <c r="J655" i="2"/>
  <c r="BK637" i="2"/>
  <c r="BK629" i="2"/>
  <c r="BK607" i="2"/>
  <c r="J580" i="2"/>
  <c r="BK569" i="2"/>
  <c r="J553" i="2"/>
  <c r="J531" i="2"/>
  <c r="BK515" i="2"/>
  <c r="BK499" i="2"/>
  <c r="BK490" i="2"/>
  <c r="BK477" i="2"/>
  <c r="BK459" i="2"/>
  <c r="J443" i="2"/>
  <c r="BK420" i="2"/>
  <c r="BK409" i="2"/>
  <c r="BK389" i="2"/>
  <c r="BK378" i="2"/>
  <c r="J359" i="2"/>
  <c r="J341" i="2"/>
  <c r="J277" i="2"/>
  <c r="BK192" i="2"/>
  <c r="BK175" i="2"/>
  <c r="BK149" i="2"/>
  <c r="J173" i="3"/>
  <c r="BK160" i="3"/>
  <c r="J135" i="3"/>
  <c r="J124" i="3"/>
  <c r="J162" i="3"/>
  <c r="J151" i="3"/>
  <c r="BK129" i="3"/>
  <c r="BK170" i="3"/>
  <c r="J158" i="3"/>
  <c r="J137" i="3"/>
  <c r="J127" i="3"/>
  <c r="BK124" i="4"/>
  <c r="J127" i="4"/>
  <c r="J122" i="4"/>
  <c r="J125" i="4"/>
  <c r="J134" i="5"/>
  <c r="BK134" i="5"/>
  <c r="BK122" i="6"/>
  <c r="BK119" i="6"/>
  <c r="J673" i="2"/>
  <c r="J665" i="2"/>
  <c r="J659" i="2"/>
  <c r="J636" i="2"/>
  <c r="J630" i="2"/>
  <c r="BK623" i="2"/>
  <c r="J615" i="2"/>
  <c r="BK605" i="2"/>
  <c r="BK580" i="2"/>
  <c r="BK567" i="2"/>
  <c r="J554" i="2"/>
  <c r="J535" i="2"/>
  <c r="J529" i="2"/>
  <c r="J512" i="2"/>
  <c r="J496" i="2"/>
  <c r="J469" i="2"/>
  <c r="BK455" i="2"/>
  <c r="BK438" i="2"/>
  <c r="BK421" i="2"/>
  <c r="J401" i="2"/>
  <c r="J367" i="2"/>
  <c r="BK359" i="2"/>
  <c r="J328" i="2"/>
  <c r="BK266" i="2"/>
  <c r="J206" i="2"/>
  <c r="BK186" i="2"/>
  <c r="BK172" i="2"/>
  <c r="BK169" i="2"/>
  <c r="BK158" i="2"/>
  <c r="BK139" i="2"/>
  <c r="J638" i="2"/>
  <c r="BK631" i="2"/>
  <c r="J629" i="2"/>
  <c r="J625" i="2"/>
  <c r="J617" i="2"/>
  <c r="BK613" i="2"/>
  <c r="BK609" i="2"/>
  <c r="J601" i="2"/>
  <c r="BK592" i="2"/>
  <c r="BK575" i="2"/>
  <c r="BK558" i="2"/>
  <c r="J533" i="2"/>
  <c r="J521" i="2"/>
  <c r="BK506" i="2"/>
  <c r="BK498" i="2"/>
  <c r="BK491" i="2"/>
  <c r="J452" i="2"/>
  <c r="J435" i="2"/>
  <c r="J383" i="2"/>
  <c r="J355" i="2"/>
  <c r="J343" i="2"/>
  <c r="BK279" i="2"/>
  <c r="J251" i="2"/>
  <c r="BK204" i="2"/>
  <c r="BK171" i="2"/>
  <c r="J153" i="2"/>
  <c r="BK142" i="2"/>
  <c r="BK659" i="2"/>
  <c r="J642" i="2"/>
  <c r="J637" i="2"/>
  <c r="BK628" i="2"/>
  <c r="BK616" i="2"/>
  <c r="BK610" i="2"/>
  <c r="J607" i="2"/>
  <c r="BK601" i="2"/>
  <c r="J595" i="2"/>
  <c r="BK578" i="2"/>
  <c r="BK556" i="2"/>
  <c r="J552" i="2"/>
  <c r="J536" i="2"/>
  <c r="BK526" i="2"/>
  <c r="J510" i="2"/>
  <c r="J503" i="2"/>
  <c r="BK495" i="2"/>
  <c r="J461" i="2"/>
  <c r="J453" i="2"/>
  <c r="J431" i="2"/>
  <c r="J404" i="2"/>
  <c r="J385" i="2"/>
  <c r="BK367" i="2"/>
  <c r="BK336" i="2"/>
  <c r="J202" i="2"/>
  <c r="J158" i="2"/>
  <c r="J142" i="2"/>
  <c r="J661" i="2"/>
  <c r="BK650" i="2"/>
  <c r="BK640" i="2"/>
  <c r="J633" i="2"/>
  <c r="BK612" i="2"/>
  <c r="J593" i="2"/>
  <c r="J558" i="2"/>
  <c r="J546" i="2"/>
  <c r="BK535" i="2"/>
  <c r="J517" i="2"/>
  <c r="BK503" i="2"/>
  <c r="J495" i="2"/>
  <c r="J482" i="2"/>
  <c r="J463" i="2"/>
  <c r="BK447" i="2"/>
  <c r="BK414" i="2"/>
  <c r="BK403" i="2"/>
  <c r="BK385" i="2"/>
  <c r="BK374" i="2"/>
  <c r="BK352" i="2"/>
  <c r="J336" i="2"/>
  <c r="J270" i="2"/>
  <c r="J250" i="2"/>
  <c r="J182" i="2"/>
  <c r="J151" i="2"/>
  <c r="J136" i="2"/>
  <c r="J166" i="3"/>
  <c r="BK151" i="3"/>
  <c r="BK132" i="3"/>
  <c r="J170" i="3"/>
  <c r="J160" i="3"/>
  <c r="J138" i="3"/>
  <c r="BK127" i="3"/>
  <c r="BK168" i="3"/>
  <c r="J156" i="3"/>
  <c r="BK130" i="3"/>
  <c r="J126" i="3"/>
  <c r="J123" i="4"/>
  <c r="J124" i="4"/>
  <c r="BK125" i="4"/>
  <c r="BK120" i="4"/>
  <c r="J126" i="6"/>
  <c r="BK120" i="6"/>
  <c r="BK126" i="6"/>
  <c r="J125" i="6"/>
  <c r="J120" i="6"/>
  <c r="J123" i="6"/>
  <c r="BK673" i="2"/>
  <c r="J672" i="2"/>
  <c r="BK661" i="2"/>
  <c r="BK645" i="2"/>
  <c r="BK627" i="2"/>
  <c r="J618" i="2"/>
  <c r="J613" i="2"/>
  <c r="BK604" i="2"/>
  <c r="J579" i="2"/>
  <c r="J565" i="2"/>
  <c r="BK541" i="2"/>
  <c r="BK531" i="2"/>
  <c r="J505" i="2"/>
  <c r="BK493" i="2"/>
  <c r="BK472" i="2"/>
  <c r="BK461" i="2"/>
  <c r="BK439" i="2"/>
  <c r="J420" i="2"/>
  <c r="J391" i="2"/>
  <c r="BK370" i="2"/>
  <c r="J364" i="2"/>
  <c r="BK332" i="2"/>
  <c r="BK251" i="2"/>
  <c r="J189" i="2"/>
  <c r="J175" i="2"/>
  <c r="J164" i="2"/>
  <c r="BK155" i="2"/>
  <c r="J645" i="2"/>
  <c r="J635" i="2"/>
  <c r="J628" i="2"/>
  <c r="J621" i="2"/>
  <c r="BK618" i="2"/>
  <c r="J610" i="2"/>
  <c r="J603" i="2"/>
  <c r="BK593" i="2"/>
  <c r="BK563" i="2"/>
  <c r="J555" i="2"/>
  <c r="BK536" i="2"/>
  <c r="J526" i="2"/>
  <c r="BK507" i="2"/>
  <c r="BK497" i="2"/>
  <c r="J492" i="2"/>
  <c r="BK469" i="2"/>
  <c r="J438" i="2"/>
  <c r="BK391" i="2"/>
  <c r="J365" i="2"/>
  <c r="J346" i="2"/>
  <c r="BK328" i="2"/>
  <c r="BK265" i="2"/>
  <c r="J234" i="2"/>
  <c r="BK202" i="2"/>
  <c r="J184" i="2"/>
  <c r="J155" i="2"/>
  <c r="BK136" i="2"/>
  <c r="BK655" i="2"/>
  <c r="J640" i="2"/>
  <c r="BK634" i="2"/>
  <c r="J623" i="2"/>
  <c r="J614" i="2"/>
  <c r="J609" i="2"/>
  <c r="J605" i="2"/>
  <c r="J599" i="2"/>
  <c r="BK582" i="2"/>
  <c r="J569" i="2"/>
  <c r="BK555" i="2"/>
  <c r="BK551" i="2"/>
  <c r="J527" i="2"/>
  <c r="J515" i="2"/>
  <c r="J507" i="2"/>
  <c r="BK501" i="2"/>
  <c r="BK482" i="2"/>
  <c r="J455" i="2"/>
  <c r="J417" i="2"/>
  <c r="J403" i="2"/>
  <c r="J378" i="2"/>
  <c r="BK346" i="2"/>
  <c r="BK261" i="2"/>
  <c r="BK156" i="2"/>
  <c r="J139" i="2"/>
  <c r="BK657" i="2"/>
  <c r="J648" i="2"/>
  <c r="BK635" i="2"/>
  <c r="J626" i="2"/>
  <c r="BK597" i="2"/>
  <c r="J578" i="2"/>
  <c r="J563" i="2"/>
  <c r="J549" i="2"/>
  <c r="J538" i="2"/>
  <c r="BK519" i="2"/>
  <c r="J506" i="2"/>
  <c r="BK492" i="2"/>
  <c r="J484" i="2"/>
  <c r="J467" i="2"/>
  <c r="BK453" i="2"/>
  <c r="J421" i="2"/>
  <c r="J413" i="2"/>
  <c r="J387" i="2"/>
  <c r="J379" i="2"/>
  <c r="BK362" i="2"/>
  <c r="BK343" i="2"/>
  <c r="J279" i="2"/>
  <c r="J261" i="2"/>
  <c r="BK189" i="2"/>
  <c r="J169" i="2"/>
  <c r="BK146" i="2"/>
  <c r="BK176" i="3"/>
  <c r="BK164" i="3"/>
  <c r="BK137" i="3"/>
  <c r="J130" i="3"/>
  <c r="BK166" i="3"/>
  <c r="BK158" i="3"/>
  <c r="J134" i="3"/>
  <c r="BK126" i="3"/>
  <c r="J164" i="3"/>
  <c r="BK138" i="3"/>
  <c r="J129" i="3"/>
  <c r="BK127" i="4"/>
  <c r="J120" i="4"/>
  <c r="BK123" i="4"/>
  <c r="J126" i="4"/>
  <c r="J122" i="5"/>
  <c r="BK122" i="5"/>
  <c r="BK123" i="6"/>
  <c r="J127" i="6"/>
  <c r="BK127" i="6"/>
  <c r="J121" i="6"/>
  <c r="BK124" i="6"/>
  <c r="BK675" i="2"/>
  <c r="BK665" i="2"/>
  <c r="BK663" i="2"/>
  <c r="BK653" i="2"/>
  <c r="BK632" i="2"/>
  <c r="BK625" i="2"/>
  <c r="J616" i="2"/>
  <c r="J608" i="2"/>
  <c r="BK602" i="2"/>
  <c r="J577" i="2"/>
  <c r="BK561" i="2"/>
  <c r="J551" i="2"/>
  <c r="BK533" i="2"/>
  <c r="BK514" i="2"/>
  <c r="J497" i="2"/>
  <c r="BK479" i="2"/>
  <c r="BK467" i="2"/>
  <c r="J450" i="2"/>
  <c r="BK431" i="2"/>
  <c r="BK417" i="2"/>
  <c r="J389" i="2"/>
  <c r="BK365" i="2"/>
  <c r="BK355" i="2"/>
  <c r="J297" i="2"/>
  <c r="BK234" i="2"/>
  <c r="J197" i="2"/>
  <c r="BK182" i="2"/>
  <c r="J168" i="2"/>
  <c r="AS94" i="1"/>
  <c r="BK611" i="2"/>
  <c r="J602" i="2"/>
  <c r="BK599" i="2"/>
  <c r="J582" i="2"/>
  <c r="J560" i="2"/>
  <c r="BK552" i="2"/>
  <c r="BK529" i="2"/>
  <c r="J509" i="2"/>
  <c r="J501" i="2"/>
  <c r="J493" i="2"/>
  <c r="BK484" i="2"/>
  <c r="BK450" i="2"/>
  <c r="BK395" i="2"/>
  <c r="BK379" i="2"/>
  <c r="J352" i="2"/>
  <c r="BK341" i="2"/>
  <c r="BK281" i="2"/>
  <c r="J262" i="2"/>
  <c r="J232" i="2"/>
  <c r="BK197" i="2"/>
  <c r="BK159" i="2"/>
  <c r="BK151" i="2"/>
  <c r="J141" i="2"/>
  <c r="J657" i="2"/>
  <c r="J639" i="2"/>
  <c r="BK633" i="2"/>
  <c r="BK620" i="2"/>
  <c r="J611" i="2"/>
  <c r="J604" i="2"/>
  <c r="J600" i="2"/>
  <c r="BK584" i="2"/>
  <c r="BK577" i="2"/>
  <c r="BK553" i="2"/>
  <c r="BK538" i="2"/>
  <c r="BK517" i="2"/>
  <c r="BK509" i="2"/>
  <c r="J502" i="2"/>
  <c r="BK494" i="2"/>
  <c r="J459" i="2"/>
  <c r="BK434" i="2"/>
  <c r="J409" i="2"/>
  <c r="BK387" i="2"/>
  <c r="J362" i="2"/>
  <c r="BK270" i="2"/>
  <c r="J172" i="2"/>
  <c r="J146" i="2"/>
  <c r="J678" i="2"/>
  <c r="J653" i="2"/>
  <c r="BK642" i="2"/>
  <c r="J634" i="2"/>
  <c r="BK615" i="2"/>
  <c r="BK595" i="2"/>
  <c r="BK565" i="2"/>
  <c r="J556" i="2"/>
  <c r="J541" i="2"/>
  <c r="BK521" i="2"/>
  <c r="BK510" i="2"/>
  <c r="BK496" i="2"/>
  <c r="J491" i="2"/>
  <c r="J472" i="2"/>
  <c r="J457" i="2"/>
  <c r="J439" i="2"/>
  <c r="BK404" i="2"/>
  <c r="J395" i="2"/>
  <c r="BK383" i="2"/>
  <c r="BK345" i="2"/>
  <c r="J332" i="2"/>
  <c r="J266" i="2"/>
  <c r="BK232" i="2"/>
  <c r="J186" i="2"/>
  <c r="BK168" i="2"/>
  <c r="BK138" i="2"/>
  <c r="J168" i="3"/>
  <c r="BK156" i="3"/>
  <c r="BK134" i="3"/>
  <c r="J176" i="3"/>
  <c r="BK155" i="3"/>
  <c r="J132" i="3"/>
  <c r="BK173" i="3"/>
  <c r="BK162" i="3"/>
  <c r="J155" i="3"/>
  <c r="BK135" i="3"/>
  <c r="BK124" i="3"/>
  <c r="BK122" i="4"/>
  <c r="BK126" i="4"/>
  <c r="J124" i="6"/>
  <c r="J119" i="6"/>
  <c r="J122" i="6"/>
  <c r="BK125" i="6"/>
  <c r="BK121" i="6"/>
  <c r="R135" i="2" l="1"/>
  <c r="T354" i="2"/>
  <c r="P369" i="2"/>
  <c r="T394" i="2"/>
  <c r="T134" i="2" s="1"/>
  <c r="T446" i="2"/>
  <c r="BK471" i="2"/>
  <c r="J471" i="2"/>
  <c r="J104" i="2"/>
  <c r="BK596" i="2"/>
  <c r="J596" i="2"/>
  <c r="J105" i="2"/>
  <c r="BK619" i="2"/>
  <c r="J619" i="2" s="1"/>
  <c r="J106" i="2" s="1"/>
  <c r="P644" i="2"/>
  <c r="P643" i="2"/>
  <c r="P671" i="2"/>
  <c r="P674" i="2"/>
  <c r="BK123" i="3"/>
  <c r="J123" i="3"/>
  <c r="J98" i="3" s="1"/>
  <c r="BK159" i="3"/>
  <c r="J159" i="3"/>
  <c r="J99" i="3"/>
  <c r="BK135" i="2"/>
  <c r="J135" i="2"/>
  <c r="J98" i="2"/>
  <c r="BK354" i="2"/>
  <c r="J354" i="2" s="1"/>
  <c r="J99" i="2" s="1"/>
  <c r="BK369" i="2"/>
  <c r="J369" i="2"/>
  <c r="J100" i="2" s="1"/>
  <c r="BK394" i="2"/>
  <c r="J394" i="2"/>
  <c r="J101" i="2"/>
  <c r="BK446" i="2"/>
  <c r="J446" i="2"/>
  <c r="J102" i="2"/>
  <c r="T471" i="2"/>
  <c r="T596" i="2"/>
  <c r="T619" i="2"/>
  <c r="T644" i="2"/>
  <c r="T643" i="2"/>
  <c r="T671" i="2"/>
  <c r="T674" i="2"/>
  <c r="T123" i="3"/>
  <c r="T122" i="3"/>
  <c r="T121" i="3" s="1"/>
  <c r="T159" i="3"/>
  <c r="BK121" i="4"/>
  <c r="J121" i="4"/>
  <c r="J98" i="4" s="1"/>
  <c r="T135" i="2"/>
  <c r="R354" i="2"/>
  <c r="T369" i="2"/>
  <c r="P394" i="2"/>
  <c r="P446" i="2"/>
  <c r="R471" i="2"/>
  <c r="R596" i="2"/>
  <c r="P619" i="2"/>
  <c r="BK644" i="2"/>
  <c r="J644" i="2"/>
  <c r="J109" i="2" s="1"/>
  <c r="BK671" i="2"/>
  <c r="J671" i="2"/>
  <c r="J112" i="2"/>
  <c r="BK674" i="2"/>
  <c r="J674" i="2"/>
  <c r="J113" i="2"/>
  <c r="P123" i="3"/>
  <c r="P122" i="3" s="1"/>
  <c r="P121" i="3" s="1"/>
  <c r="AU96" i="1" s="1"/>
  <c r="P159" i="3"/>
  <c r="R118" i="6"/>
  <c r="R117" i="6"/>
  <c r="P135" i="2"/>
  <c r="P354" i="2"/>
  <c r="R369" i="2"/>
  <c r="R394" i="2"/>
  <c r="R446" i="2"/>
  <c r="P471" i="2"/>
  <c r="P596" i="2"/>
  <c r="R619" i="2"/>
  <c r="R644" i="2"/>
  <c r="R643" i="2"/>
  <c r="R671" i="2"/>
  <c r="R674" i="2"/>
  <c r="R670" i="2"/>
  <c r="R123" i="3"/>
  <c r="R122" i="3" s="1"/>
  <c r="R121" i="3" s="1"/>
  <c r="R159" i="3"/>
  <c r="P121" i="4"/>
  <c r="P118" i="4" s="1"/>
  <c r="AU97" i="1" s="1"/>
  <c r="R121" i="4"/>
  <c r="R118" i="4"/>
  <c r="T121" i="4"/>
  <c r="T118" i="4"/>
  <c r="BK118" i="6"/>
  <c r="J118" i="6"/>
  <c r="J97" i="6" s="1"/>
  <c r="P118" i="6"/>
  <c r="P117" i="6"/>
  <c r="AU99" i="1"/>
  <c r="T118" i="6"/>
  <c r="T117" i="6"/>
  <c r="BK641" i="2"/>
  <c r="J641" i="2"/>
  <c r="J107" i="2" s="1"/>
  <c r="BK172" i="3"/>
  <c r="J172" i="3"/>
  <c r="J100" i="3"/>
  <c r="BK468" i="2"/>
  <c r="J468" i="2"/>
  <c r="J103" i="2"/>
  <c r="BK119" i="4"/>
  <c r="J119" i="4" s="1"/>
  <c r="J97" i="4" s="1"/>
  <c r="BK121" i="5"/>
  <c r="J121" i="5"/>
  <c r="J98" i="5" s="1"/>
  <c r="BK133" i="5"/>
  <c r="J133" i="5"/>
  <c r="J99" i="5"/>
  <c r="BK664" i="2"/>
  <c r="J664" i="2"/>
  <c r="J110" i="2"/>
  <c r="BK175" i="3"/>
  <c r="J175" i="3" s="1"/>
  <c r="J101" i="3" s="1"/>
  <c r="J89" i="6"/>
  <c r="E107" i="6"/>
  <c r="BE120" i="6"/>
  <c r="BE122" i="6"/>
  <c r="BE125" i="6"/>
  <c r="F92" i="6"/>
  <c r="BE119" i="6"/>
  <c r="BE121" i="6"/>
  <c r="BE123" i="6"/>
  <c r="BE124" i="6"/>
  <c r="BE126" i="6"/>
  <c r="BE127" i="6"/>
  <c r="E109" i="5"/>
  <c r="F116" i="5"/>
  <c r="J116" i="5"/>
  <c r="BE134" i="5"/>
  <c r="J89" i="5"/>
  <c r="BE122" i="5"/>
  <c r="F92" i="4"/>
  <c r="BE122" i="4"/>
  <c r="E85" i="4"/>
  <c r="J92" i="4"/>
  <c r="BE120" i="4"/>
  <c r="BE124" i="4"/>
  <c r="J112" i="4"/>
  <c r="BE123" i="4"/>
  <c r="BE126" i="4"/>
  <c r="BE127" i="4"/>
  <c r="BE125" i="4"/>
  <c r="E85" i="3"/>
  <c r="BE124" i="3"/>
  <c r="BE134" i="3"/>
  <c r="BE151" i="3"/>
  <c r="BE160" i="3"/>
  <c r="BE166" i="3"/>
  <c r="J89" i="3"/>
  <c r="F92" i="3"/>
  <c r="BE129" i="3"/>
  <c r="BE130" i="3"/>
  <c r="BE137" i="3"/>
  <c r="BE156" i="3"/>
  <c r="BE158" i="3"/>
  <c r="BE164" i="3"/>
  <c r="BE168" i="3"/>
  <c r="BE173" i="3"/>
  <c r="BK643" i="2"/>
  <c r="J643" i="2" s="1"/>
  <c r="J108" i="2" s="1"/>
  <c r="BE126" i="3"/>
  <c r="BE127" i="3"/>
  <c r="BE132" i="3"/>
  <c r="BE135" i="3"/>
  <c r="BE138" i="3"/>
  <c r="BE155" i="3"/>
  <c r="BE162" i="3"/>
  <c r="BE170" i="3"/>
  <c r="BE176" i="3"/>
  <c r="F92" i="2"/>
  <c r="BE139" i="2"/>
  <c r="BE141" i="2"/>
  <c r="BE153" i="2"/>
  <c r="BE155" i="2"/>
  <c r="BE156" i="2"/>
  <c r="BE159" i="2"/>
  <c r="BE171" i="2"/>
  <c r="BE182" i="2"/>
  <c r="BE202" i="2"/>
  <c r="BE204" i="2"/>
  <c r="BE250" i="2"/>
  <c r="BE262" i="2"/>
  <c r="BE281" i="2"/>
  <c r="BE346" i="2"/>
  <c r="BE365" i="2"/>
  <c r="BE367" i="2"/>
  <c r="BE395" i="2"/>
  <c r="BE431" i="2"/>
  <c r="BE434" i="2"/>
  <c r="BE450" i="2"/>
  <c r="BE455" i="2"/>
  <c r="BE461" i="2"/>
  <c r="BE467" i="2"/>
  <c r="BE479" i="2"/>
  <c r="BE493" i="2"/>
  <c r="BE497" i="2"/>
  <c r="BE501" i="2"/>
  <c r="BE505" i="2"/>
  <c r="BE507" i="2"/>
  <c r="BE512" i="2"/>
  <c r="BE526" i="2"/>
  <c r="BE533" i="2"/>
  <c r="BE551" i="2"/>
  <c r="BE554" i="2"/>
  <c r="BE560" i="2"/>
  <c r="BE577" i="2"/>
  <c r="BE580" i="2"/>
  <c r="BE584" i="2"/>
  <c r="BE600" i="2"/>
  <c r="BE601" i="2"/>
  <c r="BE603" i="2"/>
  <c r="BE605" i="2"/>
  <c r="BE608" i="2"/>
  <c r="BE609" i="2"/>
  <c r="BE614" i="2"/>
  <c r="BE616" i="2"/>
  <c r="BE618" i="2"/>
  <c r="BE621" i="2"/>
  <c r="BE623" i="2"/>
  <c r="BE627" i="2"/>
  <c r="BE631" i="2"/>
  <c r="BE675" i="2"/>
  <c r="J127" i="2"/>
  <c r="BE158" i="2"/>
  <c r="BE168" i="2"/>
  <c r="BE169" i="2"/>
  <c r="BE175" i="2"/>
  <c r="BE184" i="2"/>
  <c r="BE189" i="2"/>
  <c r="BE206" i="2"/>
  <c r="BE232" i="2"/>
  <c r="BE234" i="2"/>
  <c r="BE265" i="2"/>
  <c r="BE277" i="2"/>
  <c r="BE297" i="2"/>
  <c r="BE328" i="2"/>
  <c r="BE341" i="2"/>
  <c r="BE343" i="2"/>
  <c r="BE352" i="2"/>
  <c r="BE364" i="2"/>
  <c r="BE379" i="2"/>
  <c r="BE389" i="2"/>
  <c r="BE391" i="2"/>
  <c r="BE420" i="2"/>
  <c r="BE435" i="2"/>
  <c r="BE438" i="2"/>
  <c r="BE443" i="2"/>
  <c r="BE447" i="2"/>
  <c r="BE469" i="2"/>
  <c r="BE472" i="2"/>
  <c r="BE484" i="2"/>
  <c r="BE490" i="2"/>
  <c r="BE492" i="2"/>
  <c r="BE496" i="2"/>
  <c r="BE502" i="2"/>
  <c r="BE514" i="2"/>
  <c r="BE519" i="2"/>
  <c r="BE529" i="2"/>
  <c r="BE531" i="2"/>
  <c r="BE535" i="2"/>
  <c r="BE549" i="2"/>
  <c r="BE558" i="2"/>
  <c r="BE561" i="2"/>
  <c r="BE563" i="2"/>
  <c r="BE575" i="2"/>
  <c r="BE592" i="2"/>
  <c r="BE602" i="2"/>
  <c r="BE611" i="2"/>
  <c r="BE613" i="2"/>
  <c r="BE617" i="2"/>
  <c r="BE625" i="2"/>
  <c r="BE629" i="2"/>
  <c r="BE630" i="2"/>
  <c r="BE635" i="2"/>
  <c r="BE645" i="2"/>
  <c r="BE138" i="2"/>
  <c r="BE164" i="2"/>
  <c r="BE172" i="2"/>
  <c r="BE186" i="2"/>
  <c r="BE251" i="2"/>
  <c r="BE266" i="2"/>
  <c r="BE332" i="2"/>
  <c r="BE355" i="2"/>
  <c r="BE359" i="2"/>
  <c r="BE370" i="2"/>
  <c r="BE374" i="2"/>
  <c r="BE387" i="2"/>
  <c r="BE401" i="2"/>
  <c r="BE403" i="2"/>
  <c r="BE413" i="2"/>
  <c r="BE414" i="2"/>
  <c r="BE417" i="2"/>
  <c r="BE421" i="2"/>
  <c r="BE453" i="2"/>
  <c r="BE459" i="2"/>
  <c r="BE463" i="2"/>
  <c r="BE477" i="2"/>
  <c r="BE495" i="2"/>
  <c r="BE503" i="2"/>
  <c r="BE510" i="2"/>
  <c r="BE517" i="2"/>
  <c r="BE534" i="2"/>
  <c r="BE538" i="2"/>
  <c r="BE541" i="2"/>
  <c r="BE553" i="2"/>
  <c r="BE565" i="2"/>
  <c r="BE567" i="2"/>
  <c r="BE578" i="2"/>
  <c r="BE579" i="2"/>
  <c r="BE595" i="2"/>
  <c r="BE597" i="2"/>
  <c r="BE604" i="2"/>
  <c r="BE607" i="2"/>
  <c r="BE615" i="2"/>
  <c r="BE626" i="2"/>
  <c r="BE632" i="2"/>
  <c r="BE633" i="2"/>
  <c r="BE637" i="2"/>
  <c r="BE640" i="2"/>
  <c r="BE642" i="2"/>
  <c r="BE648" i="2"/>
  <c r="BE650" i="2"/>
  <c r="BE653" i="2"/>
  <c r="BE659" i="2"/>
  <c r="E85" i="2"/>
  <c r="BE136" i="2"/>
  <c r="BE142" i="2"/>
  <c r="BE146" i="2"/>
  <c r="BE149" i="2"/>
  <c r="BE151" i="2"/>
  <c r="BE192" i="2"/>
  <c r="BE197" i="2"/>
  <c r="BE261" i="2"/>
  <c r="BE270" i="2"/>
  <c r="BE279" i="2"/>
  <c r="BE336" i="2"/>
  <c r="BE345" i="2"/>
  <c r="BE348" i="2"/>
  <c r="BE362" i="2"/>
  <c r="BE378" i="2"/>
  <c r="BE383" i="2"/>
  <c r="BE385" i="2"/>
  <c r="BE404" i="2"/>
  <c r="BE409" i="2"/>
  <c r="BE439" i="2"/>
  <c r="BE452" i="2"/>
  <c r="BE457" i="2"/>
  <c r="BE482" i="2"/>
  <c r="BE491" i="2"/>
  <c r="BE494" i="2"/>
  <c r="BE498" i="2"/>
  <c r="BE499" i="2"/>
  <c r="BE506" i="2"/>
  <c r="BE509" i="2"/>
  <c r="BE515" i="2"/>
  <c r="BE521" i="2"/>
  <c r="BE527" i="2"/>
  <c r="BE536" i="2"/>
  <c r="BE546" i="2"/>
  <c r="BE552" i="2"/>
  <c r="BE555" i="2"/>
  <c r="BE556" i="2"/>
  <c r="BE569" i="2"/>
  <c r="BE582" i="2"/>
  <c r="BE593" i="2"/>
  <c r="BE599" i="2"/>
  <c r="BE606" i="2"/>
  <c r="BE610" i="2"/>
  <c r="BE612" i="2"/>
  <c r="BE620" i="2"/>
  <c r="BE628" i="2"/>
  <c r="BE634" i="2"/>
  <c r="BE636" i="2"/>
  <c r="BE638" i="2"/>
  <c r="BE639" i="2"/>
  <c r="BE655" i="2"/>
  <c r="BE657" i="2"/>
  <c r="BE661" i="2"/>
  <c r="BE663" i="2"/>
  <c r="BE665" i="2"/>
  <c r="BE672" i="2"/>
  <c r="BE673" i="2"/>
  <c r="BE678" i="2"/>
  <c r="F36" i="2"/>
  <c r="BC95" i="1"/>
  <c r="F36" i="3"/>
  <c r="BC96" i="1" s="1"/>
  <c r="F37" i="3"/>
  <c r="BD96" i="1"/>
  <c r="F36" i="5"/>
  <c r="BC98" i="1" s="1"/>
  <c r="J34" i="6"/>
  <c r="AW99" i="1"/>
  <c r="F34" i="2"/>
  <c r="BA95" i="1" s="1"/>
  <c r="F35" i="3"/>
  <c r="BB96" i="1"/>
  <c r="J34" i="4"/>
  <c r="AW97" i="1" s="1"/>
  <c r="F35" i="4"/>
  <c r="BB97" i="1"/>
  <c r="F34" i="5"/>
  <c r="BA98" i="1" s="1"/>
  <c r="F35" i="6"/>
  <c r="BB99" i="1"/>
  <c r="F37" i="2"/>
  <c r="BD95" i="1" s="1"/>
  <c r="J34" i="2"/>
  <c r="AW95" i="1"/>
  <c r="F34" i="3"/>
  <c r="BA96" i="1" s="1"/>
  <c r="F36" i="4"/>
  <c r="BC97" i="1"/>
  <c r="F37" i="4"/>
  <c r="BD97" i="1" s="1"/>
  <c r="F35" i="5"/>
  <c r="BB98" i="1"/>
  <c r="F34" i="6"/>
  <c r="BA99" i="1" s="1"/>
  <c r="F36" i="6"/>
  <c r="BC99" i="1"/>
  <c r="F35" i="2"/>
  <c r="BB95" i="1" s="1"/>
  <c r="J34" i="3"/>
  <c r="AW96" i="1"/>
  <c r="F34" i="4"/>
  <c r="BA97" i="1" s="1"/>
  <c r="J34" i="5"/>
  <c r="AW98" i="1"/>
  <c r="F37" i="5"/>
  <c r="BD98" i="1" s="1"/>
  <c r="F37" i="6"/>
  <c r="BD99" i="1"/>
  <c r="T670" i="2" l="1"/>
  <c r="T133" i="2"/>
  <c r="P670" i="2"/>
  <c r="R134" i="2"/>
  <c r="R133" i="2" s="1"/>
  <c r="P134" i="2"/>
  <c r="P133" i="2"/>
  <c r="AU95" i="1"/>
  <c r="AU94" i="1" s="1"/>
  <c r="BK670" i="2"/>
  <c r="J670" i="2"/>
  <c r="J111" i="2"/>
  <c r="BK122" i="3"/>
  <c r="J122" i="3" s="1"/>
  <c r="J97" i="3" s="1"/>
  <c r="BK118" i="4"/>
  <c r="J118" i="4"/>
  <c r="J96" i="4" s="1"/>
  <c r="BK120" i="5"/>
  <c r="J120" i="5"/>
  <c r="J97" i="5"/>
  <c r="BK134" i="2"/>
  <c r="J134" i="2"/>
  <c r="J97" i="2"/>
  <c r="BK117" i="6"/>
  <c r="J117" i="6" s="1"/>
  <c r="J96" i="6" s="1"/>
  <c r="BK133" i="2"/>
  <c r="J133" i="2"/>
  <c r="J30" i="2" s="1"/>
  <c r="AG95" i="1" s="1"/>
  <c r="J33" i="2"/>
  <c r="AV95" i="1" s="1"/>
  <c r="AT95" i="1" s="1"/>
  <c r="F33" i="2"/>
  <c r="AZ95" i="1" s="1"/>
  <c r="J33" i="3"/>
  <c r="AV96" i="1"/>
  <c r="AT96" i="1" s="1"/>
  <c r="F33" i="4"/>
  <c r="AZ97" i="1" s="1"/>
  <c r="F33" i="5"/>
  <c r="AZ98" i="1"/>
  <c r="F33" i="6"/>
  <c r="AZ99" i="1" s="1"/>
  <c r="J33" i="6"/>
  <c r="AV99" i="1"/>
  <c r="AT99" i="1"/>
  <c r="BB94" i="1"/>
  <c r="W31" i="1" s="1"/>
  <c r="F33" i="3"/>
  <c r="AZ96" i="1"/>
  <c r="J33" i="4"/>
  <c r="AV97" i="1" s="1"/>
  <c r="AT97" i="1" s="1"/>
  <c r="J33" i="5"/>
  <c r="AV98" i="1" s="1"/>
  <c r="AT98" i="1" s="1"/>
  <c r="BA94" i="1"/>
  <c r="W30" i="1"/>
  <c r="BD94" i="1"/>
  <c r="W33" i="1"/>
  <c r="BC94" i="1"/>
  <c r="W32" i="1"/>
  <c r="BK119" i="5" l="1"/>
  <c r="J119" i="5"/>
  <c r="J96" i="5"/>
  <c r="BK121" i="3"/>
  <c r="J121" i="3" s="1"/>
  <c r="J30" i="3" s="1"/>
  <c r="AG96" i="1" s="1"/>
  <c r="AN95" i="1"/>
  <c r="J96" i="2"/>
  <c r="J39" i="2"/>
  <c r="J30" i="4"/>
  <c r="AG97" i="1"/>
  <c r="AZ94" i="1"/>
  <c r="AV94" i="1"/>
  <c r="AK29" i="1" s="1"/>
  <c r="J30" i="6"/>
  <c r="AG99" i="1"/>
  <c r="AY94" i="1"/>
  <c r="AX94" i="1"/>
  <c r="AW94" i="1"/>
  <c r="AK30" i="1" s="1"/>
  <c r="J39" i="3" l="1"/>
  <c r="J39" i="6"/>
  <c r="J39" i="4"/>
  <c r="J96" i="3"/>
  <c r="AN96" i="1"/>
  <c r="AN99" i="1"/>
  <c r="AN97" i="1"/>
  <c r="AT94" i="1"/>
  <c r="J30" i="5"/>
  <c r="AG98" i="1"/>
  <c r="AG94" i="1"/>
  <c r="AK26" i="1"/>
  <c r="AK35" i="1" s="1"/>
  <c r="W29" i="1"/>
  <c r="J39" i="5" l="1"/>
  <c r="AN94" i="1"/>
  <c r="AN98" i="1"/>
</calcChain>
</file>

<file path=xl/sharedStrings.xml><?xml version="1.0" encoding="utf-8"?>
<sst xmlns="http://schemas.openxmlformats.org/spreadsheetml/2006/main" count="8222" uniqueCount="1371">
  <si>
    <t>Export Komplet</t>
  </si>
  <si>
    <t/>
  </si>
  <si>
    <t>2.0</t>
  </si>
  <si>
    <t>ZAMOK</t>
  </si>
  <si>
    <t>False</t>
  </si>
  <si>
    <t>{6a41aade-d6a4-4b1b-bd8a-53a8a356a6bc}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</si>
  <si>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</si>
  <si>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</si>
  <si>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</si>
  <si>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</si>
  <si>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</si>
  <si>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</si>
  <si>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</si>
  <si>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</si>
  <si>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25002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</si>
  <si>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</si>
  <si>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</si>
  <si>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POHOŘELICE, ul. MLÝNSKÁ - POSUNUTÍ VÝTLAKU ODPADNÍCH VOD SEVERNÍM SMĚREM</t>
  </si>
  <si>
    <t>KSO:</t>
  </si>
  <si>
    <t>CC-CZ:</t>
  </si>
  <si>
    <t>Místo:</t>
  </si>
  <si>
    <t>Pohořelice nad Svitavou</t>
  </si>
  <si>
    <t>Datum:</t>
  </si>
  <si>
    <t>5. 1. 2025</t>
  </si>
  <si>
    <t>Zadavatel:</t>
  </si>
  <si>
    <t>IČ:</t>
  </si>
  <si>
    <t>Město Pohořelice</t>
  </si>
  <si>
    <t>DIČ:</t>
  </si>
  <si>
    <t>Uchazeč:</t>
  </si>
  <si>
    <t>Vyplň údaj</t>
  </si>
  <si>
    <t>Projektant:</t>
  </si>
  <si>
    <t>AQUA PROCON s.r.o. Brno</t>
  </si>
  <si>
    <t>True</t>
  </si>
  <si>
    <t>Zpracovatel:</t>
  </si>
  <si>
    <t>Obrtel M.</t>
  </si>
  <si>
    <t>Poznámka:</t>
  </si>
  <si>
    <t xml:space="preserve">Soupis prací je sestaven za využití položek Cenové soustavy ÚRS, RTS aj. (CS). Cenové a technické podmínky položek CS ÚRS, které nejsou uvedeny v soupisu prací (tzv. úvodní části katalogů) jsou neomezeně dálkově k dispozici na www.cs-urs.cz. Položky soupisu prací, které mají ve sloupci "Cenová soustava" uveden údaj „ vlastní “, nepochází z CS. Tyto položky byly vytvořeny pouze pro tento rozpočet a nenacházejí se v žádné cenové soustavě. Pokud byl v rozpočtu uveden konkrétní obchodní název materiálu nebo výrobku, byl použit s cílem zadavatele stanovit minimální kvalitativní standard. Pokud je někde uveden obchodní název, slouží jen k upřesnění specifikace materiálu. Je možné použít jakýkoliv obdobný výrobek. Výkaz výměr, který se vztahuje k více položkám je nahrazen odpovídajícím slovem  "FIGUROU".  Figura je uvedena ve sloupci "Kód" v položce, kde byla spočítána. 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</si>
  <si>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</si>
  <si>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</si>
  <si>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</si>
  <si>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</si>
  <si>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</si>
  <si>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</si>
  <si>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</si>
  <si>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</si>
  <si>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</si>
  <si>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</si>
  <si>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</si>
  <si>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</si>
  <si>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</si>
  <si>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</si>
  <si>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</si>
  <si>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</si>
  <si>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</si>
  <si>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</si>
  <si>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</si>
  <si>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</si>
  <si>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</si>
  <si>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</si>
  <si>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</si>
  <si>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</si>
  <si>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</si>
  <si>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</si>
  <si>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</si>
  <si>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</si>
  <si>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</si>
  <si>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</si>
  <si>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</si>
  <si>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</si>
  <si>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</si>
  <si>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</si>
  <si>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</si>
  <si>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</si>
  <si>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</si>
  <si>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</si>
  <si>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</si>
  <si>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</si>
  <si>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</si>
  <si>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</si>
  <si>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</si>
  <si>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</si>
  <si>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</si>
  <si>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</si>
  <si>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PRODLOUŽENÍ VÝTLAKU</t>
  </si>
  <si>
    <t>ING</t>
  </si>
  <si>
    <t>1</t>
  </si>
  <si>
    <t>{aaefc41b-10e5-4f1e-9339-44c0812e5f62}</t>
  </si>
  <si>
    <t>2</t>
  </si>
  <si>
    <t>SO 02</t>
  </si>
  <si>
    <t>OPRAVA MÍSTNÍCH KOMUNIKACÍ PO PŘEKOPECH</t>
  </si>
  <si>
    <t>{eb8fd758-de6f-4150-abe8-bfdb2d1adb4f}</t>
  </si>
  <si>
    <t>PS 01</t>
  </si>
  <si>
    <t>ČERPACÍ STANICE - STROJNĚ TECHNOLOGICKÁ ČÁST</t>
  </si>
  <si>
    <t>PRO</t>
  </si>
  <si>
    <t>{43a4c7aa-7464-41ba-ac5b-5d5b76f3acde}</t>
  </si>
  <si>
    <t>PS 02</t>
  </si>
  <si>
    <t>ČERPACÍ STANICE - ELEKTRO TECHNOLOGICKÁ ČÁST</t>
  </si>
  <si>
    <t>{d3ede34e-540f-4b53-9a9a-5bd4a97d9f4c}</t>
  </si>
  <si>
    <t>90</t>
  </si>
  <si>
    <t>OSTATNÍ NÁKLADY</t>
  </si>
  <si>
    <t>VON</t>
  </si>
  <si>
    <t>{43afa479-2e9b-407c-8256-c4051f8bdf8c}</t>
  </si>
  <si>
    <t>BASFALT</t>
  </si>
  <si>
    <t>196,72</t>
  </si>
  <si>
    <t>KABELkus</t>
  </si>
  <si>
    <t>7</t>
  </si>
  <si>
    <t>KRYCÍ LIST SOUPISU PRACÍ</t>
  </si>
  <si>
    <t>KABELm</t>
  </si>
  <si>
    <t>8,4</t>
  </si>
  <si>
    <t>LOZE1</t>
  </si>
  <si>
    <t>29,196</t>
  </si>
  <si>
    <t>OBSYP</t>
  </si>
  <si>
    <t>98,96</t>
  </si>
  <si>
    <t>ODVOZ</t>
  </si>
  <si>
    <t>401,392</t>
  </si>
  <si>
    <t>Objekt:</t>
  </si>
  <si>
    <t>ORNICEm2</t>
  </si>
  <si>
    <t>82,87</t>
  </si>
  <si>
    <t>SO 01 - PRODLOUŽENÍ VÝTLAKU</t>
  </si>
  <si>
    <t>PE100</t>
  </si>
  <si>
    <t>205,1</t>
  </si>
  <si>
    <t>PE90</t>
  </si>
  <si>
    <t>3,5</t>
  </si>
  <si>
    <t>POTRUBI1</t>
  </si>
  <si>
    <t>2,4</t>
  </si>
  <si>
    <t>POTRUBI2</t>
  </si>
  <si>
    <t>1,2</t>
  </si>
  <si>
    <t>TRAVNIK</t>
  </si>
  <si>
    <t>165,74</t>
  </si>
  <si>
    <t>VYKOP1</t>
  </si>
  <si>
    <t>589,827</t>
  </si>
  <si>
    <t>VYKOP11</t>
  </si>
  <si>
    <t>700,322</t>
  </si>
  <si>
    <t>VYKOPR</t>
  </si>
  <si>
    <t>20,121</t>
  </si>
  <si>
    <t>ZASYP</t>
  </si>
  <si>
    <t>408,385</t>
  </si>
  <si>
    <t>ZASYPnakup</t>
  </si>
  <si>
    <t>195,93</t>
  </si>
  <si>
    <t>ZATAZNE</t>
  </si>
  <si>
    <t>441,592</t>
  </si>
  <si>
    <t>KOSTKAm</t>
  </si>
  <si>
    <t>6,22</t>
  </si>
  <si>
    <t>ZASYPzem</t>
  </si>
  <si>
    <t>212,455</t>
  </si>
  <si>
    <t>PROTLAK</t>
  </si>
  <si>
    <t>9,8</t>
  </si>
  <si>
    <t>DRENAZ</t>
  </si>
  <si>
    <t>81</t>
  </si>
  <si>
    <t xml:space="preserve"> Obrtel M.</t>
  </si>
  <si>
    <t>LOZEdren</t>
  </si>
  <si>
    <t>19,035</t>
  </si>
  <si>
    <t>LOZE2</t>
  </si>
  <si>
    <t>1,843</t>
  </si>
  <si>
    <t>HV</t>
  </si>
  <si>
    <t>24</t>
  </si>
  <si>
    <t>VIZOL</t>
  </si>
  <si>
    <t>3,84</t>
  </si>
  <si>
    <t>ŘEZasf</t>
  </si>
  <si>
    <t>328</t>
  </si>
  <si>
    <t>OBRUBNIK</t>
  </si>
  <si>
    <t>PŘÍDLAŽBA</t>
  </si>
  <si>
    <t>3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</si>
  <si>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</si>
  <si>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</si>
  <si>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</si>
  <si>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</si>
  <si>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</si>
  <si>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</si>
  <si>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</si>
  <si>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</si>
  <si>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21 - Hydrovrty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</si>
  <si>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</si>
  <si>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</si>
  <si>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</si>
  <si>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</si>
  <si>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8.1 - Spojná šachta SŠ1 - armatury</t>
  </si>
  <si>
    <t xml:space="preserve">    8.2 - Vzdušníková šachta ČS12 - armatury</t>
  </si>
  <si>
    <t xml:space="preserve">    998 - Přesun hmot</t>
  </si>
  <si>
    <t>PSV - Práce a dodávky PSV</t>
  </si>
  <si>
    <t xml:space="preserve">    711 - Izolace proti vodě, vlhkosti a plynům</t>
  </si>
  <si>
    <t xml:space="preserve">    783 - Dokončovací práce - nátěry</t>
  </si>
  <si>
    <t>M - Práce a dodávky M</t>
  </si>
  <si>
    <t xml:space="preserve">    22-M - Montáže technologických zařízení pro dopravní stavby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</si>
  <si>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</si>
  <si>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</si>
  <si>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</si>
  <si>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</si>
  <si>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</si>
  <si>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</si>
  <si>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</si>
  <si>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</si>
  <si>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</si>
  <si>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</si>
  <si>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</si>
  <si>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</si>
  <si>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</si>
  <si>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</si>
  <si>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</si>
  <si>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</si>
  <si>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</si>
  <si>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</si>
  <si>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</si>
  <si>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113107512</t>
  </si>
  <si>
    <t>Odstranění podkladu z kameniva těženého tl přes 100 do 200 mm při překopech strojně pl přes 15 m2</t>
  </si>
  <si>
    <t>m2</t>
  </si>
  <si>
    <t>CS ÚRS 2025 01</t>
  </si>
  <si>
    <t>4</t>
  </si>
  <si>
    <t>390194142</t>
  </si>
  <si>
    <t>VV</t>
  </si>
  <si>
    <t>" asfalt. komunikace ŠP 150mm "     BASFALT</t>
  </si>
  <si>
    <t>997221551</t>
  </si>
  <si>
    <t>Vodorovná doprava suti ze sypkých materiálů do 1 km</t>
  </si>
  <si>
    <t>t</t>
  </si>
  <si>
    <t>1771495143</t>
  </si>
  <si>
    <t>997221559</t>
  </si>
  <si>
    <t>Příplatek ZKD 1 km u vodorovné dopravy suti ze sypkých materiálů</t>
  </si>
  <si>
    <t>-1281413686</t>
  </si>
  <si>
    <t>59,016*5 'Přepočtené koeficientem množství</t>
  </si>
  <si>
    <t>997221873.1</t>
  </si>
  <si>
    <t>Poplatek za uložení na recyklační skládce stavebního odpadu zeminy a kamení zatříděného do Katalogu odpadů pod kódem 17 05 04</t>
  </si>
  <si>
    <t>vlastní</t>
  </si>
  <si>
    <t>1105479002</t>
  </si>
  <si>
    <t>5</t>
  </si>
  <si>
    <t>113202111.1</t>
  </si>
  <si>
    <t>Vytrhání obrub krajníků obrubníků stojatých k zpětnému použití</t>
  </si>
  <si>
    <t>m</t>
  </si>
  <si>
    <t>192100056</t>
  </si>
  <si>
    <t>" u SŠ1 "     3,0</t>
  </si>
  <si>
    <t>" u ČS12 "     4,0</t>
  </si>
  <si>
    <t>Součet</t>
  </si>
  <si>
    <t>6</t>
  </si>
  <si>
    <t>113202113.1</t>
  </si>
  <si>
    <t>Vytrhání přídlažby k zpětnému použití</t>
  </si>
  <si>
    <t>-1217767017</t>
  </si>
  <si>
    <t>979024443</t>
  </si>
  <si>
    <t>Očištění vybouraných obrubníků a krajníků silničních</t>
  </si>
  <si>
    <t>-366321386</t>
  </si>
  <si>
    <t>OBRUBNIK+PŘÍDLAŽBA</t>
  </si>
  <si>
    <t>8</t>
  </si>
  <si>
    <t>113107532</t>
  </si>
  <si>
    <t>Odstranění podkladu z betonu prostého tl přes 150 do 300 mm při překopech strojně pl přes 15 m2</t>
  </si>
  <si>
    <t>1794319085</t>
  </si>
  <si>
    <t>" asfalt. komunikace ŠCM 200mm "     BASFALT</t>
  </si>
  <si>
    <t>9</t>
  </si>
  <si>
    <t>919735124</t>
  </si>
  <si>
    <t>Řezání stávajícího betonového krytu hl přes 150 do 200 mm</t>
  </si>
  <si>
    <t>1861862478</t>
  </si>
  <si>
    <t>10</t>
  </si>
  <si>
    <t>997221571</t>
  </si>
  <si>
    <t>Vodorovná doprava vybouraných hmot do 1 km</t>
  </si>
  <si>
    <t>-135819182</t>
  </si>
  <si>
    <t>11</t>
  </si>
  <si>
    <t>997221579</t>
  </si>
  <si>
    <t>Příplatek ZKD 1 km u vodorovné dopravy vybouraných hmot</t>
  </si>
  <si>
    <t>-1834000863</t>
  </si>
  <si>
    <t>123,919*5 'Přepočtené koeficientem množství</t>
  </si>
  <si>
    <t>997221615.1.1</t>
  </si>
  <si>
    <t>Poplatek za uložení na recyklační skládce (skládkovné) stavebního odpadu betonového kód odpadu 17 01 01.</t>
  </si>
  <si>
    <t>392883336</t>
  </si>
  <si>
    <t>13</t>
  </si>
  <si>
    <t>113107542</t>
  </si>
  <si>
    <t>Odstranění podkladu živičných tl přes 50 do 100 mm při překopech strojně pl přes 15 m2</t>
  </si>
  <si>
    <t>859645548</t>
  </si>
  <si>
    <t xml:space="preserve">" komunikace místní - 50+50mm "     </t>
  </si>
  <si>
    <t>" výtlak "     1,2*(92,0-2,0+70,6)</t>
  </si>
  <si>
    <t>" konečná jáma protlaku "     2,0*2,0</t>
  </si>
  <si>
    <t>14</t>
  </si>
  <si>
    <t>919735112</t>
  </si>
  <si>
    <t>Řezání stávajícího živičného krytu hl přes 50 do 100 mm</t>
  </si>
  <si>
    <t>1103590120</t>
  </si>
  <si>
    <t>" výtlak "     2*(92,0-2,0+70,6)</t>
  </si>
  <si>
    <t>" konečná jáma protlaku "     2,0*4-1,2</t>
  </si>
  <si>
    <t>15</t>
  </si>
  <si>
    <t>997221561</t>
  </si>
  <si>
    <t>Vodorovná doprava suti z kusových materiálů do 1 km</t>
  </si>
  <si>
    <t>506242582</t>
  </si>
  <si>
    <t>16</t>
  </si>
  <si>
    <t>997221569</t>
  </si>
  <si>
    <t>Příplatek ZKD 1 km u vodorovné dopravy suti z kusových materiálů</t>
  </si>
  <si>
    <t>-1840992247</t>
  </si>
  <si>
    <t>43,278*19 'Přepočtené koeficientem množství</t>
  </si>
  <si>
    <t>17</t>
  </si>
  <si>
    <t>997221875.1</t>
  </si>
  <si>
    <t>Poplatek za uložení na recyklační skládce stavebního odpadu asfaltového bez obsahu dehtu zatříděného do Katalogu odpadů pod kódem 17 03 02</t>
  </si>
  <si>
    <t>-1902974470</t>
  </si>
  <si>
    <t>18</t>
  </si>
  <si>
    <t>141721218.1</t>
  </si>
  <si>
    <t>Zemní protlak délky do 50 m hl do 6 m se zatažením potrubí 273/7 v hornině třídy těžitelnosti I a II skupiny 1 až 4 vč. dodávky chráničky M+D</t>
  </si>
  <si>
    <t>-814178598</t>
  </si>
  <si>
    <t>19</t>
  </si>
  <si>
    <t>121151103</t>
  </si>
  <si>
    <t>Sejmutí ornice plochy do 100 m2 tl vrstvy do 200 mm strojně</t>
  </si>
  <si>
    <t>558715556</t>
  </si>
  <si>
    <t>" výtlak "     1,2*(4,9-3,6+9,5-3,2+35,8-2,0-3,5-3,2/2)</t>
  </si>
  <si>
    <t>" ŠS1 "     3,6*2,8</t>
  </si>
  <si>
    <t>" ČS12 "     3,2*3,2</t>
  </si>
  <si>
    <t>" Š1 "     3,2*3,2</t>
  </si>
  <si>
    <t>" startovací jáma protlaku "     3,5*2,5</t>
  </si>
  <si>
    <t>20</t>
  </si>
  <si>
    <t>167151111</t>
  </si>
  <si>
    <t>Nakládání výkopku z hornin třídy těžitelnosti I skupiny 1 až 3 přes 100 m3</t>
  </si>
  <si>
    <t>m3</t>
  </si>
  <si>
    <t>-107060441</t>
  </si>
  <si>
    <t>" naložení ornice na mezideponii pro zpětné použití "     ORNICEm2*0,2</t>
  </si>
  <si>
    <t>162351103</t>
  </si>
  <si>
    <t>Vodorovné přemístění přes 50 do 500 m výkopku/sypaniny z horniny třídy těžitelnosti I skupiny 1 až 3</t>
  </si>
  <si>
    <t>-1517645557</t>
  </si>
  <si>
    <t>" přesun ornice na a z mezideponie "     ORNICEm2*0,2*2</t>
  </si>
  <si>
    <t>22</t>
  </si>
  <si>
    <t>119001401</t>
  </si>
  <si>
    <t>Dočasné zajištění potrubí ocelového nebo litinového DN do 200 mm</t>
  </si>
  <si>
    <t>906696195</t>
  </si>
  <si>
    <t>" voda "     1,2*2</t>
  </si>
  <si>
    <t>23</t>
  </si>
  <si>
    <t>119001411</t>
  </si>
  <si>
    <t>Dočasné zajištění potrubí betonového, ŽB nebo kameninového DN do 200 mm</t>
  </si>
  <si>
    <t>-959185706</t>
  </si>
  <si>
    <t>" kanalizace "     1,2*1</t>
  </si>
  <si>
    <t>119001421</t>
  </si>
  <si>
    <t>Dočasné zajištění kabelů a kabelových tratí ze 3 volně ložených kabelů</t>
  </si>
  <si>
    <t>-1856127143</t>
  </si>
  <si>
    <t>" křížení kabelů "     7</t>
  </si>
  <si>
    <t>" v metrech "     KABELkus*1,2</t>
  </si>
  <si>
    <t>25</t>
  </si>
  <si>
    <t>139001101</t>
  </si>
  <si>
    <t>Příplatek za ztížení vykopávky v blízkosti podzemního vedení</t>
  </si>
  <si>
    <t>1774618691</t>
  </si>
  <si>
    <t>POTRUBI1*1,2*1,7</t>
  </si>
  <si>
    <t>POTRUBI2*1,25*1,75</t>
  </si>
  <si>
    <t>KABELm*1,0*1,5</t>
  </si>
  <si>
    <t>26</t>
  </si>
  <si>
    <t>132212222</t>
  </si>
  <si>
    <t>Hloubení zapažených rýh šířky do 2000 mm v nesoudržných horninách třídy těžitelnosti I skupiny 3 ručně</t>
  </si>
  <si>
    <t>768124784</t>
  </si>
  <si>
    <t>" ve třídě 3 - 85% "     VYKOPR*0,85</t>
  </si>
  <si>
    <t>27</t>
  </si>
  <si>
    <t>132312222</t>
  </si>
  <si>
    <t>Hloubení zapažených rýh šířky do 2000 mm v nesoudržných horninách třídy těžitelnosti II skupiny 4 ručně</t>
  </si>
  <si>
    <t>-1799352893</t>
  </si>
  <si>
    <t>" ruční výkop - inž.sítě - ve třídě 4 - 15% "     VYKOPR*0,15</t>
  </si>
  <si>
    <t>28</t>
  </si>
  <si>
    <t>132254205</t>
  </si>
  <si>
    <t>Hloubení zapažených rýh š do 2000 mm v hornině třídy těžitelnosti I skupiny 3 objem do 1000 m3</t>
  </si>
  <si>
    <t>-1750528314</t>
  </si>
  <si>
    <t>" výtlak "</t>
  </si>
  <si>
    <t>1,2*(2,14+2,17)/2*(1727,9-1722,6-3,6)</t>
  </si>
  <si>
    <t>1,2*(2,17+2,25)/2*(1741,4-1727,9)</t>
  </si>
  <si>
    <t>1,2*(2,25+2,10)/2*(1754,7-1741,4)</t>
  </si>
  <si>
    <t>1,2*(2,10+2,07)/2*(1820,20-1754,7-3,2/2)</t>
  </si>
  <si>
    <t>1,2*(2,10+2,30)/2*(1837,7-1820,20-3,2/2)</t>
  </si>
  <si>
    <t>1,2*(2,30+2,34)/2*(1875,0-1837,7)</t>
  </si>
  <si>
    <t>1,2*(2,34+2,47)/2*(1898,27-1875,0-2,0)</t>
  </si>
  <si>
    <t>1,2*(2,70+3,57)/2*(1942,6-1908,07-3,5-3,2/2)</t>
  </si>
  <si>
    <t>" ŠS1 "     (2,7+0,2+0,1+0,15)*3,6*2,8</t>
  </si>
  <si>
    <t>" ČS12 "     (2,3+0,75)*3,2*3,2</t>
  </si>
  <si>
    <t>" Š1 "     (3,62+0,75)*3,2*3,2</t>
  </si>
  <si>
    <t>" startovací jáma protlaku "     (2,7+0,5)*3,5*2,5</t>
  </si>
  <si>
    <t>" konečná jáma protlaku "     (2,47+0,5)*2,0*2,0</t>
  </si>
  <si>
    <t>Mezisoučet</t>
  </si>
  <si>
    <t>" výkop drenáž "     LOZEdren</t>
  </si>
  <si>
    <t>" odpočet povrchů "</t>
  </si>
  <si>
    <t>" asfalt. komunikace "     -BASFALT*0,45</t>
  </si>
  <si>
    <t>" ornice "     -ORNICEm2*0,2</t>
  </si>
  <si>
    <t>" odpočet ruční výkop "     -VYKOPR</t>
  </si>
  <si>
    <t>" stáv. šachta 13028 "     -3,57*PI*(1,24/2)^2</t>
  </si>
  <si>
    <t>" tř. 3 - 85% "      VYKOP1*0,85</t>
  </si>
  <si>
    <t>29</t>
  </si>
  <si>
    <t>132354205</t>
  </si>
  <si>
    <t>Hloubení zapažených rýh š do 2000 mm v hornině třídy těžitelnosti II skupiny 4 objem do 1000 m3</t>
  </si>
  <si>
    <t>-638734032</t>
  </si>
  <si>
    <t>" ve třídě 4 - 15% "     VYKOP1*0,15</t>
  </si>
  <si>
    <t>30</t>
  </si>
  <si>
    <t>151101102</t>
  </si>
  <si>
    <t>Zřízení příložného pažení a rozepření stěn rýh hl přes 2 do 4 m</t>
  </si>
  <si>
    <t>1117065047</t>
  </si>
  <si>
    <t>2*(2,14+2,17)/2*(1727,9-1722,6-3,6)</t>
  </si>
  <si>
    <t>2*(2,17+2,25)/2*(1741,4-1727,9)</t>
  </si>
  <si>
    <t>2*(2,25+2,10)/2*(1754,7-1741,4)</t>
  </si>
  <si>
    <t>2*(2,10+2,07)/2*(1820,20-1754,7-3,2/2)</t>
  </si>
  <si>
    <t>2*(2,10+2,30)/2*(1837,7-1820,20-3,2/2)</t>
  </si>
  <si>
    <t>2*(2,30+2,34)/2*(1875,0-1837,7)</t>
  </si>
  <si>
    <t>2*(2,34+2,47)/2*(1898,27-1875,0-2,0)</t>
  </si>
  <si>
    <t>2*(2,70+3,57)/2*(1942,6-1908,07-3,5-3,2/2)</t>
  </si>
  <si>
    <t>" ŠS1 "     (2,7+0,2+0,1+0,15)*(3,6+2,8)*2</t>
  </si>
  <si>
    <t>" ČS12 "     (2,3+0,75)*3,2*4</t>
  </si>
  <si>
    <t>" startovací jáma protlaku "     (2,7+0,5)*(3,5+2,5)*2</t>
  </si>
  <si>
    <t>" konečná jáma protlaku "     (2,47+0,5)*2,0*4</t>
  </si>
  <si>
    <t>" odpočet zátažné "     -ZATAZNE</t>
  </si>
  <si>
    <t>31</t>
  </si>
  <si>
    <t>151101112</t>
  </si>
  <si>
    <t>Odstranění příložného pažení a rozepření stěn rýh hl přes 2 do 4 m</t>
  </si>
  <si>
    <t>-226508639</t>
  </si>
  <si>
    <t>32</t>
  </si>
  <si>
    <t>151201102</t>
  </si>
  <si>
    <t>Zřízení zátažného pažení a rozepření stěn rýh hl přes 2 do 4 m</t>
  </si>
  <si>
    <t>-534434766</t>
  </si>
  <si>
    <t>2*(2,14+2,17)/2*(1726,1-1722,6-3,6/2)</t>
  </si>
  <si>
    <t>2*(2,17+2,25)/2*(1741,4-1726,1-3,6/2)</t>
  </si>
  <si>
    <t>2*(2,10+2,08)/2*(1771,0-1754,7)</t>
  </si>
  <si>
    <t>33</t>
  </si>
  <si>
    <t>151201112</t>
  </si>
  <si>
    <t>Odstranění zátažného pažení a rozepření stěn rýh hl přes 2 do 4 m</t>
  </si>
  <si>
    <t>-1812495859</t>
  </si>
  <si>
    <t>34</t>
  </si>
  <si>
    <t>151201103</t>
  </si>
  <si>
    <t>Zřízení zátažného pažení a rozepření stěn rýh hl přes 4 do 8 m</t>
  </si>
  <si>
    <t>790940714</t>
  </si>
  <si>
    <t>" Š1 "     (3,62+0,75)*3,2*4</t>
  </si>
  <si>
    <t>35</t>
  </si>
  <si>
    <t>151201113</t>
  </si>
  <si>
    <t>Odstranění zátažného pažení a rozepření stěn rýh hl přes 4 do 8 m</t>
  </si>
  <si>
    <t>1741565169</t>
  </si>
  <si>
    <t>36</t>
  </si>
  <si>
    <t>167151101</t>
  </si>
  <si>
    <t>Nakládání výkopku z hornin třídy těžitelnosti I skupiny 1 až 3 do 100 m3</t>
  </si>
  <si>
    <t>1982880362</t>
  </si>
  <si>
    <t>" zemina z protlaku "     PI*(0,273/2)^2*PROTLAK</t>
  </si>
  <si>
    <t>" zemina z hydrovrtů "     PI*(0,42/2)^2*HV</t>
  </si>
  <si>
    <t>37</t>
  </si>
  <si>
    <t>162751113</t>
  </si>
  <si>
    <t>Vodorovné přemístění přes 5 000 do 6000 m výkopku/sypaniny z horniny třídy těžitelnosti I skupiny 1 až 3</t>
  </si>
  <si>
    <t>972631656</t>
  </si>
  <si>
    <t>" vytěžená zemina celkem "     VYKOP1+VYKOPR-ZASYPzem</t>
  </si>
  <si>
    <t>" třídy těžiteln. 3 - 85% "     ODVOZ*0,85</t>
  </si>
  <si>
    <t>38</t>
  </si>
  <si>
    <t>162751133</t>
  </si>
  <si>
    <t>Vodorovné přemístění přes 5 000 do 6000 m výkopku/sypaniny z horniny třídy těžitelnosti II skupiny 4 a 5</t>
  </si>
  <si>
    <t>-1415921825</t>
  </si>
  <si>
    <t>" třídy těžiteln. 4 -15% "     ODVOZ*0,15</t>
  </si>
  <si>
    <t>39</t>
  </si>
  <si>
    <t>171201231.1</t>
  </si>
  <si>
    <t>Poplatek za uložení zeminy a kamení na recyklační skládce kód odpadu 170504</t>
  </si>
  <si>
    <t>-27447425</t>
  </si>
  <si>
    <t>40</t>
  </si>
  <si>
    <t>174151101</t>
  </si>
  <si>
    <t>Zásyp jam, šachet rýh nebo kolem objektů sypaninou se zhutněním</t>
  </si>
  <si>
    <t>-115346913</t>
  </si>
  <si>
    <t>" prostor k zásypu "     VYKOP11</t>
  </si>
  <si>
    <t>" odpočet vestavěných konstrukcí "</t>
  </si>
  <si>
    <t>" lože výtlaku a šachet "     -LOZE1-LOZE2</t>
  </si>
  <si>
    <t>" výtlak "      -PE100*1,2*(0,11+0,3)</t>
  </si>
  <si>
    <t xml:space="preserve">" šachta SŠ1 "     </t>
  </si>
  <si>
    <t>-2,72*2,4*1,6</t>
  </si>
  <si>
    <t xml:space="preserve">" šachta ČS12 "     </t>
  </si>
  <si>
    <t>-(2,5-0,13-0,12)*PI*(1,8/2)^2</t>
  </si>
  <si>
    <t xml:space="preserve">" šachta Š1 "     </t>
  </si>
  <si>
    <t>-(4,12-0,5)*PI*(1,8/2)^2</t>
  </si>
  <si>
    <t>" zel. plochy "     -ORNICEm2*0,2</t>
  </si>
  <si>
    <t>" vibrovaný štěrk "     -BASFALT*0,15</t>
  </si>
  <si>
    <t>41</t>
  </si>
  <si>
    <t>M</t>
  </si>
  <si>
    <t>58331201.1</t>
  </si>
  <si>
    <t>zhutněný zásyp náhradním zásypovým materiálem (vhodný pod komunikace - plná frakce)</t>
  </si>
  <si>
    <t>74726062</t>
  </si>
  <si>
    <t>" výpočet objemu zeminy zásyp v zelených plochách "</t>
  </si>
  <si>
    <t>1,2*((2,14+2,17)/2-0,1-0,11-0,3)*(1727,9-1722,6-3,6)</t>
  </si>
  <si>
    <t>1,2*((2,1+2,21)/2-0,1-0,11-0,3)*(9,5-3,2)</t>
  </si>
  <si>
    <t>1,2*((2,70+3,57)/2-0,1-0,11-0,3)*(1942,6-1908,07-3,5-3,2/2)</t>
  </si>
  <si>
    <t>" odpočet vestavěných šachet "</t>
  </si>
  <si>
    <t>" lože šachet ŠP "</t>
  </si>
  <si>
    <t>" SŠ1 "     -0,15*(2,4+0,6*2)*(1,6+0,6*2)</t>
  </si>
  <si>
    <t>" ČS12 "     -0,15*3,2*3,2</t>
  </si>
  <si>
    <t>" Š1 "     -0,15*3,2*3,2</t>
  </si>
  <si>
    <t>" bet. desky "</t>
  </si>
  <si>
    <t>" SŠ1 "     -0,1*(2,4+0,6*2)*(1,6+0,6*2)</t>
  </si>
  <si>
    <t>" ČS12 "     -0,1*2,0*2,0</t>
  </si>
  <si>
    <t>" Š1 "     -0,1*2,0*2,0</t>
  </si>
  <si>
    <t>" šachty "</t>
  </si>
  <si>
    <t>" výpočet objemu zeminy zásyp pod komunikace "</t>
  </si>
  <si>
    <t>" zásyp celkem "     ZASYP-ZASYPzem</t>
  </si>
  <si>
    <t>ZASYPnakup*2</t>
  </si>
  <si>
    <t>42</t>
  </si>
  <si>
    <t>1390608878</t>
  </si>
  <si>
    <t>" přesun hmot nakoupený zásyp "     ZASYPnakup</t>
  </si>
  <si>
    <t>" přesun zásypu zeminou - z mezideponie "     ZASYPzem</t>
  </si>
  <si>
    <t>43</t>
  </si>
  <si>
    <t>651065783</t>
  </si>
  <si>
    <t>" přesun zásypu zeminou - na a z mezideponie "     ZASYPzem*2</t>
  </si>
  <si>
    <t>44</t>
  </si>
  <si>
    <t>175151101</t>
  </si>
  <si>
    <t>Obsypání potrubí strojně sypaninou bez prohození, uloženou do 3 m</t>
  </si>
  <si>
    <t>-108823731</t>
  </si>
  <si>
    <t>" výtlak "      PE100*1,2*(0,11+0,3)</t>
  </si>
  <si>
    <t>" odpočet potrubí "</t>
  </si>
  <si>
    <t>-PI*(0,11/2)^2*PE100</t>
  </si>
  <si>
    <t>45</t>
  </si>
  <si>
    <t>58337310</t>
  </si>
  <si>
    <t>štěrkopísek frakce 0/4</t>
  </si>
  <si>
    <t>880297416</t>
  </si>
  <si>
    <t>98,96*2 'Přepočtené koeficientem množství</t>
  </si>
  <si>
    <t>46</t>
  </si>
  <si>
    <t>752861846</t>
  </si>
  <si>
    <t>" přesun hmot "     OBSYP</t>
  </si>
  <si>
    <t>47</t>
  </si>
  <si>
    <t>-955603232</t>
  </si>
  <si>
    <t>48</t>
  </si>
  <si>
    <t>181351003</t>
  </si>
  <si>
    <t>Rozprostření ornice tl vrstvy do 200 mm pl do 100 m2 v rovině nebo ve svahu do 1:5 strojně</t>
  </si>
  <si>
    <t>-1311625661</t>
  </si>
  <si>
    <t>49</t>
  </si>
  <si>
    <t>181111111</t>
  </si>
  <si>
    <t>Plošná úprava terénu do 500 m2 zemina skupiny 1 až 4 nerovnosti přes 50 do 100 mm v rovinně a svahu do 1:5</t>
  </si>
  <si>
    <t>-1857147503</t>
  </si>
  <si>
    <t xml:space="preserve">" plocha trávník = nad rýhou + sanace trávníku okolo rýhy  "     </t>
  </si>
  <si>
    <t>ORNICEm2*2</t>
  </si>
  <si>
    <t>50</t>
  </si>
  <si>
    <t>181411131.1</t>
  </si>
  <si>
    <t>Založení parkového trávníku výsevem plochy v rovině a ve svahu vč. předseťové přípravy zálivky hnojení odplevelení ošetřování</t>
  </si>
  <si>
    <t>924881406</t>
  </si>
  <si>
    <t>Zakládání</t>
  </si>
  <si>
    <t>51</t>
  </si>
  <si>
    <t>212755214</t>
  </si>
  <si>
    <t>Trativody z drenážních trubek plastových flexibilních D 100 mm bez lože</t>
  </si>
  <si>
    <t>1814151540</t>
  </si>
  <si>
    <t>" staničení "    1771,0-1722,6</t>
  </si>
  <si>
    <t>" staničení "    1942,6-1910,0</t>
  </si>
  <si>
    <t>52</t>
  </si>
  <si>
    <t>212532111</t>
  </si>
  <si>
    <t>Lože pro trativody z kameniva hrubého drceného</t>
  </si>
  <si>
    <t>1593894894</t>
  </si>
  <si>
    <t>DRENAZ*((0,15+0,2)/2*1,2+0,25*0,1)</t>
  </si>
  <si>
    <t>53</t>
  </si>
  <si>
    <t>-1612991590</t>
  </si>
  <si>
    <t>" přesun hmot "     LOZEdren</t>
  </si>
  <si>
    <t>54</t>
  </si>
  <si>
    <t>2017831205</t>
  </si>
  <si>
    <t>55</t>
  </si>
  <si>
    <t>213141111</t>
  </si>
  <si>
    <t>Zřízení vrstvy z geotextilie v rovině nebo ve sklonu do 1:5 š do 3 m</t>
  </si>
  <si>
    <t>622010266</t>
  </si>
  <si>
    <t>DRENAZ*1,2</t>
  </si>
  <si>
    <t>56</t>
  </si>
  <si>
    <t>69311081.1</t>
  </si>
  <si>
    <t>geotextilie 300g/m2</t>
  </si>
  <si>
    <t>-569449740</t>
  </si>
  <si>
    <t>97,2*1,1845 'Přepočtené koeficientem množství</t>
  </si>
  <si>
    <t>Hydrovrty</t>
  </si>
  <si>
    <t>57</t>
  </si>
  <si>
    <t>115101201</t>
  </si>
  <si>
    <t>Čerpání vody na dopravní výšku do 10 m průměrný přítok do 500 l/min</t>
  </si>
  <si>
    <t>hod</t>
  </si>
  <si>
    <t>-810155764</t>
  </si>
  <si>
    <t>" čerpání spodní vody z hydrovrtů po úsecích - 2 HV "     2*40*24</t>
  </si>
  <si>
    <t>" čerpání spodní vody z hydrovrtů po úsecích - 1 HV "     1*25*24</t>
  </si>
  <si>
    <t>58</t>
  </si>
  <si>
    <t>115101301</t>
  </si>
  <si>
    <t>Pohotovost čerpací soupravy pro dopravní výšku do 10 m přítok do 500 l/min</t>
  </si>
  <si>
    <t>den</t>
  </si>
  <si>
    <t>69813509</t>
  </si>
  <si>
    <t>" čerpání spodní vody z hydrovrtů po úsecích - 2 HV "     2*40</t>
  </si>
  <si>
    <t>" čerpání spodní vody z hydrovrtů po úsecích - 1 HV "     1*25</t>
  </si>
  <si>
    <t>59</t>
  </si>
  <si>
    <t>115001101</t>
  </si>
  <si>
    <t>Převedení vody potrubím DN do 100</t>
  </si>
  <si>
    <t>25666787</t>
  </si>
  <si>
    <t>60</t>
  </si>
  <si>
    <t>226211211.1</t>
  </si>
  <si>
    <t>Vrty velkoprofilové svislé zapažené D přes 340 do 450 mm hl od 0 do 10 m hornina I</t>
  </si>
  <si>
    <t>258692335</t>
  </si>
  <si>
    <t>" hydrovrty -  3 kusy, prům. hl. 8m "</t>
  </si>
  <si>
    <t>3*8,0</t>
  </si>
  <si>
    <t>61</t>
  </si>
  <si>
    <t>227211111.1</t>
  </si>
  <si>
    <t>Odpažení velkoprofilových vrtů průměru přes 340 do 450 mm</t>
  </si>
  <si>
    <t>-622961959</t>
  </si>
  <si>
    <t>62</t>
  </si>
  <si>
    <t>242791119.1</t>
  </si>
  <si>
    <t xml:space="preserve">Zárubnice DN160-200 (perforace 4-7m) M+D </t>
  </si>
  <si>
    <t>1481451571</t>
  </si>
  <si>
    <t>HV+0,5*3</t>
  </si>
  <si>
    <t>63</t>
  </si>
  <si>
    <t>153111114.1</t>
  </si>
  <si>
    <t>Odříznutí zárubnice DN160-200</t>
  </si>
  <si>
    <t>kus</t>
  </si>
  <si>
    <t>1785413996</t>
  </si>
  <si>
    <t>" vyčnívající nad terén "     3</t>
  </si>
  <si>
    <t>64</t>
  </si>
  <si>
    <t>247571113.1</t>
  </si>
  <si>
    <t>Obsyp studny z kameniva fr.1,4-4 mm</t>
  </si>
  <si>
    <t>-516115915</t>
  </si>
  <si>
    <t>PI*((0,42/2)^2-(0,16/2)^2)*HV</t>
  </si>
  <si>
    <t>65</t>
  </si>
  <si>
    <t>247531111</t>
  </si>
  <si>
    <t>Obsyp studny z kameniva hrubého</t>
  </si>
  <si>
    <t>1521272038</t>
  </si>
  <si>
    <t>" zásyp po ukončení "</t>
  </si>
  <si>
    <t>PI*(0,2/2)^2*HV</t>
  </si>
  <si>
    <t>Vodorovné konstrukce</t>
  </si>
  <si>
    <t>66</t>
  </si>
  <si>
    <t>451573111</t>
  </si>
  <si>
    <t>Lože pod potrubí otevřený výkop ze štěrkopísku</t>
  </si>
  <si>
    <t>1726574831</t>
  </si>
  <si>
    <t>" výtlak "      PE100*1,2*0,1</t>
  </si>
  <si>
    <t>" SŠ1 "     0,15*(2,4+0,6*2)*(1,6+0,6*2)</t>
  </si>
  <si>
    <t>" ČS12 "     0,15*3,2*3,2</t>
  </si>
  <si>
    <t>" Š1 "     0,15*3,2*3,2</t>
  </si>
  <si>
    <t>67</t>
  </si>
  <si>
    <t>1582314331</t>
  </si>
  <si>
    <t>" přesun hmot "     LOZE1</t>
  </si>
  <si>
    <t>68</t>
  </si>
  <si>
    <t>636733957</t>
  </si>
  <si>
    <t>69</t>
  </si>
  <si>
    <t>452311131</t>
  </si>
  <si>
    <t>Podkladní desky z betonu prostého bez zvýšených nároků na prostředí tř. C 12/15 otevřený výkop</t>
  </si>
  <si>
    <t>1902931256</t>
  </si>
  <si>
    <t>" SŠ1 "     0,1*(2,4+0,6*2)*(1,6+0,6*2)*1,035</t>
  </si>
  <si>
    <t>" ČS12 "     0,1*2,0*2,0</t>
  </si>
  <si>
    <t>" Š1 "     0,1*2,0*2,0</t>
  </si>
  <si>
    <t>70</t>
  </si>
  <si>
    <t>452351111</t>
  </si>
  <si>
    <t>Bednění podkladních desek nebo sedlového lože pod potrubí, stoky a drobné objekty otevřený výkop zřízení</t>
  </si>
  <si>
    <t>1408543185</t>
  </si>
  <si>
    <t>" ČS12 "     0,1*2,0*4</t>
  </si>
  <si>
    <t>" Š1 "     0,1*2,0*4</t>
  </si>
  <si>
    <t>71</t>
  </si>
  <si>
    <t>452351112</t>
  </si>
  <si>
    <t>Bednění podkladních desek nebo sedlového lože pod potrubí, stoky a drobné objekty otevřený výkop odstranění</t>
  </si>
  <si>
    <t>765859644</t>
  </si>
  <si>
    <t>72</t>
  </si>
  <si>
    <t>452313131</t>
  </si>
  <si>
    <t>Podkladní bloky z betonu prostého bez zvýšených nároků na prostředí tř. C 12/15 otevřený výkop</t>
  </si>
  <si>
    <t>148313702</t>
  </si>
  <si>
    <t>" SŠ1 - blok pod technologii "</t>
  </si>
  <si>
    <t>0,6*0,25*0,25</t>
  </si>
  <si>
    <t>73</t>
  </si>
  <si>
    <t>452353111</t>
  </si>
  <si>
    <t>Bednění podkladních bloků pod potrubí, stoky a drobné objekty otevřený výkop zřízení</t>
  </si>
  <si>
    <t>1354441807</t>
  </si>
  <si>
    <t>0,6*0,25*4</t>
  </si>
  <si>
    <t>74</t>
  </si>
  <si>
    <t>452353112</t>
  </si>
  <si>
    <t>Bednění podkladních bloků pod potrubí, stoky a drobné objekty otevřený výkop odstranění</t>
  </si>
  <si>
    <t>1777819233</t>
  </si>
  <si>
    <t>75</t>
  </si>
  <si>
    <t>452313171.1</t>
  </si>
  <si>
    <t>Podkladní bloky z betonu prostého tř. C 30/37-XC4-XA1 otevřený výkop</t>
  </si>
  <si>
    <t>-80081383</t>
  </si>
  <si>
    <t>" obetonování zhlaví šachet ČS12 "</t>
  </si>
  <si>
    <t>0,25*PI*(1,2/2)^2</t>
  </si>
  <si>
    <t>" odpočty "</t>
  </si>
  <si>
    <t>-0,25*PI*(0,84/2)^2</t>
  </si>
  <si>
    <t>" obetonování zhlaví šachet Š1 "</t>
  </si>
  <si>
    <t>1,0*2,1*2,1</t>
  </si>
  <si>
    <t>-(1,0-0,13-0,12*2)*PI*(1,8/2)^2</t>
  </si>
  <si>
    <t>76</t>
  </si>
  <si>
    <t>-81315182</t>
  </si>
  <si>
    <t>1,0*2,1*4</t>
  </si>
  <si>
    <t>77</t>
  </si>
  <si>
    <t>-448515161</t>
  </si>
  <si>
    <t>78</t>
  </si>
  <si>
    <t>452353111.1</t>
  </si>
  <si>
    <t>Bednění podkladních bloků - kruh pod potrubí, stoky a drobné objekty otevřený výkop zřízení</t>
  </si>
  <si>
    <t>-1971485356</t>
  </si>
  <si>
    <t>0,25*PI*1,2</t>
  </si>
  <si>
    <t>79</t>
  </si>
  <si>
    <t>452353112.1</t>
  </si>
  <si>
    <t>Bednění podkladních bloků - kruh pod potrubí, stoky a drobné objekty otevřený výkop odstranění</t>
  </si>
  <si>
    <t>-1414225635</t>
  </si>
  <si>
    <t>80</t>
  </si>
  <si>
    <t>916111123</t>
  </si>
  <si>
    <t>Osazení obruby z drobných kostek s boční opěrou do lože z betonu prostého</t>
  </si>
  <si>
    <t>-105072294</t>
  </si>
  <si>
    <t>" obetonování zhlaví šachet "</t>
  </si>
  <si>
    <t>" ČS12 "     PI*(0,94+1,04)</t>
  </si>
  <si>
    <t>58381007</t>
  </si>
  <si>
    <t>kostka dlažební žula drobná 8/10</t>
  </si>
  <si>
    <t>2034399002</t>
  </si>
  <si>
    <t>KOSTKAm*0,11</t>
  </si>
  <si>
    <t>0,684*1,01 'Přepočtené koeficientem množství</t>
  </si>
  <si>
    <t>Komunikace pozemní</t>
  </si>
  <si>
    <t>82</t>
  </si>
  <si>
    <t>564752111.1</t>
  </si>
  <si>
    <t>Vyspravení podkladu po překopech inženýrských sítí plochy přes 15 m2 z vibrovaného štěrku VŠ tl 150 mm</t>
  </si>
  <si>
    <t>125403189</t>
  </si>
  <si>
    <t>" zapravení rýhy po pod spodní plání komunikace "</t>
  </si>
  <si>
    <t>83</t>
  </si>
  <si>
    <t>-1269441448</t>
  </si>
  <si>
    <t>" přesun hmot "     BASFALT*0,15</t>
  </si>
  <si>
    <t>84</t>
  </si>
  <si>
    <t>-1750722772</t>
  </si>
  <si>
    <t>85</t>
  </si>
  <si>
    <t>916131213</t>
  </si>
  <si>
    <t>Osazení silničního obrubníku betonového stojatého s boční opěrou do lože z betonu prostého</t>
  </si>
  <si>
    <t>-1571487485</t>
  </si>
  <si>
    <t>86</t>
  </si>
  <si>
    <t>916132113</t>
  </si>
  <si>
    <t>Osazení obruby z betonové přídlažby s boční opěrou do lože z betonu prostého</t>
  </si>
  <si>
    <t>-1315756636</t>
  </si>
  <si>
    <t>87</t>
  </si>
  <si>
    <t>451317777</t>
  </si>
  <si>
    <t>Podklad nebo lože pod dlažbu vodorovný nebo do sklonu 1:5 z betonu prostého tl přes 50 do 100 mm</t>
  </si>
  <si>
    <t>1673656970</t>
  </si>
  <si>
    <t>PŘÍDLAŽBA*0,25</t>
  </si>
  <si>
    <t>88</t>
  </si>
  <si>
    <t>451319777</t>
  </si>
  <si>
    <t>Příplatek ZKD 10 mm tl u podkladu nebo lože pod dlažbu z betonu</t>
  </si>
  <si>
    <t>1656300860</t>
  </si>
  <si>
    <t>PŘÍDLAŽBA*0,25*10</t>
  </si>
  <si>
    <t>89</t>
  </si>
  <si>
    <t>451577877</t>
  </si>
  <si>
    <t>Podklad nebo lože pod dlažbu vodorovný nebo do sklonu 1:5 ze štěrkopísku tl přes 30 do 100 mm</t>
  </si>
  <si>
    <t>366399894</t>
  </si>
  <si>
    <t>OBRUBNIK*0,3+PŘÍDLAŽBA*0,25</t>
  </si>
  <si>
    <t>451579877</t>
  </si>
  <si>
    <t>Příplatek ZKD 10 mm tl u podkladu nebo lože pod dlažbu ze štěrkopísku</t>
  </si>
  <si>
    <t>1168032432</t>
  </si>
  <si>
    <t>OBRUBNIK*0,3*5</t>
  </si>
  <si>
    <t>PŘÍDLAŽBA*0,25*5</t>
  </si>
  <si>
    <t>91</t>
  </si>
  <si>
    <t>998225111</t>
  </si>
  <si>
    <t>Přesun hmot pro pozemní komunikace s krytem z kamene, monolitickým betonovým nebo živičným</t>
  </si>
  <si>
    <t>1909564914</t>
  </si>
  <si>
    <t>Úpravy povrchů, podlahy a osazování výplní</t>
  </si>
  <si>
    <t>92</t>
  </si>
  <si>
    <t>632451425</t>
  </si>
  <si>
    <t>Potěr pískocementový tl přes 10 do 20 mm tř. C 20 běžný</t>
  </si>
  <si>
    <t>-250186355</t>
  </si>
  <si>
    <t>" SŠ1 "     2,4*1,6</t>
  </si>
  <si>
    <t>Trubní vedení</t>
  </si>
  <si>
    <t>93</t>
  </si>
  <si>
    <t>871251211</t>
  </si>
  <si>
    <t>Montáž potrubí z PE100 RC SDR 11 otevřený výkop svařovaných elektrotvarovkou d 110 x 10,0 mm</t>
  </si>
  <si>
    <t>-1707279513</t>
  </si>
  <si>
    <t>" délka výtlaku "     220,0-2,4-1,8-1,8/2-9,8</t>
  </si>
  <si>
    <t>" délka potrubí "     220,0</t>
  </si>
  <si>
    <t>94</t>
  </si>
  <si>
    <t>28613116.1</t>
  </si>
  <si>
    <t>potrubí vodovodní PE100 RC PN 16 SDR11 110x10,0mm</t>
  </si>
  <si>
    <t>-339184200</t>
  </si>
  <si>
    <t>220*1,015 'Přepočtené koeficientem množství</t>
  </si>
  <si>
    <t>95</t>
  </si>
  <si>
    <t>877241101</t>
  </si>
  <si>
    <t>Montáž elektrospojek na vodovodním potrubí z PE trub d 90</t>
  </si>
  <si>
    <t>-214552577</t>
  </si>
  <si>
    <t>" SEK "     0,5*7</t>
  </si>
  <si>
    <t>96</t>
  </si>
  <si>
    <t>28613115.1</t>
  </si>
  <si>
    <t>potrubí vodovodní PE100 RC PN 16 SDR11 90x8,2mm</t>
  </si>
  <si>
    <t>-440755482</t>
  </si>
  <si>
    <t>0,3*1,015 'Přepočtené koeficientem množství</t>
  </si>
  <si>
    <t>97</t>
  </si>
  <si>
    <t>877251101</t>
  </si>
  <si>
    <t>Montáž elektrospojek na vodovodním potrubí z PE trub d 110</t>
  </si>
  <si>
    <t>1241832967</t>
  </si>
  <si>
    <t>" elektrospojka "     63</t>
  </si>
  <si>
    <t>" oblouk 11° "     4</t>
  </si>
  <si>
    <t>" oblouk 22,5° "     5</t>
  </si>
  <si>
    <t>" oblouk 30° "     6</t>
  </si>
  <si>
    <t>98</t>
  </si>
  <si>
    <t>28615975</t>
  </si>
  <si>
    <t>elektrospojka SDR11 PE 100 PN16 D 110mm</t>
  </si>
  <si>
    <t>-1083432724</t>
  </si>
  <si>
    <t>99</t>
  </si>
  <si>
    <t>28614895.1</t>
  </si>
  <si>
    <t>oblouk 11° SDR11 PE 100 RC PN16 D 110mm</t>
  </si>
  <si>
    <t>993990829</t>
  </si>
  <si>
    <t>100</t>
  </si>
  <si>
    <t>28614896.1</t>
  </si>
  <si>
    <t>oblouk 22,5° SDR11 PE 100 RC PN16 D 110mm</t>
  </si>
  <si>
    <t>405285669</t>
  </si>
  <si>
    <t>101</t>
  </si>
  <si>
    <t>28614897.1</t>
  </si>
  <si>
    <t>oblouk 30° SDR11 PE 100 RC PN16 D 110mm</t>
  </si>
  <si>
    <t>915348196</t>
  </si>
  <si>
    <t>102</t>
  </si>
  <si>
    <t>894410122</t>
  </si>
  <si>
    <t>Osazení betonových dílců pro kanalizační šachty DN 1500 šachtové dno výšky 1590 mm</t>
  </si>
  <si>
    <t>-2114134533</t>
  </si>
  <si>
    <t>103</t>
  </si>
  <si>
    <t>59224439.1</t>
  </si>
  <si>
    <t>dno betonové šachty DN 1500 kanalizační výšky 150cm přímé 180x158,5 pro ČS12 vč. prostupů a jejich utěsnění vč.bet. dna 100-200mm</t>
  </si>
  <si>
    <t>-342378700</t>
  </si>
  <si>
    <t>104</t>
  </si>
  <si>
    <t>59224439.3</t>
  </si>
  <si>
    <t>dno betonové šachty DN 1500 kanalizační výšky 150cm přímé 180x158,5 pro Š1 vč. prostupů a jejich utěsnění vč.bet. dna s vytvarováním a čedič.obklad žlab pro DN300</t>
  </si>
  <si>
    <t>1198140946</t>
  </si>
  <si>
    <t>105</t>
  </si>
  <si>
    <t>894410242</t>
  </si>
  <si>
    <t>Osazení betonových dílců pro kanalizační šachty DN 1500 skruž rovná výšky 500 mm</t>
  </si>
  <si>
    <t>1292167706</t>
  </si>
  <si>
    <t>106</t>
  </si>
  <si>
    <t>59224436</t>
  </si>
  <si>
    <t>skruž betonové šachty DN 1500 kanalizační 150x50x14cm stupadla poplastovaná</t>
  </si>
  <si>
    <t>302944982</t>
  </si>
  <si>
    <t>107</t>
  </si>
  <si>
    <t>59224342</t>
  </si>
  <si>
    <t>těsnění elastomerové pro spojení šachetních dílů DN 1500</t>
  </si>
  <si>
    <t>-832482101</t>
  </si>
  <si>
    <t>1*1,02 'Přepočtené koeficientem množství</t>
  </si>
  <si>
    <t>108</t>
  </si>
  <si>
    <t>894410243</t>
  </si>
  <si>
    <t>Osazení betonových dílců pro kanalizační šachty DN 1500 skruž rovná výšky 1000 mm</t>
  </si>
  <si>
    <t>370776096</t>
  </si>
  <si>
    <t>109</t>
  </si>
  <si>
    <t>59224438</t>
  </si>
  <si>
    <t>skruž betonové šachty DN 1500 kanalizační 150x100x14cm stupadla poplastovaná</t>
  </si>
  <si>
    <t>-451541367</t>
  </si>
  <si>
    <t>110</t>
  </si>
  <si>
    <t>-1144288838</t>
  </si>
  <si>
    <t>2*1,02 'Přepočtené koeficientem množství</t>
  </si>
  <si>
    <t>111</t>
  </si>
  <si>
    <t>894410304</t>
  </si>
  <si>
    <t>Osazení betonových dílců pro kanalizační šachty DN 1500 deska zákrytová</t>
  </si>
  <si>
    <t>482471314</t>
  </si>
  <si>
    <t>112</t>
  </si>
  <si>
    <t>59224434</t>
  </si>
  <si>
    <t>deska betonová zákrytová šachty DN 1500 kanalizační 180/62,5x16,5cm</t>
  </si>
  <si>
    <t>-1652905727</t>
  </si>
  <si>
    <t>113</t>
  </si>
  <si>
    <t>-9221483</t>
  </si>
  <si>
    <t>114</t>
  </si>
  <si>
    <t>452112111.1</t>
  </si>
  <si>
    <t>Osazení betonových prstenců nebo rámů v do 100 mm vč. výplně spár kanalizační maltou</t>
  </si>
  <si>
    <t>1039726462</t>
  </si>
  <si>
    <t>115</t>
  </si>
  <si>
    <t>59224185</t>
  </si>
  <si>
    <t>prstenec šachtový vyrovnávací betonový 625x120x60mm</t>
  </si>
  <si>
    <t>2077027687</t>
  </si>
  <si>
    <t>" SŠ1 "     1</t>
  </si>
  <si>
    <t>116</t>
  </si>
  <si>
    <t>452112121.1</t>
  </si>
  <si>
    <t>Osazení betonových prstenců nebo rámů v do 200 mm vč. výplně spár kanalizační maltou</t>
  </si>
  <si>
    <t>-1750425639</t>
  </si>
  <si>
    <t>" ČS12+Š1 "    3</t>
  </si>
  <si>
    <t>117</t>
  </si>
  <si>
    <t>59224188</t>
  </si>
  <si>
    <t>prstenec šachtový vyrovnávací betonový 625x120x120mm</t>
  </si>
  <si>
    <t>1333962083</t>
  </si>
  <si>
    <t>118</t>
  </si>
  <si>
    <t>452386111</t>
  </si>
  <si>
    <t>Vyrovnávací prstence z betonu prostého tř. C 25/30 v do 100 mm</t>
  </si>
  <si>
    <t>455009280</t>
  </si>
  <si>
    <t>" šachty "     3</t>
  </si>
  <si>
    <t>119</t>
  </si>
  <si>
    <t>894201161.1</t>
  </si>
  <si>
    <t xml:space="preserve">Dno šachet tl nad 200 mm z ŽB tř. C 30/37 XA1 </t>
  </si>
  <si>
    <t>-298656110</t>
  </si>
  <si>
    <t>" SŠ1 "     0,25*2,4*1,6</t>
  </si>
  <si>
    <t>120</t>
  </si>
  <si>
    <t>894302163.1</t>
  </si>
  <si>
    <t xml:space="preserve">Stěny šachet tl nad 200 mm ze ŽB pro tř. C 30/37 XA1 </t>
  </si>
  <si>
    <t>686059301</t>
  </si>
  <si>
    <t>" SŠ1 "     2,2*(2,4*1,6-1,9*1,1)</t>
  </si>
  <si>
    <t>121</t>
  </si>
  <si>
    <t>894501111</t>
  </si>
  <si>
    <t>Bednění stěn šachet pravoúhlých nebo vícehranných oboustranné zřízení</t>
  </si>
  <si>
    <t>138051830</t>
  </si>
  <si>
    <t xml:space="preserve">" SŠ1 "   </t>
  </si>
  <si>
    <t>(2,2+0,25)*(2,4+1,6)*2</t>
  </si>
  <si>
    <t>2,2*(1,9+1,1)*2</t>
  </si>
  <si>
    <t>122</t>
  </si>
  <si>
    <t>894501112</t>
  </si>
  <si>
    <t>Bednění stěn šachet pravoúhlých nebo vícehranných oboustranné odstranění</t>
  </si>
  <si>
    <t>-628485397</t>
  </si>
  <si>
    <t>123</t>
  </si>
  <si>
    <t>894608112</t>
  </si>
  <si>
    <t>Výztuž šachet z betonářské oceli 10 505</t>
  </si>
  <si>
    <t>-471805769</t>
  </si>
  <si>
    <t>" SŠ1 "     157,31/1000</t>
  </si>
  <si>
    <t>124</t>
  </si>
  <si>
    <t>894608211</t>
  </si>
  <si>
    <t>Výztuž šachet ze svařovaných sítí typu Kari</t>
  </si>
  <si>
    <t>-1689744491</t>
  </si>
  <si>
    <t>" SŠ1 "     330,33/1000</t>
  </si>
  <si>
    <t>125</t>
  </si>
  <si>
    <t>894608901.1</t>
  </si>
  <si>
    <t>Distanční výžtuž - pruh dista 130 dl.2m</t>
  </si>
  <si>
    <t>-1385790858</t>
  </si>
  <si>
    <t>" SŠ1 "     2</t>
  </si>
  <si>
    <t>126</t>
  </si>
  <si>
    <t>334791112</t>
  </si>
  <si>
    <t>Prostup v betonových zdech z plastových trub DN do 110</t>
  </si>
  <si>
    <t>927444292</t>
  </si>
  <si>
    <t>127</t>
  </si>
  <si>
    <t>977151118.1</t>
  </si>
  <si>
    <t>Prostup ŽB stěnou tl. 250mm zhotoveny vrtáním vč. vložení trubky d90 a utěsnění</t>
  </si>
  <si>
    <t>-2049387123</t>
  </si>
  <si>
    <t>128</t>
  </si>
  <si>
    <t>977151121.1</t>
  </si>
  <si>
    <t>Prostup ŽB stěnou tl. 250mm zhotoveny vrtáním vč. vložení trubky d110 a utěsnění</t>
  </si>
  <si>
    <t>-1840893842</t>
  </si>
  <si>
    <t>129</t>
  </si>
  <si>
    <t>894302201.1</t>
  </si>
  <si>
    <t>Strop šachet 2400/1600/250 ze ŽB  tř.C 30/37 XA1 otvor D 600 staveništní prefabrikát</t>
  </si>
  <si>
    <t>-670239860</t>
  </si>
  <si>
    <t>" šachta SŠ1 "     1</t>
  </si>
  <si>
    <t>130</t>
  </si>
  <si>
    <t>953334121</t>
  </si>
  <si>
    <t>Bobtnavý pásek do pracovních spar betonových kcí bentonitový 20 x 25 mm</t>
  </si>
  <si>
    <t>864522670</t>
  </si>
  <si>
    <t xml:space="preserve">" strop/stěna šachty "   </t>
  </si>
  <si>
    <t>" SŠ1 "    (1,35+2,05)*2+0,3</t>
  </si>
  <si>
    <t>131</t>
  </si>
  <si>
    <t>953334191.1</t>
  </si>
  <si>
    <t>Vodotěsná izolace prostupu potrubí přes ŽB stěnu - injektážní hadičkový systém</t>
  </si>
  <si>
    <t>-1950417486</t>
  </si>
  <si>
    <t xml:space="preserve">" stěna/trubka "   </t>
  </si>
  <si>
    <t>" SŠ1 d90 "    (PI*0,09+0,1)</t>
  </si>
  <si>
    <t>" SŠ1 d110 "    (PI*0,11+0,1)*2</t>
  </si>
  <si>
    <t>132</t>
  </si>
  <si>
    <t>953334312</t>
  </si>
  <si>
    <t>Kombinovaný těsnící PVC pás s bobtnavým profilem do pracovních spar betonových kcí š 125 mm</t>
  </si>
  <si>
    <t>130183981</t>
  </si>
  <si>
    <t xml:space="preserve">" dno/stěna šachty "   </t>
  </si>
  <si>
    <t>133</t>
  </si>
  <si>
    <t>894204161.1</t>
  </si>
  <si>
    <t>Žlaby šachet z betonu prostého tř. C 30/37 XA1</t>
  </si>
  <si>
    <t>-1783157093</t>
  </si>
  <si>
    <t>" SŠ1 "     0,15*1,1*1,9</t>
  </si>
  <si>
    <t>134</t>
  </si>
  <si>
    <t>899104112</t>
  </si>
  <si>
    <t>Osazení poklopů litinových, ocelových nebo železobetonových včetně rámů pro třídu zatížení D400, E600</t>
  </si>
  <si>
    <t>-2145093670</t>
  </si>
  <si>
    <t>135</t>
  </si>
  <si>
    <t>KSI.KDM81B</t>
  </si>
  <si>
    <t>Kanalizační poklop litinový kruhový DN600, rám samonivelační, bez vybrání pro lapač, D 400 bez odvětrání</t>
  </si>
  <si>
    <t>-745453928</t>
  </si>
  <si>
    <t>136</t>
  </si>
  <si>
    <t>KSI.KDM82B</t>
  </si>
  <si>
    <t>Kanalizační poklop litinový kruhový DN600, rám samonivelační,  D 400 s odvětráním, lapač splavenin, biofiltr</t>
  </si>
  <si>
    <t>706693963</t>
  </si>
  <si>
    <t>137</t>
  </si>
  <si>
    <t>KSI.KDN81B</t>
  </si>
  <si>
    <t>Kanalizační poklop rám samonivelační s vybráním pro lapač, D 400 bez odvětrání</t>
  </si>
  <si>
    <t>-1534270376</t>
  </si>
  <si>
    <t>138</t>
  </si>
  <si>
    <t>KSI.KDN82B</t>
  </si>
  <si>
    <t>Kanalizační poklop rám samonivelační s vybráním pro lapač, D 400 s odvětráním, biofiltr s náplní,</t>
  </si>
  <si>
    <t>2112584005</t>
  </si>
  <si>
    <t>139</t>
  </si>
  <si>
    <t>899501221</t>
  </si>
  <si>
    <t>Stupadla do šachet ocelová s PE povlakem vidlicová pro přímé zabudování do hmoždinek</t>
  </si>
  <si>
    <t>-1395377821</t>
  </si>
  <si>
    <t>" SŠ1 "     7</t>
  </si>
  <si>
    <t>140</t>
  </si>
  <si>
    <t>899503112</t>
  </si>
  <si>
    <t>Stupadla do šachet polyetylenová zapouštěcí kapsová osazovaná do vynechaných otvorů</t>
  </si>
  <si>
    <t>-1180090112</t>
  </si>
  <si>
    <t>141</t>
  </si>
  <si>
    <t>857249101.1</t>
  </si>
  <si>
    <t>Betonové kotevní bloky</t>
  </si>
  <si>
    <t>-1025514607</t>
  </si>
  <si>
    <t>142</t>
  </si>
  <si>
    <t>899713111.1</t>
  </si>
  <si>
    <t>Orientační sloupek s víčkem d-48 výšky 1750mm osazený do betonové patky vč. nátěru M+D</t>
  </si>
  <si>
    <t>2135533687</t>
  </si>
  <si>
    <t>" šachty "     2</t>
  </si>
  <si>
    <t>143</t>
  </si>
  <si>
    <t>892273122</t>
  </si>
  <si>
    <t>Proplach a dezinfekce vodovodního potrubí DN od 80 do 125</t>
  </si>
  <si>
    <t>-1487455591</t>
  </si>
  <si>
    <t>PE90+PE100</t>
  </si>
  <si>
    <t>144</t>
  </si>
  <si>
    <t>892271111</t>
  </si>
  <si>
    <t>Tlaková zkouška vodou potrubí DN 100 nebo 125</t>
  </si>
  <si>
    <t>322364148</t>
  </si>
  <si>
    <t>145</t>
  </si>
  <si>
    <t>899722113</t>
  </si>
  <si>
    <t>Krytí potrubí z plastů výstražnou fólií z PVC přes 25 do 34cm</t>
  </si>
  <si>
    <t>-864660901</t>
  </si>
  <si>
    <t>146</t>
  </si>
  <si>
    <t>899910201</t>
  </si>
  <si>
    <t>Výplň potrubí spádem cementopopílkovou suspenzí délky potrubí do 50 m</t>
  </si>
  <si>
    <t>-1652710050</t>
  </si>
  <si>
    <t>" zalití potrubí ve výkopu "</t>
  </si>
  <si>
    <t>" drenáž "     DRENAZ*PI*(0,11/2)^2</t>
  </si>
  <si>
    <t>" stáv. potrubí d90 "     6,6*PI*(0,09/2)^2</t>
  </si>
  <si>
    <t>" stáv. potrubí d110 "     8,6*PI*(0,11/2)^2</t>
  </si>
  <si>
    <t>147</t>
  </si>
  <si>
    <t>899910201.1</t>
  </si>
  <si>
    <t>Zaslepení otvorů potrubí v šachtě d90-110</t>
  </si>
  <si>
    <t>1353507796</t>
  </si>
  <si>
    <t>" stáv. šachta Š13391 "     2</t>
  </si>
  <si>
    <t>148</t>
  </si>
  <si>
    <t>899911274.1</t>
  </si>
  <si>
    <t>Kluzná objímka pro potrubí a chráničku D110/D273</t>
  </si>
  <si>
    <t>-1121680467</t>
  </si>
  <si>
    <t>149</t>
  </si>
  <si>
    <t>899913143</t>
  </si>
  <si>
    <t>Uzavírací manžeta chráničky potrubí DN 100 x 250</t>
  </si>
  <si>
    <t>1472728386</t>
  </si>
  <si>
    <t>150</t>
  </si>
  <si>
    <t>899721111</t>
  </si>
  <si>
    <t>Signalizační vodič DN do 150 mm na potrubí</t>
  </si>
  <si>
    <t>1496928511</t>
  </si>
  <si>
    <t>151</t>
  </si>
  <si>
    <t>899103211.1</t>
  </si>
  <si>
    <t>Demontáž poklopů litinových nebo ocelových včetně rámů hmotnosti přes 100 do 150 kg odvozem dle pokynů investora</t>
  </si>
  <si>
    <t>-1256218051</t>
  </si>
  <si>
    <t>" stáv. šachta 13028 "     1</t>
  </si>
  <si>
    <t>152</t>
  </si>
  <si>
    <t>890451851</t>
  </si>
  <si>
    <t>Bourání šachet z prefabrikovaných skruží strojně obestavěného prostoru přes 3 do 5 m3</t>
  </si>
  <si>
    <t>2114509975</t>
  </si>
  <si>
    <t>" stáv. šachta 13028 "     3,57*PI*(1,24/2)^2</t>
  </si>
  <si>
    <t>153</t>
  </si>
  <si>
    <t>890231851</t>
  </si>
  <si>
    <t>Bourání šachet z prostého betonu strojně obestavěného prostoru přes 1,5 do 3 m3</t>
  </si>
  <si>
    <t>-762360293</t>
  </si>
  <si>
    <t xml:space="preserve">" stáv. šachta 13028 "    </t>
  </si>
  <si>
    <t xml:space="preserve">" nadzemní část "     </t>
  </si>
  <si>
    <t>0,6*1,5*1,5</t>
  </si>
  <si>
    <t>-0,6*PI*(1,04/2)^2</t>
  </si>
  <si>
    <t xml:space="preserve">" podkladní beton "     </t>
  </si>
  <si>
    <t>0,1*3,0*3,0</t>
  </si>
  <si>
    <t>154</t>
  </si>
  <si>
    <t>-1150746867</t>
  </si>
  <si>
    <t>155</t>
  </si>
  <si>
    <t>1263887285</t>
  </si>
  <si>
    <t>2,673*5 'Přepočtené koeficientem množství</t>
  </si>
  <si>
    <t>156</t>
  </si>
  <si>
    <t>997221615.1</t>
  </si>
  <si>
    <t>Poplatek za uložení na recyklační skládce (skládkovné) stavebního odpadu betonového kód odpadu 17 01 01</t>
  </si>
  <si>
    <t>161024822</t>
  </si>
  <si>
    <t>8.1</t>
  </si>
  <si>
    <t>Spojná šachta SŠ1 - armatury</t>
  </si>
  <si>
    <t>157</t>
  </si>
  <si>
    <t>857242122</t>
  </si>
  <si>
    <t>Montáž litinových tvarovek jednoosých přírubových otevřený výkop DN 80</t>
  </si>
  <si>
    <t>-2136949395</t>
  </si>
  <si>
    <t>0,5*2 'Přepočtené koeficientem množství</t>
  </si>
  <si>
    <t>158</t>
  </si>
  <si>
    <t>33103</t>
  </si>
  <si>
    <t>Přírubový adaptér  DN 80</t>
  </si>
  <si>
    <t>-1607031749</t>
  </si>
  <si>
    <t>159</t>
  </si>
  <si>
    <t>857262122</t>
  </si>
  <si>
    <t>Montáž litinových tvarovek jednoosých přírubových otevřený výkop DN 100</t>
  </si>
  <si>
    <t>-2000388015</t>
  </si>
  <si>
    <t>160</t>
  </si>
  <si>
    <t>33105</t>
  </si>
  <si>
    <t>Přírubový adaptér  DN 100</t>
  </si>
  <si>
    <t>406933392</t>
  </si>
  <si>
    <t>161</t>
  </si>
  <si>
    <t>42273007</t>
  </si>
  <si>
    <t>montážní vložka přírubová litinová DN 100 PN 16</t>
  </si>
  <si>
    <t>389443077</t>
  </si>
  <si>
    <t>162</t>
  </si>
  <si>
    <t>857264122</t>
  </si>
  <si>
    <t>Montáž litinových tvarovek odbočných přírubových otevřený výkop DN 100</t>
  </si>
  <si>
    <t>260708729</t>
  </si>
  <si>
    <t>163</t>
  </si>
  <si>
    <t>55253515.1</t>
  </si>
  <si>
    <t>tvarovka přírubová litinová s přírubovou odbočkou T-kus DN 100/80</t>
  </si>
  <si>
    <t>1080906679</t>
  </si>
  <si>
    <t>164</t>
  </si>
  <si>
    <t>891241222</t>
  </si>
  <si>
    <t>Montáž vodovodních šoupátek s ručním kolečkem v šachtách DN 80</t>
  </si>
  <si>
    <t>-518153307</t>
  </si>
  <si>
    <t>165</t>
  </si>
  <si>
    <t>42283509.1</t>
  </si>
  <si>
    <t>klapka zpětná litinová DN 80</t>
  </si>
  <si>
    <t>771541085</t>
  </si>
  <si>
    <t>166</t>
  </si>
  <si>
    <t>891261222</t>
  </si>
  <si>
    <t>Montáž vodovodních šoupátek s ručním kolečkem v šachtách DN 100</t>
  </si>
  <si>
    <t>-1084435173</t>
  </si>
  <si>
    <t>167</t>
  </si>
  <si>
    <t>42283599.1</t>
  </si>
  <si>
    <t>klapka zpětná litinová DN 100</t>
  </si>
  <si>
    <t>583706873</t>
  </si>
  <si>
    <t>168</t>
  </si>
  <si>
    <t>891242222</t>
  </si>
  <si>
    <t>Montáž kanalizačních šoupátek s ručním kolečkem v šachtách DN 80</t>
  </si>
  <si>
    <t>-1479057470</t>
  </si>
  <si>
    <t>169</t>
  </si>
  <si>
    <t>42221493.1</t>
  </si>
  <si>
    <t>šoupátko odpadní voda litina DN 80</t>
  </si>
  <si>
    <t>2124095979</t>
  </si>
  <si>
    <t>170</t>
  </si>
  <si>
    <t>42210101</t>
  </si>
  <si>
    <t>kolo ruční pro DN 65-80 D 175mm</t>
  </si>
  <si>
    <t>682730990</t>
  </si>
  <si>
    <t>171</t>
  </si>
  <si>
    <t>891242222.1</t>
  </si>
  <si>
    <t>Montáž kanalizačních šoupátek deskových s ručním kolečkem v šachtách DN 80</t>
  </si>
  <si>
    <t>-634946093</t>
  </si>
  <si>
    <t>172</t>
  </si>
  <si>
    <t>42221503.1</t>
  </si>
  <si>
    <t>šoupátko deskové DN 80</t>
  </si>
  <si>
    <t>1602586499</t>
  </si>
  <si>
    <t>173</t>
  </si>
  <si>
    <t>1314310017</t>
  </si>
  <si>
    <t>174</t>
  </si>
  <si>
    <t>891262222.1</t>
  </si>
  <si>
    <t>Montáž kanalizačních šoupátek deskových s ručním kolečkem v šachtách DN 100</t>
  </si>
  <si>
    <t>124930620</t>
  </si>
  <si>
    <t>175</t>
  </si>
  <si>
    <t>42221491.1</t>
  </si>
  <si>
    <t>šoupátko deskové DN 100</t>
  </si>
  <si>
    <t>-1549949059</t>
  </si>
  <si>
    <t>176</t>
  </si>
  <si>
    <t>42210106</t>
  </si>
  <si>
    <t>kolo ruční pro DN 100 D 300mm</t>
  </si>
  <si>
    <t>-1430954454</t>
  </si>
  <si>
    <t>177</t>
  </si>
  <si>
    <t>857262122.1</t>
  </si>
  <si>
    <t>Příruba DN100 s našrobovanou hasičskou spojkou A110/80    M+D</t>
  </si>
  <si>
    <t>989403128</t>
  </si>
  <si>
    <t>8.2</t>
  </si>
  <si>
    <t>Vzdušníková šachta ČS12 - armatury</t>
  </si>
  <si>
    <t>178</t>
  </si>
  <si>
    <t>852262122</t>
  </si>
  <si>
    <t>Montáž potrubí z trub litinových tlakových přírubových délky do 1 m otevřený výkop DN 100</t>
  </si>
  <si>
    <t>734439189</t>
  </si>
  <si>
    <t>179</t>
  </si>
  <si>
    <t>55253251</t>
  </si>
  <si>
    <t>tvarovka přírubová litinová vodovodní FF-kus PN10/16 DN 100 dl 200mm</t>
  </si>
  <si>
    <t>1407462976</t>
  </si>
  <si>
    <t>1*1,01 'Přepočtené koeficientem množství</t>
  </si>
  <si>
    <t>180</t>
  </si>
  <si>
    <t>-1978014298</t>
  </si>
  <si>
    <t>1,5*2 'Přepočtené koeficientem množství</t>
  </si>
  <si>
    <t>181</t>
  </si>
  <si>
    <t>42213018</t>
  </si>
  <si>
    <t>ventil odvzdušňovací/zavzdušňovací přírubový PN 16, odpadní voda DN 80</t>
  </si>
  <si>
    <t>104838856</t>
  </si>
  <si>
    <t>182</t>
  </si>
  <si>
    <t>-1269107502</t>
  </si>
  <si>
    <t>183</t>
  </si>
  <si>
    <t>1222594892</t>
  </si>
  <si>
    <t>184</t>
  </si>
  <si>
    <t>-698963106</t>
  </si>
  <si>
    <t>185</t>
  </si>
  <si>
    <t>-1945827203</t>
  </si>
  <si>
    <t>186</t>
  </si>
  <si>
    <t>1900863390</t>
  </si>
  <si>
    <t>187</t>
  </si>
  <si>
    <t>55253517.1</t>
  </si>
  <si>
    <t>tvarovka přírubová litinová s přírubovou odbočkou T-kus DN 100/100</t>
  </si>
  <si>
    <t>-1987081810</t>
  </si>
  <si>
    <t>188</t>
  </si>
  <si>
    <t>891241112.1</t>
  </si>
  <si>
    <t>Montáž vodovodních šoupátek otevřený výkop DN 80 spojovací materiál nerez</t>
  </si>
  <si>
    <t>-1497874962</t>
  </si>
  <si>
    <t>189</t>
  </si>
  <si>
    <t>42221303.1</t>
  </si>
  <si>
    <t>šoupátko litina DN 80</t>
  </si>
  <si>
    <t>1088682974</t>
  </si>
  <si>
    <t>190</t>
  </si>
  <si>
    <t>891261112.1</t>
  </si>
  <si>
    <t>Montáž vodovodních šoupátek otevřený výkop DN 100 spojovací materiál nerez</t>
  </si>
  <si>
    <t>2076008362</t>
  </si>
  <si>
    <t>191</t>
  </si>
  <si>
    <t>42221304.1</t>
  </si>
  <si>
    <t>šoupátko litina DN 100</t>
  </si>
  <si>
    <t>11095569</t>
  </si>
  <si>
    <t>192</t>
  </si>
  <si>
    <t>-1732134042</t>
  </si>
  <si>
    <t>193</t>
  </si>
  <si>
    <t>2105453477</t>
  </si>
  <si>
    <t>194</t>
  </si>
  <si>
    <t>361767799</t>
  </si>
  <si>
    <t>195</t>
  </si>
  <si>
    <t>-1625905432</t>
  </si>
  <si>
    <t>196</t>
  </si>
  <si>
    <t>767222201.1</t>
  </si>
  <si>
    <t>Čerpací jímka 250/250/100</t>
  </si>
  <si>
    <t>-1245320187</t>
  </si>
  <si>
    <t>998</t>
  </si>
  <si>
    <t>Přesun hmot</t>
  </si>
  <si>
    <t>197</t>
  </si>
  <si>
    <t>998276101</t>
  </si>
  <si>
    <t>Přesun hmot pro trubní vedení z trub z plastických hmot otevřený výkop</t>
  </si>
  <si>
    <t>-720926488</t>
  </si>
  <si>
    <t>PSV</t>
  </si>
  <si>
    <t>Práce a dodávky PSV</t>
  </si>
  <si>
    <t>711</t>
  </si>
  <si>
    <t>Izolace proti vodě, vlhkosti a plynům</t>
  </si>
  <si>
    <t>198</t>
  </si>
  <si>
    <t>711111001</t>
  </si>
  <si>
    <t>Provedení izolace proti zemní vlhkosti vodorovné za studena nátěrem penetračním</t>
  </si>
  <si>
    <t>105421786</t>
  </si>
  <si>
    <t>199</t>
  </si>
  <si>
    <t>11163150</t>
  </si>
  <si>
    <t>lak penetrační asfaltový</t>
  </si>
  <si>
    <t>-50397420</t>
  </si>
  <si>
    <t>3,84*0,0003 'Přepočtené koeficientem množství</t>
  </si>
  <si>
    <t>200</t>
  </si>
  <si>
    <t>711112001</t>
  </si>
  <si>
    <t>Provedení izolace proti zemní vlhkosti svislé za studena nátěrem penetračním</t>
  </si>
  <si>
    <t>1294953301</t>
  </si>
  <si>
    <t>" SŠ1 "     0,5*(2,4+1,6)*2</t>
  </si>
  <si>
    <t>SIZOL</t>
  </si>
  <si>
    <t>201</t>
  </si>
  <si>
    <t>-1763940371</t>
  </si>
  <si>
    <t>4*0,00034 'Přepočtené koeficientem množství</t>
  </si>
  <si>
    <t>202</t>
  </si>
  <si>
    <t>711141559</t>
  </si>
  <si>
    <t>Provedení izolace proti zemní vlhkosti pásy přitavením vodorovné NAIP</t>
  </si>
  <si>
    <t>-448666594</t>
  </si>
  <si>
    <t>VIZOL*2</t>
  </si>
  <si>
    <t>203</t>
  </si>
  <si>
    <t>62833158</t>
  </si>
  <si>
    <t>pás asfaltový natavitelný oxidovaný s vložkou ze skleněné tkaniny typu G200, s jemnozrnným minerálním posypem tl 4,0mm</t>
  </si>
  <si>
    <t>-1489229560</t>
  </si>
  <si>
    <t>7,68*1,1655 'Přepočtené koeficientem množství</t>
  </si>
  <si>
    <t>204</t>
  </si>
  <si>
    <t>711142559</t>
  </si>
  <si>
    <t>Provedení izolace proti zemní vlhkosti pásy přitavením svislé NAIP</t>
  </si>
  <si>
    <t>-380124687</t>
  </si>
  <si>
    <t>205</t>
  </si>
  <si>
    <t>-1832006954</t>
  </si>
  <si>
    <t>7,68*1,221 'Přepočtené koeficientem množství</t>
  </si>
  <si>
    <t>206</t>
  </si>
  <si>
    <t>998711101</t>
  </si>
  <si>
    <t>Přesun hmot tonážní pro izolace proti vodě, vlhkosti a plynům v objektech v do 6 m</t>
  </si>
  <si>
    <t>-1285047243</t>
  </si>
  <si>
    <t>783</t>
  </si>
  <si>
    <t>Dokončovací práce - nátěry</t>
  </si>
  <si>
    <t>207</t>
  </si>
  <si>
    <t>783817190.1</t>
  </si>
  <si>
    <t>Ochranný uzavírací nátěr betonových povrchů - systém. příprava podkladu penetrace ochranný nátěr</t>
  </si>
  <si>
    <t>2092766253</t>
  </si>
  <si>
    <t xml:space="preserve">" SŠ1 "    </t>
  </si>
  <si>
    <t>2,2*(1,9+1,1)*2+1,9*1,1</t>
  </si>
  <si>
    <t>0,25*PI*0,6</t>
  </si>
  <si>
    <t>Práce a dodávky M</t>
  </si>
  <si>
    <t>22-M</t>
  </si>
  <si>
    <t>Montáže technologických zařízení pro dopravní stavby</t>
  </si>
  <si>
    <t>208</t>
  </si>
  <si>
    <t>220182024</t>
  </si>
  <si>
    <t>Označení optického kabelu nebo spojky HDPE trubky zaměřovacím markerem / dvojicí magnetů</t>
  </si>
  <si>
    <t>-919998442</t>
  </si>
  <si>
    <t>209</t>
  </si>
  <si>
    <t>54142115.1</t>
  </si>
  <si>
    <t>marker prstencový - vodovod</t>
  </si>
  <si>
    <t>256</t>
  </si>
  <si>
    <t>-676577399</t>
  </si>
  <si>
    <t>46-M</t>
  </si>
  <si>
    <t>Zemní práce při extr.mont.pracích</t>
  </si>
  <si>
    <t>210</t>
  </si>
  <si>
    <t>460671113</t>
  </si>
  <si>
    <t>Výstražná fólie pro krytí kabelů šířky přes 25 do 34 cm</t>
  </si>
  <si>
    <t>-1627383377</t>
  </si>
  <si>
    <t xml:space="preserve">" křížení inž. sítí "    </t>
  </si>
  <si>
    <t>" potrubí voda, plyn "     POTRUBI1+KABELm</t>
  </si>
  <si>
    <t>211</t>
  </si>
  <si>
    <t>460762111.1</t>
  </si>
  <si>
    <t>Křižovatka betonového kabelového žlabu s inženýrskými sítěmi bez zásypu vč. všech potřebných zemních prací</t>
  </si>
  <si>
    <t>2057196879</t>
  </si>
  <si>
    <t>BASFALTr</t>
  </si>
  <si>
    <t>ASFALT</t>
  </si>
  <si>
    <t>279,27</t>
  </si>
  <si>
    <t>82,55</t>
  </si>
  <si>
    <t>SO 02 - OPRAVA MÍSTNÍCH KOMUNIKACÍ PO PŘEKOPECH</t>
  </si>
  <si>
    <t xml:space="preserve">    9 - Ostatní konstrukce a práce, bourání</t>
  </si>
  <si>
    <t>113107412</t>
  </si>
  <si>
    <t>Odstranění podkladu z kameniva těženého tl přes 100 do 200 mm při překopech strojně pl do 15 m2</t>
  </si>
  <si>
    <t>24,765*5 'Přepočtené koeficientem množství</t>
  </si>
  <si>
    <t>113107432</t>
  </si>
  <si>
    <t>Odstranění podkladu z betonu prostého tl přes 150 do 300 mm při překopech strojně pl do 15 m2</t>
  </si>
  <si>
    <t>51,594*5 'Přepočtené koeficientem množství</t>
  </si>
  <si>
    <t>113107443</t>
  </si>
  <si>
    <t>Odstranění podkladu živičných tl přes 100 do 150 mm při překopech strojně pl do 15 m2</t>
  </si>
  <si>
    <t>" plocha nad rýhou "</t>
  </si>
  <si>
    <t>" rozšíření vybouranné skladby momunikace o 250mm na každou stranu "</t>
  </si>
  <si>
    <t>" výtlak "     (1,2+0,25*2)*(92,0-2,0+70,6)</t>
  </si>
  <si>
    <t>" konečná jáma protlaku "     (2,0+0,25*2)*(2,0+0,25*2)</t>
  </si>
  <si>
    <t>" vybourání odskoků "</t>
  </si>
  <si>
    <t>ASFALT-BASFALTr</t>
  </si>
  <si>
    <t>26,086*19 'Přepočtené koeficientem množství</t>
  </si>
  <si>
    <t>572341111</t>
  </si>
  <si>
    <t>Vyspravení krytu komunikací po překopech pl přes 15 m2 asfalt betonem ACO (AB) tl přes 30 do 50 mm</t>
  </si>
  <si>
    <t>-734023724</t>
  </si>
  <si>
    <t>573211109</t>
  </si>
  <si>
    <t>Postřik živičný spojovací z asfaltu v množství 0,50 kg/m2</t>
  </si>
  <si>
    <t>-842257489</t>
  </si>
  <si>
    <t>566901260.1</t>
  </si>
  <si>
    <t>Vyspravení podkladu po překopech inženýrských sítí plochy přes 15 m2 obalovaným kamenivem ACP (OK) tl. 50 mm</t>
  </si>
  <si>
    <t>-2058736092</t>
  </si>
  <si>
    <t>573111113</t>
  </si>
  <si>
    <t>Postřik živičný infiltrační s posypem z asfaltu množství 1,5 kg/m2</t>
  </si>
  <si>
    <t>848941946</t>
  </si>
  <si>
    <t>565231192.1</t>
  </si>
  <si>
    <t>Vyspravení podkladu po překopech inženýrských sítí plochy přes 15 m2 ze štěrku částečně zpevněného cementovou maltou ŠCM tl 200 mm</t>
  </si>
  <si>
    <t>1497612320</t>
  </si>
  <si>
    <t>566901222</t>
  </si>
  <si>
    <t>Vyspravení podkladu po překopech inženýrských sítí plochy přes 15 m2 štěrkopískem tl. 150 mm</t>
  </si>
  <si>
    <t>704686118</t>
  </si>
  <si>
    <t>Ostatní konstrukce a práce, bourání</t>
  </si>
  <si>
    <t>919732211</t>
  </si>
  <si>
    <t>Styčná spára napojení nového živičného povrchu na stávající za tepla š 15 mm hl 25 mm s prořezáním</t>
  </si>
  <si>
    <t>1455572920</t>
  </si>
  <si>
    <t>PS 01 - ČERPACÍ STANICE - STROJNĚ TECHNOLOGICKÁ ČÁST</t>
  </si>
  <si>
    <t>M-01 - HLAVNÍ ČERPACÍ STANICE ČS 1 (VELKÝ DVŮR)</t>
  </si>
  <si>
    <t>M-02 - ČS 10 - MLÝNSKÁ</t>
  </si>
  <si>
    <t>M-01</t>
  </si>
  <si>
    <t>HLAVNÍ ČERPACÍ STANICE ČS 1 (VELKÝ DVŮR)</t>
  </si>
  <si>
    <t>01.1</t>
  </si>
  <si>
    <t>Přenastavení provozních parametrů stávajícího čerpadla</t>
  </si>
  <si>
    <t>-471442583</t>
  </si>
  <si>
    <t>M-02</t>
  </si>
  <si>
    <t>ČS 10 - MLÝNSKÁ</t>
  </si>
  <si>
    <t>01.1.1.2</t>
  </si>
  <si>
    <t xml:space="preserve">Ponorné kalové čerpadlo odpadních vod </t>
  </si>
  <si>
    <t>1299113301</t>
  </si>
  <si>
    <t>01.2</t>
  </si>
  <si>
    <t>Potrubí, armatury a kotvení</t>
  </si>
  <si>
    <t>-227336235</t>
  </si>
  <si>
    <t>01.3</t>
  </si>
  <si>
    <t>Indukční průtokoměr</t>
  </si>
  <si>
    <t>-1585352139</t>
  </si>
  <si>
    <t>01.4</t>
  </si>
  <si>
    <t>Montáž</t>
  </si>
  <si>
    <t>1958815681</t>
  </si>
  <si>
    <t>01.5</t>
  </si>
  <si>
    <t>Demontáž stávajícího zařízení</t>
  </si>
  <si>
    <t>-785267803</t>
  </si>
  <si>
    <t>01.6</t>
  </si>
  <si>
    <t>Pomocné stavební práce</t>
  </si>
  <si>
    <t>-318944644</t>
  </si>
  <si>
    <t>PS 02 - ČERPACÍ STANICE - ELEKTRO TECHNOLOGICKÁ ČÁST</t>
  </si>
  <si>
    <t>HSV - HSV</t>
  </si>
  <si>
    <t xml:space="preserve">    M10 - ČS 1 - Velký dvůr</t>
  </si>
  <si>
    <t xml:space="preserve">    M20 - ČS 10 - Mlýnská</t>
  </si>
  <si>
    <t>M10</t>
  </si>
  <si>
    <t>ČS 1 - Velký dvůr</t>
  </si>
  <si>
    <t>10.EM01</t>
  </si>
  <si>
    <t>Kontrola funkčnosti ČS po přenastavení parametrů čerpadel M+D</t>
  </si>
  <si>
    <t>kpl</t>
  </si>
  <si>
    <t>" POPIS ÚPRAV VE STROJNÍ ČÁSTI : "</t>
  </si>
  <si>
    <t>" Součástí strojně technologické části je úprava stávajících čerpadel,  "</t>
  </si>
  <si>
    <t>" která zahrnuje pouze přenastavení jejich provozních parametrů. "</t>
  </si>
  <si>
    <t>"  Nově budou čerpat odpadní vodu na dopravní výšku 27,42 m, "</t>
  </si>
  <si>
    <t>" což vyžaduje úpravu nastavení inteligentního systému čerpadel.  "</t>
  </si>
  <si>
    <t>" Úpravu provede dodavatel čerpadel. "</t>
  </si>
  <si>
    <t>" POLOŽKA ZAHRNUJE :  "</t>
  </si>
  <si>
    <t>" Součástí elektro technologické části bude pouze kontrola "</t>
  </si>
  <si>
    <t>" funkčnosti ČS po přenastavení parametrů čerpadel. "</t>
  </si>
  <si>
    <t>M20</t>
  </si>
  <si>
    <t>ČS 10 - Mlýnská</t>
  </si>
  <si>
    <t>20.EM01</t>
  </si>
  <si>
    <t>Kontrola funkčnosti ČS po přenastavení parametrů čerpadel</t>
  </si>
  <si>
    <t>650862842</t>
  </si>
  <si>
    <t>" Součástí strojně technologické části je výměna stávajících "</t>
  </si>
  <si>
    <t>" čerpadel za nová, s parametry (2,4kW, 4,8A, 400V). "</t>
  </si>
  <si>
    <t>" Tato výměna z hlediska elektroinstalace na ČS, nevyžaduje změnu zapojení "</t>
  </si>
  <si>
    <t>" nebo výměnu komponent ve stávajícím rozvaděče RM9.1 a DT9.1. "</t>
  </si>
  <si>
    <t>" Dle podkladů z auditu ČS Mlýnská je v rozvaděči osazen motorový spouštěč "</t>
  </si>
  <si>
    <t>" s rozsahem 4-6,3A, takže práce elektro budou spočívat v odpojení stávajících "</t>
  </si>
  <si>
    <t>" čerpadel jejichž kabely vedou přímo do rozvaděče RM9.1, připojení kabelů "</t>
  </si>
  <si>
    <t>" nových čerpadel (2,4kW, 400V, 4,8A) na stávající vývody a přenastavení motorového  "</t>
  </si>
  <si>
    <t>" spouštěče na hodnotu jmenovitého proudu čerpadla. "</t>
  </si>
  <si>
    <t>" Prověření funkčnosti ČS včetně APF Cleanru a zhotovení revizní zprávy. "</t>
  </si>
  <si>
    <t>90 - OSTATNÍ NÁKLADY</t>
  </si>
  <si>
    <t>9 -  Ostatní konstrukce, bourání</t>
  </si>
  <si>
    <t xml:space="preserve"> Ostatní konstrukce, bourání</t>
  </si>
  <si>
    <t>900600002</t>
  </si>
  <si>
    <t>Poplatky a náklady na zařízení staveniště</t>
  </si>
  <si>
    <t>262144</t>
  </si>
  <si>
    <t>900600004</t>
  </si>
  <si>
    <t>Zřízení a údržba dopr. značení po dobu výstavby, vrácení do pův. stavu vč. veškerá projednání s příslušnými úřady</t>
  </si>
  <si>
    <t>641415588</t>
  </si>
  <si>
    <t>900600008.1</t>
  </si>
  <si>
    <t>Geodetické práce před výstavbou - vytyčení stavby</t>
  </si>
  <si>
    <t>884407547</t>
  </si>
  <si>
    <t>900600014</t>
  </si>
  <si>
    <t>Provedení veškerých zkoušek prokazující kvalitu díla např. zkoušky zhutnění</t>
  </si>
  <si>
    <t>900600016</t>
  </si>
  <si>
    <t>Zpracování dokumentace skutečného provedení stavby</t>
  </si>
  <si>
    <t>900600023</t>
  </si>
  <si>
    <t>Uvedení do původního stavu dotčených ploch stavbou</t>
  </si>
  <si>
    <t>900600027</t>
  </si>
  <si>
    <t xml:space="preserve">Provozní vlivy      </t>
  </si>
  <si>
    <t>900600029</t>
  </si>
  <si>
    <t>Zajištění vytýčení podzemních sítí dotčených stavbou</t>
  </si>
  <si>
    <t>900600203x</t>
  </si>
  <si>
    <t>Provedení pasportizace objektů dotčených stavbou</t>
  </si>
  <si>
    <t>-388467528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</si>
</sst>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M101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15" t="s">
        <v>14</v>
      </c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R5" s="20"/>
      <c r="BE5" s="212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17" t="s">
        <v>17</v>
      </c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R6" s="20"/>
      <c r="BE6" s="213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13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13"/>
      <c r="BS8" s="17" t="s">
        <v>6</v>
      </c>
    </row>
    <row r="9" spans="1:74" ht="14.45" customHeight="1">
      <c r="B9" s="20"/>
      <c r="AR9" s="20"/>
      <c r="BE9" s="213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13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213"/>
      <c r="BS11" s="17" t="s">
        <v>6</v>
      </c>
    </row>
    <row r="12" spans="1:74" ht="6.95" customHeight="1">
      <c r="B12" s="20"/>
      <c r="AR12" s="20"/>
      <c r="BE12" s="213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13"/>
      <c r="BS13" s="17" t="s">
        <v>6</v>
      </c>
    </row>
    <row r="14" spans="1:74" ht="12.75">
      <c r="B14" s="20"/>
      <c r="E14" s="218" t="s">
        <v>29</v>
      </c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7" t="s">
        <v>27</v>
      </c>
      <c r="AN14" s="29" t="s">
        <v>29</v>
      </c>
      <c r="AR14" s="20"/>
      <c r="BE14" s="213"/>
      <c r="BS14" s="17" t="s">
        <v>6</v>
      </c>
    </row>
    <row r="15" spans="1:74" ht="6.95" customHeight="1">
      <c r="B15" s="20"/>
      <c r="AR15" s="20"/>
      <c r="BE15" s="213"/>
      <c r="BS15" s="17" t="s">
        <v>4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213"/>
      <c r="BS16" s="17" t="s">
        <v>4</v>
      </c>
    </row>
    <row r="17" spans="2:71" ht="18.399999999999999" customHeight="1">
      <c r="B17" s="20"/>
      <c r="E17" s="25" t="s">
        <v>31</v>
      </c>
      <c r="AK17" s="27" t="s">
        <v>27</v>
      </c>
      <c r="AN17" s="25" t="s">
        <v>1</v>
      </c>
      <c r="AR17" s="20"/>
      <c r="BE17" s="213"/>
      <c r="BS17" s="17" t="s">
        <v>32</v>
      </c>
    </row>
    <row r="18" spans="2:71" ht="6.95" customHeight="1">
      <c r="B18" s="20"/>
      <c r="AR18" s="20"/>
      <c r="BE18" s="213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213"/>
      <c r="BS19" s="17" t="s">
        <v>6</v>
      </c>
    </row>
    <row r="20" spans="2:71" ht="18.399999999999999" customHeight="1">
      <c r="B20" s="20"/>
      <c r="E20" s="25" t="s">
        <v>34</v>
      </c>
      <c r="AK20" s="27" t="s">
        <v>27</v>
      </c>
      <c r="AN20" s="25" t="s">
        <v>1</v>
      </c>
      <c r="AR20" s="20"/>
      <c r="BE20" s="213"/>
      <c r="BS20" s="17" t="s">
        <v>32</v>
      </c>
    </row>
    <row r="21" spans="2:71" ht="6.95" customHeight="1">
      <c r="B21" s="20"/>
      <c r="AR21" s="20"/>
      <c r="BE21" s="213"/>
    </row>
    <row r="22" spans="2:71" ht="12" customHeight="1">
      <c r="B22" s="20"/>
      <c r="D22" s="27" t="s">
        <v>35</v>
      </c>
      <c r="AR22" s="20"/>
      <c r="BE22" s="213"/>
    </row>
    <row r="23" spans="2:71" ht="108" customHeight="1">
      <c r="B23" s="20"/>
      <c r="E23" s="220" t="s">
        <v>36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R23" s="20"/>
      <c r="BE23" s="213"/>
    </row>
    <row r="24" spans="2:71" ht="6.95" customHeight="1">
      <c r="B24" s="20"/>
      <c r="AR24" s="20"/>
      <c r="BE24" s="213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3"/>
    </row>
    <row r="26" spans="2:71" s="1" customFormat="1" ht="25.9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1">
        <f>ROUND(AG94,2)</f>
        <v>0</v>
      </c>
      <c r="AL26" s="222"/>
      <c r="AM26" s="222"/>
      <c r="AN26" s="222"/>
      <c r="AO26" s="222"/>
      <c r="AR26" s="32"/>
      <c r="BE26" s="213"/>
    </row>
    <row r="27" spans="2:71" s="1" customFormat="1" ht="6.95" customHeight="1">
      <c r="B27" s="32"/>
      <c r="AR27" s="32"/>
      <c r="BE27" s="213"/>
    </row>
    <row r="28" spans="2:71" s="1" customFormat="1" ht="12.75">
      <c r="B28" s="32"/>
      <c r="L28" s="223" t="s">
        <v>38</v>
      </c>
      <c r="M28" s="223"/>
      <c r="N28" s="223"/>
      <c r="O28" s="223"/>
      <c r="P28" s="223"/>
      <c r="W28" s="223" t="s">
        <v>39</v>
      </c>
      <c r="X28" s="223"/>
      <c r="Y28" s="223"/>
      <c r="Z28" s="223"/>
      <c r="AA28" s="223"/>
      <c r="AB28" s="223"/>
      <c r="AC28" s="223"/>
      <c r="AD28" s="223"/>
      <c r="AE28" s="223"/>
      <c r="AK28" s="223" t="s">
        <v>40</v>
      </c>
      <c r="AL28" s="223"/>
      <c r="AM28" s="223"/>
      <c r="AN28" s="223"/>
      <c r="AO28" s="223"/>
      <c r="AR28" s="32"/>
      <c r="BE28" s="213"/>
    </row>
    <row r="29" spans="2:71" s="2" customFormat="1" ht="14.45" customHeight="1">
      <c r="B29" s="36"/>
      <c r="D29" s="27" t="s">
        <v>41</v>
      </c>
      <c r="F29" s="27" t="s">
        <v>42</v>
      </c>
      <c r="L29" s="226">
        <v>0.21</v>
      </c>
      <c r="M29" s="225"/>
      <c r="N29" s="225"/>
      <c r="O29" s="225"/>
      <c r="P29" s="225"/>
      <c r="W29" s="224">
        <f>ROUND(AZ94, 2)</f>
        <v>0</v>
      </c>
      <c r="X29" s="225"/>
      <c r="Y29" s="225"/>
      <c r="Z29" s="225"/>
      <c r="AA29" s="225"/>
      <c r="AB29" s="225"/>
      <c r="AC29" s="225"/>
      <c r="AD29" s="225"/>
      <c r="AE29" s="225"/>
      <c r="AK29" s="224">
        <f>ROUND(AV94, 2)</f>
        <v>0</v>
      </c>
      <c r="AL29" s="225"/>
      <c r="AM29" s="225"/>
      <c r="AN29" s="225"/>
      <c r="AO29" s="225"/>
      <c r="AR29" s="36"/>
      <c r="BE29" s="214"/>
    </row>
    <row r="30" spans="2:71" s="2" customFormat="1" ht="14.45" customHeight="1">
      <c r="B30" s="36"/>
      <c r="F30" s="27" t="s">
        <v>43</v>
      </c>
      <c r="L30" s="226">
        <v>0.12</v>
      </c>
      <c r="M30" s="225"/>
      <c r="N30" s="225"/>
      <c r="O30" s="225"/>
      <c r="P30" s="225"/>
      <c r="W30" s="224">
        <f>ROUND(BA94, 2)</f>
        <v>0</v>
      </c>
      <c r="X30" s="225"/>
      <c r="Y30" s="225"/>
      <c r="Z30" s="225"/>
      <c r="AA30" s="225"/>
      <c r="AB30" s="225"/>
      <c r="AC30" s="225"/>
      <c r="AD30" s="225"/>
      <c r="AE30" s="225"/>
      <c r="AK30" s="224">
        <f>ROUND(AW94, 2)</f>
        <v>0</v>
      </c>
      <c r="AL30" s="225"/>
      <c r="AM30" s="225"/>
      <c r="AN30" s="225"/>
      <c r="AO30" s="225"/>
      <c r="AR30" s="36"/>
      <c r="BE30" s="214"/>
    </row>
    <row r="31" spans="2:71" s="2" customFormat="1" ht="14.45" hidden="1" customHeight="1">
      <c r="B31" s="36"/>
      <c r="F31" s="27" t="s">
        <v>44</v>
      </c>
      <c r="L31" s="226">
        <v>0.21</v>
      </c>
      <c r="M31" s="225"/>
      <c r="N31" s="225"/>
      <c r="O31" s="225"/>
      <c r="P31" s="225"/>
      <c r="W31" s="224">
        <f>ROUND(BB94, 2)</f>
        <v>0</v>
      </c>
      <c r="X31" s="225"/>
      <c r="Y31" s="225"/>
      <c r="Z31" s="225"/>
      <c r="AA31" s="225"/>
      <c r="AB31" s="225"/>
      <c r="AC31" s="225"/>
      <c r="AD31" s="225"/>
      <c r="AE31" s="225"/>
      <c r="AK31" s="224">
        <v>0</v>
      </c>
      <c r="AL31" s="225"/>
      <c r="AM31" s="225"/>
      <c r="AN31" s="225"/>
      <c r="AO31" s="225"/>
      <c r="AR31" s="36"/>
      <c r="BE31" s="214"/>
    </row>
    <row r="32" spans="2:71" s="2" customFormat="1" ht="14.45" hidden="1" customHeight="1">
      <c r="B32" s="36"/>
      <c r="F32" s="27" t="s">
        <v>45</v>
      </c>
      <c r="L32" s="226">
        <v>0.12</v>
      </c>
      <c r="M32" s="225"/>
      <c r="N32" s="225"/>
      <c r="O32" s="225"/>
      <c r="P32" s="225"/>
      <c r="W32" s="224">
        <f>ROUND(BC94, 2)</f>
        <v>0</v>
      </c>
      <c r="X32" s="225"/>
      <c r="Y32" s="225"/>
      <c r="Z32" s="225"/>
      <c r="AA32" s="225"/>
      <c r="AB32" s="225"/>
      <c r="AC32" s="225"/>
      <c r="AD32" s="225"/>
      <c r="AE32" s="225"/>
      <c r="AK32" s="224">
        <v>0</v>
      </c>
      <c r="AL32" s="225"/>
      <c r="AM32" s="225"/>
      <c r="AN32" s="225"/>
      <c r="AO32" s="225"/>
      <c r="AR32" s="36"/>
      <c r="BE32" s="214"/>
    </row>
    <row r="33" spans="2:57" s="2" customFormat="1" ht="14.45" hidden="1" customHeight="1">
      <c r="B33" s="36"/>
      <c r="F33" s="27" t="s">
        <v>46</v>
      </c>
      <c r="L33" s="226">
        <v>0</v>
      </c>
      <c r="M33" s="225"/>
      <c r="N33" s="225"/>
      <c r="O33" s="225"/>
      <c r="P33" s="225"/>
      <c r="W33" s="224">
        <f>ROUND(BD94, 2)</f>
        <v>0</v>
      </c>
      <c r="X33" s="225"/>
      <c r="Y33" s="225"/>
      <c r="Z33" s="225"/>
      <c r="AA33" s="225"/>
      <c r="AB33" s="225"/>
      <c r="AC33" s="225"/>
      <c r="AD33" s="225"/>
      <c r="AE33" s="225"/>
      <c r="AK33" s="224">
        <v>0</v>
      </c>
      <c r="AL33" s="225"/>
      <c r="AM33" s="225"/>
      <c r="AN33" s="225"/>
      <c r="AO33" s="225"/>
      <c r="AR33" s="36"/>
      <c r="BE33" s="214"/>
    </row>
    <row r="34" spans="2:57" s="1" customFormat="1" ht="6.95" customHeight="1">
      <c r="B34" s="32"/>
      <c r="AR34" s="32"/>
      <c r="BE34" s="213"/>
    </row>
    <row r="35" spans="2:57" s="1" customFormat="1" ht="25.9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30" t="s">
        <v>49</v>
      </c>
      <c r="Y35" s="228"/>
      <c r="Z35" s="228"/>
      <c r="AA35" s="228"/>
      <c r="AB35" s="228"/>
      <c r="AC35" s="39"/>
      <c r="AD35" s="39"/>
      <c r="AE35" s="39"/>
      <c r="AF35" s="39"/>
      <c r="AG35" s="39"/>
      <c r="AH35" s="39"/>
      <c r="AI35" s="39"/>
      <c r="AJ35" s="39"/>
      <c r="AK35" s="227">
        <f>SUM(AK26:AK33)</f>
        <v>0</v>
      </c>
      <c r="AL35" s="228"/>
      <c r="AM35" s="228"/>
      <c r="AN35" s="228"/>
      <c r="AO35" s="229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50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51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3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52</v>
      </c>
      <c r="AI60" s="34"/>
      <c r="AJ60" s="34"/>
      <c r="AK60" s="34"/>
      <c r="AL60" s="34"/>
      <c r="AM60" s="43" t="s">
        <v>53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1" t="s">
        <v>54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55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3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52</v>
      </c>
      <c r="AI75" s="34"/>
      <c r="AJ75" s="34"/>
      <c r="AK75" s="34"/>
      <c r="AL75" s="34"/>
      <c r="AM75" s="43" t="s">
        <v>53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56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25002</v>
      </c>
      <c r="AR84" s="48"/>
    </row>
    <row r="85" spans="1:91" s="4" customFormat="1" ht="36.950000000000003" customHeight="1">
      <c r="B85" s="49"/>
      <c r="C85" s="50" t="s">
        <v>16</v>
      </c>
      <c r="L85" s="193" t="str">
        <f>K6</f>
        <v>POHOŘELICE, ul. MLÝNSKÁ - POSUNUTÍ VÝTLAKU ODPADNÍCH VOD SEVERNÍM SMĚREM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Pohořelice nad Svitavou</v>
      </c>
      <c r="AI87" s="27" t="s">
        <v>22</v>
      </c>
      <c r="AM87" s="195" t="str">
        <f>IF(AN8= "","",AN8)</f>
        <v>5. 1. 2025</v>
      </c>
      <c r="AN87" s="195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>Město Pohořelice</v>
      </c>
      <c r="AI89" s="27" t="s">
        <v>30</v>
      </c>
      <c r="AM89" s="196" t="str">
        <f>IF(E17="","",E17)</f>
        <v>AQUA PROCON s.r.o. Brno</v>
      </c>
      <c r="AN89" s="197"/>
      <c r="AO89" s="197"/>
      <c r="AP89" s="197"/>
      <c r="AR89" s="32"/>
      <c r="AS89" s="198" t="s">
        <v>57</v>
      </c>
      <c r="AT89" s="199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196" t="str">
        <f>IF(E20="","",E20)</f>
        <v>Obrtel M.</v>
      </c>
      <c r="AN90" s="197"/>
      <c r="AO90" s="197"/>
      <c r="AP90" s="197"/>
      <c r="AR90" s="32"/>
      <c r="AS90" s="200"/>
      <c r="AT90" s="201"/>
      <c r="BD90" s="56"/>
    </row>
    <row r="91" spans="1:91" s="1" customFormat="1" ht="10.9" customHeight="1">
      <c r="B91" s="32"/>
      <c r="AR91" s="32"/>
      <c r="AS91" s="200"/>
      <c r="AT91" s="201"/>
      <c r="BD91" s="56"/>
    </row>
    <row r="92" spans="1:91" s="1" customFormat="1" ht="29.25" customHeight="1">
      <c r="B92" s="32"/>
      <c r="C92" s="202" t="s">
        <v>58</v>
      </c>
      <c r="D92" s="203"/>
      <c r="E92" s="203"/>
      <c r="F92" s="203"/>
      <c r="G92" s="203"/>
      <c r="H92" s="57"/>
      <c r="I92" s="205" t="s">
        <v>59</v>
      </c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4" t="s">
        <v>60</v>
      </c>
      <c r="AH92" s="203"/>
      <c r="AI92" s="203"/>
      <c r="AJ92" s="203"/>
      <c r="AK92" s="203"/>
      <c r="AL92" s="203"/>
      <c r="AM92" s="203"/>
      <c r="AN92" s="205" t="s">
        <v>61</v>
      </c>
      <c r="AO92" s="203"/>
      <c r="AP92" s="206"/>
      <c r="AQ92" s="58" t="s">
        <v>62</v>
      </c>
      <c r="AR92" s="32"/>
      <c r="AS92" s="59" t="s">
        <v>63</v>
      </c>
      <c r="AT92" s="60" t="s">
        <v>64</v>
      </c>
      <c r="AU92" s="60" t="s">
        <v>65</v>
      </c>
      <c r="AV92" s="60" t="s">
        <v>66</v>
      </c>
      <c r="AW92" s="60" t="s">
        <v>67</v>
      </c>
      <c r="AX92" s="60" t="s">
        <v>68</v>
      </c>
      <c r="AY92" s="60" t="s">
        <v>69</v>
      </c>
      <c r="AZ92" s="60" t="s">
        <v>70</v>
      </c>
      <c r="BA92" s="60" t="s">
        <v>71</v>
      </c>
      <c r="BB92" s="60" t="s">
        <v>72</v>
      </c>
      <c r="BC92" s="60" t="s">
        <v>73</v>
      </c>
      <c r="BD92" s="61" t="s">
        <v>74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75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0">
        <f>ROUND(SUM(AG95:AG99),2)</f>
        <v>0</v>
      </c>
      <c r="AH94" s="210"/>
      <c r="AI94" s="210"/>
      <c r="AJ94" s="210"/>
      <c r="AK94" s="210"/>
      <c r="AL94" s="210"/>
      <c r="AM94" s="210"/>
      <c r="AN94" s="211">
        <f t="shared" ref="AN94:AN99" si="0">SUM(AG94,AT94)</f>
        <v>0</v>
      </c>
      <c r="AO94" s="211"/>
      <c r="AP94" s="211"/>
      <c r="AQ94" s="67" t="s">
        <v>1</v>
      </c>
      <c r="AR94" s="63"/>
      <c r="AS94" s="68">
        <f>ROUND(SUM(AS95:AS99),2)</f>
        <v>0</v>
      </c>
      <c r="AT94" s="69">
        <f t="shared" ref="AT94:AT99" si="1">ROUND(SUM(AV94:AW94),2)</f>
        <v>0</v>
      </c>
      <c r="AU94" s="70">
        <f>ROUND(SUM(AU95:AU99),5)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ROUND(SUM(AZ95:AZ99),2)</f>
        <v>0</v>
      </c>
      <c r="BA94" s="69">
        <f>ROUND(SUM(BA95:BA99),2)</f>
        <v>0</v>
      </c>
      <c r="BB94" s="69">
        <f>ROUND(SUM(BB95:BB99),2)</f>
        <v>0</v>
      </c>
      <c r="BC94" s="69">
        <f>ROUND(SUM(BC95:BC99),2)</f>
        <v>0</v>
      </c>
      <c r="BD94" s="71">
        <f>ROUND(SUM(BD95:BD99),2)</f>
        <v>0</v>
      </c>
      <c r="BS94" s="72" t="s">
        <v>76</v>
      </c>
      <c r="BT94" s="72" t="s">
        <v>77</v>
      </c>
      <c r="BU94" s="73" t="s">
        <v>78</v>
      </c>
      <c r="BV94" s="72" t="s">
        <v>79</v>
      </c>
      <c r="BW94" s="72" t="s">
        <v>5</v>
      </c>
      <c r="BX94" s="72" t="s">
        <v>80</v>
      </c>
      <c r="CL94" s="72" t="s">
        <v>1</v>
      </c>
    </row>
    <row r="95" spans="1:91" s="6" customFormat="1" ht="16.5" customHeight="1">
      <c r="A95" s="74" t="s">
        <v>81</v>
      </c>
      <c r="B95" s="75"/>
      <c r="C95" s="76"/>
      <c r="D95" s="207" t="s">
        <v>82</v>
      </c>
      <c r="E95" s="207"/>
      <c r="F95" s="207"/>
      <c r="G95" s="207"/>
      <c r="H95" s="207"/>
      <c r="I95" s="77"/>
      <c r="J95" s="207" t="s">
        <v>83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8">
        <f>'SO 01 - PRODLOUŽENÍ VÝTLAKU'!J30</f>
        <v>0</v>
      </c>
      <c r="AH95" s="209"/>
      <c r="AI95" s="209"/>
      <c r="AJ95" s="209"/>
      <c r="AK95" s="209"/>
      <c r="AL95" s="209"/>
      <c r="AM95" s="209"/>
      <c r="AN95" s="208">
        <f t="shared" si="0"/>
        <v>0</v>
      </c>
      <c r="AO95" s="209"/>
      <c r="AP95" s="209"/>
      <c r="AQ95" s="78" t="s">
        <v>84</v>
      </c>
      <c r="AR95" s="75"/>
      <c r="AS95" s="79">
        <v>0</v>
      </c>
      <c r="AT95" s="80">
        <f t="shared" si="1"/>
        <v>0</v>
      </c>
      <c r="AU95" s="81">
        <f>'SO 01 - PRODLOUŽENÍ VÝTLAKU'!P133</f>
        <v>0</v>
      </c>
      <c r="AV95" s="80">
        <f>'SO 01 - PRODLOUŽENÍ VÝTLAKU'!J33</f>
        <v>0</v>
      </c>
      <c r="AW95" s="80">
        <f>'SO 01 - PRODLOUŽENÍ VÝTLAKU'!J34</f>
        <v>0</v>
      </c>
      <c r="AX95" s="80">
        <f>'SO 01 - PRODLOUŽENÍ VÝTLAKU'!J35</f>
        <v>0</v>
      </c>
      <c r="AY95" s="80">
        <f>'SO 01 - PRODLOUŽENÍ VÝTLAKU'!J36</f>
        <v>0</v>
      </c>
      <c r="AZ95" s="80">
        <f>'SO 01 - PRODLOUŽENÍ VÝTLAKU'!F33</f>
        <v>0</v>
      </c>
      <c r="BA95" s="80">
        <f>'SO 01 - PRODLOUŽENÍ VÝTLAKU'!F34</f>
        <v>0</v>
      </c>
      <c r="BB95" s="80">
        <f>'SO 01 - PRODLOUŽENÍ VÝTLAKU'!F35</f>
        <v>0</v>
      </c>
      <c r="BC95" s="80">
        <f>'SO 01 - PRODLOUŽENÍ VÝTLAKU'!F36</f>
        <v>0</v>
      </c>
      <c r="BD95" s="82">
        <f>'SO 01 - PRODLOUŽENÍ VÝTLAKU'!F37</f>
        <v>0</v>
      </c>
      <c r="BT95" s="83" t="s">
        <v>85</v>
      </c>
      <c r="BV95" s="83" t="s">
        <v>79</v>
      </c>
      <c r="BW95" s="83" t="s">
        <v>86</v>
      </c>
      <c r="BX95" s="83" t="s">
        <v>5</v>
      </c>
      <c r="CL95" s="83" t="s">
        <v>1</v>
      </c>
      <c r="CM95" s="83" t="s">
        <v>87</v>
      </c>
    </row>
    <row r="96" spans="1:91" s="6" customFormat="1" ht="24.75" customHeight="1">
      <c r="A96" s="74" t="s">
        <v>81</v>
      </c>
      <c r="B96" s="75"/>
      <c r="C96" s="76"/>
      <c r="D96" s="207" t="s">
        <v>88</v>
      </c>
      <c r="E96" s="207"/>
      <c r="F96" s="207"/>
      <c r="G96" s="207"/>
      <c r="H96" s="207"/>
      <c r="I96" s="77"/>
      <c r="J96" s="207" t="s">
        <v>89</v>
      </c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  <c r="AG96" s="208">
        <f>'SO 02 - OPRAVA MÍSTNÍCH K...'!J30</f>
        <v>0</v>
      </c>
      <c r="AH96" s="209"/>
      <c r="AI96" s="209"/>
      <c r="AJ96" s="209"/>
      <c r="AK96" s="209"/>
      <c r="AL96" s="209"/>
      <c r="AM96" s="209"/>
      <c r="AN96" s="208">
        <f t="shared" si="0"/>
        <v>0</v>
      </c>
      <c r="AO96" s="209"/>
      <c r="AP96" s="209"/>
      <c r="AQ96" s="78" t="s">
        <v>84</v>
      </c>
      <c r="AR96" s="75"/>
      <c r="AS96" s="79">
        <v>0</v>
      </c>
      <c r="AT96" s="80">
        <f t="shared" si="1"/>
        <v>0</v>
      </c>
      <c r="AU96" s="81">
        <f>'SO 02 - OPRAVA MÍSTNÍCH K...'!P121</f>
        <v>0</v>
      </c>
      <c r="AV96" s="80">
        <f>'SO 02 - OPRAVA MÍSTNÍCH K...'!J33</f>
        <v>0</v>
      </c>
      <c r="AW96" s="80">
        <f>'SO 02 - OPRAVA MÍSTNÍCH K...'!J34</f>
        <v>0</v>
      </c>
      <c r="AX96" s="80">
        <f>'SO 02 - OPRAVA MÍSTNÍCH K...'!J35</f>
        <v>0</v>
      </c>
      <c r="AY96" s="80">
        <f>'SO 02 - OPRAVA MÍSTNÍCH K...'!J36</f>
        <v>0</v>
      </c>
      <c r="AZ96" s="80">
        <f>'SO 02 - OPRAVA MÍSTNÍCH K...'!F33</f>
        <v>0</v>
      </c>
      <c r="BA96" s="80">
        <f>'SO 02 - OPRAVA MÍSTNÍCH K...'!F34</f>
        <v>0</v>
      </c>
      <c r="BB96" s="80">
        <f>'SO 02 - OPRAVA MÍSTNÍCH K...'!F35</f>
        <v>0</v>
      </c>
      <c r="BC96" s="80">
        <f>'SO 02 - OPRAVA MÍSTNÍCH K...'!F36</f>
        <v>0</v>
      </c>
      <c r="BD96" s="82">
        <f>'SO 02 - OPRAVA MÍSTNÍCH K...'!F37</f>
        <v>0</v>
      </c>
      <c r="BT96" s="83" t="s">
        <v>85</v>
      </c>
      <c r="BV96" s="83" t="s">
        <v>79</v>
      </c>
      <c r="BW96" s="83" t="s">
        <v>90</v>
      </c>
      <c r="BX96" s="83" t="s">
        <v>5</v>
      </c>
      <c r="CL96" s="83" t="s">
        <v>1</v>
      </c>
      <c r="CM96" s="83" t="s">
        <v>87</v>
      </c>
    </row>
    <row r="97" spans="1:91" s="6" customFormat="1" ht="24.75" customHeight="1">
      <c r="A97" s="74" t="s">
        <v>81</v>
      </c>
      <c r="B97" s="75"/>
      <c r="C97" s="76"/>
      <c r="D97" s="207" t="s">
        <v>91</v>
      </c>
      <c r="E97" s="207"/>
      <c r="F97" s="207"/>
      <c r="G97" s="207"/>
      <c r="H97" s="207"/>
      <c r="I97" s="77"/>
      <c r="J97" s="207" t="s">
        <v>92</v>
      </c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  <c r="AF97" s="207"/>
      <c r="AG97" s="208">
        <f>'PS 01 - ČERPACÍ STANICE -...'!J30</f>
        <v>0</v>
      </c>
      <c r="AH97" s="209"/>
      <c r="AI97" s="209"/>
      <c r="AJ97" s="209"/>
      <c r="AK97" s="209"/>
      <c r="AL97" s="209"/>
      <c r="AM97" s="209"/>
      <c r="AN97" s="208">
        <f t="shared" si="0"/>
        <v>0</v>
      </c>
      <c r="AO97" s="209"/>
      <c r="AP97" s="209"/>
      <c r="AQ97" s="78" t="s">
        <v>93</v>
      </c>
      <c r="AR97" s="75"/>
      <c r="AS97" s="79">
        <v>0</v>
      </c>
      <c r="AT97" s="80">
        <f t="shared" si="1"/>
        <v>0</v>
      </c>
      <c r="AU97" s="81">
        <f>'PS 01 - ČERPACÍ STANICE -...'!P118</f>
        <v>0</v>
      </c>
      <c r="AV97" s="80">
        <f>'PS 01 - ČERPACÍ STANICE -...'!J33</f>
        <v>0</v>
      </c>
      <c r="AW97" s="80">
        <f>'PS 01 - ČERPACÍ STANICE -...'!J34</f>
        <v>0</v>
      </c>
      <c r="AX97" s="80">
        <f>'PS 01 - ČERPACÍ STANICE -...'!J35</f>
        <v>0</v>
      </c>
      <c r="AY97" s="80">
        <f>'PS 01 - ČERPACÍ STANICE -...'!J36</f>
        <v>0</v>
      </c>
      <c r="AZ97" s="80">
        <f>'PS 01 - ČERPACÍ STANICE -...'!F33</f>
        <v>0</v>
      </c>
      <c r="BA97" s="80">
        <f>'PS 01 - ČERPACÍ STANICE -...'!F34</f>
        <v>0</v>
      </c>
      <c r="BB97" s="80">
        <f>'PS 01 - ČERPACÍ STANICE -...'!F35</f>
        <v>0</v>
      </c>
      <c r="BC97" s="80">
        <f>'PS 01 - ČERPACÍ STANICE -...'!F36</f>
        <v>0</v>
      </c>
      <c r="BD97" s="82">
        <f>'PS 01 - ČERPACÍ STANICE -...'!F37</f>
        <v>0</v>
      </c>
      <c r="BT97" s="83" t="s">
        <v>85</v>
      </c>
      <c r="BV97" s="83" t="s">
        <v>79</v>
      </c>
      <c r="BW97" s="83" t="s">
        <v>94</v>
      </c>
      <c r="BX97" s="83" t="s">
        <v>5</v>
      </c>
      <c r="CL97" s="83" t="s">
        <v>1</v>
      </c>
      <c r="CM97" s="83" t="s">
        <v>87</v>
      </c>
    </row>
    <row r="98" spans="1:91" s="6" customFormat="1" ht="24.75" customHeight="1">
      <c r="A98" s="74" t="s">
        <v>81</v>
      </c>
      <c r="B98" s="75"/>
      <c r="C98" s="76"/>
      <c r="D98" s="207" t="s">
        <v>95</v>
      </c>
      <c r="E98" s="207"/>
      <c r="F98" s="207"/>
      <c r="G98" s="207"/>
      <c r="H98" s="207"/>
      <c r="I98" s="77"/>
      <c r="J98" s="207" t="s">
        <v>96</v>
      </c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  <c r="AG98" s="208">
        <f>'PS 02 - ČERPACÍ STANICE -...'!J30</f>
        <v>0</v>
      </c>
      <c r="AH98" s="209"/>
      <c r="AI98" s="209"/>
      <c r="AJ98" s="209"/>
      <c r="AK98" s="209"/>
      <c r="AL98" s="209"/>
      <c r="AM98" s="209"/>
      <c r="AN98" s="208">
        <f t="shared" si="0"/>
        <v>0</v>
      </c>
      <c r="AO98" s="209"/>
      <c r="AP98" s="209"/>
      <c r="AQ98" s="78" t="s">
        <v>93</v>
      </c>
      <c r="AR98" s="75"/>
      <c r="AS98" s="79">
        <v>0</v>
      </c>
      <c r="AT98" s="80">
        <f t="shared" si="1"/>
        <v>0</v>
      </c>
      <c r="AU98" s="81">
        <f>'PS 02 - ČERPACÍ STANICE -...'!P119</f>
        <v>0</v>
      </c>
      <c r="AV98" s="80">
        <f>'PS 02 - ČERPACÍ STANICE -...'!J33</f>
        <v>0</v>
      </c>
      <c r="AW98" s="80">
        <f>'PS 02 - ČERPACÍ STANICE -...'!J34</f>
        <v>0</v>
      </c>
      <c r="AX98" s="80">
        <f>'PS 02 - ČERPACÍ STANICE -...'!J35</f>
        <v>0</v>
      </c>
      <c r="AY98" s="80">
        <f>'PS 02 - ČERPACÍ STANICE -...'!J36</f>
        <v>0</v>
      </c>
      <c r="AZ98" s="80">
        <f>'PS 02 - ČERPACÍ STANICE -...'!F33</f>
        <v>0</v>
      </c>
      <c r="BA98" s="80">
        <f>'PS 02 - ČERPACÍ STANICE -...'!F34</f>
        <v>0</v>
      </c>
      <c r="BB98" s="80">
        <f>'PS 02 - ČERPACÍ STANICE -...'!F35</f>
        <v>0</v>
      </c>
      <c r="BC98" s="80">
        <f>'PS 02 - ČERPACÍ STANICE -...'!F36</f>
        <v>0</v>
      </c>
      <c r="BD98" s="82">
        <f>'PS 02 - ČERPACÍ STANICE -...'!F37</f>
        <v>0</v>
      </c>
      <c r="BT98" s="83" t="s">
        <v>85</v>
      </c>
      <c r="BV98" s="83" t="s">
        <v>79</v>
      </c>
      <c r="BW98" s="83" t="s">
        <v>97</v>
      </c>
      <c r="BX98" s="83" t="s">
        <v>5</v>
      </c>
      <c r="CL98" s="83" t="s">
        <v>1</v>
      </c>
      <c r="CM98" s="83" t="s">
        <v>87</v>
      </c>
    </row>
    <row r="99" spans="1:91" s="6" customFormat="1" ht="16.5" customHeight="1">
      <c r="A99" s="74" t="s">
        <v>81</v>
      </c>
      <c r="B99" s="75"/>
      <c r="C99" s="76"/>
      <c r="D99" s="207" t="s">
        <v>98</v>
      </c>
      <c r="E99" s="207"/>
      <c r="F99" s="207"/>
      <c r="G99" s="207"/>
      <c r="H99" s="207"/>
      <c r="I99" s="77"/>
      <c r="J99" s="207" t="s">
        <v>99</v>
      </c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8">
        <f>'90 - OSTATNÍ NÁKLADY'!J30</f>
        <v>0</v>
      </c>
      <c r="AH99" s="209"/>
      <c r="AI99" s="209"/>
      <c r="AJ99" s="209"/>
      <c r="AK99" s="209"/>
      <c r="AL99" s="209"/>
      <c r="AM99" s="209"/>
      <c r="AN99" s="208">
        <f t="shared" si="0"/>
        <v>0</v>
      </c>
      <c r="AO99" s="209"/>
      <c r="AP99" s="209"/>
      <c r="AQ99" s="78" t="s">
        <v>100</v>
      </c>
      <c r="AR99" s="75"/>
      <c r="AS99" s="84">
        <v>0</v>
      </c>
      <c r="AT99" s="85">
        <f t="shared" si="1"/>
        <v>0</v>
      </c>
      <c r="AU99" s="86">
        <f>'90 - OSTATNÍ NÁKLADY'!P117</f>
        <v>0</v>
      </c>
      <c r="AV99" s="85">
        <f>'90 - OSTATNÍ NÁKLADY'!J33</f>
        <v>0</v>
      </c>
      <c r="AW99" s="85">
        <f>'90 - OSTATNÍ NÁKLADY'!J34</f>
        <v>0</v>
      </c>
      <c r="AX99" s="85">
        <f>'90 - OSTATNÍ NÁKLADY'!J35</f>
        <v>0</v>
      </c>
      <c r="AY99" s="85">
        <f>'90 - OSTATNÍ NÁKLADY'!J36</f>
        <v>0</v>
      </c>
      <c r="AZ99" s="85">
        <f>'90 - OSTATNÍ NÁKLADY'!F33</f>
        <v>0</v>
      </c>
      <c r="BA99" s="85">
        <f>'90 - OSTATNÍ NÁKLADY'!F34</f>
        <v>0</v>
      </c>
      <c r="BB99" s="85">
        <f>'90 - OSTATNÍ NÁKLADY'!F35</f>
        <v>0</v>
      </c>
      <c r="BC99" s="85">
        <f>'90 - OSTATNÍ NÁKLADY'!F36</f>
        <v>0</v>
      </c>
      <c r="BD99" s="87">
        <f>'90 - OSTATNÍ NÁKLADY'!F37</f>
        <v>0</v>
      </c>
      <c r="BT99" s="83" t="s">
        <v>85</v>
      </c>
      <c r="BV99" s="83" t="s">
        <v>79</v>
      </c>
      <c r="BW99" s="83" t="s">
        <v>101</v>
      </c>
      <c r="BX99" s="83" t="s">
        <v>5</v>
      </c>
      <c r="CL99" s="83" t="s">
        <v>1</v>
      </c>
      <c r="CM99" s="83" t="s">
        <v>87</v>
      </c>
    </row>
    <row r="100" spans="1:91" s="1" customFormat="1" ht="30" customHeight="1">
      <c r="B100" s="32"/>
      <c r="AR100" s="32"/>
    </row>
    <row r="101" spans="1:91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32"/>
    </row>
  </sheetData>
  <sheetProtection algorithmName="SHA-512" hashValue="vMlxD7V8YzYkv8ylr2hYWWhzaXIHwmsajo77qsPTGD9UlM1DgZeBE+MPnZ0rzTGGxMJpkrO4SoHAyltLAykxeg==" saltValue="uHPVFrDCdqvjZyEFS1B08WKaXQfyLyh/lmC4+jX8FbY8DoeN2YsLT1e30PMph9v5VyrnbC5EFsyJ9smxdjm2RQ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SO 01 - PRODLOUŽENÍ VÝTLAKU'!C2" display="/" xr:uid="{00000000-0004-0000-0000-000000000000}"/>
    <hyperlink ref="A96" location="'SO 02 - OPRAVA MÍSTNÍCH K...'!C2" display="/" xr:uid="{00000000-0004-0000-0000-000001000000}"/>
    <hyperlink ref="A97" location="'PS 01 - ČERPACÍ STANICE -...'!C2" display="/" xr:uid="{00000000-0004-0000-0000-000002000000}"/>
    <hyperlink ref="A98" location="'PS 02 - ČERPACÍ STANICE -...'!C2" display="/" xr:uid="{00000000-0004-0000-0000-000003000000}"/>
    <hyperlink ref="A99" location="'90 - OSTATNÍ NÁKLADY'!C2" display="/" xr:uid="{00000000-0004-0000-0000-000004000000}"/>
  </hyperlinks>
  <printOptions horizontalCentered="1"/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B2:BM68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86</v>
      </c>
      <c r="AZ2" s="88" t="s">
        <v>102</v>
      </c>
      <c r="BA2" s="88" t="s">
        <v>1</v>
      </c>
      <c r="BB2" s="88" t="s">
        <v>1</v>
      </c>
      <c r="BC2" s="88" t="s">
        <v>103</v>
      </c>
      <c r="BD2" s="88" t="s">
        <v>87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  <c r="AZ3" s="88" t="s">
        <v>104</v>
      </c>
      <c r="BA3" s="88" t="s">
        <v>1</v>
      </c>
      <c r="BB3" s="88" t="s">
        <v>1</v>
      </c>
      <c r="BC3" s="88" t="s">
        <v>105</v>
      </c>
      <c r="BD3" s="88" t="s">
        <v>87</v>
      </c>
    </row>
    <row r="4" spans="2:56" ht="24.95" customHeight="1">
      <c r="B4" s="20"/>
      <c r="D4" s="21" t="s">
        <v>106</v>
      </c>
      <c r="L4" s="20"/>
      <c r="M4" s="89" t="s">
        <v>10</v>
      </c>
      <c r="AT4" s="17" t="s">
        <v>4</v>
      </c>
      <c r="AZ4" s="88" t="s">
        <v>107</v>
      </c>
      <c r="BA4" s="88" t="s">
        <v>1</v>
      </c>
      <c r="BB4" s="88" t="s">
        <v>1</v>
      </c>
      <c r="BC4" s="88" t="s">
        <v>108</v>
      </c>
      <c r="BD4" s="88" t="s">
        <v>87</v>
      </c>
    </row>
    <row r="5" spans="2:56" ht="6.95" customHeight="1">
      <c r="B5" s="20"/>
      <c r="L5" s="20"/>
      <c r="AZ5" s="88" t="s">
        <v>109</v>
      </c>
      <c r="BA5" s="88" t="s">
        <v>1</v>
      </c>
      <c r="BB5" s="88" t="s">
        <v>1</v>
      </c>
      <c r="BC5" s="88" t="s">
        <v>110</v>
      </c>
      <c r="BD5" s="88" t="s">
        <v>87</v>
      </c>
    </row>
    <row r="6" spans="2:56" ht="12" customHeight="1">
      <c r="B6" s="20"/>
      <c r="D6" s="27" t="s">
        <v>16</v>
      </c>
      <c r="L6" s="20"/>
      <c r="AZ6" s="88" t="s">
        <v>111</v>
      </c>
      <c r="BA6" s="88" t="s">
        <v>1</v>
      </c>
      <c r="BB6" s="88" t="s">
        <v>1</v>
      </c>
      <c r="BC6" s="88" t="s">
        <v>112</v>
      </c>
      <c r="BD6" s="88" t="s">
        <v>87</v>
      </c>
    </row>
    <row r="7" spans="2:56" ht="26.25" customHeight="1">
      <c r="B7" s="20"/>
      <c r="E7" s="231" t="str">
        <f>'Rekapitulace stavby'!K6</f>
        <v>POHOŘELICE, ul. MLÝNSKÁ - POSUNUTÍ VÝTLAKU ODPADNÍCH VOD SEVERNÍM SMĚREM</v>
      </c>
      <c r="F7" s="232"/>
      <c r="G7" s="232"/>
      <c r="H7" s="232"/>
      <c r="L7" s="20"/>
      <c r="AZ7" s="88" t="s">
        <v>113</v>
      </c>
      <c r="BA7" s="88" t="s">
        <v>1</v>
      </c>
      <c r="BB7" s="88" t="s">
        <v>1</v>
      </c>
      <c r="BC7" s="88" t="s">
        <v>114</v>
      </c>
      <c r="BD7" s="88" t="s">
        <v>87</v>
      </c>
    </row>
    <row r="8" spans="2:56" s="1" customFormat="1" ht="12" customHeight="1">
      <c r="B8" s="32"/>
      <c r="D8" s="27" t="s">
        <v>115</v>
      </c>
      <c r="L8" s="32"/>
      <c r="AZ8" s="88" t="s">
        <v>116</v>
      </c>
      <c r="BA8" s="88" t="s">
        <v>1</v>
      </c>
      <c r="BB8" s="88" t="s">
        <v>1</v>
      </c>
      <c r="BC8" s="88" t="s">
        <v>117</v>
      </c>
      <c r="BD8" s="88" t="s">
        <v>87</v>
      </c>
    </row>
    <row r="9" spans="2:56" s="1" customFormat="1" ht="16.5" customHeight="1">
      <c r="B9" s="32"/>
      <c r="E9" s="193" t="s">
        <v>118</v>
      </c>
      <c r="F9" s="233"/>
      <c r="G9" s="233"/>
      <c r="H9" s="233"/>
      <c r="L9" s="32"/>
      <c r="AZ9" s="88" t="s">
        <v>119</v>
      </c>
      <c r="BA9" s="88" t="s">
        <v>1</v>
      </c>
      <c r="BB9" s="88" t="s">
        <v>1</v>
      </c>
      <c r="BC9" s="88" t="s">
        <v>120</v>
      </c>
      <c r="BD9" s="88" t="s">
        <v>87</v>
      </c>
    </row>
    <row r="10" spans="2:56" s="1" customFormat="1" ht="11.25">
      <c r="B10" s="32"/>
      <c r="L10" s="32"/>
      <c r="AZ10" s="88" t="s">
        <v>121</v>
      </c>
      <c r="BA10" s="88" t="s">
        <v>1</v>
      </c>
      <c r="BB10" s="88" t="s">
        <v>1</v>
      </c>
      <c r="BC10" s="88" t="s">
        <v>122</v>
      </c>
      <c r="BD10" s="88" t="s">
        <v>87</v>
      </c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  <c r="AZ11" s="88" t="s">
        <v>123</v>
      </c>
      <c r="BA11" s="88" t="s">
        <v>1</v>
      </c>
      <c r="BB11" s="88" t="s">
        <v>1</v>
      </c>
      <c r="BC11" s="88" t="s">
        <v>124</v>
      </c>
      <c r="BD11" s="88" t="s">
        <v>87</v>
      </c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5. 1. 2025</v>
      </c>
      <c r="L12" s="32"/>
      <c r="AZ12" s="88" t="s">
        <v>125</v>
      </c>
      <c r="BA12" s="88" t="s">
        <v>1</v>
      </c>
      <c r="BB12" s="88" t="s">
        <v>1</v>
      </c>
      <c r="BC12" s="88" t="s">
        <v>126</v>
      </c>
      <c r="BD12" s="88" t="s">
        <v>87</v>
      </c>
    </row>
    <row r="13" spans="2:56" s="1" customFormat="1" ht="10.9" customHeight="1">
      <c r="B13" s="32"/>
      <c r="L13" s="32"/>
      <c r="AZ13" s="88" t="s">
        <v>127</v>
      </c>
      <c r="BA13" s="88" t="s">
        <v>1</v>
      </c>
      <c r="BB13" s="88" t="s">
        <v>1</v>
      </c>
      <c r="BC13" s="88" t="s">
        <v>128</v>
      </c>
      <c r="BD13" s="88" t="s">
        <v>87</v>
      </c>
    </row>
    <row r="14" spans="2:5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  <c r="AZ14" s="88" t="s">
        <v>129</v>
      </c>
      <c r="BA14" s="88" t="s">
        <v>1</v>
      </c>
      <c r="BB14" s="88" t="s">
        <v>1</v>
      </c>
      <c r="BC14" s="88" t="s">
        <v>130</v>
      </c>
      <c r="BD14" s="88" t="s">
        <v>87</v>
      </c>
    </row>
    <row r="15" spans="2:5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  <c r="AZ15" s="88" t="s">
        <v>131</v>
      </c>
      <c r="BA15" s="88" t="s">
        <v>1</v>
      </c>
      <c r="BB15" s="88" t="s">
        <v>1</v>
      </c>
      <c r="BC15" s="88" t="s">
        <v>132</v>
      </c>
      <c r="BD15" s="88" t="s">
        <v>87</v>
      </c>
    </row>
    <row r="16" spans="2:56" s="1" customFormat="1" ht="6.95" customHeight="1">
      <c r="B16" s="32"/>
      <c r="L16" s="32"/>
      <c r="AZ16" s="88" t="s">
        <v>133</v>
      </c>
      <c r="BA16" s="88" t="s">
        <v>1</v>
      </c>
      <c r="BB16" s="88" t="s">
        <v>1</v>
      </c>
      <c r="BC16" s="88" t="s">
        <v>134</v>
      </c>
      <c r="BD16" s="88" t="s">
        <v>87</v>
      </c>
    </row>
    <row r="17" spans="2:56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  <c r="AZ17" s="88" t="s">
        <v>135</v>
      </c>
      <c r="BA17" s="88" t="s">
        <v>1</v>
      </c>
      <c r="BB17" s="88" t="s">
        <v>1</v>
      </c>
      <c r="BC17" s="88" t="s">
        <v>136</v>
      </c>
      <c r="BD17" s="88" t="s">
        <v>87</v>
      </c>
    </row>
    <row r="18" spans="2:56" s="1" customFormat="1" ht="18" customHeight="1">
      <c r="B18" s="32"/>
      <c r="E18" s="234" t="str">
        <f>'Rekapitulace stavby'!E14</f>
        <v>Vyplň údaj</v>
      </c>
      <c r="F18" s="215"/>
      <c r="G18" s="215"/>
      <c r="H18" s="215"/>
      <c r="I18" s="27" t="s">
        <v>27</v>
      </c>
      <c r="J18" s="28" t="str">
        <f>'Rekapitulace stavby'!AN14</f>
        <v>Vyplň údaj</v>
      </c>
      <c r="L18" s="32"/>
      <c r="AZ18" s="88" t="s">
        <v>137</v>
      </c>
      <c r="BA18" s="88" t="s">
        <v>1</v>
      </c>
      <c r="BB18" s="88" t="s">
        <v>1</v>
      </c>
      <c r="BC18" s="88" t="s">
        <v>138</v>
      </c>
      <c r="BD18" s="88" t="s">
        <v>87</v>
      </c>
    </row>
    <row r="19" spans="2:56" s="1" customFormat="1" ht="6.95" customHeight="1">
      <c r="B19" s="32"/>
      <c r="L19" s="32"/>
      <c r="AZ19" s="88" t="s">
        <v>139</v>
      </c>
      <c r="BA19" s="88" t="s">
        <v>1</v>
      </c>
      <c r="BB19" s="88" t="s">
        <v>1</v>
      </c>
      <c r="BC19" s="88" t="s">
        <v>140</v>
      </c>
      <c r="BD19" s="88" t="s">
        <v>87</v>
      </c>
    </row>
    <row r="20" spans="2:56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  <c r="AZ20" s="88" t="s">
        <v>141</v>
      </c>
      <c r="BA20" s="88" t="s">
        <v>1</v>
      </c>
      <c r="BB20" s="88" t="s">
        <v>1</v>
      </c>
      <c r="BC20" s="88" t="s">
        <v>142</v>
      </c>
      <c r="BD20" s="88" t="s">
        <v>87</v>
      </c>
    </row>
    <row r="21" spans="2:56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  <c r="AZ21" s="88" t="s">
        <v>143</v>
      </c>
      <c r="BA21" s="88" t="s">
        <v>1</v>
      </c>
      <c r="BB21" s="88" t="s">
        <v>1</v>
      </c>
      <c r="BC21" s="88" t="s">
        <v>144</v>
      </c>
      <c r="BD21" s="88" t="s">
        <v>87</v>
      </c>
    </row>
    <row r="22" spans="2:56" s="1" customFormat="1" ht="6.95" customHeight="1">
      <c r="B22" s="32"/>
      <c r="L22" s="32"/>
      <c r="AZ22" s="88" t="s">
        <v>145</v>
      </c>
      <c r="BA22" s="88" t="s">
        <v>1</v>
      </c>
      <c r="BB22" s="88" t="s">
        <v>1</v>
      </c>
      <c r="BC22" s="88" t="s">
        <v>146</v>
      </c>
      <c r="BD22" s="88" t="s">
        <v>87</v>
      </c>
    </row>
    <row r="23" spans="2:56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  <c r="AZ23" s="88" t="s">
        <v>147</v>
      </c>
      <c r="BA23" s="88" t="s">
        <v>1</v>
      </c>
      <c r="BB23" s="88" t="s">
        <v>1</v>
      </c>
      <c r="BC23" s="88" t="s">
        <v>148</v>
      </c>
      <c r="BD23" s="88" t="s">
        <v>87</v>
      </c>
    </row>
    <row r="24" spans="2:56" s="1" customFormat="1" ht="18" customHeight="1">
      <c r="B24" s="32"/>
      <c r="E24" s="25" t="s">
        <v>149</v>
      </c>
      <c r="I24" s="27" t="s">
        <v>27</v>
      </c>
      <c r="J24" s="25" t="s">
        <v>1</v>
      </c>
      <c r="L24" s="32"/>
      <c r="AZ24" s="88" t="s">
        <v>150</v>
      </c>
      <c r="BA24" s="88" t="s">
        <v>1</v>
      </c>
      <c r="BB24" s="88" t="s">
        <v>1</v>
      </c>
      <c r="BC24" s="88" t="s">
        <v>151</v>
      </c>
      <c r="BD24" s="88" t="s">
        <v>87</v>
      </c>
    </row>
    <row r="25" spans="2:56" s="1" customFormat="1" ht="6.95" customHeight="1">
      <c r="B25" s="32"/>
      <c r="L25" s="32"/>
      <c r="AZ25" s="88" t="s">
        <v>152</v>
      </c>
      <c r="BA25" s="88" t="s">
        <v>1</v>
      </c>
      <c r="BB25" s="88" t="s">
        <v>1</v>
      </c>
      <c r="BC25" s="88" t="s">
        <v>153</v>
      </c>
      <c r="BD25" s="88" t="s">
        <v>87</v>
      </c>
    </row>
    <row r="26" spans="2:56" s="1" customFormat="1" ht="12" customHeight="1">
      <c r="B26" s="32"/>
      <c r="D26" s="27" t="s">
        <v>35</v>
      </c>
      <c r="L26" s="32"/>
      <c r="AZ26" s="88" t="s">
        <v>154</v>
      </c>
      <c r="BA26" s="88" t="s">
        <v>1</v>
      </c>
      <c r="BB26" s="88" t="s">
        <v>1</v>
      </c>
      <c r="BC26" s="88" t="s">
        <v>155</v>
      </c>
      <c r="BD26" s="88" t="s">
        <v>87</v>
      </c>
    </row>
    <row r="27" spans="2:56" s="7" customFormat="1" ht="16.5" customHeight="1">
      <c r="B27" s="90"/>
      <c r="E27" s="220" t="s">
        <v>1</v>
      </c>
      <c r="F27" s="220"/>
      <c r="G27" s="220"/>
      <c r="H27" s="220"/>
      <c r="L27" s="90"/>
      <c r="AZ27" s="91" t="s">
        <v>156</v>
      </c>
      <c r="BA27" s="91" t="s">
        <v>1</v>
      </c>
      <c r="BB27" s="91" t="s">
        <v>1</v>
      </c>
      <c r="BC27" s="91" t="s">
        <v>157</v>
      </c>
      <c r="BD27" s="91" t="s">
        <v>87</v>
      </c>
    </row>
    <row r="28" spans="2:56" s="1" customFormat="1" ht="6.95" customHeight="1">
      <c r="B28" s="32"/>
      <c r="L28" s="32"/>
      <c r="AZ28" s="88" t="s">
        <v>158</v>
      </c>
      <c r="BA28" s="88" t="s">
        <v>1</v>
      </c>
      <c r="BB28" s="88" t="s">
        <v>1</v>
      </c>
      <c r="BC28" s="88" t="s">
        <v>159</v>
      </c>
      <c r="BD28" s="88" t="s">
        <v>87</v>
      </c>
    </row>
    <row r="29" spans="2:56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  <c r="AZ29" s="88" t="s">
        <v>160</v>
      </c>
      <c r="BA29" s="88" t="s">
        <v>1</v>
      </c>
      <c r="BB29" s="88" t="s">
        <v>1</v>
      </c>
      <c r="BC29" s="88" t="s">
        <v>105</v>
      </c>
      <c r="BD29" s="88" t="s">
        <v>87</v>
      </c>
    </row>
    <row r="30" spans="2:56" s="1" customFormat="1" ht="25.35" customHeight="1">
      <c r="B30" s="32"/>
      <c r="D30" s="92" t="s">
        <v>37</v>
      </c>
      <c r="J30" s="66">
        <f>ROUND(J133, 2)</f>
        <v>0</v>
      </c>
      <c r="L30" s="32"/>
      <c r="AZ30" s="88" t="s">
        <v>161</v>
      </c>
      <c r="BA30" s="88" t="s">
        <v>1</v>
      </c>
      <c r="BB30" s="88" t="s">
        <v>1</v>
      </c>
      <c r="BC30" s="88" t="s">
        <v>162</v>
      </c>
      <c r="BD30" s="88" t="s">
        <v>87</v>
      </c>
    </row>
    <row r="31" spans="2:56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56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5" t="s">
        <v>41</v>
      </c>
      <c r="E33" s="27" t="s">
        <v>42</v>
      </c>
      <c r="F33" s="93">
        <f>ROUND((SUM(BE133:BE679)),  2)</f>
        <v>0</v>
      </c>
      <c r="I33" s="94">
        <v>0.21</v>
      </c>
      <c r="J33" s="93">
        <f>ROUND(((SUM(BE133:BE679))*I33),  2)</f>
        <v>0</v>
      </c>
      <c r="L33" s="32"/>
    </row>
    <row r="34" spans="2:12" s="1" customFormat="1" ht="14.45" customHeight="1">
      <c r="B34" s="32"/>
      <c r="E34" s="27" t="s">
        <v>43</v>
      </c>
      <c r="F34" s="93">
        <f>ROUND((SUM(BF133:BF679)),  2)</f>
        <v>0</v>
      </c>
      <c r="I34" s="94">
        <v>0.12</v>
      </c>
      <c r="J34" s="93">
        <f>ROUND(((SUM(BF133:BF679))*I34),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3">
        <f>ROUND((SUM(BG133:BG679)),  2)</f>
        <v>0</v>
      </c>
      <c r="I35" s="94">
        <v>0.21</v>
      </c>
      <c r="J35" s="93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3">
        <f>ROUND((SUM(BH133:BH679)),  2)</f>
        <v>0</v>
      </c>
      <c r="I36" s="94">
        <v>0.12</v>
      </c>
      <c r="J36" s="93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3">
        <f>ROUND((SUM(BI133:BI679)),  2)</f>
        <v>0</v>
      </c>
      <c r="I37" s="94">
        <v>0</v>
      </c>
      <c r="J37" s="9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5"/>
      <c r="D39" s="96" t="s">
        <v>47</v>
      </c>
      <c r="E39" s="57"/>
      <c r="F39" s="57"/>
      <c r="G39" s="97" t="s">
        <v>48</v>
      </c>
      <c r="H39" s="98" t="s">
        <v>49</v>
      </c>
      <c r="I39" s="57"/>
      <c r="J39" s="99">
        <f>SUM(J30:J37)</f>
        <v>0</v>
      </c>
      <c r="K39" s="100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52</v>
      </c>
      <c r="E61" s="34"/>
      <c r="F61" s="101" t="s">
        <v>53</v>
      </c>
      <c r="G61" s="43" t="s">
        <v>52</v>
      </c>
      <c r="H61" s="34"/>
      <c r="I61" s="34"/>
      <c r="J61" s="102" t="s">
        <v>53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52</v>
      </c>
      <c r="E76" s="34"/>
      <c r="F76" s="101" t="s">
        <v>53</v>
      </c>
      <c r="G76" s="43" t="s">
        <v>52</v>
      </c>
      <c r="H76" s="34"/>
      <c r="I76" s="34"/>
      <c r="J76" s="102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163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31" t="str">
        <f>E7</f>
        <v>POHOŘELICE, ul. MLÝNSKÁ - POSUNUTÍ VÝTLAKU ODPADNÍCH VOD SEVERNÍM SMĚREM</v>
      </c>
      <c r="F85" s="232"/>
      <c r="G85" s="232"/>
      <c r="H85" s="232"/>
      <c r="L85" s="32"/>
    </row>
    <row r="86" spans="2:47" s="1" customFormat="1" ht="12" customHeight="1">
      <c r="B86" s="32"/>
      <c r="C86" s="27" t="s">
        <v>115</v>
      </c>
      <c r="L86" s="32"/>
    </row>
    <row r="87" spans="2:47" s="1" customFormat="1" ht="16.5" customHeight="1">
      <c r="B87" s="32"/>
      <c r="E87" s="193" t="str">
        <f>E9</f>
        <v>SO 01 - PRODLOUŽENÍ VÝTLAKU</v>
      </c>
      <c r="F87" s="233"/>
      <c r="G87" s="233"/>
      <c r="H87" s="23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Pohořelice nad Svitavou</v>
      </c>
      <c r="I89" s="27" t="s">
        <v>22</v>
      </c>
      <c r="J89" s="52" t="str">
        <f>IF(J12="","",J12)</f>
        <v>5. 1. 2025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Město Pohořelice</v>
      </c>
      <c r="I91" s="27" t="s">
        <v>30</v>
      </c>
      <c r="J91" s="30" t="str">
        <f>E21</f>
        <v>AQUA PROCON s.r.o. Brno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Obrtel M.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3" t="s">
        <v>164</v>
      </c>
      <c r="D94" s="95"/>
      <c r="E94" s="95"/>
      <c r="F94" s="95"/>
      <c r="G94" s="95"/>
      <c r="H94" s="95"/>
      <c r="I94" s="95"/>
      <c r="J94" s="104" t="s">
        <v>165</v>
      </c>
      <c r="K94" s="95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5" t="s">
        <v>166</v>
      </c>
      <c r="J96" s="66">
        <f>J133</f>
        <v>0</v>
      </c>
      <c r="L96" s="32"/>
      <c r="AU96" s="17" t="s">
        <v>167</v>
      </c>
    </row>
    <row r="97" spans="2:12" s="8" customFormat="1" ht="24.95" customHeight="1">
      <c r="B97" s="106"/>
      <c r="D97" s="107" t="s">
        <v>168</v>
      </c>
      <c r="E97" s="108"/>
      <c r="F97" s="108"/>
      <c r="G97" s="108"/>
      <c r="H97" s="108"/>
      <c r="I97" s="108"/>
      <c r="J97" s="109">
        <f>J134</f>
        <v>0</v>
      </c>
      <c r="L97" s="106"/>
    </row>
    <row r="98" spans="2:12" s="9" customFormat="1" ht="19.899999999999999" customHeight="1">
      <c r="B98" s="110"/>
      <c r="D98" s="111" t="s">
        <v>169</v>
      </c>
      <c r="E98" s="112"/>
      <c r="F98" s="112"/>
      <c r="G98" s="112"/>
      <c r="H98" s="112"/>
      <c r="I98" s="112"/>
      <c r="J98" s="113">
        <f>J135</f>
        <v>0</v>
      </c>
      <c r="L98" s="110"/>
    </row>
    <row r="99" spans="2:12" s="9" customFormat="1" ht="19.899999999999999" customHeight="1">
      <c r="B99" s="110"/>
      <c r="D99" s="111" t="s">
        <v>170</v>
      </c>
      <c r="E99" s="112"/>
      <c r="F99" s="112"/>
      <c r="G99" s="112"/>
      <c r="H99" s="112"/>
      <c r="I99" s="112"/>
      <c r="J99" s="113">
        <f>J354</f>
        <v>0</v>
      </c>
      <c r="L99" s="110"/>
    </row>
    <row r="100" spans="2:12" s="9" customFormat="1" ht="19.899999999999999" customHeight="1">
      <c r="B100" s="110"/>
      <c r="D100" s="111" t="s">
        <v>171</v>
      </c>
      <c r="E100" s="112"/>
      <c r="F100" s="112"/>
      <c r="G100" s="112"/>
      <c r="H100" s="112"/>
      <c r="I100" s="112"/>
      <c r="J100" s="113">
        <f>J369</f>
        <v>0</v>
      </c>
      <c r="L100" s="110"/>
    </row>
    <row r="101" spans="2:12" s="9" customFormat="1" ht="19.899999999999999" customHeight="1">
      <c r="B101" s="110"/>
      <c r="D101" s="111" t="s">
        <v>172</v>
      </c>
      <c r="E101" s="112"/>
      <c r="F101" s="112"/>
      <c r="G101" s="112"/>
      <c r="H101" s="112"/>
      <c r="I101" s="112"/>
      <c r="J101" s="113">
        <f>J394</f>
        <v>0</v>
      </c>
      <c r="L101" s="110"/>
    </row>
    <row r="102" spans="2:12" s="9" customFormat="1" ht="19.899999999999999" customHeight="1">
      <c r="B102" s="110"/>
      <c r="D102" s="111" t="s">
        <v>173</v>
      </c>
      <c r="E102" s="112"/>
      <c r="F102" s="112"/>
      <c r="G102" s="112"/>
      <c r="H102" s="112"/>
      <c r="I102" s="112"/>
      <c r="J102" s="113">
        <f>J446</f>
        <v>0</v>
      </c>
      <c r="L102" s="110"/>
    </row>
    <row r="103" spans="2:12" s="9" customFormat="1" ht="19.899999999999999" customHeight="1">
      <c r="B103" s="110"/>
      <c r="D103" s="111" t="s">
        <v>174</v>
      </c>
      <c r="E103" s="112"/>
      <c r="F103" s="112"/>
      <c r="G103" s="112"/>
      <c r="H103" s="112"/>
      <c r="I103" s="112"/>
      <c r="J103" s="113">
        <f>J468</f>
        <v>0</v>
      </c>
      <c r="L103" s="110"/>
    </row>
    <row r="104" spans="2:12" s="9" customFormat="1" ht="19.899999999999999" customHeight="1">
      <c r="B104" s="110"/>
      <c r="D104" s="111" t="s">
        <v>175</v>
      </c>
      <c r="E104" s="112"/>
      <c r="F104" s="112"/>
      <c r="G104" s="112"/>
      <c r="H104" s="112"/>
      <c r="I104" s="112"/>
      <c r="J104" s="113">
        <f>J471</f>
        <v>0</v>
      </c>
      <c r="L104" s="110"/>
    </row>
    <row r="105" spans="2:12" s="9" customFormat="1" ht="19.899999999999999" customHeight="1">
      <c r="B105" s="110"/>
      <c r="D105" s="111" t="s">
        <v>176</v>
      </c>
      <c r="E105" s="112"/>
      <c r="F105" s="112"/>
      <c r="G105" s="112"/>
      <c r="H105" s="112"/>
      <c r="I105" s="112"/>
      <c r="J105" s="113">
        <f>J596</f>
        <v>0</v>
      </c>
      <c r="L105" s="110"/>
    </row>
    <row r="106" spans="2:12" s="9" customFormat="1" ht="19.899999999999999" customHeight="1">
      <c r="B106" s="110"/>
      <c r="D106" s="111" t="s">
        <v>177</v>
      </c>
      <c r="E106" s="112"/>
      <c r="F106" s="112"/>
      <c r="G106" s="112"/>
      <c r="H106" s="112"/>
      <c r="I106" s="112"/>
      <c r="J106" s="113">
        <f>J619</f>
        <v>0</v>
      </c>
      <c r="L106" s="110"/>
    </row>
    <row r="107" spans="2:12" s="9" customFormat="1" ht="19.899999999999999" customHeight="1">
      <c r="B107" s="110"/>
      <c r="D107" s="111" t="s">
        <v>178</v>
      </c>
      <c r="E107" s="112"/>
      <c r="F107" s="112"/>
      <c r="G107" s="112"/>
      <c r="H107" s="112"/>
      <c r="I107" s="112"/>
      <c r="J107" s="113">
        <f>J641</f>
        <v>0</v>
      </c>
      <c r="L107" s="110"/>
    </row>
    <row r="108" spans="2:12" s="8" customFormat="1" ht="24.95" customHeight="1">
      <c r="B108" s="106"/>
      <c r="D108" s="107" t="s">
        <v>179</v>
      </c>
      <c r="E108" s="108"/>
      <c r="F108" s="108"/>
      <c r="G108" s="108"/>
      <c r="H108" s="108"/>
      <c r="I108" s="108"/>
      <c r="J108" s="109">
        <f>J643</f>
        <v>0</v>
      </c>
      <c r="L108" s="106"/>
    </row>
    <row r="109" spans="2:12" s="9" customFormat="1" ht="19.899999999999999" customHeight="1">
      <c r="B109" s="110"/>
      <c r="D109" s="111" t="s">
        <v>180</v>
      </c>
      <c r="E109" s="112"/>
      <c r="F109" s="112"/>
      <c r="G109" s="112"/>
      <c r="H109" s="112"/>
      <c r="I109" s="112"/>
      <c r="J109" s="113">
        <f>J644</f>
        <v>0</v>
      </c>
      <c r="L109" s="110"/>
    </row>
    <row r="110" spans="2:12" s="9" customFormat="1" ht="19.899999999999999" customHeight="1">
      <c r="B110" s="110"/>
      <c r="D110" s="111" t="s">
        <v>181</v>
      </c>
      <c r="E110" s="112"/>
      <c r="F110" s="112"/>
      <c r="G110" s="112"/>
      <c r="H110" s="112"/>
      <c r="I110" s="112"/>
      <c r="J110" s="113">
        <f>J664</f>
        <v>0</v>
      </c>
      <c r="L110" s="110"/>
    </row>
    <row r="111" spans="2:12" s="8" customFormat="1" ht="24.95" customHeight="1">
      <c r="B111" s="106"/>
      <c r="D111" s="107" t="s">
        <v>182</v>
      </c>
      <c r="E111" s="108"/>
      <c r="F111" s="108"/>
      <c r="G111" s="108"/>
      <c r="H111" s="108"/>
      <c r="I111" s="108"/>
      <c r="J111" s="109">
        <f>J670</f>
        <v>0</v>
      </c>
      <c r="L111" s="106"/>
    </row>
    <row r="112" spans="2:12" s="9" customFormat="1" ht="19.899999999999999" customHeight="1">
      <c r="B112" s="110"/>
      <c r="D112" s="111" t="s">
        <v>183</v>
      </c>
      <c r="E112" s="112"/>
      <c r="F112" s="112"/>
      <c r="G112" s="112"/>
      <c r="H112" s="112"/>
      <c r="I112" s="112"/>
      <c r="J112" s="113">
        <f>J671</f>
        <v>0</v>
      </c>
      <c r="L112" s="110"/>
    </row>
    <row r="113" spans="2:12" s="9" customFormat="1" ht="19.899999999999999" customHeight="1">
      <c r="B113" s="110"/>
      <c r="D113" s="111" t="s">
        <v>184</v>
      </c>
      <c r="E113" s="112"/>
      <c r="F113" s="112"/>
      <c r="G113" s="112"/>
      <c r="H113" s="112"/>
      <c r="I113" s="112"/>
      <c r="J113" s="113">
        <f>J674</f>
        <v>0</v>
      </c>
      <c r="L113" s="110"/>
    </row>
    <row r="114" spans="2:12" s="1" customFormat="1" ht="21.75" customHeight="1">
      <c r="B114" s="32"/>
      <c r="L114" s="32"/>
    </row>
    <row r="115" spans="2:12" s="1" customFormat="1" ht="6.95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2"/>
    </row>
    <row r="119" spans="2:12" s="1" customFormat="1" ht="6.95" customHeight="1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2"/>
    </row>
    <row r="120" spans="2:12" s="1" customFormat="1" ht="24.95" customHeight="1">
      <c r="B120" s="32"/>
      <c r="C120" s="21" t="s">
        <v>185</v>
      </c>
      <c r="L120" s="32"/>
    </row>
    <row r="121" spans="2:12" s="1" customFormat="1" ht="6.95" customHeight="1">
      <c r="B121" s="32"/>
      <c r="L121" s="32"/>
    </row>
    <row r="122" spans="2:12" s="1" customFormat="1" ht="12" customHeight="1">
      <c r="B122" s="32"/>
      <c r="C122" s="27" t="s">
        <v>16</v>
      </c>
      <c r="L122" s="32"/>
    </row>
    <row r="123" spans="2:12" s="1" customFormat="1" ht="26.25" customHeight="1">
      <c r="B123" s="32"/>
      <c r="E123" s="231" t="str">
        <f>E7</f>
        <v>POHOŘELICE, ul. MLÝNSKÁ - POSUNUTÍ VÝTLAKU ODPADNÍCH VOD SEVERNÍM SMĚREM</v>
      </c>
      <c r="F123" s="232"/>
      <c r="G123" s="232"/>
      <c r="H123" s="232"/>
      <c r="L123" s="32"/>
    </row>
    <row r="124" spans="2:12" s="1" customFormat="1" ht="12" customHeight="1">
      <c r="B124" s="32"/>
      <c r="C124" s="27" t="s">
        <v>115</v>
      </c>
      <c r="L124" s="32"/>
    </row>
    <row r="125" spans="2:12" s="1" customFormat="1" ht="16.5" customHeight="1">
      <c r="B125" s="32"/>
      <c r="E125" s="193" t="str">
        <f>E9</f>
        <v>SO 01 - PRODLOUŽENÍ VÝTLAKU</v>
      </c>
      <c r="F125" s="233"/>
      <c r="G125" s="233"/>
      <c r="H125" s="233"/>
      <c r="L125" s="32"/>
    </row>
    <row r="126" spans="2:12" s="1" customFormat="1" ht="6.95" customHeight="1">
      <c r="B126" s="32"/>
      <c r="L126" s="32"/>
    </row>
    <row r="127" spans="2:12" s="1" customFormat="1" ht="12" customHeight="1">
      <c r="B127" s="32"/>
      <c r="C127" s="27" t="s">
        <v>20</v>
      </c>
      <c r="F127" s="25" t="str">
        <f>F12</f>
        <v>Pohořelice nad Svitavou</v>
      </c>
      <c r="I127" s="27" t="s">
        <v>22</v>
      </c>
      <c r="J127" s="52" t="str">
        <f>IF(J12="","",J12)</f>
        <v>5. 1. 2025</v>
      </c>
      <c r="L127" s="32"/>
    </row>
    <row r="128" spans="2:12" s="1" customFormat="1" ht="6.95" customHeight="1">
      <c r="B128" s="32"/>
      <c r="L128" s="32"/>
    </row>
    <row r="129" spans="2:65" s="1" customFormat="1" ht="25.7" customHeight="1">
      <c r="B129" s="32"/>
      <c r="C129" s="27" t="s">
        <v>24</v>
      </c>
      <c r="F129" s="25" t="str">
        <f>E15</f>
        <v>Město Pohořelice</v>
      </c>
      <c r="I129" s="27" t="s">
        <v>30</v>
      </c>
      <c r="J129" s="30" t="str">
        <f>E21</f>
        <v>AQUA PROCON s.r.o. Brno</v>
      </c>
      <c r="L129" s="32"/>
    </row>
    <row r="130" spans="2:65" s="1" customFormat="1" ht="15.2" customHeight="1">
      <c r="B130" s="32"/>
      <c r="C130" s="27" t="s">
        <v>28</v>
      </c>
      <c r="F130" s="25" t="str">
        <f>IF(E18="","",E18)</f>
        <v>Vyplň údaj</v>
      </c>
      <c r="I130" s="27" t="s">
        <v>33</v>
      </c>
      <c r="J130" s="30" t="str">
        <f>E24</f>
        <v xml:space="preserve"> Obrtel M.</v>
      </c>
      <c r="L130" s="32"/>
    </row>
    <row r="131" spans="2:65" s="1" customFormat="1" ht="10.35" customHeight="1">
      <c r="B131" s="32"/>
      <c r="L131" s="32"/>
    </row>
    <row r="132" spans="2:65" s="10" customFormat="1" ht="29.25" customHeight="1">
      <c r="B132" s="114"/>
      <c r="C132" s="115" t="s">
        <v>186</v>
      </c>
      <c r="D132" s="116" t="s">
        <v>62</v>
      </c>
      <c r="E132" s="116" t="s">
        <v>58</v>
      </c>
      <c r="F132" s="116" t="s">
        <v>59</v>
      </c>
      <c r="G132" s="116" t="s">
        <v>187</v>
      </c>
      <c r="H132" s="116" t="s">
        <v>188</v>
      </c>
      <c r="I132" s="116" t="s">
        <v>189</v>
      </c>
      <c r="J132" s="116" t="s">
        <v>165</v>
      </c>
      <c r="K132" s="117" t="s">
        <v>190</v>
      </c>
      <c r="L132" s="114"/>
      <c r="M132" s="59" t="s">
        <v>1</v>
      </c>
      <c r="N132" s="60" t="s">
        <v>41</v>
      </c>
      <c r="O132" s="60" t="s">
        <v>191</v>
      </c>
      <c r="P132" s="60" t="s">
        <v>192</v>
      </c>
      <c r="Q132" s="60" t="s">
        <v>193</v>
      </c>
      <c r="R132" s="60" t="s">
        <v>194</v>
      </c>
      <c r="S132" s="60" t="s">
        <v>195</v>
      </c>
      <c r="T132" s="61" t="s">
        <v>196</v>
      </c>
    </row>
    <row r="133" spans="2:65" s="1" customFormat="1" ht="22.9" customHeight="1">
      <c r="B133" s="32"/>
      <c r="C133" s="64" t="s">
        <v>197</v>
      </c>
      <c r="J133" s="118">
        <f>BK133</f>
        <v>0</v>
      </c>
      <c r="L133" s="32"/>
      <c r="M133" s="62"/>
      <c r="N133" s="53"/>
      <c r="O133" s="53"/>
      <c r="P133" s="119">
        <f>P134+P643+P670</f>
        <v>0</v>
      </c>
      <c r="Q133" s="53"/>
      <c r="R133" s="119">
        <f>R134+R643+R670</f>
        <v>54.461242499999983</v>
      </c>
      <c r="S133" s="53"/>
      <c r="T133" s="120">
        <f>T134+T643+T670</f>
        <v>228.88636</v>
      </c>
      <c r="AT133" s="17" t="s">
        <v>76</v>
      </c>
      <c r="AU133" s="17" t="s">
        <v>167</v>
      </c>
      <c r="BK133" s="121">
        <f>BK134+BK643+BK670</f>
        <v>0</v>
      </c>
    </row>
    <row r="134" spans="2:65" s="11" customFormat="1" ht="25.9" customHeight="1">
      <c r="B134" s="122"/>
      <c r="D134" s="123" t="s">
        <v>76</v>
      </c>
      <c r="E134" s="124" t="s">
        <v>198</v>
      </c>
      <c r="F134" s="124" t="s">
        <v>199</v>
      </c>
      <c r="I134" s="125"/>
      <c r="J134" s="126">
        <f>BK134</f>
        <v>0</v>
      </c>
      <c r="L134" s="122"/>
      <c r="M134" s="127"/>
      <c r="P134" s="128">
        <f>P135+P354+P369+P394+P446+P468+P471+P596+P619+P641</f>
        <v>0</v>
      </c>
      <c r="R134" s="128">
        <f>R135+R354+R369+R394+R446+R468+R471+R596+R619+R641</f>
        <v>53.008971129999985</v>
      </c>
      <c r="T134" s="129">
        <f>T135+T354+T369+T394+T446+T468+T471+T596+T619+T641</f>
        <v>228.88636</v>
      </c>
      <c r="AR134" s="123" t="s">
        <v>85</v>
      </c>
      <c r="AT134" s="130" t="s">
        <v>76</v>
      </c>
      <c r="AU134" s="130" t="s">
        <v>77</v>
      </c>
      <c r="AY134" s="123" t="s">
        <v>200</v>
      </c>
      <c r="BK134" s="131">
        <f>BK135+BK354+BK369+BK394+BK446+BK468+BK471+BK596+BK619+BK641</f>
        <v>0</v>
      </c>
    </row>
    <row r="135" spans="2:65" s="11" customFormat="1" ht="22.9" customHeight="1">
      <c r="B135" s="122"/>
      <c r="D135" s="123" t="s">
        <v>76</v>
      </c>
      <c r="E135" s="132" t="s">
        <v>85</v>
      </c>
      <c r="F135" s="132" t="s">
        <v>201</v>
      </c>
      <c r="I135" s="125"/>
      <c r="J135" s="133">
        <f>BK135</f>
        <v>0</v>
      </c>
      <c r="L135" s="122"/>
      <c r="M135" s="127"/>
      <c r="P135" s="128">
        <f>SUM(P136:P353)</f>
        <v>0</v>
      </c>
      <c r="R135" s="128">
        <f>SUM(R136:R353)</f>
        <v>2.4897383</v>
      </c>
      <c r="T135" s="129">
        <f>SUM(T136:T353)</f>
        <v>226.21340000000001</v>
      </c>
      <c r="AR135" s="123" t="s">
        <v>85</v>
      </c>
      <c r="AT135" s="130" t="s">
        <v>76</v>
      </c>
      <c r="AU135" s="130" t="s">
        <v>85</v>
      </c>
      <c r="AY135" s="123" t="s">
        <v>200</v>
      </c>
      <c r="BK135" s="131">
        <f>SUM(BK136:BK353)</f>
        <v>0</v>
      </c>
    </row>
    <row r="136" spans="2:65" s="1" customFormat="1" ht="33" customHeight="1">
      <c r="B136" s="32"/>
      <c r="C136" s="134" t="s">
        <v>85</v>
      </c>
      <c r="D136" s="134" t="s">
        <v>202</v>
      </c>
      <c r="E136" s="135" t="s">
        <v>203</v>
      </c>
      <c r="F136" s="136" t="s">
        <v>204</v>
      </c>
      <c r="G136" s="137" t="s">
        <v>205</v>
      </c>
      <c r="H136" s="138">
        <v>196.72</v>
      </c>
      <c r="I136" s="139"/>
      <c r="J136" s="140">
        <f>ROUND(I136*H136,2)</f>
        <v>0</v>
      </c>
      <c r="K136" s="136" t="s">
        <v>206</v>
      </c>
      <c r="L136" s="32"/>
      <c r="M136" s="141" t="s">
        <v>1</v>
      </c>
      <c r="N136" s="142" t="s">
        <v>42</v>
      </c>
      <c r="P136" s="143">
        <f>O136*H136</f>
        <v>0</v>
      </c>
      <c r="Q136" s="143">
        <v>0</v>
      </c>
      <c r="R136" s="143">
        <f>Q136*H136</f>
        <v>0</v>
      </c>
      <c r="S136" s="143">
        <v>0.3</v>
      </c>
      <c r="T136" s="144">
        <f>S136*H136</f>
        <v>59.015999999999998</v>
      </c>
      <c r="AR136" s="145" t="s">
        <v>207</v>
      </c>
      <c r="AT136" s="145" t="s">
        <v>202</v>
      </c>
      <c r="AU136" s="145" t="s">
        <v>87</v>
      </c>
      <c r="AY136" s="17" t="s">
        <v>200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7" t="s">
        <v>85</v>
      </c>
      <c r="BK136" s="146">
        <f>ROUND(I136*H136,2)</f>
        <v>0</v>
      </c>
      <c r="BL136" s="17" t="s">
        <v>207</v>
      </c>
      <c r="BM136" s="145" t="s">
        <v>208</v>
      </c>
    </row>
    <row r="137" spans="2:65" s="12" customFormat="1" ht="11.25">
      <c r="B137" s="147"/>
      <c r="D137" s="148" t="s">
        <v>209</v>
      </c>
      <c r="E137" s="149" t="s">
        <v>1</v>
      </c>
      <c r="F137" s="150" t="s">
        <v>210</v>
      </c>
      <c r="H137" s="151">
        <v>196.72</v>
      </c>
      <c r="I137" s="152"/>
      <c r="L137" s="147"/>
      <c r="M137" s="153"/>
      <c r="T137" s="154"/>
      <c r="AT137" s="149" t="s">
        <v>209</v>
      </c>
      <c r="AU137" s="149" t="s">
        <v>87</v>
      </c>
      <c r="AV137" s="12" t="s">
        <v>87</v>
      </c>
      <c r="AW137" s="12" t="s">
        <v>32</v>
      </c>
      <c r="AX137" s="12" t="s">
        <v>85</v>
      </c>
      <c r="AY137" s="149" t="s">
        <v>200</v>
      </c>
    </row>
    <row r="138" spans="2:65" s="1" customFormat="1" ht="21.75" customHeight="1">
      <c r="B138" s="32"/>
      <c r="C138" s="134" t="s">
        <v>87</v>
      </c>
      <c r="D138" s="134" t="s">
        <v>202</v>
      </c>
      <c r="E138" s="135" t="s">
        <v>211</v>
      </c>
      <c r="F138" s="136" t="s">
        <v>212</v>
      </c>
      <c r="G138" s="137" t="s">
        <v>213</v>
      </c>
      <c r="H138" s="138">
        <v>59.015999999999998</v>
      </c>
      <c r="I138" s="139"/>
      <c r="J138" s="140">
        <f>ROUND(I138*H138,2)</f>
        <v>0</v>
      </c>
      <c r="K138" s="136" t="s">
        <v>206</v>
      </c>
      <c r="L138" s="32"/>
      <c r="M138" s="141" t="s">
        <v>1</v>
      </c>
      <c r="N138" s="142" t="s">
        <v>42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207</v>
      </c>
      <c r="AT138" s="145" t="s">
        <v>202</v>
      </c>
      <c r="AU138" s="145" t="s">
        <v>87</v>
      </c>
      <c r="AY138" s="17" t="s">
        <v>200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85</v>
      </c>
      <c r="BK138" s="146">
        <f>ROUND(I138*H138,2)</f>
        <v>0</v>
      </c>
      <c r="BL138" s="17" t="s">
        <v>207</v>
      </c>
      <c r="BM138" s="145" t="s">
        <v>214</v>
      </c>
    </row>
    <row r="139" spans="2:65" s="1" customFormat="1" ht="24.2" customHeight="1">
      <c r="B139" s="32"/>
      <c r="C139" s="134" t="s">
        <v>162</v>
      </c>
      <c r="D139" s="134" t="s">
        <v>202</v>
      </c>
      <c r="E139" s="135" t="s">
        <v>215</v>
      </c>
      <c r="F139" s="136" t="s">
        <v>216</v>
      </c>
      <c r="G139" s="137" t="s">
        <v>213</v>
      </c>
      <c r="H139" s="138">
        <v>295.08</v>
      </c>
      <c r="I139" s="139"/>
      <c r="J139" s="140">
        <f>ROUND(I139*H139,2)</f>
        <v>0</v>
      </c>
      <c r="K139" s="136" t="s">
        <v>206</v>
      </c>
      <c r="L139" s="32"/>
      <c r="M139" s="141" t="s">
        <v>1</v>
      </c>
      <c r="N139" s="142" t="s">
        <v>42</v>
      </c>
      <c r="P139" s="143">
        <f>O139*H139</f>
        <v>0</v>
      </c>
      <c r="Q139" s="143">
        <v>0</v>
      </c>
      <c r="R139" s="143">
        <f>Q139*H139</f>
        <v>0</v>
      </c>
      <c r="S139" s="143">
        <v>0</v>
      </c>
      <c r="T139" s="144">
        <f>S139*H139</f>
        <v>0</v>
      </c>
      <c r="AR139" s="145" t="s">
        <v>207</v>
      </c>
      <c r="AT139" s="145" t="s">
        <v>202</v>
      </c>
      <c r="AU139" s="145" t="s">
        <v>87</v>
      </c>
      <c r="AY139" s="17" t="s">
        <v>200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7" t="s">
        <v>85</v>
      </c>
      <c r="BK139" s="146">
        <f>ROUND(I139*H139,2)</f>
        <v>0</v>
      </c>
      <c r="BL139" s="17" t="s">
        <v>207</v>
      </c>
      <c r="BM139" s="145" t="s">
        <v>217</v>
      </c>
    </row>
    <row r="140" spans="2:65" s="12" customFormat="1" ht="11.25">
      <c r="B140" s="147"/>
      <c r="D140" s="148" t="s">
        <v>209</v>
      </c>
      <c r="F140" s="150" t="s">
        <v>218</v>
      </c>
      <c r="H140" s="151">
        <v>295.08</v>
      </c>
      <c r="I140" s="152"/>
      <c r="L140" s="147"/>
      <c r="M140" s="153"/>
      <c r="T140" s="154"/>
      <c r="AT140" s="149" t="s">
        <v>209</v>
      </c>
      <c r="AU140" s="149" t="s">
        <v>87</v>
      </c>
      <c r="AV140" s="12" t="s">
        <v>87</v>
      </c>
      <c r="AW140" s="12" t="s">
        <v>4</v>
      </c>
      <c r="AX140" s="12" t="s">
        <v>85</v>
      </c>
      <c r="AY140" s="149" t="s">
        <v>200</v>
      </c>
    </row>
    <row r="141" spans="2:65" s="1" customFormat="1" ht="37.9" customHeight="1">
      <c r="B141" s="32"/>
      <c r="C141" s="134" t="s">
        <v>207</v>
      </c>
      <c r="D141" s="134" t="s">
        <v>202</v>
      </c>
      <c r="E141" s="135" t="s">
        <v>219</v>
      </c>
      <c r="F141" s="136" t="s">
        <v>220</v>
      </c>
      <c r="G141" s="137" t="s">
        <v>213</v>
      </c>
      <c r="H141" s="138">
        <v>59.015999999999998</v>
      </c>
      <c r="I141" s="139"/>
      <c r="J141" s="140">
        <f>ROUND(I141*H141,2)</f>
        <v>0</v>
      </c>
      <c r="K141" s="136" t="s">
        <v>221</v>
      </c>
      <c r="L141" s="32"/>
      <c r="M141" s="141" t="s">
        <v>1</v>
      </c>
      <c r="N141" s="142" t="s">
        <v>42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207</v>
      </c>
      <c r="AT141" s="145" t="s">
        <v>202</v>
      </c>
      <c r="AU141" s="145" t="s">
        <v>87</v>
      </c>
      <c r="AY141" s="17" t="s">
        <v>200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7" t="s">
        <v>85</v>
      </c>
      <c r="BK141" s="146">
        <f>ROUND(I141*H141,2)</f>
        <v>0</v>
      </c>
      <c r="BL141" s="17" t="s">
        <v>207</v>
      </c>
      <c r="BM141" s="145" t="s">
        <v>222</v>
      </c>
    </row>
    <row r="142" spans="2:65" s="1" customFormat="1" ht="24.2" customHeight="1">
      <c r="B142" s="32"/>
      <c r="C142" s="134" t="s">
        <v>223</v>
      </c>
      <c r="D142" s="134" t="s">
        <v>202</v>
      </c>
      <c r="E142" s="135" t="s">
        <v>224</v>
      </c>
      <c r="F142" s="136" t="s">
        <v>225</v>
      </c>
      <c r="G142" s="137" t="s">
        <v>226</v>
      </c>
      <c r="H142" s="138">
        <v>7</v>
      </c>
      <c r="I142" s="139"/>
      <c r="J142" s="140">
        <f>ROUND(I142*H142,2)</f>
        <v>0</v>
      </c>
      <c r="K142" s="136" t="s">
        <v>1</v>
      </c>
      <c r="L142" s="32"/>
      <c r="M142" s="141" t="s">
        <v>1</v>
      </c>
      <c r="N142" s="142" t="s">
        <v>42</v>
      </c>
      <c r="P142" s="143">
        <f>O142*H142</f>
        <v>0</v>
      </c>
      <c r="Q142" s="143">
        <v>0</v>
      </c>
      <c r="R142" s="143">
        <f>Q142*H142</f>
        <v>0</v>
      </c>
      <c r="S142" s="143">
        <v>0.10199999999999999</v>
      </c>
      <c r="T142" s="144">
        <f>S142*H142</f>
        <v>0.71399999999999997</v>
      </c>
      <c r="AR142" s="145" t="s">
        <v>207</v>
      </c>
      <c r="AT142" s="145" t="s">
        <v>202</v>
      </c>
      <c r="AU142" s="145" t="s">
        <v>87</v>
      </c>
      <c r="AY142" s="17" t="s">
        <v>200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7" t="s">
        <v>85</v>
      </c>
      <c r="BK142" s="146">
        <f>ROUND(I142*H142,2)</f>
        <v>0</v>
      </c>
      <c r="BL142" s="17" t="s">
        <v>207</v>
      </c>
      <c r="BM142" s="145" t="s">
        <v>227</v>
      </c>
    </row>
    <row r="143" spans="2:65" s="12" customFormat="1" ht="11.25">
      <c r="B143" s="147"/>
      <c r="D143" s="148" t="s">
        <v>209</v>
      </c>
      <c r="E143" s="149" t="s">
        <v>1</v>
      </c>
      <c r="F143" s="150" t="s">
        <v>228</v>
      </c>
      <c r="H143" s="151">
        <v>3</v>
      </c>
      <c r="I143" s="152"/>
      <c r="L143" s="147"/>
      <c r="M143" s="153"/>
      <c r="T143" s="154"/>
      <c r="AT143" s="149" t="s">
        <v>209</v>
      </c>
      <c r="AU143" s="149" t="s">
        <v>87</v>
      </c>
      <c r="AV143" s="12" t="s">
        <v>87</v>
      </c>
      <c r="AW143" s="12" t="s">
        <v>32</v>
      </c>
      <c r="AX143" s="12" t="s">
        <v>77</v>
      </c>
      <c r="AY143" s="149" t="s">
        <v>200</v>
      </c>
    </row>
    <row r="144" spans="2:65" s="12" customFormat="1" ht="11.25">
      <c r="B144" s="147"/>
      <c r="D144" s="148" t="s">
        <v>209</v>
      </c>
      <c r="E144" s="149" t="s">
        <v>1</v>
      </c>
      <c r="F144" s="150" t="s">
        <v>229</v>
      </c>
      <c r="H144" s="151">
        <v>4</v>
      </c>
      <c r="I144" s="152"/>
      <c r="L144" s="147"/>
      <c r="M144" s="153"/>
      <c r="T144" s="154"/>
      <c r="AT144" s="149" t="s">
        <v>209</v>
      </c>
      <c r="AU144" s="149" t="s">
        <v>87</v>
      </c>
      <c r="AV144" s="12" t="s">
        <v>87</v>
      </c>
      <c r="AW144" s="12" t="s">
        <v>32</v>
      </c>
      <c r="AX144" s="12" t="s">
        <v>77</v>
      </c>
      <c r="AY144" s="149" t="s">
        <v>200</v>
      </c>
    </row>
    <row r="145" spans="2:65" s="13" customFormat="1" ht="11.25">
      <c r="B145" s="155"/>
      <c r="D145" s="148" t="s">
        <v>209</v>
      </c>
      <c r="E145" s="156" t="s">
        <v>160</v>
      </c>
      <c r="F145" s="157" t="s">
        <v>230</v>
      </c>
      <c r="H145" s="158">
        <v>7</v>
      </c>
      <c r="I145" s="159"/>
      <c r="L145" s="155"/>
      <c r="M145" s="160"/>
      <c r="T145" s="161"/>
      <c r="AT145" s="156" t="s">
        <v>209</v>
      </c>
      <c r="AU145" s="156" t="s">
        <v>87</v>
      </c>
      <c r="AV145" s="13" t="s">
        <v>207</v>
      </c>
      <c r="AW145" s="13" t="s">
        <v>32</v>
      </c>
      <c r="AX145" s="13" t="s">
        <v>85</v>
      </c>
      <c r="AY145" s="156" t="s">
        <v>200</v>
      </c>
    </row>
    <row r="146" spans="2:65" s="1" customFormat="1" ht="16.5" customHeight="1">
      <c r="B146" s="32"/>
      <c r="C146" s="134" t="s">
        <v>231</v>
      </c>
      <c r="D146" s="134" t="s">
        <v>202</v>
      </c>
      <c r="E146" s="135" t="s">
        <v>232</v>
      </c>
      <c r="F146" s="136" t="s">
        <v>233</v>
      </c>
      <c r="G146" s="137" t="s">
        <v>226</v>
      </c>
      <c r="H146" s="138">
        <v>3</v>
      </c>
      <c r="I146" s="139"/>
      <c r="J146" s="140">
        <f>ROUND(I146*H146,2)</f>
        <v>0</v>
      </c>
      <c r="K146" s="136" t="s">
        <v>1</v>
      </c>
      <c r="L146" s="32"/>
      <c r="M146" s="141" t="s">
        <v>1</v>
      </c>
      <c r="N146" s="142" t="s">
        <v>42</v>
      </c>
      <c r="P146" s="143">
        <f>O146*H146</f>
        <v>0</v>
      </c>
      <c r="Q146" s="143">
        <v>0</v>
      </c>
      <c r="R146" s="143">
        <f>Q146*H146</f>
        <v>0</v>
      </c>
      <c r="S146" s="143">
        <v>8.5000000000000006E-2</v>
      </c>
      <c r="T146" s="144">
        <f>S146*H146</f>
        <v>0.255</v>
      </c>
      <c r="AR146" s="145" t="s">
        <v>207</v>
      </c>
      <c r="AT146" s="145" t="s">
        <v>202</v>
      </c>
      <c r="AU146" s="145" t="s">
        <v>87</v>
      </c>
      <c r="AY146" s="17" t="s">
        <v>200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7" t="s">
        <v>85</v>
      </c>
      <c r="BK146" s="146">
        <f>ROUND(I146*H146,2)</f>
        <v>0</v>
      </c>
      <c r="BL146" s="17" t="s">
        <v>207</v>
      </c>
      <c r="BM146" s="145" t="s">
        <v>234</v>
      </c>
    </row>
    <row r="147" spans="2:65" s="12" customFormat="1" ht="11.25">
      <c r="B147" s="147"/>
      <c r="D147" s="148" t="s">
        <v>209</v>
      </c>
      <c r="E147" s="149" t="s">
        <v>1</v>
      </c>
      <c r="F147" s="150" t="s">
        <v>228</v>
      </c>
      <c r="H147" s="151">
        <v>3</v>
      </c>
      <c r="I147" s="152"/>
      <c r="L147" s="147"/>
      <c r="M147" s="153"/>
      <c r="T147" s="154"/>
      <c r="AT147" s="149" t="s">
        <v>209</v>
      </c>
      <c r="AU147" s="149" t="s">
        <v>87</v>
      </c>
      <c r="AV147" s="12" t="s">
        <v>87</v>
      </c>
      <c r="AW147" s="12" t="s">
        <v>32</v>
      </c>
      <c r="AX147" s="12" t="s">
        <v>77</v>
      </c>
      <c r="AY147" s="149" t="s">
        <v>200</v>
      </c>
    </row>
    <row r="148" spans="2:65" s="13" customFormat="1" ht="11.25">
      <c r="B148" s="155"/>
      <c r="D148" s="148" t="s">
        <v>209</v>
      </c>
      <c r="E148" s="156" t="s">
        <v>161</v>
      </c>
      <c r="F148" s="157" t="s">
        <v>230</v>
      </c>
      <c r="H148" s="158">
        <v>3</v>
      </c>
      <c r="I148" s="159"/>
      <c r="L148" s="155"/>
      <c r="M148" s="160"/>
      <c r="T148" s="161"/>
      <c r="AT148" s="156" t="s">
        <v>209</v>
      </c>
      <c r="AU148" s="156" t="s">
        <v>87</v>
      </c>
      <c r="AV148" s="13" t="s">
        <v>207</v>
      </c>
      <c r="AW148" s="13" t="s">
        <v>32</v>
      </c>
      <c r="AX148" s="13" t="s">
        <v>85</v>
      </c>
      <c r="AY148" s="156" t="s">
        <v>200</v>
      </c>
    </row>
    <row r="149" spans="2:65" s="1" customFormat="1" ht="21.75" customHeight="1">
      <c r="B149" s="32"/>
      <c r="C149" s="134" t="s">
        <v>105</v>
      </c>
      <c r="D149" s="134" t="s">
        <v>202</v>
      </c>
      <c r="E149" s="135" t="s">
        <v>235</v>
      </c>
      <c r="F149" s="136" t="s">
        <v>236</v>
      </c>
      <c r="G149" s="137" t="s">
        <v>226</v>
      </c>
      <c r="H149" s="138">
        <v>10</v>
      </c>
      <c r="I149" s="139"/>
      <c r="J149" s="140">
        <f>ROUND(I149*H149,2)</f>
        <v>0</v>
      </c>
      <c r="K149" s="136" t="s">
        <v>206</v>
      </c>
      <c r="L149" s="32"/>
      <c r="M149" s="141" t="s">
        <v>1</v>
      </c>
      <c r="N149" s="142" t="s">
        <v>42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207</v>
      </c>
      <c r="AT149" s="145" t="s">
        <v>202</v>
      </c>
      <c r="AU149" s="145" t="s">
        <v>87</v>
      </c>
      <c r="AY149" s="17" t="s">
        <v>200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7" t="s">
        <v>85</v>
      </c>
      <c r="BK149" s="146">
        <f>ROUND(I149*H149,2)</f>
        <v>0</v>
      </c>
      <c r="BL149" s="17" t="s">
        <v>207</v>
      </c>
      <c r="BM149" s="145" t="s">
        <v>237</v>
      </c>
    </row>
    <row r="150" spans="2:65" s="12" customFormat="1" ht="11.25">
      <c r="B150" s="147"/>
      <c r="D150" s="148" t="s">
        <v>209</v>
      </c>
      <c r="E150" s="149" t="s">
        <v>1</v>
      </c>
      <c r="F150" s="150" t="s">
        <v>238</v>
      </c>
      <c r="H150" s="151">
        <v>10</v>
      </c>
      <c r="I150" s="152"/>
      <c r="L150" s="147"/>
      <c r="M150" s="153"/>
      <c r="T150" s="154"/>
      <c r="AT150" s="149" t="s">
        <v>209</v>
      </c>
      <c r="AU150" s="149" t="s">
        <v>87</v>
      </c>
      <c r="AV150" s="12" t="s">
        <v>87</v>
      </c>
      <c r="AW150" s="12" t="s">
        <v>32</v>
      </c>
      <c r="AX150" s="12" t="s">
        <v>85</v>
      </c>
      <c r="AY150" s="149" t="s">
        <v>200</v>
      </c>
    </row>
    <row r="151" spans="2:65" s="1" customFormat="1" ht="33" customHeight="1">
      <c r="B151" s="32"/>
      <c r="C151" s="134" t="s">
        <v>239</v>
      </c>
      <c r="D151" s="134" t="s">
        <v>202</v>
      </c>
      <c r="E151" s="135" t="s">
        <v>240</v>
      </c>
      <c r="F151" s="136" t="s">
        <v>241</v>
      </c>
      <c r="G151" s="137" t="s">
        <v>205</v>
      </c>
      <c r="H151" s="138">
        <v>196.72</v>
      </c>
      <c r="I151" s="139"/>
      <c r="J151" s="140">
        <f>ROUND(I151*H151,2)</f>
        <v>0</v>
      </c>
      <c r="K151" s="136" t="s">
        <v>206</v>
      </c>
      <c r="L151" s="32"/>
      <c r="M151" s="141" t="s">
        <v>1</v>
      </c>
      <c r="N151" s="142" t="s">
        <v>42</v>
      </c>
      <c r="P151" s="143">
        <f>O151*H151</f>
        <v>0</v>
      </c>
      <c r="Q151" s="143">
        <v>0</v>
      </c>
      <c r="R151" s="143">
        <f>Q151*H151</f>
        <v>0</v>
      </c>
      <c r="S151" s="143">
        <v>0.625</v>
      </c>
      <c r="T151" s="144">
        <f>S151*H151</f>
        <v>122.95</v>
      </c>
      <c r="AR151" s="145" t="s">
        <v>207</v>
      </c>
      <c r="AT151" s="145" t="s">
        <v>202</v>
      </c>
      <c r="AU151" s="145" t="s">
        <v>87</v>
      </c>
      <c r="AY151" s="17" t="s">
        <v>200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7" t="s">
        <v>85</v>
      </c>
      <c r="BK151" s="146">
        <f>ROUND(I151*H151,2)</f>
        <v>0</v>
      </c>
      <c r="BL151" s="17" t="s">
        <v>207</v>
      </c>
      <c r="BM151" s="145" t="s">
        <v>242</v>
      </c>
    </row>
    <row r="152" spans="2:65" s="12" customFormat="1" ht="11.25">
      <c r="B152" s="147"/>
      <c r="D152" s="148" t="s">
        <v>209</v>
      </c>
      <c r="E152" s="149" t="s">
        <v>1</v>
      </c>
      <c r="F152" s="150" t="s">
        <v>243</v>
      </c>
      <c r="H152" s="151">
        <v>196.72</v>
      </c>
      <c r="I152" s="152"/>
      <c r="L152" s="147"/>
      <c r="M152" s="153"/>
      <c r="T152" s="154"/>
      <c r="AT152" s="149" t="s">
        <v>209</v>
      </c>
      <c r="AU152" s="149" t="s">
        <v>87</v>
      </c>
      <c r="AV152" s="12" t="s">
        <v>87</v>
      </c>
      <c r="AW152" s="12" t="s">
        <v>32</v>
      </c>
      <c r="AX152" s="12" t="s">
        <v>85</v>
      </c>
      <c r="AY152" s="149" t="s">
        <v>200</v>
      </c>
    </row>
    <row r="153" spans="2:65" s="1" customFormat="1" ht="24.2" customHeight="1">
      <c r="B153" s="32"/>
      <c r="C153" s="134" t="s">
        <v>244</v>
      </c>
      <c r="D153" s="134" t="s">
        <v>202</v>
      </c>
      <c r="E153" s="135" t="s">
        <v>245</v>
      </c>
      <c r="F153" s="136" t="s">
        <v>246</v>
      </c>
      <c r="G153" s="137" t="s">
        <v>226</v>
      </c>
      <c r="H153" s="138">
        <v>328</v>
      </c>
      <c r="I153" s="139"/>
      <c r="J153" s="140">
        <f>ROUND(I153*H153,2)</f>
        <v>0</v>
      </c>
      <c r="K153" s="136" t="s">
        <v>206</v>
      </c>
      <c r="L153" s="32"/>
      <c r="M153" s="141" t="s">
        <v>1</v>
      </c>
      <c r="N153" s="142" t="s">
        <v>42</v>
      </c>
      <c r="P153" s="143">
        <f>O153*H153</f>
        <v>0</v>
      </c>
      <c r="Q153" s="143">
        <v>8.0000000000000007E-5</v>
      </c>
      <c r="R153" s="143">
        <f>Q153*H153</f>
        <v>2.6240000000000003E-2</v>
      </c>
      <c r="S153" s="143">
        <v>0</v>
      </c>
      <c r="T153" s="144">
        <f>S153*H153</f>
        <v>0</v>
      </c>
      <c r="AR153" s="145" t="s">
        <v>207</v>
      </c>
      <c r="AT153" s="145" t="s">
        <v>202</v>
      </c>
      <c r="AU153" s="145" t="s">
        <v>87</v>
      </c>
      <c r="AY153" s="17" t="s">
        <v>200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7" t="s">
        <v>85</v>
      </c>
      <c r="BK153" s="146">
        <f>ROUND(I153*H153,2)</f>
        <v>0</v>
      </c>
      <c r="BL153" s="17" t="s">
        <v>207</v>
      </c>
      <c r="BM153" s="145" t="s">
        <v>247</v>
      </c>
    </row>
    <row r="154" spans="2:65" s="12" customFormat="1" ht="11.25">
      <c r="B154" s="147"/>
      <c r="D154" s="148" t="s">
        <v>209</v>
      </c>
      <c r="E154" s="149" t="s">
        <v>1</v>
      </c>
      <c r="F154" s="150" t="s">
        <v>158</v>
      </c>
      <c r="H154" s="151">
        <v>328</v>
      </c>
      <c r="I154" s="152"/>
      <c r="L154" s="147"/>
      <c r="M154" s="153"/>
      <c r="T154" s="154"/>
      <c r="AT154" s="149" t="s">
        <v>209</v>
      </c>
      <c r="AU154" s="149" t="s">
        <v>87</v>
      </c>
      <c r="AV154" s="12" t="s">
        <v>87</v>
      </c>
      <c r="AW154" s="12" t="s">
        <v>32</v>
      </c>
      <c r="AX154" s="12" t="s">
        <v>85</v>
      </c>
      <c r="AY154" s="149" t="s">
        <v>200</v>
      </c>
    </row>
    <row r="155" spans="2:65" s="1" customFormat="1" ht="16.5" customHeight="1">
      <c r="B155" s="32"/>
      <c r="C155" s="134" t="s">
        <v>248</v>
      </c>
      <c r="D155" s="134" t="s">
        <v>202</v>
      </c>
      <c r="E155" s="135" t="s">
        <v>249</v>
      </c>
      <c r="F155" s="136" t="s">
        <v>250</v>
      </c>
      <c r="G155" s="137" t="s">
        <v>213</v>
      </c>
      <c r="H155" s="138">
        <v>123.919</v>
      </c>
      <c r="I155" s="139"/>
      <c r="J155" s="140">
        <f>ROUND(I155*H155,2)</f>
        <v>0</v>
      </c>
      <c r="K155" s="136" t="s">
        <v>206</v>
      </c>
      <c r="L155" s="32"/>
      <c r="M155" s="141" t="s">
        <v>1</v>
      </c>
      <c r="N155" s="142" t="s">
        <v>42</v>
      </c>
      <c r="P155" s="143">
        <f>O155*H155</f>
        <v>0</v>
      </c>
      <c r="Q155" s="143">
        <v>0</v>
      </c>
      <c r="R155" s="143">
        <f>Q155*H155</f>
        <v>0</v>
      </c>
      <c r="S155" s="143">
        <v>0</v>
      </c>
      <c r="T155" s="144">
        <f>S155*H155</f>
        <v>0</v>
      </c>
      <c r="AR155" s="145" t="s">
        <v>207</v>
      </c>
      <c r="AT155" s="145" t="s">
        <v>202</v>
      </c>
      <c r="AU155" s="145" t="s">
        <v>87</v>
      </c>
      <c r="AY155" s="17" t="s">
        <v>200</v>
      </c>
      <c r="BE155" s="146">
        <f>IF(N155="základní",J155,0)</f>
        <v>0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7" t="s">
        <v>85</v>
      </c>
      <c r="BK155" s="146">
        <f>ROUND(I155*H155,2)</f>
        <v>0</v>
      </c>
      <c r="BL155" s="17" t="s">
        <v>207</v>
      </c>
      <c r="BM155" s="145" t="s">
        <v>251</v>
      </c>
    </row>
    <row r="156" spans="2:65" s="1" customFormat="1" ht="24.2" customHeight="1">
      <c r="B156" s="32"/>
      <c r="C156" s="134" t="s">
        <v>252</v>
      </c>
      <c r="D156" s="134" t="s">
        <v>202</v>
      </c>
      <c r="E156" s="135" t="s">
        <v>253</v>
      </c>
      <c r="F156" s="136" t="s">
        <v>254</v>
      </c>
      <c r="G156" s="137" t="s">
        <v>213</v>
      </c>
      <c r="H156" s="138">
        <v>619.59500000000003</v>
      </c>
      <c r="I156" s="139"/>
      <c r="J156" s="140">
        <f>ROUND(I156*H156,2)</f>
        <v>0</v>
      </c>
      <c r="K156" s="136" t="s">
        <v>206</v>
      </c>
      <c r="L156" s="32"/>
      <c r="M156" s="141" t="s">
        <v>1</v>
      </c>
      <c r="N156" s="142" t="s">
        <v>42</v>
      </c>
      <c r="P156" s="143">
        <f>O156*H156</f>
        <v>0</v>
      </c>
      <c r="Q156" s="143">
        <v>0</v>
      </c>
      <c r="R156" s="143">
        <f>Q156*H156</f>
        <v>0</v>
      </c>
      <c r="S156" s="143">
        <v>0</v>
      </c>
      <c r="T156" s="144">
        <f>S156*H156</f>
        <v>0</v>
      </c>
      <c r="AR156" s="145" t="s">
        <v>207</v>
      </c>
      <c r="AT156" s="145" t="s">
        <v>202</v>
      </c>
      <c r="AU156" s="145" t="s">
        <v>87</v>
      </c>
      <c r="AY156" s="17" t="s">
        <v>200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7" t="s">
        <v>85</v>
      </c>
      <c r="BK156" s="146">
        <f>ROUND(I156*H156,2)</f>
        <v>0</v>
      </c>
      <c r="BL156" s="17" t="s">
        <v>207</v>
      </c>
      <c r="BM156" s="145" t="s">
        <v>255</v>
      </c>
    </row>
    <row r="157" spans="2:65" s="12" customFormat="1" ht="11.25">
      <c r="B157" s="147"/>
      <c r="D157" s="148" t="s">
        <v>209</v>
      </c>
      <c r="F157" s="150" t="s">
        <v>256</v>
      </c>
      <c r="H157" s="151">
        <v>619.59500000000003</v>
      </c>
      <c r="I157" s="152"/>
      <c r="L157" s="147"/>
      <c r="M157" s="153"/>
      <c r="T157" s="154"/>
      <c r="AT157" s="149" t="s">
        <v>209</v>
      </c>
      <c r="AU157" s="149" t="s">
        <v>87</v>
      </c>
      <c r="AV157" s="12" t="s">
        <v>87</v>
      </c>
      <c r="AW157" s="12" t="s">
        <v>4</v>
      </c>
      <c r="AX157" s="12" t="s">
        <v>85</v>
      </c>
      <c r="AY157" s="149" t="s">
        <v>200</v>
      </c>
    </row>
    <row r="158" spans="2:65" s="1" customFormat="1" ht="33" customHeight="1">
      <c r="B158" s="32"/>
      <c r="C158" s="134" t="s">
        <v>8</v>
      </c>
      <c r="D158" s="134" t="s">
        <v>202</v>
      </c>
      <c r="E158" s="135" t="s">
        <v>257</v>
      </c>
      <c r="F158" s="136" t="s">
        <v>258</v>
      </c>
      <c r="G158" s="137" t="s">
        <v>213</v>
      </c>
      <c r="H158" s="138">
        <v>123.919</v>
      </c>
      <c r="I158" s="139"/>
      <c r="J158" s="140">
        <f>ROUND(I158*H158,2)</f>
        <v>0</v>
      </c>
      <c r="K158" s="136" t="s">
        <v>221</v>
      </c>
      <c r="L158" s="32"/>
      <c r="M158" s="141" t="s">
        <v>1</v>
      </c>
      <c r="N158" s="142" t="s">
        <v>42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207</v>
      </c>
      <c r="AT158" s="145" t="s">
        <v>202</v>
      </c>
      <c r="AU158" s="145" t="s">
        <v>87</v>
      </c>
      <c r="AY158" s="17" t="s">
        <v>200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7" t="s">
        <v>85</v>
      </c>
      <c r="BK158" s="146">
        <f>ROUND(I158*H158,2)</f>
        <v>0</v>
      </c>
      <c r="BL158" s="17" t="s">
        <v>207</v>
      </c>
      <c r="BM158" s="145" t="s">
        <v>259</v>
      </c>
    </row>
    <row r="159" spans="2:65" s="1" customFormat="1" ht="24.2" customHeight="1">
      <c r="B159" s="32"/>
      <c r="C159" s="134" t="s">
        <v>260</v>
      </c>
      <c r="D159" s="134" t="s">
        <v>202</v>
      </c>
      <c r="E159" s="135" t="s">
        <v>261</v>
      </c>
      <c r="F159" s="136" t="s">
        <v>262</v>
      </c>
      <c r="G159" s="137" t="s">
        <v>205</v>
      </c>
      <c r="H159" s="138">
        <v>196.72</v>
      </c>
      <c r="I159" s="139"/>
      <c r="J159" s="140">
        <f>ROUND(I159*H159,2)</f>
        <v>0</v>
      </c>
      <c r="K159" s="136" t="s">
        <v>206</v>
      </c>
      <c r="L159" s="32"/>
      <c r="M159" s="141" t="s">
        <v>1</v>
      </c>
      <c r="N159" s="142" t="s">
        <v>42</v>
      </c>
      <c r="P159" s="143">
        <f>O159*H159</f>
        <v>0</v>
      </c>
      <c r="Q159" s="143">
        <v>0</v>
      </c>
      <c r="R159" s="143">
        <f>Q159*H159</f>
        <v>0</v>
      </c>
      <c r="S159" s="143">
        <v>0.22</v>
      </c>
      <c r="T159" s="144">
        <f>S159*H159</f>
        <v>43.278399999999998</v>
      </c>
      <c r="AR159" s="145" t="s">
        <v>207</v>
      </c>
      <c r="AT159" s="145" t="s">
        <v>202</v>
      </c>
      <c r="AU159" s="145" t="s">
        <v>87</v>
      </c>
      <c r="AY159" s="17" t="s">
        <v>200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7" t="s">
        <v>85</v>
      </c>
      <c r="BK159" s="146">
        <f>ROUND(I159*H159,2)</f>
        <v>0</v>
      </c>
      <c r="BL159" s="17" t="s">
        <v>207</v>
      </c>
      <c r="BM159" s="145" t="s">
        <v>263</v>
      </c>
    </row>
    <row r="160" spans="2:65" s="14" customFormat="1" ht="11.25">
      <c r="B160" s="162"/>
      <c r="D160" s="148" t="s">
        <v>209</v>
      </c>
      <c r="E160" s="163" t="s">
        <v>1</v>
      </c>
      <c r="F160" s="164" t="s">
        <v>264</v>
      </c>
      <c r="H160" s="163" t="s">
        <v>1</v>
      </c>
      <c r="I160" s="165"/>
      <c r="L160" s="162"/>
      <c r="M160" s="166"/>
      <c r="T160" s="167"/>
      <c r="AT160" s="163" t="s">
        <v>209</v>
      </c>
      <c r="AU160" s="163" t="s">
        <v>87</v>
      </c>
      <c r="AV160" s="14" t="s">
        <v>85</v>
      </c>
      <c r="AW160" s="14" t="s">
        <v>32</v>
      </c>
      <c r="AX160" s="14" t="s">
        <v>77</v>
      </c>
      <c r="AY160" s="163" t="s">
        <v>200</v>
      </c>
    </row>
    <row r="161" spans="2:65" s="12" customFormat="1" ht="11.25">
      <c r="B161" s="147"/>
      <c r="D161" s="148" t="s">
        <v>209</v>
      </c>
      <c r="E161" s="149" t="s">
        <v>1</v>
      </c>
      <c r="F161" s="150" t="s">
        <v>265</v>
      </c>
      <c r="H161" s="151">
        <v>192.72</v>
      </c>
      <c r="I161" s="152"/>
      <c r="L161" s="147"/>
      <c r="M161" s="153"/>
      <c r="T161" s="154"/>
      <c r="AT161" s="149" t="s">
        <v>209</v>
      </c>
      <c r="AU161" s="149" t="s">
        <v>87</v>
      </c>
      <c r="AV161" s="12" t="s">
        <v>87</v>
      </c>
      <c r="AW161" s="12" t="s">
        <v>32</v>
      </c>
      <c r="AX161" s="12" t="s">
        <v>77</v>
      </c>
      <c r="AY161" s="149" t="s">
        <v>200</v>
      </c>
    </row>
    <row r="162" spans="2:65" s="12" customFormat="1" ht="11.25">
      <c r="B162" s="147"/>
      <c r="D162" s="148" t="s">
        <v>209</v>
      </c>
      <c r="E162" s="149" t="s">
        <v>1</v>
      </c>
      <c r="F162" s="150" t="s">
        <v>266</v>
      </c>
      <c r="H162" s="151">
        <v>4</v>
      </c>
      <c r="I162" s="152"/>
      <c r="L162" s="147"/>
      <c r="M162" s="153"/>
      <c r="T162" s="154"/>
      <c r="AT162" s="149" t="s">
        <v>209</v>
      </c>
      <c r="AU162" s="149" t="s">
        <v>87</v>
      </c>
      <c r="AV162" s="12" t="s">
        <v>87</v>
      </c>
      <c r="AW162" s="12" t="s">
        <v>32</v>
      </c>
      <c r="AX162" s="12" t="s">
        <v>77</v>
      </c>
      <c r="AY162" s="149" t="s">
        <v>200</v>
      </c>
    </row>
    <row r="163" spans="2:65" s="13" customFormat="1" ht="11.25">
      <c r="B163" s="155"/>
      <c r="D163" s="148" t="s">
        <v>209</v>
      </c>
      <c r="E163" s="156" t="s">
        <v>102</v>
      </c>
      <c r="F163" s="157" t="s">
        <v>230</v>
      </c>
      <c r="H163" s="158">
        <v>196.72</v>
      </c>
      <c r="I163" s="159"/>
      <c r="L163" s="155"/>
      <c r="M163" s="160"/>
      <c r="T163" s="161"/>
      <c r="AT163" s="156" t="s">
        <v>209</v>
      </c>
      <c r="AU163" s="156" t="s">
        <v>87</v>
      </c>
      <c r="AV163" s="13" t="s">
        <v>207</v>
      </c>
      <c r="AW163" s="13" t="s">
        <v>32</v>
      </c>
      <c r="AX163" s="13" t="s">
        <v>85</v>
      </c>
      <c r="AY163" s="156" t="s">
        <v>200</v>
      </c>
    </row>
    <row r="164" spans="2:65" s="1" customFormat="1" ht="24.2" customHeight="1">
      <c r="B164" s="32"/>
      <c r="C164" s="134" t="s">
        <v>267</v>
      </c>
      <c r="D164" s="134" t="s">
        <v>202</v>
      </c>
      <c r="E164" s="135" t="s">
        <v>268</v>
      </c>
      <c r="F164" s="136" t="s">
        <v>269</v>
      </c>
      <c r="G164" s="137" t="s">
        <v>226</v>
      </c>
      <c r="H164" s="138">
        <v>328</v>
      </c>
      <c r="I164" s="139"/>
      <c r="J164" s="140">
        <f>ROUND(I164*H164,2)</f>
        <v>0</v>
      </c>
      <c r="K164" s="136" t="s">
        <v>206</v>
      </c>
      <c r="L164" s="32"/>
      <c r="M164" s="141" t="s">
        <v>1</v>
      </c>
      <c r="N164" s="142" t="s">
        <v>42</v>
      </c>
      <c r="P164" s="143">
        <f>O164*H164</f>
        <v>0</v>
      </c>
      <c r="Q164" s="143">
        <v>0</v>
      </c>
      <c r="R164" s="143">
        <f>Q164*H164</f>
        <v>0</v>
      </c>
      <c r="S164" s="143">
        <v>0</v>
      </c>
      <c r="T164" s="144">
        <f>S164*H164</f>
        <v>0</v>
      </c>
      <c r="AR164" s="145" t="s">
        <v>207</v>
      </c>
      <c r="AT164" s="145" t="s">
        <v>202</v>
      </c>
      <c r="AU164" s="145" t="s">
        <v>87</v>
      </c>
      <c r="AY164" s="17" t="s">
        <v>200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7" t="s">
        <v>85</v>
      </c>
      <c r="BK164" s="146">
        <f>ROUND(I164*H164,2)</f>
        <v>0</v>
      </c>
      <c r="BL164" s="17" t="s">
        <v>207</v>
      </c>
      <c r="BM164" s="145" t="s">
        <v>270</v>
      </c>
    </row>
    <row r="165" spans="2:65" s="12" customFormat="1" ht="11.25">
      <c r="B165" s="147"/>
      <c r="D165" s="148" t="s">
        <v>209</v>
      </c>
      <c r="E165" s="149" t="s">
        <v>1</v>
      </c>
      <c r="F165" s="150" t="s">
        <v>271</v>
      </c>
      <c r="H165" s="151">
        <v>321.2</v>
      </c>
      <c r="I165" s="152"/>
      <c r="L165" s="147"/>
      <c r="M165" s="153"/>
      <c r="T165" s="154"/>
      <c r="AT165" s="149" t="s">
        <v>209</v>
      </c>
      <c r="AU165" s="149" t="s">
        <v>87</v>
      </c>
      <c r="AV165" s="12" t="s">
        <v>87</v>
      </c>
      <c r="AW165" s="12" t="s">
        <v>32</v>
      </c>
      <c r="AX165" s="12" t="s">
        <v>77</v>
      </c>
      <c r="AY165" s="149" t="s">
        <v>200</v>
      </c>
    </row>
    <row r="166" spans="2:65" s="12" customFormat="1" ht="11.25">
      <c r="B166" s="147"/>
      <c r="D166" s="148" t="s">
        <v>209</v>
      </c>
      <c r="E166" s="149" t="s">
        <v>1</v>
      </c>
      <c r="F166" s="150" t="s">
        <v>272</v>
      </c>
      <c r="H166" s="151">
        <v>6.8</v>
      </c>
      <c r="I166" s="152"/>
      <c r="L166" s="147"/>
      <c r="M166" s="153"/>
      <c r="T166" s="154"/>
      <c r="AT166" s="149" t="s">
        <v>209</v>
      </c>
      <c r="AU166" s="149" t="s">
        <v>87</v>
      </c>
      <c r="AV166" s="12" t="s">
        <v>87</v>
      </c>
      <c r="AW166" s="12" t="s">
        <v>32</v>
      </c>
      <c r="AX166" s="12" t="s">
        <v>77</v>
      </c>
      <c r="AY166" s="149" t="s">
        <v>200</v>
      </c>
    </row>
    <row r="167" spans="2:65" s="13" customFormat="1" ht="11.25">
      <c r="B167" s="155"/>
      <c r="D167" s="148" t="s">
        <v>209</v>
      </c>
      <c r="E167" s="156" t="s">
        <v>158</v>
      </c>
      <c r="F167" s="157" t="s">
        <v>230</v>
      </c>
      <c r="H167" s="158">
        <v>328</v>
      </c>
      <c r="I167" s="159"/>
      <c r="L167" s="155"/>
      <c r="M167" s="160"/>
      <c r="T167" s="161"/>
      <c r="AT167" s="156" t="s">
        <v>209</v>
      </c>
      <c r="AU167" s="156" t="s">
        <v>87</v>
      </c>
      <c r="AV167" s="13" t="s">
        <v>207</v>
      </c>
      <c r="AW167" s="13" t="s">
        <v>32</v>
      </c>
      <c r="AX167" s="13" t="s">
        <v>85</v>
      </c>
      <c r="AY167" s="156" t="s">
        <v>200</v>
      </c>
    </row>
    <row r="168" spans="2:65" s="1" customFormat="1" ht="21.75" customHeight="1">
      <c r="B168" s="32"/>
      <c r="C168" s="134" t="s">
        <v>273</v>
      </c>
      <c r="D168" s="134" t="s">
        <v>202</v>
      </c>
      <c r="E168" s="135" t="s">
        <v>274</v>
      </c>
      <c r="F168" s="136" t="s">
        <v>275</v>
      </c>
      <c r="G168" s="137" t="s">
        <v>213</v>
      </c>
      <c r="H168" s="138">
        <v>43.277999999999999</v>
      </c>
      <c r="I168" s="139"/>
      <c r="J168" s="140">
        <f>ROUND(I168*H168,2)</f>
        <v>0</v>
      </c>
      <c r="K168" s="136" t="s">
        <v>206</v>
      </c>
      <c r="L168" s="32"/>
      <c r="M168" s="141" t="s">
        <v>1</v>
      </c>
      <c r="N168" s="142" t="s">
        <v>42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AR168" s="145" t="s">
        <v>207</v>
      </c>
      <c r="AT168" s="145" t="s">
        <v>202</v>
      </c>
      <c r="AU168" s="145" t="s">
        <v>87</v>
      </c>
      <c r="AY168" s="17" t="s">
        <v>200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7" t="s">
        <v>85</v>
      </c>
      <c r="BK168" s="146">
        <f>ROUND(I168*H168,2)</f>
        <v>0</v>
      </c>
      <c r="BL168" s="17" t="s">
        <v>207</v>
      </c>
      <c r="BM168" s="145" t="s">
        <v>276</v>
      </c>
    </row>
    <row r="169" spans="2:65" s="1" customFormat="1" ht="24.2" customHeight="1">
      <c r="B169" s="32"/>
      <c r="C169" s="134" t="s">
        <v>277</v>
      </c>
      <c r="D169" s="134" t="s">
        <v>202</v>
      </c>
      <c r="E169" s="135" t="s">
        <v>278</v>
      </c>
      <c r="F169" s="136" t="s">
        <v>279</v>
      </c>
      <c r="G169" s="137" t="s">
        <v>213</v>
      </c>
      <c r="H169" s="138">
        <v>822.28200000000004</v>
      </c>
      <c r="I169" s="139"/>
      <c r="J169" s="140">
        <f>ROUND(I169*H169,2)</f>
        <v>0</v>
      </c>
      <c r="K169" s="136" t="s">
        <v>206</v>
      </c>
      <c r="L169" s="32"/>
      <c r="M169" s="141" t="s">
        <v>1</v>
      </c>
      <c r="N169" s="142" t="s">
        <v>42</v>
      </c>
      <c r="P169" s="143">
        <f>O169*H169</f>
        <v>0</v>
      </c>
      <c r="Q169" s="143">
        <v>0</v>
      </c>
      <c r="R169" s="143">
        <f>Q169*H169</f>
        <v>0</v>
      </c>
      <c r="S169" s="143">
        <v>0</v>
      </c>
      <c r="T169" s="144">
        <f>S169*H169</f>
        <v>0</v>
      </c>
      <c r="AR169" s="145" t="s">
        <v>207</v>
      </c>
      <c r="AT169" s="145" t="s">
        <v>202</v>
      </c>
      <c r="AU169" s="145" t="s">
        <v>87</v>
      </c>
      <c r="AY169" s="17" t="s">
        <v>200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7" t="s">
        <v>85</v>
      </c>
      <c r="BK169" s="146">
        <f>ROUND(I169*H169,2)</f>
        <v>0</v>
      </c>
      <c r="BL169" s="17" t="s">
        <v>207</v>
      </c>
      <c r="BM169" s="145" t="s">
        <v>280</v>
      </c>
    </row>
    <row r="170" spans="2:65" s="12" customFormat="1" ht="11.25">
      <c r="B170" s="147"/>
      <c r="D170" s="148" t="s">
        <v>209</v>
      </c>
      <c r="F170" s="150" t="s">
        <v>281</v>
      </c>
      <c r="H170" s="151">
        <v>822.28200000000004</v>
      </c>
      <c r="I170" s="152"/>
      <c r="L170" s="147"/>
      <c r="M170" s="153"/>
      <c r="T170" s="154"/>
      <c r="AT170" s="149" t="s">
        <v>209</v>
      </c>
      <c r="AU170" s="149" t="s">
        <v>87</v>
      </c>
      <c r="AV170" s="12" t="s">
        <v>87</v>
      </c>
      <c r="AW170" s="12" t="s">
        <v>4</v>
      </c>
      <c r="AX170" s="12" t="s">
        <v>85</v>
      </c>
      <c r="AY170" s="149" t="s">
        <v>200</v>
      </c>
    </row>
    <row r="171" spans="2:65" s="1" customFormat="1" ht="44.25" customHeight="1">
      <c r="B171" s="32"/>
      <c r="C171" s="134" t="s">
        <v>282</v>
      </c>
      <c r="D171" s="134" t="s">
        <v>202</v>
      </c>
      <c r="E171" s="135" t="s">
        <v>283</v>
      </c>
      <c r="F171" s="136" t="s">
        <v>284</v>
      </c>
      <c r="G171" s="137" t="s">
        <v>213</v>
      </c>
      <c r="H171" s="138">
        <v>43.277999999999999</v>
      </c>
      <c r="I171" s="139"/>
      <c r="J171" s="140">
        <f>ROUND(I171*H171,2)</f>
        <v>0</v>
      </c>
      <c r="K171" s="136" t="s">
        <v>221</v>
      </c>
      <c r="L171" s="32"/>
      <c r="M171" s="141" t="s">
        <v>1</v>
      </c>
      <c r="N171" s="142" t="s">
        <v>42</v>
      </c>
      <c r="P171" s="143">
        <f>O171*H171</f>
        <v>0</v>
      </c>
      <c r="Q171" s="143">
        <v>0</v>
      </c>
      <c r="R171" s="143">
        <f>Q171*H171</f>
        <v>0</v>
      </c>
      <c r="S171" s="143">
        <v>0</v>
      </c>
      <c r="T171" s="144">
        <f>S171*H171</f>
        <v>0</v>
      </c>
      <c r="AR171" s="145" t="s">
        <v>207</v>
      </c>
      <c r="AT171" s="145" t="s">
        <v>202</v>
      </c>
      <c r="AU171" s="145" t="s">
        <v>87</v>
      </c>
      <c r="AY171" s="17" t="s">
        <v>200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7" t="s">
        <v>85</v>
      </c>
      <c r="BK171" s="146">
        <f>ROUND(I171*H171,2)</f>
        <v>0</v>
      </c>
      <c r="BL171" s="17" t="s">
        <v>207</v>
      </c>
      <c r="BM171" s="145" t="s">
        <v>285</v>
      </c>
    </row>
    <row r="172" spans="2:65" s="1" customFormat="1" ht="44.25" customHeight="1">
      <c r="B172" s="32"/>
      <c r="C172" s="134" t="s">
        <v>286</v>
      </c>
      <c r="D172" s="134" t="s">
        <v>202</v>
      </c>
      <c r="E172" s="135" t="s">
        <v>287</v>
      </c>
      <c r="F172" s="136" t="s">
        <v>288</v>
      </c>
      <c r="G172" s="137" t="s">
        <v>226</v>
      </c>
      <c r="H172" s="138">
        <v>9.8000000000000007</v>
      </c>
      <c r="I172" s="139"/>
      <c r="J172" s="140">
        <f>ROUND(I172*H172,2)</f>
        <v>0</v>
      </c>
      <c r="K172" s="136" t="s">
        <v>221</v>
      </c>
      <c r="L172" s="32"/>
      <c r="M172" s="141" t="s">
        <v>1</v>
      </c>
      <c r="N172" s="142" t="s">
        <v>42</v>
      </c>
      <c r="P172" s="143">
        <f>O172*H172</f>
        <v>0</v>
      </c>
      <c r="Q172" s="143">
        <v>0.06</v>
      </c>
      <c r="R172" s="143">
        <f>Q172*H172</f>
        <v>0.58799999999999997</v>
      </c>
      <c r="S172" s="143">
        <v>0</v>
      </c>
      <c r="T172" s="144">
        <f>S172*H172</f>
        <v>0</v>
      </c>
      <c r="AR172" s="145" t="s">
        <v>207</v>
      </c>
      <c r="AT172" s="145" t="s">
        <v>202</v>
      </c>
      <c r="AU172" s="145" t="s">
        <v>87</v>
      </c>
      <c r="AY172" s="17" t="s">
        <v>200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7" t="s">
        <v>85</v>
      </c>
      <c r="BK172" s="146">
        <f>ROUND(I172*H172,2)</f>
        <v>0</v>
      </c>
      <c r="BL172" s="17" t="s">
        <v>207</v>
      </c>
      <c r="BM172" s="145" t="s">
        <v>289</v>
      </c>
    </row>
    <row r="173" spans="2:65" s="12" customFormat="1" ht="11.25">
      <c r="B173" s="147"/>
      <c r="D173" s="148" t="s">
        <v>209</v>
      </c>
      <c r="E173" s="149" t="s">
        <v>1</v>
      </c>
      <c r="F173" s="150" t="s">
        <v>146</v>
      </c>
      <c r="H173" s="151">
        <v>9.8000000000000007</v>
      </c>
      <c r="I173" s="152"/>
      <c r="L173" s="147"/>
      <c r="M173" s="153"/>
      <c r="T173" s="154"/>
      <c r="AT173" s="149" t="s">
        <v>209</v>
      </c>
      <c r="AU173" s="149" t="s">
        <v>87</v>
      </c>
      <c r="AV173" s="12" t="s">
        <v>87</v>
      </c>
      <c r="AW173" s="12" t="s">
        <v>32</v>
      </c>
      <c r="AX173" s="12" t="s">
        <v>77</v>
      </c>
      <c r="AY173" s="149" t="s">
        <v>200</v>
      </c>
    </row>
    <row r="174" spans="2:65" s="13" customFormat="1" ht="11.25">
      <c r="B174" s="155"/>
      <c r="D174" s="148" t="s">
        <v>209</v>
      </c>
      <c r="E174" s="156" t="s">
        <v>145</v>
      </c>
      <c r="F174" s="157" t="s">
        <v>230</v>
      </c>
      <c r="H174" s="158">
        <v>9.8000000000000007</v>
      </c>
      <c r="I174" s="159"/>
      <c r="L174" s="155"/>
      <c r="M174" s="160"/>
      <c r="T174" s="161"/>
      <c r="AT174" s="156" t="s">
        <v>209</v>
      </c>
      <c r="AU174" s="156" t="s">
        <v>87</v>
      </c>
      <c r="AV174" s="13" t="s">
        <v>207</v>
      </c>
      <c r="AW174" s="13" t="s">
        <v>32</v>
      </c>
      <c r="AX174" s="13" t="s">
        <v>85</v>
      </c>
      <c r="AY174" s="156" t="s">
        <v>200</v>
      </c>
    </row>
    <row r="175" spans="2:65" s="1" customFormat="1" ht="24.2" customHeight="1">
      <c r="B175" s="32"/>
      <c r="C175" s="134" t="s">
        <v>290</v>
      </c>
      <c r="D175" s="134" t="s">
        <v>202</v>
      </c>
      <c r="E175" s="135" t="s">
        <v>291</v>
      </c>
      <c r="F175" s="136" t="s">
        <v>292</v>
      </c>
      <c r="G175" s="137" t="s">
        <v>205</v>
      </c>
      <c r="H175" s="138">
        <v>82.87</v>
      </c>
      <c r="I175" s="139"/>
      <c r="J175" s="140">
        <f>ROUND(I175*H175,2)</f>
        <v>0</v>
      </c>
      <c r="K175" s="136" t="s">
        <v>206</v>
      </c>
      <c r="L175" s="32"/>
      <c r="M175" s="141" t="s">
        <v>1</v>
      </c>
      <c r="N175" s="142" t="s">
        <v>42</v>
      </c>
      <c r="P175" s="143">
        <f>O175*H175</f>
        <v>0</v>
      </c>
      <c r="Q175" s="143">
        <v>0</v>
      </c>
      <c r="R175" s="143">
        <f>Q175*H175</f>
        <v>0</v>
      </c>
      <c r="S175" s="143">
        <v>0</v>
      </c>
      <c r="T175" s="144">
        <f>S175*H175</f>
        <v>0</v>
      </c>
      <c r="AR175" s="145" t="s">
        <v>207</v>
      </c>
      <c r="AT175" s="145" t="s">
        <v>202</v>
      </c>
      <c r="AU175" s="145" t="s">
        <v>87</v>
      </c>
      <c r="AY175" s="17" t="s">
        <v>200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7" t="s">
        <v>85</v>
      </c>
      <c r="BK175" s="146">
        <f>ROUND(I175*H175,2)</f>
        <v>0</v>
      </c>
      <c r="BL175" s="17" t="s">
        <v>207</v>
      </c>
      <c r="BM175" s="145" t="s">
        <v>293</v>
      </c>
    </row>
    <row r="176" spans="2:65" s="12" customFormat="1" ht="11.25">
      <c r="B176" s="147"/>
      <c r="D176" s="148" t="s">
        <v>209</v>
      </c>
      <c r="E176" s="149" t="s">
        <v>1</v>
      </c>
      <c r="F176" s="150" t="s">
        <v>294</v>
      </c>
      <c r="H176" s="151">
        <v>43.56</v>
      </c>
      <c r="I176" s="152"/>
      <c r="L176" s="147"/>
      <c r="M176" s="153"/>
      <c r="T176" s="154"/>
      <c r="AT176" s="149" t="s">
        <v>209</v>
      </c>
      <c r="AU176" s="149" t="s">
        <v>87</v>
      </c>
      <c r="AV176" s="12" t="s">
        <v>87</v>
      </c>
      <c r="AW176" s="12" t="s">
        <v>32</v>
      </c>
      <c r="AX176" s="12" t="s">
        <v>77</v>
      </c>
      <c r="AY176" s="149" t="s">
        <v>200</v>
      </c>
    </row>
    <row r="177" spans="2:65" s="12" customFormat="1" ht="11.25">
      <c r="B177" s="147"/>
      <c r="D177" s="148" t="s">
        <v>209</v>
      </c>
      <c r="E177" s="149" t="s">
        <v>1</v>
      </c>
      <c r="F177" s="150" t="s">
        <v>295</v>
      </c>
      <c r="H177" s="151">
        <v>10.08</v>
      </c>
      <c r="I177" s="152"/>
      <c r="L177" s="147"/>
      <c r="M177" s="153"/>
      <c r="T177" s="154"/>
      <c r="AT177" s="149" t="s">
        <v>209</v>
      </c>
      <c r="AU177" s="149" t="s">
        <v>87</v>
      </c>
      <c r="AV177" s="12" t="s">
        <v>87</v>
      </c>
      <c r="AW177" s="12" t="s">
        <v>32</v>
      </c>
      <c r="AX177" s="12" t="s">
        <v>77</v>
      </c>
      <c r="AY177" s="149" t="s">
        <v>200</v>
      </c>
    </row>
    <row r="178" spans="2:65" s="12" customFormat="1" ht="11.25">
      <c r="B178" s="147"/>
      <c r="D178" s="148" t="s">
        <v>209</v>
      </c>
      <c r="E178" s="149" t="s">
        <v>1</v>
      </c>
      <c r="F178" s="150" t="s">
        <v>296</v>
      </c>
      <c r="H178" s="151">
        <v>10.24</v>
      </c>
      <c r="I178" s="152"/>
      <c r="L178" s="147"/>
      <c r="M178" s="153"/>
      <c r="T178" s="154"/>
      <c r="AT178" s="149" t="s">
        <v>209</v>
      </c>
      <c r="AU178" s="149" t="s">
        <v>87</v>
      </c>
      <c r="AV178" s="12" t="s">
        <v>87</v>
      </c>
      <c r="AW178" s="12" t="s">
        <v>32</v>
      </c>
      <c r="AX178" s="12" t="s">
        <v>77</v>
      </c>
      <c r="AY178" s="149" t="s">
        <v>200</v>
      </c>
    </row>
    <row r="179" spans="2:65" s="12" customFormat="1" ht="11.25">
      <c r="B179" s="147"/>
      <c r="D179" s="148" t="s">
        <v>209</v>
      </c>
      <c r="E179" s="149" t="s">
        <v>1</v>
      </c>
      <c r="F179" s="150" t="s">
        <v>297</v>
      </c>
      <c r="H179" s="151">
        <v>10.24</v>
      </c>
      <c r="I179" s="152"/>
      <c r="L179" s="147"/>
      <c r="M179" s="153"/>
      <c r="T179" s="154"/>
      <c r="AT179" s="149" t="s">
        <v>209</v>
      </c>
      <c r="AU179" s="149" t="s">
        <v>87</v>
      </c>
      <c r="AV179" s="12" t="s">
        <v>87</v>
      </c>
      <c r="AW179" s="12" t="s">
        <v>32</v>
      </c>
      <c r="AX179" s="12" t="s">
        <v>77</v>
      </c>
      <c r="AY179" s="149" t="s">
        <v>200</v>
      </c>
    </row>
    <row r="180" spans="2:65" s="12" customFormat="1" ht="11.25">
      <c r="B180" s="147"/>
      <c r="D180" s="148" t="s">
        <v>209</v>
      </c>
      <c r="E180" s="149" t="s">
        <v>1</v>
      </c>
      <c r="F180" s="150" t="s">
        <v>298</v>
      </c>
      <c r="H180" s="151">
        <v>8.75</v>
      </c>
      <c r="I180" s="152"/>
      <c r="L180" s="147"/>
      <c r="M180" s="153"/>
      <c r="T180" s="154"/>
      <c r="AT180" s="149" t="s">
        <v>209</v>
      </c>
      <c r="AU180" s="149" t="s">
        <v>87</v>
      </c>
      <c r="AV180" s="12" t="s">
        <v>87</v>
      </c>
      <c r="AW180" s="12" t="s">
        <v>32</v>
      </c>
      <c r="AX180" s="12" t="s">
        <v>77</v>
      </c>
      <c r="AY180" s="149" t="s">
        <v>200</v>
      </c>
    </row>
    <row r="181" spans="2:65" s="13" customFormat="1" ht="11.25">
      <c r="B181" s="155"/>
      <c r="D181" s="148" t="s">
        <v>209</v>
      </c>
      <c r="E181" s="156" t="s">
        <v>116</v>
      </c>
      <c r="F181" s="157" t="s">
        <v>230</v>
      </c>
      <c r="H181" s="158">
        <v>82.87</v>
      </c>
      <c r="I181" s="159"/>
      <c r="L181" s="155"/>
      <c r="M181" s="160"/>
      <c r="T181" s="161"/>
      <c r="AT181" s="156" t="s">
        <v>209</v>
      </c>
      <c r="AU181" s="156" t="s">
        <v>87</v>
      </c>
      <c r="AV181" s="13" t="s">
        <v>207</v>
      </c>
      <c r="AW181" s="13" t="s">
        <v>32</v>
      </c>
      <c r="AX181" s="13" t="s">
        <v>85</v>
      </c>
      <c r="AY181" s="156" t="s">
        <v>200</v>
      </c>
    </row>
    <row r="182" spans="2:65" s="1" customFormat="1" ht="24.2" customHeight="1">
      <c r="B182" s="32"/>
      <c r="C182" s="134" t="s">
        <v>299</v>
      </c>
      <c r="D182" s="134" t="s">
        <v>202</v>
      </c>
      <c r="E182" s="135" t="s">
        <v>300</v>
      </c>
      <c r="F182" s="136" t="s">
        <v>301</v>
      </c>
      <c r="G182" s="137" t="s">
        <v>302</v>
      </c>
      <c r="H182" s="138">
        <v>16.574000000000002</v>
      </c>
      <c r="I182" s="139"/>
      <c r="J182" s="140">
        <f>ROUND(I182*H182,2)</f>
        <v>0</v>
      </c>
      <c r="K182" s="136" t="s">
        <v>206</v>
      </c>
      <c r="L182" s="32"/>
      <c r="M182" s="141" t="s">
        <v>1</v>
      </c>
      <c r="N182" s="142" t="s">
        <v>42</v>
      </c>
      <c r="P182" s="143">
        <f>O182*H182</f>
        <v>0</v>
      </c>
      <c r="Q182" s="143">
        <v>0</v>
      </c>
      <c r="R182" s="143">
        <f>Q182*H182</f>
        <v>0</v>
      </c>
      <c r="S182" s="143">
        <v>0</v>
      </c>
      <c r="T182" s="144">
        <f>S182*H182</f>
        <v>0</v>
      </c>
      <c r="AR182" s="145" t="s">
        <v>207</v>
      </c>
      <c r="AT182" s="145" t="s">
        <v>202</v>
      </c>
      <c r="AU182" s="145" t="s">
        <v>87</v>
      </c>
      <c r="AY182" s="17" t="s">
        <v>200</v>
      </c>
      <c r="BE182" s="146">
        <f>IF(N182="základní",J182,0)</f>
        <v>0</v>
      </c>
      <c r="BF182" s="146">
        <f>IF(N182="snížená",J182,0)</f>
        <v>0</v>
      </c>
      <c r="BG182" s="146">
        <f>IF(N182="zákl. přenesená",J182,0)</f>
        <v>0</v>
      </c>
      <c r="BH182" s="146">
        <f>IF(N182="sníž. přenesená",J182,0)</f>
        <v>0</v>
      </c>
      <c r="BI182" s="146">
        <f>IF(N182="nulová",J182,0)</f>
        <v>0</v>
      </c>
      <c r="BJ182" s="17" t="s">
        <v>85</v>
      </c>
      <c r="BK182" s="146">
        <f>ROUND(I182*H182,2)</f>
        <v>0</v>
      </c>
      <c r="BL182" s="17" t="s">
        <v>207</v>
      </c>
      <c r="BM182" s="145" t="s">
        <v>303</v>
      </c>
    </row>
    <row r="183" spans="2:65" s="12" customFormat="1" ht="22.5">
      <c r="B183" s="147"/>
      <c r="D183" s="148" t="s">
        <v>209</v>
      </c>
      <c r="E183" s="149" t="s">
        <v>1</v>
      </c>
      <c r="F183" s="150" t="s">
        <v>304</v>
      </c>
      <c r="H183" s="151">
        <v>16.574000000000002</v>
      </c>
      <c r="I183" s="152"/>
      <c r="L183" s="147"/>
      <c r="M183" s="153"/>
      <c r="T183" s="154"/>
      <c r="AT183" s="149" t="s">
        <v>209</v>
      </c>
      <c r="AU183" s="149" t="s">
        <v>87</v>
      </c>
      <c r="AV183" s="12" t="s">
        <v>87</v>
      </c>
      <c r="AW183" s="12" t="s">
        <v>32</v>
      </c>
      <c r="AX183" s="12" t="s">
        <v>85</v>
      </c>
      <c r="AY183" s="149" t="s">
        <v>200</v>
      </c>
    </row>
    <row r="184" spans="2:65" s="1" customFormat="1" ht="37.9" customHeight="1">
      <c r="B184" s="32"/>
      <c r="C184" s="134" t="s">
        <v>7</v>
      </c>
      <c r="D184" s="134" t="s">
        <v>202</v>
      </c>
      <c r="E184" s="135" t="s">
        <v>305</v>
      </c>
      <c r="F184" s="136" t="s">
        <v>306</v>
      </c>
      <c r="G184" s="137" t="s">
        <v>302</v>
      </c>
      <c r="H184" s="138">
        <v>33.148000000000003</v>
      </c>
      <c r="I184" s="139"/>
      <c r="J184" s="140">
        <f>ROUND(I184*H184,2)</f>
        <v>0</v>
      </c>
      <c r="K184" s="136" t="s">
        <v>206</v>
      </c>
      <c r="L184" s="32"/>
      <c r="M184" s="141" t="s">
        <v>1</v>
      </c>
      <c r="N184" s="142" t="s">
        <v>42</v>
      </c>
      <c r="P184" s="143">
        <f>O184*H184</f>
        <v>0</v>
      </c>
      <c r="Q184" s="143">
        <v>0</v>
      </c>
      <c r="R184" s="143">
        <f>Q184*H184</f>
        <v>0</v>
      </c>
      <c r="S184" s="143">
        <v>0</v>
      </c>
      <c r="T184" s="144">
        <f>S184*H184</f>
        <v>0</v>
      </c>
      <c r="AR184" s="145" t="s">
        <v>207</v>
      </c>
      <c r="AT184" s="145" t="s">
        <v>202</v>
      </c>
      <c r="AU184" s="145" t="s">
        <v>87</v>
      </c>
      <c r="AY184" s="17" t="s">
        <v>200</v>
      </c>
      <c r="BE184" s="146">
        <f>IF(N184="základní",J184,0)</f>
        <v>0</v>
      </c>
      <c r="BF184" s="146">
        <f>IF(N184="snížená",J184,0)</f>
        <v>0</v>
      </c>
      <c r="BG184" s="146">
        <f>IF(N184="zákl. přenesená",J184,0)</f>
        <v>0</v>
      </c>
      <c r="BH184" s="146">
        <f>IF(N184="sníž. přenesená",J184,0)</f>
        <v>0</v>
      </c>
      <c r="BI184" s="146">
        <f>IF(N184="nulová",J184,0)</f>
        <v>0</v>
      </c>
      <c r="BJ184" s="17" t="s">
        <v>85</v>
      </c>
      <c r="BK184" s="146">
        <f>ROUND(I184*H184,2)</f>
        <v>0</v>
      </c>
      <c r="BL184" s="17" t="s">
        <v>207</v>
      </c>
      <c r="BM184" s="145" t="s">
        <v>307</v>
      </c>
    </row>
    <row r="185" spans="2:65" s="12" customFormat="1" ht="11.25">
      <c r="B185" s="147"/>
      <c r="D185" s="148" t="s">
        <v>209</v>
      </c>
      <c r="E185" s="149" t="s">
        <v>1</v>
      </c>
      <c r="F185" s="150" t="s">
        <v>308</v>
      </c>
      <c r="H185" s="151">
        <v>33.148000000000003</v>
      </c>
      <c r="I185" s="152"/>
      <c r="L185" s="147"/>
      <c r="M185" s="153"/>
      <c r="T185" s="154"/>
      <c r="AT185" s="149" t="s">
        <v>209</v>
      </c>
      <c r="AU185" s="149" t="s">
        <v>87</v>
      </c>
      <c r="AV185" s="12" t="s">
        <v>87</v>
      </c>
      <c r="AW185" s="12" t="s">
        <v>32</v>
      </c>
      <c r="AX185" s="12" t="s">
        <v>85</v>
      </c>
      <c r="AY185" s="149" t="s">
        <v>200</v>
      </c>
    </row>
    <row r="186" spans="2:65" s="1" customFormat="1" ht="24.2" customHeight="1">
      <c r="B186" s="32"/>
      <c r="C186" s="134" t="s">
        <v>309</v>
      </c>
      <c r="D186" s="134" t="s">
        <v>202</v>
      </c>
      <c r="E186" s="135" t="s">
        <v>310</v>
      </c>
      <c r="F186" s="136" t="s">
        <v>311</v>
      </c>
      <c r="G186" s="137" t="s">
        <v>226</v>
      </c>
      <c r="H186" s="138">
        <v>2.4</v>
      </c>
      <c r="I186" s="139"/>
      <c r="J186" s="140">
        <f>ROUND(I186*H186,2)</f>
        <v>0</v>
      </c>
      <c r="K186" s="136" t="s">
        <v>206</v>
      </c>
      <c r="L186" s="32"/>
      <c r="M186" s="141" t="s">
        <v>1</v>
      </c>
      <c r="N186" s="142" t="s">
        <v>42</v>
      </c>
      <c r="P186" s="143">
        <f>O186*H186</f>
        <v>0</v>
      </c>
      <c r="Q186" s="143">
        <v>8.6800000000000002E-3</v>
      </c>
      <c r="R186" s="143">
        <f>Q186*H186</f>
        <v>2.0832E-2</v>
      </c>
      <c r="S186" s="143">
        <v>0</v>
      </c>
      <c r="T186" s="144">
        <f>S186*H186</f>
        <v>0</v>
      </c>
      <c r="AR186" s="145" t="s">
        <v>207</v>
      </c>
      <c r="AT186" s="145" t="s">
        <v>202</v>
      </c>
      <c r="AU186" s="145" t="s">
        <v>87</v>
      </c>
      <c r="AY186" s="17" t="s">
        <v>200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7" t="s">
        <v>85</v>
      </c>
      <c r="BK186" s="146">
        <f>ROUND(I186*H186,2)</f>
        <v>0</v>
      </c>
      <c r="BL186" s="17" t="s">
        <v>207</v>
      </c>
      <c r="BM186" s="145" t="s">
        <v>312</v>
      </c>
    </row>
    <row r="187" spans="2:65" s="12" customFormat="1" ht="11.25">
      <c r="B187" s="147"/>
      <c r="D187" s="148" t="s">
        <v>209</v>
      </c>
      <c r="E187" s="149" t="s">
        <v>1</v>
      </c>
      <c r="F187" s="150" t="s">
        <v>313</v>
      </c>
      <c r="H187" s="151">
        <v>2.4</v>
      </c>
      <c r="I187" s="152"/>
      <c r="L187" s="147"/>
      <c r="M187" s="153"/>
      <c r="T187" s="154"/>
      <c r="AT187" s="149" t="s">
        <v>209</v>
      </c>
      <c r="AU187" s="149" t="s">
        <v>87</v>
      </c>
      <c r="AV187" s="12" t="s">
        <v>87</v>
      </c>
      <c r="AW187" s="12" t="s">
        <v>32</v>
      </c>
      <c r="AX187" s="12" t="s">
        <v>77</v>
      </c>
      <c r="AY187" s="149" t="s">
        <v>200</v>
      </c>
    </row>
    <row r="188" spans="2:65" s="13" customFormat="1" ht="11.25">
      <c r="B188" s="155"/>
      <c r="D188" s="148" t="s">
        <v>209</v>
      </c>
      <c r="E188" s="156" t="s">
        <v>123</v>
      </c>
      <c r="F188" s="157" t="s">
        <v>230</v>
      </c>
      <c r="H188" s="158">
        <v>2.4</v>
      </c>
      <c r="I188" s="159"/>
      <c r="L188" s="155"/>
      <c r="M188" s="160"/>
      <c r="T188" s="161"/>
      <c r="AT188" s="156" t="s">
        <v>209</v>
      </c>
      <c r="AU188" s="156" t="s">
        <v>87</v>
      </c>
      <c r="AV188" s="13" t="s">
        <v>207</v>
      </c>
      <c r="AW188" s="13" t="s">
        <v>32</v>
      </c>
      <c r="AX188" s="13" t="s">
        <v>85</v>
      </c>
      <c r="AY188" s="156" t="s">
        <v>200</v>
      </c>
    </row>
    <row r="189" spans="2:65" s="1" customFormat="1" ht="24.2" customHeight="1">
      <c r="B189" s="32"/>
      <c r="C189" s="134" t="s">
        <v>314</v>
      </c>
      <c r="D189" s="134" t="s">
        <v>202</v>
      </c>
      <c r="E189" s="135" t="s">
        <v>315</v>
      </c>
      <c r="F189" s="136" t="s">
        <v>316</v>
      </c>
      <c r="G189" s="137" t="s">
        <v>226</v>
      </c>
      <c r="H189" s="138">
        <v>1.2</v>
      </c>
      <c r="I189" s="139"/>
      <c r="J189" s="140">
        <f>ROUND(I189*H189,2)</f>
        <v>0</v>
      </c>
      <c r="K189" s="136" t="s">
        <v>206</v>
      </c>
      <c r="L189" s="32"/>
      <c r="M189" s="141" t="s">
        <v>1</v>
      </c>
      <c r="N189" s="142" t="s">
        <v>42</v>
      </c>
      <c r="P189" s="143">
        <f>O189*H189</f>
        <v>0</v>
      </c>
      <c r="Q189" s="143">
        <v>1.068E-2</v>
      </c>
      <c r="R189" s="143">
        <f>Q189*H189</f>
        <v>1.2815999999999999E-2</v>
      </c>
      <c r="S189" s="143">
        <v>0</v>
      </c>
      <c r="T189" s="144">
        <f>S189*H189</f>
        <v>0</v>
      </c>
      <c r="AR189" s="145" t="s">
        <v>207</v>
      </c>
      <c r="AT189" s="145" t="s">
        <v>202</v>
      </c>
      <c r="AU189" s="145" t="s">
        <v>87</v>
      </c>
      <c r="AY189" s="17" t="s">
        <v>200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7" t="s">
        <v>85</v>
      </c>
      <c r="BK189" s="146">
        <f>ROUND(I189*H189,2)</f>
        <v>0</v>
      </c>
      <c r="BL189" s="17" t="s">
        <v>207</v>
      </c>
      <c r="BM189" s="145" t="s">
        <v>317</v>
      </c>
    </row>
    <row r="190" spans="2:65" s="12" customFormat="1" ht="11.25">
      <c r="B190" s="147"/>
      <c r="D190" s="148" t="s">
        <v>209</v>
      </c>
      <c r="E190" s="149" t="s">
        <v>1</v>
      </c>
      <c r="F190" s="150" t="s">
        <v>318</v>
      </c>
      <c r="H190" s="151">
        <v>1.2</v>
      </c>
      <c r="I190" s="152"/>
      <c r="L190" s="147"/>
      <c r="M190" s="153"/>
      <c r="T190" s="154"/>
      <c r="AT190" s="149" t="s">
        <v>209</v>
      </c>
      <c r="AU190" s="149" t="s">
        <v>87</v>
      </c>
      <c r="AV190" s="12" t="s">
        <v>87</v>
      </c>
      <c r="AW190" s="12" t="s">
        <v>32</v>
      </c>
      <c r="AX190" s="12" t="s">
        <v>77</v>
      </c>
      <c r="AY190" s="149" t="s">
        <v>200</v>
      </c>
    </row>
    <row r="191" spans="2:65" s="13" customFormat="1" ht="11.25">
      <c r="B191" s="155"/>
      <c r="D191" s="148" t="s">
        <v>209</v>
      </c>
      <c r="E191" s="156" t="s">
        <v>125</v>
      </c>
      <c r="F191" s="157" t="s">
        <v>230</v>
      </c>
      <c r="H191" s="158">
        <v>1.2</v>
      </c>
      <c r="I191" s="159"/>
      <c r="L191" s="155"/>
      <c r="M191" s="160"/>
      <c r="T191" s="161"/>
      <c r="AT191" s="156" t="s">
        <v>209</v>
      </c>
      <c r="AU191" s="156" t="s">
        <v>87</v>
      </c>
      <c r="AV191" s="13" t="s">
        <v>207</v>
      </c>
      <c r="AW191" s="13" t="s">
        <v>32</v>
      </c>
      <c r="AX191" s="13" t="s">
        <v>85</v>
      </c>
      <c r="AY191" s="156" t="s">
        <v>200</v>
      </c>
    </row>
    <row r="192" spans="2:65" s="1" customFormat="1" ht="24.2" customHeight="1">
      <c r="B192" s="32"/>
      <c r="C192" s="134" t="s">
        <v>155</v>
      </c>
      <c r="D192" s="134" t="s">
        <v>202</v>
      </c>
      <c r="E192" s="135" t="s">
        <v>319</v>
      </c>
      <c r="F192" s="136" t="s">
        <v>320</v>
      </c>
      <c r="G192" s="137" t="s">
        <v>226</v>
      </c>
      <c r="H192" s="138">
        <v>8.4</v>
      </c>
      <c r="I192" s="139"/>
      <c r="J192" s="140">
        <f>ROUND(I192*H192,2)</f>
        <v>0</v>
      </c>
      <c r="K192" s="136" t="s">
        <v>206</v>
      </c>
      <c r="L192" s="32"/>
      <c r="M192" s="141" t="s">
        <v>1</v>
      </c>
      <c r="N192" s="142" t="s">
        <v>42</v>
      </c>
      <c r="P192" s="143">
        <f>O192*H192</f>
        <v>0</v>
      </c>
      <c r="Q192" s="143">
        <v>3.6900000000000002E-2</v>
      </c>
      <c r="R192" s="143">
        <f>Q192*H192</f>
        <v>0.30996000000000001</v>
      </c>
      <c r="S192" s="143">
        <v>0</v>
      </c>
      <c r="T192" s="144">
        <f>S192*H192</f>
        <v>0</v>
      </c>
      <c r="AR192" s="145" t="s">
        <v>207</v>
      </c>
      <c r="AT192" s="145" t="s">
        <v>202</v>
      </c>
      <c r="AU192" s="145" t="s">
        <v>87</v>
      </c>
      <c r="AY192" s="17" t="s">
        <v>200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7" t="s">
        <v>85</v>
      </c>
      <c r="BK192" s="146">
        <f>ROUND(I192*H192,2)</f>
        <v>0</v>
      </c>
      <c r="BL192" s="17" t="s">
        <v>207</v>
      </c>
      <c r="BM192" s="145" t="s">
        <v>321</v>
      </c>
    </row>
    <row r="193" spans="2:65" s="12" customFormat="1" ht="11.25">
      <c r="B193" s="147"/>
      <c r="D193" s="148" t="s">
        <v>209</v>
      </c>
      <c r="E193" s="149" t="s">
        <v>1</v>
      </c>
      <c r="F193" s="150" t="s">
        <v>322</v>
      </c>
      <c r="H193" s="151">
        <v>7</v>
      </c>
      <c r="I193" s="152"/>
      <c r="L193" s="147"/>
      <c r="M193" s="153"/>
      <c r="T193" s="154"/>
      <c r="AT193" s="149" t="s">
        <v>209</v>
      </c>
      <c r="AU193" s="149" t="s">
        <v>87</v>
      </c>
      <c r="AV193" s="12" t="s">
        <v>87</v>
      </c>
      <c r="AW193" s="12" t="s">
        <v>32</v>
      </c>
      <c r="AX193" s="12" t="s">
        <v>77</v>
      </c>
      <c r="AY193" s="149" t="s">
        <v>200</v>
      </c>
    </row>
    <row r="194" spans="2:65" s="13" customFormat="1" ht="11.25">
      <c r="B194" s="155"/>
      <c r="D194" s="148" t="s">
        <v>209</v>
      </c>
      <c r="E194" s="156" t="s">
        <v>104</v>
      </c>
      <c r="F194" s="157" t="s">
        <v>230</v>
      </c>
      <c r="H194" s="158">
        <v>7</v>
      </c>
      <c r="I194" s="159"/>
      <c r="L194" s="155"/>
      <c r="M194" s="160"/>
      <c r="T194" s="161"/>
      <c r="AT194" s="156" t="s">
        <v>209</v>
      </c>
      <c r="AU194" s="156" t="s">
        <v>87</v>
      </c>
      <c r="AV194" s="13" t="s">
        <v>207</v>
      </c>
      <c r="AW194" s="13" t="s">
        <v>32</v>
      </c>
      <c r="AX194" s="13" t="s">
        <v>77</v>
      </c>
      <c r="AY194" s="156" t="s">
        <v>200</v>
      </c>
    </row>
    <row r="195" spans="2:65" s="12" customFormat="1" ht="11.25">
      <c r="B195" s="147"/>
      <c r="D195" s="148" t="s">
        <v>209</v>
      </c>
      <c r="E195" s="149" t="s">
        <v>1</v>
      </c>
      <c r="F195" s="150" t="s">
        <v>323</v>
      </c>
      <c r="H195" s="151">
        <v>8.4</v>
      </c>
      <c r="I195" s="152"/>
      <c r="L195" s="147"/>
      <c r="M195" s="153"/>
      <c r="T195" s="154"/>
      <c r="AT195" s="149" t="s">
        <v>209</v>
      </c>
      <c r="AU195" s="149" t="s">
        <v>87</v>
      </c>
      <c r="AV195" s="12" t="s">
        <v>87</v>
      </c>
      <c r="AW195" s="12" t="s">
        <v>32</v>
      </c>
      <c r="AX195" s="12" t="s">
        <v>77</v>
      </c>
      <c r="AY195" s="149" t="s">
        <v>200</v>
      </c>
    </row>
    <row r="196" spans="2:65" s="13" customFormat="1" ht="11.25">
      <c r="B196" s="155"/>
      <c r="D196" s="148" t="s">
        <v>209</v>
      </c>
      <c r="E196" s="156" t="s">
        <v>107</v>
      </c>
      <c r="F196" s="157" t="s">
        <v>230</v>
      </c>
      <c r="H196" s="158">
        <v>8.4</v>
      </c>
      <c r="I196" s="159"/>
      <c r="L196" s="155"/>
      <c r="M196" s="160"/>
      <c r="T196" s="161"/>
      <c r="AT196" s="156" t="s">
        <v>209</v>
      </c>
      <c r="AU196" s="156" t="s">
        <v>87</v>
      </c>
      <c r="AV196" s="13" t="s">
        <v>207</v>
      </c>
      <c r="AW196" s="13" t="s">
        <v>32</v>
      </c>
      <c r="AX196" s="13" t="s">
        <v>85</v>
      </c>
      <c r="AY196" s="156" t="s">
        <v>200</v>
      </c>
    </row>
    <row r="197" spans="2:65" s="1" customFormat="1" ht="24.2" customHeight="1">
      <c r="B197" s="32"/>
      <c r="C197" s="134" t="s">
        <v>324</v>
      </c>
      <c r="D197" s="134" t="s">
        <v>202</v>
      </c>
      <c r="E197" s="135" t="s">
        <v>325</v>
      </c>
      <c r="F197" s="136" t="s">
        <v>326</v>
      </c>
      <c r="G197" s="137" t="s">
        <v>302</v>
      </c>
      <c r="H197" s="138">
        <v>20.120999999999999</v>
      </c>
      <c r="I197" s="139"/>
      <c r="J197" s="140">
        <f>ROUND(I197*H197,2)</f>
        <v>0</v>
      </c>
      <c r="K197" s="136" t="s">
        <v>206</v>
      </c>
      <c r="L197" s="32"/>
      <c r="M197" s="141" t="s">
        <v>1</v>
      </c>
      <c r="N197" s="142" t="s">
        <v>42</v>
      </c>
      <c r="P197" s="143">
        <f>O197*H197</f>
        <v>0</v>
      </c>
      <c r="Q197" s="143">
        <v>0</v>
      </c>
      <c r="R197" s="143">
        <f>Q197*H197</f>
        <v>0</v>
      </c>
      <c r="S197" s="143">
        <v>0</v>
      </c>
      <c r="T197" s="144">
        <f>S197*H197</f>
        <v>0</v>
      </c>
      <c r="AR197" s="145" t="s">
        <v>207</v>
      </c>
      <c r="AT197" s="145" t="s">
        <v>202</v>
      </c>
      <c r="AU197" s="145" t="s">
        <v>87</v>
      </c>
      <c r="AY197" s="17" t="s">
        <v>200</v>
      </c>
      <c r="BE197" s="146">
        <f>IF(N197="základní",J197,0)</f>
        <v>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7" t="s">
        <v>85</v>
      </c>
      <c r="BK197" s="146">
        <f>ROUND(I197*H197,2)</f>
        <v>0</v>
      </c>
      <c r="BL197" s="17" t="s">
        <v>207</v>
      </c>
      <c r="BM197" s="145" t="s">
        <v>327</v>
      </c>
    </row>
    <row r="198" spans="2:65" s="12" customFormat="1" ht="11.25">
      <c r="B198" s="147"/>
      <c r="D198" s="148" t="s">
        <v>209</v>
      </c>
      <c r="E198" s="149" t="s">
        <v>1</v>
      </c>
      <c r="F198" s="150" t="s">
        <v>328</v>
      </c>
      <c r="H198" s="151">
        <v>4.8959999999999999</v>
      </c>
      <c r="I198" s="152"/>
      <c r="L198" s="147"/>
      <c r="M198" s="153"/>
      <c r="T198" s="154"/>
      <c r="AT198" s="149" t="s">
        <v>209</v>
      </c>
      <c r="AU198" s="149" t="s">
        <v>87</v>
      </c>
      <c r="AV198" s="12" t="s">
        <v>87</v>
      </c>
      <c r="AW198" s="12" t="s">
        <v>32</v>
      </c>
      <c r="AX198" s="12" t="s">
        <v>77</v>
      </c>
      <c r="AY198" s="149" t="s">
        <v>200</v>
      </c>
    </row>
    <row r="199" spans="2:65" s="12" customFormat="1" ht="11.25">
      <c r="B199" s="147"/>
      <c r="D199" s="148" t="s">
        <v>209</v>
      </c>
      <c r="E199" s="149" t="s">
        <v>1</v>
      </c>
      <c r="F199" s="150" t="s">
        <v>329</v>
      </c>
      <c r="H199" s="151">
        <v>2.625</v>
      </c>
      <c r="I199" s="152"/>
      <c r="L199" s="147"/>
      <c r="M199" s="153"/>
      <c r="T199" s="154"/>
      <c r="AT199" s="149" t="s">
        <v>209</v>
      </c>
      <c r="AU199" s="149" t="s">
        <v>87</v>
      </c>
      <c r="AV199" s="12" t="s">
        <v>87</v>
      </c>
      <c r="AW199" s="12" t="s">
        <v>32</v>
      </c>
      <c r="AX199" s="12" t="s">
        <v>77</v>
      </c>
      <c r="AY199" s="149" t="s">
        <v>200</v>
      </c>
    </row>
    <row r="200" spans="2:65" s="12" customFormat="1" ht="11.25">
      <c r="B200" s="147"/>
      <c r="D200" s="148" t="s">
        <v>209</v>
      </c>
      <c r="E200" s="149" t="s">
        <v>1</v>
      </c>
      <c r="F200" s="150" t="s">
        <v>330</v>
      </c>
      <c r="H200" s="151">
        <v>12.6</v>
      </c>
      <c r="I200" s="152"/>
      <c r="L200" s="147"/>
      <c r="M200" s="153"/>
      <c r="T200" s="154"/>
      <c r="AT200" s="149" t="s">
        <v>209</v>
      </c>
      <c r="AU200" s="149" t="s">
        <v>87</v>
      </c>
      <c r="AV200" s="12" t="s">
        <v>87</v>
      </c>
      <c r="AW200" s="12" t="s">
        <v>32</v>
      </c>
      <c r="AX200" s="12" t="s">
        <v>77</v>
      </c>
      <c r="AY200" s="149" t="s">
        <v>200</v>
      </c>
    </row>
    <row r="201" spans="2:65" s="13" customFormat="1" ht="11.25">
      <c r="B201" s="155"/>
      <c r="D201" s="148" t="s">
        <v>209</v>
      </c>
      <c r="E201" s="156" t="s">
        <v>133</v>
      </c>
      <c r="F201" s="157" t="s">
        <v>230</v>
      </c>
      <c r="H201" s="158">
        <v>20.120999999999999</v>
      </c>
      <c r="I201" s="159"/>
      <c r="L201" s="155"/>
      <c r="M201" s="160"/>
      <c r="T201" s="161"/>
      <c r="AT201" s="156" t="s">
        <v>209</v>
      </c>
      <c r="AU201" s="156" t="s">
        <v>87</v>
      </c>
      <c r="AV201" s="13" t="s">
        <v>207</v>
      </c>
      <c r="AW201" s="13" t="s">
        <v>32</v>
      </c>
      <c r="AX201" s="13" t="s">
        <v>85</v>
      </c>
      <c r="AY201" s="156" t="s">
        <v>200</v>
      </c>
    </row>
    <row r="202" spans="2:65" s="1" customFormat="1" ht="37.9" customHeight="1">
      <c r="B202" s="32"/>
      <c r="C202" s="134" t="s">
        <v>331</v>
      </c>
      <c r="D202" s="134" t="s">
        <v>202</v>
      </c>
      <c r="E202" s="135" t="s">
        <v>332</v>
      </c>
      <c r="F202" s="136" t="s">
        <v>333</v>
      </c>
      <c r="G202" s="137" t="s">
        <v>302</v>
      </c>
      <c r="H202" s="138">
        <v>17.103000000000002</v>
      </c>
      <c r="I202" s="139"/>
      <c r="J202" s="140">
        <f>ROUND(I202*H202,2)</f>
        <v>0</v>
      </c>
      <c r="K202" s="136" t="s">
        <v>206</v>
      </c>
      <c r="L202" s="32"/>
      <c r="M202" s="141" t="s">
        <v>1</v>
      </c>
      <c r="N202" s="142" t="s">
        <v>42</v>
      </c>
      <c r="P202" s="143">
        <f>O202*H202</f>
        <v>0</v>
      </c>
      <c r="Q202" s="143">
        <v>0</v>
      </c>
      <c r="R202" s="143">
        <f>Q202*H202</f>
        <v>0</v>
      </c>
      <c r="S202" s="143">
        <v>0</v>
      </c>
      <c r="T202" s="144">
        <f>S202*H202</f>
        <v>0</v>
      </c>
      <c r="AR202" s="145" t="s">
        <v>207</v>
      </c>
      <c r="AT202" s="145" t="s">
        <v>202</v>
      </c>
      <c r="AU202" s="145" t="s">
        <v>87</v>
      </c>
      <c r="AY202" s="17" t="s">
        <v>200</v>
      </c>
      <c r="BE202" s="146">
        <f>IF(N202="základní",J202,0)</f>
        <v>0</v>
      </c>
      <c r="BF202" s="146">
        <f>IF(N202="snížená",J202,0)</f>
        <v>0</v>
      </c>
      <c r="BG202" s="146">
        <f>IF(N202="zákl. přenesená",J202,0)</f>
        <v>0</v>
      </c>
      <c r="BH202" s="146">
        <f>IF(N202="sníž. přenesená",J202,0)</f>
        <v>0</v>
      </c>
      <c r="BI202" s="146">
        <f>IF(N202="nulová",J202,0)</f>
        <v>0</v>
      </c>
      <c r="BJ202" s="17" t="s">
        <v>85</v>
      </c>
      <c r="BK202" s="146">
        <f>ROUND(I202*H202,2)</f>
        <v>0</v>
      </c>
      <c r="BL202" s="17" t="s">
        <v>207</v>
      </c>
      <c r="BM202" s="145" t="s">
        <v>334</v>
      </c>
    </row>
    <row r="203" spans="2:65" s="12" customFormat="1" ht="11.25">
      <c r="B203" s="147"/>
      <c r="D203" s="148" t="s">
        <v>209</v>
      </c>
      <c r="E203" s="149" t="s">
        <v>1</v>
      </c>
      <c r="F203" s="150" t="s">
        <v>335</v>
      </c>
      <c r="H203" s="151">
        <v>17.103000000000002</v>
      </c>
      <c r="I203" s="152"/>
      <c r="L203" s="147"/>
      <c r="M203" s="153"/>
      <c r="T203" s="154"/>
      <c r="AT203" s="149" t="s">
        <v>209</v>
      </c>
      <c r="AU203" s="149" t="s">
        <v>87</v>
      </c>
      <c r="AV203" s="12" t="s">
        <v>87</v>
      </c>
      <c r="AW203" s="12" t="s">
        <v>32</v>
      </c>
      <c r="AX203" s="12" t="s">
        <v>85</v>
      </c>
      <c r="AY203" s="149" t="s">
        <v>200</v>
      </c>
    </row>
    <row r="204" spans="2:65" s="1" customFormat="1" ht="37.9" customHeight="1">
      <c r="B204" s="32"/>
      <c r="C204" s="134" t="s">
        <v>336</v>
      </c>
      <c r="D204" s="134" t="s">
        <v>202</v>
      </c>
      <c r="E204" s="135" t="s">
        <v>337</v>
      </c>
      <c r="F204" s="136" t="s">
        <v>338</v>
      </c>
      <c r="G204" s="137" t="s">
        <v>302</v>
      </c>
      <c r="H204" s="138">
        <v>3.0179999999999998</v>
      </c>
      <c r="I204" s="139"/>
      <c r="J204" s="140">
        <f>ROUND(I204*H204,2)</f>
        <v>0</v>
      </c>
      <c r="K204" s="136" t="s">
        <v>206</v>
      </c>
      <c r="L204" s="32"/>
      <c r="M204" s="141" t="s">
        <v>1</v>
      </c>
      <c r="N204" s="142" t="s">
        <v>42</v>
      </c>
      <c r="P204" s="143">
        <f>O204*H204</f>
        <v>0</v>
      </c>
      <c r="Q204" s="143">
        <v>0</v>
      </c>
      <c r="R204" s="143">
        <f>Q204*H204</f>
        <v>0</v>
      </c>
      <c r="S204" s="143">
        <v>0</v>
      </c>
      <c r="T204" s="144">
        <f>S204*H204</f>
        <v>0</v>
      </c>
      <c r="AR204" s="145" t="s">
        <v>207</v>
      </c>
      <c r="AT204" s="145" t="s">
        <v>202</v>
      </c>
      <c r="AU204" s="145" t="s">
        <v>87</v>
      </c>
      <c r="AY204" s="17" t="s">
        <v>200</v>
      </c>
      <c r="BE204" s="146">
        <f>IF(N204="základní",J204,0)</f>
        <v>0</v>
      </c>
      <c r="BF204" s="146">
        <f>IF(N204="snížená",J204,0)</f>
        <v>0</v>
      </c>
      <c r="BG204" s="146">
        <f>IF(N204="zákl. přenesená",J204,0)</f>
        <v>0</v>
      </c>
      <c r="BH204" s="146">
        <f>IF(N204="sníž. přenesená",J204,0)</f>
        <v>0</v>
      </c>
      <c r="BI204" s="146">
        <f>IF(N204="nulová",J204,0)</f>
        <v>0</v>
      </c>
      <c r="BJ204" s="17" t="s">
        <v>85</v>
      </c>
      <c r="BK204" s="146">
        <f>ROUND(I204*H204,2)</f>
        <v>0</v>
      </c>
      <c r="BL204" s="17" t="s">
        <v>207</v>
      </c>
      <c r="BM204" s="145" t="s">
        <v>339</v>
      </c>
    </row>
    <row r="205" spans="2:65" s="12" customFormat="1" ht="11.25">
      <c r="B205" s="147"/>
      <c r="D205" s="148" t="s">
        <v>209</v>
      </c>
      <c r="E205" s="149" t="s">
        <v>1</v>
      </c>
      <c r="F205" s="150" t="s">
        <v>340</v>
      </c>
      <c r="H205" s="151">
        <v>3.0179999999999998</v>
      </c>
      <c r="I205" s="152"/>
      <c r="L205" s="147"/>
      <c r="M205" s="153"/>
      <c r="T205" s="154"/>
      <c r="AT205" s="149" t="s">
        <v>209</v>
      </c>
      <c r="AU205" s="149" t="s">
        <v>87</v>
      </c>
      <c r="AV205" s="12" t="s">
        <v>87</v>
      </c>
      <c r="AW205" s="12" t="s">
        <v>32</v>
      </c>
      <c r="AX205" s="12" t="s">
        <v>85</v>
      </c>
      <c r="AY205" s="149" t="s">
        <v>200</v>
      </c>
    </row>
    <row r="206" spans="2:65" s="1" customFormat="1" ht="33" customHeight="1">
      <c r="B206" s="32"/>
      <c r="C206" s="134" t="s">
        <v>341</v>
      </c>
      <c r="D206" s="134" t="s">
        <v>202</v>
      </c>
      <c r="E206" s="135" t="s">
        <v>342</v>
      </c>
      <c r="F206" s="136" t="s">
        <v>343</v>
      </c>
      <c r="G206" s="137" t="s">
        <v>302</v>
      </c>
      <c r="H206" s="138">
        <v>501.35300000000001</v>
      </c>
      <c r="I206" s="139"/>
      <c r="J206" s="140">
        <f>ROUND(I206*H206,2)</f>
        <v>0</v>
      </c>
      <c r="K206" s="136" t="s">
        <v>206</v>
      </c>
      <c r="L206" s="32"/>
      <c r="M206" s="141" t="s">
        <v>1</v>
      </c>
      <c r="N206" s="142" t="s">
        <v>42</v>
      </c>
      <c r="P206" s="143">
        <f>O206*H206</f>
        <v>0</v>
      </c>
      <c r="Q206" s="143">
        <v>0</v>
      </c>
      <c r="R206" s="143">
        <f>Q206*H206</f>
        <v>0</v>
      </c>
      <c r="S206" s="143">
        <v>0</v>
      </c>
      <c r="T206" s="144">
        <f>S206*H206</f>
        <v>0</v>
      </c>
      <c r="AR206" s="145" t="s">
        <v>207</v>
      </c>
      <c r="AT206" s="145" t="s">
        <v>202</v>
      </c>
      <c r="AU206" s="145" t="s">
        <v>87</v>
      </c>
      <c r="AY206" s="17" t="s">
        <v>200</v>
      </c>
      <c r="BE206" s="146">
        <f>IF(N206="základní",J206,0)</f>
        <v>0</v>
      </c>
      <c r="BF206" s="146">
        <f>IF(N206="snížená",J206,0)</f>
        <v>0</v>
      </c>
      <c r="BG206" s="146">
        <f>IF(N206="zákl. přenesená",J206,0)</f>
        <v>0</v>
      </c>
      <c r="BH206" s="146">
        <f>IF(N206="sníž. přenesená",J206,0)</f>
        <v>0</v>
      </c>
      <c r="BI206" s="146">
        <f>IF(N206="nulová",J206,0)</f>
        <v>0</v>
      </c>
      <c r="BJ206" s="17" t="s">
        <v>85</v>
      </c>
      <c r="BK206" s="146">
        <f>ROUND(I206*H206,2)</f>
        <v>0</v>
      </c>
      <c r="BL206" s="17" t="s">
        <v>207</v>
      </c>
      <c r="BM206" s="145" t="s">
        <v>344</v>
      </c>
    </row>
    <row r="207" spans="2:65" s="14" customFormat="1" ht="11.25">
      <c r="B207" s="162"/>
      <c r="D207" s="148" t="s">
        <v>209</v>
      </c>
      <c r="E207" s="163" t="s">
        <v>1</v>
      </c>
      <c r="F207" s="164" t="s">
        <v>345</v>
      </c>
      <c r="H207" s="163" t="s">
        <v>1</v>
      </c>
      <c r="I207" s="165"/>
      <c r="L207" s="162"/>
      <c r="M207" s="166"/>
      <c r="T207" s="167"/>
      <c r="AT207" s="163" t="s">
        <v>209</v>
      </c>
      <c r="AU207" s="163" t="s">
        <v>87</v>
      </c>
      <c r="AV207" s="14" t="s">
        <v>85</v>
      </c>
      <c r="AW207" s="14" t="s">
        <v>32</v>
      </c>
      <c r="AX207" s="14" t="s">
        <v>77</v>
      </c>
      <c r="AY207" s="163" t="s">
        <v>200</v>
      </c>
    </row>
    <row r="208" spans="2:65" s="12" customFormat="1" ht="11.25">
      <c r="B208" s="147"/>
      <c r="D208" s="148" t="s">
        <v>209</v>
      </c>
      <c r="E208" s="149" t="s">
        <v>1</v>
      </c>
      <c r="F208" s="150" t="s">
        <v>346</v>
      </c>
      <c r="H208" s="151">
        <v>4.3959999999999999</v>
      </c>
      <c r="I208" s="152"/>
      <c r="L208" s="147"/>
      <c r="M208" s="153"/>
      <c r="T208" s="154"/>
      <c r="AT208" s="149" t="s">
        <v>209</v>
      </c>
      <c r="AU208" s="149" t="s">
        <v>87</v>
      </c>
      <c r="AV208" s="12" t="s">
        <v>87</v>
      </c>
      <c r="AW208" s="12" t="s">
        <v>32</v>
      </c>
      <c r="AX208" s="12" t="s">
        <v>77</v>
      </c>
      <c r="AY208" s="149" t="s">
        <v>200</v>
      </c>
    </row>
    <row r="209" spans="2:51" s="12" customFormat="1" ht="11.25">
      <c r="B209" s="147"/>
      <c r="D209" s="148" t="s">
        <v>209</v>
      </c>
      <c r="E209" s="149" t="s">
        <v>1</v>
      </c>
      <c r="F209" s="150" t="s">
        <v>347</v>
      </c>
      <c r="H209" s="151">
        <v>35.802</v>
      </c>
      <c r="I209" s="152"/>
      <c r="L209" s="147"/>
      <c r="M209" s="153"/>
      <c r="T209" s="154"/>
      <c r="AT209" s="149" t="s">
        <v>209</v>
      </c>
      <c r="AU209" s="149" t="s">
        <v>87</v>
      </c>
      <c r="AV209" s="12" t="s">
        <v>87</v>
      </c>
      <c r="AW209" s="12" t="s">
        <v>32</v>
      </c>
      <c r="AX209" s="12" t="s">
        <v>77</v>
      </c>
      <c r="AY209" s="149" t="s">
        <v>200</v>
      </c>
    </row>
    <row r="210" spans="2:51" s="12" customFormat="1" ht="11.25">
      <c r="B210" s="147"/>
      <c r="D210" s="148" t="s">
        <v>209</v>
      </c>
      <c r="E210" s="149" t="s">
        <v>1</v>
      </c>
      <c r="F210" s="150" t="s">
        <v>348</v>
      </c>
      <c r="H210" s="151">
        <v>34.713000000000001</v>
      </c>
      <c r="I210" s="152"/>
      <c r="L210" s="147"/>
      <c r="M210" s="153"/>
      <c r="T210" s="154"/>
      <c r="AT210" s="149" t="s">
        <v>209</v>
      </c>
      <c r="AU210" s="149" t="s">
        <v>87</v>
      </c>
      <c r="AV210" s="12" t="s">
        <v>87</v>
      </c>
      <c r="AW210" s="12" t="s">
        <v>32</v>
      </c>
      <c r="AX210" s="12" t="s">
        <v>77</v>
      </c>
      <c r="AY210" s="149" t="s">
        <v>200</v>
      </c>
    </row>
    <row r="211" spans="2:51" s="12" customFormat="1" ht="11.25">
      <c r="B211" s="147"/>
      <c r="D211" s="148" t="s">
        <v>209</v>
      </c>
      <c r="E211" s="149" t="s">
        <v>1</v>
      </c>
      <c r="F211" s="150" t="s">
        <v>349</v>
      </c>
      <c r="H211" s="151">
        <v>159.87799999999999</v>
      </c>
      <c r="I211" s="152"/>
      <c r="L211" s="147"/>
      <c r="M211" s="153"/>
      <c r="T211" s="154"/>
      <c r="AT211" s="149" t="s">
        <v>209</v>
      </c>
      <c r="AU211" s="149" t="s">
        <v>87</v>
      </c>
      <c r="AV211" s="12" t="s">
        <v>87</v>
      </c>
      <c r="AW211" s="12" t="s">
        <v>32</v>
      </c>
      <c r="AX211" s="12" t="s">
        <v>77</v>
      </c>
      <c r="AY211" s="149" t="s">
        <v>200</v>
      </c>
    </row>
    <row r="212" spans="2:51" s="12" customFormat="1" ht="11.25">
      <c r="B212" s="147"/>
      <c r="D212" s="148" t="s">
        <v>209</v>
      </c>
      <c r="E212" s="149" t="s">
        <v>1</v>
      </c>
      <c r="F212" s="150" t="s">
        <v>350</v>
      </c>
      <c r="H212" s="151">
        <v>41.975999999999999</v>
      </c>
      <c r="I212" s="152"/>
      <c r="L212" s="147"/>
      <c r="M212" s="153"/>
      <c r="T212" s="154"/>
      <c r="AT212" s="149" t="s">
        <v>209</v>
      </c>
      <c r="AU212" s="149" t="s">
        <v>87</v>
      </c>
      <c r="AV212" s="12" t="s">
        <v>87</v>
      </c>
      <c r="AW212" s="12" t="s">
        <v>32</v>
      </c>
      <c r="AX212" s="12" t="s">
        <v>77</v>
      </c>
      <c r="AY212" s="149" t="s">
        <v>200</v>
      </c>
    </row>
    <row r="213" spans="2:51" s="12" customFormat="1" ht="11.25">
      <c r="B213" s="147"/>
      <c r="D213" s="148" t="s">
        <v>209</v>
      </c>
      <c r="E213" s="149" t="s">
        <v>1</v>
      </c>
      <c r="F213" s="150" t="s">
        <v>351</v>
      </c>
      <c r="H213" s="151">
        <v>103.843</v>
      </c>
      <c r="I213" s="152"/>
      <c r="L213" s="147"/>
      <c r="M213" s="153"/>
      <c r="T213" s="154"/>
      <c r="AT213" s="149" t="s">
        <v>209</v>
      </c>
      <c r="AU213" s="149" t="s">
        <v>87</v>
      </c>
      <c r="AV213" s="12" t="s">
        <v>87</v>
      </c>
      <c r="AW213" s="12" t="s">
        <v>32</v>
      </c>
      <c r="AX213" s="12" t="s">
        <v>77</v>
      </c>
      <c r="AY213" s="149" t="s">
        <v>200</v>
      </c>
    </row>
    <row r="214" spans="2:51" s="12" customFormat="1" ht="11.25">
      <c r="B214" s="147"/>
      <c r="D214" s="148" t="s">
        <v>209</v>
      </c>
      <c r="E214" s="149" t="s">
        <v>1</v>
      </c>
      <c r="F214" s="150" t="s">
        <v>352</v>
      </c>
      <c r="H214" s="151">
        <v>61.384999999999998</v>
      </c>
      <c r="I214" s="152"/>
      <c r="L214" s="147"/>
      <c r="M214" s="153"/>
      <c r="T214" s="154"/>
      <c r="AT214" s="149" t="s">
        <v>209</v>
      </c>
      <c r="AU214" s="149" t="s">
        <v>87</v>
      </c>
      <c r="AV214" s="12" t="s">
        <v>87</v>
      </c>
      <c r="AW214" s="12" t="s">
        <v>32</v>
      </c>
      <c r="AX214" s="12" t="s">
        <v>77</v>
      </c>
      <c r="AY214" s="149" t="s">
        <v>200</v>
      </c>
    </row>
    <row r="215" spans="2:51" s="12" customFormat="1" ht="11.25">
      <c r="B215" s="147"/>
      <c r="D215" s="148" t="s">
        <v>209</v>
      </c>
      <c r="E215" s="149" t="s">
        <v>1</v>
      </c>
      <c r="F215" s="150" t="s">
        <v>353</v>
      </c>
      <c r="H215" s="151">
        <v>110.71599999999999</v>
      </c>
      <c r="I215" s="152"/>
      <c r="L215" s="147"/>
      <c r="M215" s="153"/>
      <c r="T215" s="154"/>
      <c r="AT215" s="149" t="s">
        <v>209</v>
      </c>
      <c r="AU215" s="149" t="s">
        <v>87</v>
      </c>
      <c r="AV215" s="12" t="s">
        <v>87</v>
      </c>
      <c r="AW215" s="12" t="s">
        <v>32</v>
      </c>
      <c r="AX215" s="12" t="s">
        <v>77</v>
      </c>
      <c r="AY215" s="149" t="s">
        <v>200</v>
      </c>
    </row>
    <row r="216" spans="2:51" s="12" customFormat="1" ht="11.25">
      <c r="B216" s="147"/>
      <c r="D216" s="148" t="s">
        <v>209</v>
      </c>
      <c r="E216" s="149" t="s">
        <v>1</v>
      </c>
      <c r="F216" s="150" t="s">
        <v>354</v>
      </c>
      <c r="H216" s="151">
        <v>31.751999999999999</v>
      </c>
      <c r="I216" s="152"/>
      <c r="L216" s="147"/>
      <c r="M216" s="153"/>
      <c r="T216" s="154"/>
      <c r="AT216" s="149" t="s">
        <v>209</v>
      </c>
      <c r="AU216" s="149" t="s">
        <v>87</v>
      </c>
      <c r="AV216" s="12" t="s">
        <v>87</v>
      </c>
      <c r="AW216" s="12" t="s">
        <v>32</v>
      </c>
      <c r="AX216" s="12" t="s">
        <v>77</v>
      </c>
      <c r="AY216" s="149" t="s">
        <v>200</v>
      </c>
    </row>
    <row r="217" spans="2:51" s="12" customFormat="1" ht="11.25">
      <c r="B217" s="147"/>
      <c r="D217" s="148" t="s">
        <v>209</v>
      </c>
      <c r="E217" s="149" t="s">
        <v>1</v>
      </c>
      <c r="F217" s="150" t="s">
        <v>355</v>
      </c>
      <c r="H217" s="151">
        <v>31.231999999999999</v>
      </c>
      <c r="I217" s="152"/>
      <c r="L217" s="147"/>
      <c r="M217" s="153"/>
      <c r="T217" s="154"/>
      <c r="AT217" s="149" t="s">
        <v>209</v>
      </c>
      <c r="AU217" s="149" t="s">
        <v>87</v>
      </c>
      <c r="AV217" s="12" t="s">
        <v>87</v>
      </c>
      <c r="AW217" s="12" t="s">
        <v>32</v>
      </c>
      <c r="AX217" s="12" t="s">
        <v>77</v>
      </c>
      <c r="AY217" s="149" t="s">
        <v>200</v>
      </c>
    </row>
    <row r="218" spans="2:51" s="12" customFormat="1" ht="11.25">
      <c r="B218" s="147"/>
      <c r="D218" s="148" t="s">
        <v>209</v>
      </c>
      <c r="E218" s="149" t="s">
        <v>1</v>
      </c>
      <c r="F218" s="150" t="s">
        <v>356</v>
      </c>
      <c r="H218" s="151">
        <v>44.749000000000002</v>
      </c>
      <c r="I218" s="152"/>
      <c r="L218" s="147"/>
      <c r="M218" s="153"/>
      <c r="T218" s="154"/>
      <c r="AT218" s="149" t="s">
        <v>209</v>
      </c>
      <c r="AU218" s="149" t="s">
        <v>87</v>
      </c>
      <c r="AV218" s="12" t="s">
        <v>87</v>
      </c>
      <c r="AW218" s="12" t="s">
        <v>32</v>
      </c>
      <c r="AX218" s="12" t="s">
        <v>77</v>
      </c>
      <c r="AY218" s="149" t="s">
        <v>200</v>
      </c>
    </row>
    <row r="219" spans="2:51" s="12" customFormat="1" ht="11.25">
      <c r="B219" s="147"/>
      <c r="D219" s="148" t="s">
        <v>209</v>
      </c>
      <c r="E219" s="149" t="s">
        <v>1</v>
      </c>
      <c r="F219" s="150" t="s">
        <v>357</v>
      </c>
      <c r="H219" s="151">
        <v>28</v>
      </c>
      <c r="I219" s="152"/>
      <c r="L219" s="147"/>
      <c r="M219" s="153"/>
      <c r="T219" s="154"/>
      <c r="AT219" s="149" t="s">
        <v>209</v>
      </c>
      <c r="AU219" s="149" t="s">
        <v>87</v>
      </c>
      <c r="AV219" s="12" t="s">
        <v>87</v>
      </c>
      <c r="AW219" s="12" t="s">
        <v>32</v>
      </c>
      <c r="AX219" s="12" t="s">
        <v>77</v>
      </c>
      <c r="AY219" s="149" t="s">
        <v>200</v>
      </c>
    </row>
    <row r="220" spans="2:51" s="12" customFormat="1" ht="11.25">
      <c r="B220" s="147"/>
      <c r="D220" s="148" t="s">
        <v>209</v>
      </c>
      <c r="E220" s="149" t="s">
        <v>1</v>
      </c>
      <c r="F220" s="150" t="s">
        <v>358</v>
      </c>
      <c r="H220" s="151">
        <v>11.88</v>
      </c>
      <c r="I220" s="152"/>
      <c r="L220" s="147"/>
      <c r="M220" s="153"/>
      <c r="T220" s="154"/>
      <c r="AT220" s="149" t="s">
        <v>209</v>
      </c>
      <c r="AU220" s="149" t="s">
        <v>87</v>
      </c>
      <c r="AV220" s="12" t="s">
        <v>87</v>
      </c>
      <c r="AW220" s="12" t="s">
        <v>32</v>
      </c>
      <c r="AX220" s="12" t="s">
        <v>77</v>
      </c>
      <c r="AY220" s="149" t="s">
        <v>200</v>
      </c>
    </row>
    <row r="221" spans="2:51" s="15" customFormat="1" ht="11.25">
      <c r="B221" s="168"/>
      <c r="D221" s="148" t="s">
        <v>209</v>
      </c>
      <c r="E221" s="169" t="s">
        <v>131</v>
      </c>
      <c r="F221" s="170" t="s">
        <v>359</v>
      </c>
      <c r="H221" s="171">
        <v>700.322</v>
      </c>
      <c r="I221" s="172"/>
      <c r="L221" s="168"/>
      <c r="M221" s="173"/>
      <c r="T221" s="174"/>
      <c r="AT221" s="169" t="s">
        <v>209</v>
      </c>
      <c r="AU221" s="169" t="s">
        <v>87</v>
      </c>
      <c r="AV221" s="15" t="s">
        <v>162</v>
      </c>
      <c r="AW221" s="15" t="s">
        <v>32</v>
      </c>
      <c r="AX221" s="15" t="s">
        <v>77</v>
      </c>
      <c r="AY221" s="169" t="s">
        <v>200</v>
      </c>
    </row>
    <row r="222" spans="2:51" s="12" customFormat="1" ht="11.25">
      <c r="B222" s="147"/>
      <c r="D222" s="148" t="s">
        <v>209</v>
      </c>
      <c r="E222" s="149" t="s">
        <v>1</v>
      </c>
      <c r="F222" s="150" t="s">
        <v>360</v>
      </c>
      <c r="H222" s="151">
        <v>19.035</v>
      </c>
      <c r="I222" s="152"/>
      <c r="L222" s="147"/>
      <c r="M222" s="153"/>
      <c r="T222" s="154"/>
      <c r="AT222" s="149" t="s">
        <v>209</v>
      </c>
      <c r="AU222" s="149" t="s">
        <v>87</v>
      </c>
      <c r="AV222" s="12" t="s">
        <v>87</v>
      </c>
      <c r="AW222" s="12" t="s">
        <v>32</v>
      </c>
      <c r="AX222" s="12" t="s">
        <v>77</v>
      </c>
      <c r="AY222" s="149" t="s">
        <v>200</v>
      </c>
    </row>
    <row r="223" spans="2:51" s="14" customFormat="1" ht="11.25">
      <c r="B223" s="162"/>
      <c r="D223" s="148" t="s">
        <v>209</v>
      </c>
      <c r="E223" s="163" t="s">
        <v>1</v>
      </c>
      <c r="F223" s="164" t="s">
        <v>361</v>
      </c>
      <c r="H223" s="163" t="s">
        <v>1</v>
      </c>
      <c r="I223" s="165"/>
      <c r="L223" s="162"/>
      <c r="M223" s="166"/>
      <c r="T223" s="167"/>
      <c r="AT223" s="163" t="s">
        <v>209</v>
      </c>
      <c r="AU223" s="163" t="s">
        <v>87</v>
      </c>
      <c r="AV223" s="14" t="s">
        <v>85</v>
      </c>
      <c r="AW223" s="14" t="s">
        <v>32</v>
      </c>
      <c r="AX223" s="14" t="s">
        <v>77</v>
      </c>
      <c r="AY223" s="163" t="s">
        <v>200</v>
      </c>
    </row>
    <row r="224" spans="2:51" s="12" customFormat="1" ht="11.25">
      <c r="B224" s="147"/>
      <c r="D224" s="148" t="s">
        <v>209</v>
      </c>
      <c r="E224" s="149" t="s">
        <v>1</v>
      </c>
      <c r="F224" s="150" t="s">
        <v>362</v>
      </c>
      <c r="H224" s="151">
        <v>-88.524000000000001</v>
      </c>
      <c r="I224" s="152"/>
      <c r="L224" s="147"/>
      <c r="M224" s="153"/>
      <c r="T224" s="154"/>
      <c r="AT224" s="149" t="s">
        <v>209</v>
      </c>
      <c r="AU224" s="149" t="s">
        <v>87</v>
      </c>
      <c r="AV224" s="12" t="s">
        <v>87</v>
      </c>
      <c r="AW224" s="12" t="s">
        <v>32</v>
      </c>
      <c r="AX224" s="12" t="s">
        <v>77</v>
      </c>
      <c r="AY224" s="149" t="s">
        <v>200</v>
      </c>
    </row>
    <row r="225" spans="2:65" s="12" customFormat="1" ht="11.25">
      <c r="B225" s="147"/>
      <c r="D225" s="148" t="s">
        <v>209</v>
      </c>
      <c r="E225" s="149" t="s">
        <v>1</v>
      </c>
      <c r="F225" s="150" t="s">
        <v>363</v>
      </c>
      <c r="H225" s="151">
        <v>-16.574000000000002</v>
      </c>
      <c r="I225" s="152"/>
      <c r="L225" s="147"/>
      <c r="M225" s="153"/>
      <c r="T225" s="154"/>
      <c r="AT225" s="149" t="s">
        <v>209</v>
      </c>
      <c r="AU225" s="149" t="s">
        <v>87</v>
      </c>
      <c r="AV225" s="12" t="s">
        <v>87</v>
      </c>
      <c r="AW225" s="12" t="s">
        <v>32</v>
      </c>
      <c r="AX225" s="12" t="s">
        <v>77</v>
      </c>
      <c r="AY225" s="149" t="s">
        <v>200</v>
      </c>
    </row>
    <row r="226" spans="2:65" s="12" customFormat="1" ht="11.25">
      <c r="B226" s="147"/>
      <c r="D226" s="148" t="s">
        <v>209</v>
      </c>
      <c r="E226" s="149" t="s">
        <v>1</v>
      </c>
      <c r="F226" s="150" t="s">
        <v>364</v>
      </c>
      <c r="H226" s="151">
        <v>-20.120999999999999</v>
      </c>
      <c r="I226" s="152"/>
      <c r="L226" s="147"/>
      <c r="M226" s="153"/>
      <c r="T226" s="154"/>
      <c r="AT226" s="149" t="s">
        <v>209</v>
      </c>
      <c r="AU226" s="149" t="s">
        <v>87</v>
      </c>
      <c r="AV226" s="12" t="s">
        <v>87</v>
      </c>
      <c r="AW226" s="12" t="s">
        <v>32</v>
      </c>
      <c r="AX226" s="12" t="s">
        <v>77</v>
      </c>
      <c r="AY226" s="149" t="s">
        <v>200</v>
      </c>
    </row>
    <row r="227" spans="2:65" s="12" customFormat="1" ht="11.25">
      <c r="B227" s="147"/>
      <c r="D227" s="148" t="s">
        <v>209</v>
      </c>
      <c r="E227" s="149" t="s">
        <v>1</v>
      </c>
      <c r="F227" s="150" t="s">
        <v>365</v>
      </c>
      <c r="H227" s="151">
        <v>-4.3109999999999999</v>
      </c>
      <c r="I227" s="152"/>
      <c r="L227" s="147"/>
      <c r="M227" s="153"/>
      <c r="T227" s="154"/>
      <c r="AT227" s="149" t="s">
        <v>209</v>
      </c>
      <c r="AU227" s="149" t="s">
        <v>87</v>
      </c>
      <c r="AV227" s="12" t="s">
        <v>87</v>
      </c>
      <c r="AW227" s="12" t="s">
        <v>32</v>
      </c>
      <c r="AX227" s="12" t="s">
        <v>77</v>
      </c>
      <c r="AY227" s="149" t="s">
        <v>200</v>
      </c>
    </row>
    <row r="228" spans="2:65" s="15" customFormat="1" ht="11.25">
      <c r="B228" s="168"/>
      <c r="D228" s="148" t="s">
        <v>209</v>
      </c>
      <c r="E228" s="169" t="s">
        <v>1</v>
      </c>
      <c r="F228" s="170" t="s">
        <v>359</v>
      </c>
      <c r="H228" s="171">
        <v>-110.495</v>
      </c>
      <c r="I228" s="172"/>
      <c r="L228" s="168"/>
      <c r="M228" s="173"/>
      <c r="T228" s="174"/>
      <c r="AT228" s="169" t="s">
        <v>209</v>
      </c>
      <c r="AU228" s="169" t="s">
        <v>87</v>
      </c>
      <c r="AV228" s="15" t="s">
        <v>162</v>
      </c>
      <c r="AW228" s="15" t="s">
        <v>32</v>
      </c>
      <c r="AX228" s="15" t="s">
        <v>77</v>
      </c>
      <c r="AY228" s="169" t="s">
        <v>200</v>
      </c>
    </row>
    <row r="229" spans="2:65" s="13" customFormat="1" ht="11.25">
      <c r="B229" s="155"/>
      <c r="D229" s="148" t="s">
        <v>209</v>
      </c>
      <c r="E229" s="156" t="s">
        <v>129</v>
      </c>
      <c r="F229" s="157" t="s">
        <v>230</v>
      </c>
      <c r="H229" s="158">
        <v>589.827</v>
      </c>
      <c r="I229" s="159"/>
      <c r="L229" s="155"/>
      <c r="M229" s="160"/>
      <c r="T229" s="161"/>
      <c r="AT229" s="156" t="s">
        <v>209</v>
      </c>
      <c r="AU229" s="156" t="s">
        <v>87</v>
      </c>
      <c r="AV229" s="13" t="s">
        <v>207</v>
      </c>
      <c r="AW229" s="13" t="s">
        <v>32</v>
      </c>
      <c r="AX229" s="13" t="s">
        <v>77</v>
      </c>
      <c r="AY229" s="156" t="s">
        <v>200</v>
      </c>
    </row>
    <row r="230" spans="2:65" s="12" customFormat="1" ht="11.25">
      <c r="B230" s="147"/>
      <c r="D230" s="148" t="s">
        <v>209</v>
      </c>
      <c r="E230" s="149" t="s">
        <v>1</v>
      </c>
      <c r="F230" s="150" t="s">
        <v>366</v>
      </c>
      <c r="H230" s="151">
        <v>501.35300000000001</v>
      </c>
      <c r="I230" s="152"/>
      <c r="L230" s="147"/>
      <c r="M230" s="153"/>
      <c r="T230" s="154"/>
      <c r="AT230" s="149" t="s">
        <v>209</v>
      </c>
      <c r="AU230" s="149" t="s">
        <v>87</v>
      </c>
      <c r="AV230" s="12" t="s">
        <v>87</v>
      </c>
      <c r="AW230" s="12" t="s">
        <v>32</v>
      </c>
      <c r="AX230" s="12" t="s">
        <v>77</v>
      </c>
      <c r="AY230" s="149" t="s">
        <v>200</v>
      </c>
    </row>
    <row r="231" spans="2:65" s="13" customFormat="1" ht="11.25">
      <c r="B231" s="155"/>
      <c r="D231" s="148" t="s">
        <v>209</v>
      </c>
      <c r="E231" s="156" t="s">
        <v>1</v>
      </c>
      <c r="F231" s="157" t="s">
        <v>230</v>
      </c>
      <c r="H231" s="158">
        <v>501.35300000000001</v>
      </c>
      <c r="I231" s="159"/>
      <c r="L231" s="155"/>
      <c r="M231" s="160"/>
      <c r="T231" s="161"/>
      <c r="AT231" s="156" t="s">
        <v>209</v>
      </c>
      <c r="AU231" s="156" t="s">
        <v>87</v>
      </c>
      <c r="AV231" s="13" t="s">
        <v>207</v>
      </c>
      <c r="AW231" s="13" t="s">
        <v>32</v>
      </c>
      <c r="AX231" s="13" t="s">
        <v>85</v>
      </c>
      <c r="AY231" s="156" t="s">
        <v>200</v>
      </c>
    </row>
    <row r="232" spans="2:65" s="1" customFormat="1" ht="33" customHeight="1">
      <c r="B232" s="32"/>
      <c r="C232" s="134" t="s">
        <v>367</v>
      </c>
      <c r="D232" s="134" t="s">
        <v>202</v>
      </c>
      <c r="E232" s="135" t="s">
        <v>368</v>
      </c>
      <c r="F232" s="136" t="s">
        <v>369</v>
      </c>
      <c r="G232" s="137" t="s">
        <v>302</v>
      </c>
      <c r="H232" s="138">
        <v>88.474000000000004</v>
      </c>
      <c r="I232" s="139"/>
      <c r="J232" s="140">
        <f>ROUND(I232*H232,2)</f>
        <v>0</v>
      </c>
      <c r="K232" s="136" t="s">
        <v>206</v>
      </c>
      <c r="L232" s="32"/>
      <c r="M232" s="141" t="s">
        <v>1</v>
      </c>
      <c r="N232" s="142" t="s">
        <v>42</v>
      </c>
      <c r="P232" s="143">
        <f>O232*H232</f>
        <v>0</v>
      </c>
      <c r="Q232" s="143">
        <v>0</v>
      </c>
      <c r="R232" s="143">
        <f>Q232*H232</f>
        <v>0</v>
      </c>
      <c r="S232" s="143">
        <v>0</v>
      </c>
      <c r="T232" s="144">
        <f>S232*H232</f>
        <v>0</v>
      </c>
      <c r="AR232" s="145" t="s">
        <v>207</v>
      </c>
      <c r="AT232" s="145" t="s">
        <v>202</v>
      </c>
      <c r="AU232" s="145" t="s">
        <v>87</v>
      </c>
      <c r="AY232" s="17" t="s">
        <v>200</v>
      </c>
      <c r="BE232" s="146">
        <f>IF(N232="základní",J232,0)</f>
        <v>0</v>
      </c>
      <c r="BF232" s="146">
        <f>IF(N232="snížená",J232,0)</f>
        <v>0</v>
      </c>
      <c r="BG232" s="146">
        <f>IF(N232="zákl. přenesená",J232,0)</f>
        <v>0</v>
      </c>
      <c r="BH232" s="146">
        <f>IF(N232="sníž. přenesená",J232,0)</f>
        <v>0</v>
      </c>
      <c r="BI232" s="146">
        <f>IF(N232="nulová",J232,0)</f>
        <v>0</v>
      </c>
      <c r="BJ232" s="17" t="s">
        <v>85</v>
      </c>
      <c r="BK232" s="146">
        <f>ROUND(I232*H232,2)</f>
        <v>0</v>
      </c>
      <c r="BL232" s="17" t="s">
        <v>207</v>
      </c>
      <c r="BM232" s="145" t="s">
        <v>370</v>
      </c>
    </row>
    <row r="233" spans="2:65" s="12" customFormat="1" ht="11.25">
      <c r="B233" s="147"/>
      <c r="D233" s="148" t="s">
        <v>209</v>
      </c>
      <c r="E233" s="149" t="s">
        <v>1</v>
      </c>
      <c r="F233" s="150" t="s">
        <v>371</v>
      </c>
      <c r="H233" s="151">
        <v>88.474000000000004</v>
      </c>
      <c r="I233" s="152"/>
      <c r="L233" s="147"/>
      <c r="M233" s="153"/>
      <c r="T233" s="154"/>
      <c r="AT233" s="149" t="s">
        <v>209</v>
      </c>
      <c r="AU233" s="149" t="s">
        <v>87</v>
      </c>
      <c r="AV233" s="12" t="s">
        <v>87</v>
      </c>
      <c r="AW233" s="12" t="s">
        <v>32</v>
      </c>
      <c r="AX233" s="12" t="s">
        <v>85</v>
      </c>
      <c r="AY233" s="149" t="s">
        <v>200</v>
      </c>
    </row>
    <row r="234" spans="2:65" s="1" customFormat="1" ht="24.2" customHeight="1">
      <c r="B234" s="32"/>
      <c r="C234" s="134" t="s">
        <v>372</v>
      </c>
      <c r="D234" s="134" t="s">
        <v>202</v>
      </c>
      <c r="E234" s="135" t="s">
        <v>373</v>
      </c>
      <c r="F234" s="136" t="s">
        <v>374</v>
      </c>
      <c r="G234" s="137" t="s">
        <v>205</v>
      </c>
      <c r="H234" s="138">
        <v>621.11</v>
      </c>
      <c r="I234" s="139"/>
      <c r="J234" s="140">
        <f>ROUND(I234*H234,2)</f>
        <v>0</v>
      </c>
      <c r="K234" s="136" t="s">
        <v>206</v>
      </c>
      <c r="L234" s="32"/>
      <c r="M234" s="141" t="s">
        <v>1</v>
      </c>
      <c r="N234" s="142" t="s">
        <v>42</v>
      </c>
      <c r="P234" s="143">
        <f>O234*H234</f>
        <v>0</v>
      </c>
      <c r="Q234" s="143">
        <v>8.4999999999999995E-4</v>
      </c>
      <c r="R234" s="143">
        <f>Q234*H234</f>
        <v>0.52794350000000001</v>
      </c>
      <c r="S234" s="143">
        <v>0</v>
      </c>
      <c r="T234" s="144">
        <f>S234*H234</f>
        <v>0</v>
      </c>
      <c r="AR234" s="145" t="s">
        <v>207</v>
      </c>
      <c r="AT234" s="145" t="s">
        <v>202</v>
      </c>
      <c r="AU234" s="145" t="s">
        <v>87</v>
      </c>
      <c r="AY234" s="17" t="s">
        <v>200</v>
      </c>
      <c r="BE234" s="146">
        <f>IF(N234="základní",J234,0)</f>
        <v>0</v>
      </c>
      <c r="BF234" s="146">
        <f>IF(N234="snížená",J234,0)</f>
        <v>0</v>
      </c>
      <c r="BG234" s="146">
        <f>IF(N234="zákl. přenesená",J234,0)</f>
        <v>0</v>
      </c>
      <c r="BH234" s="146">
        <f>IF(N234="sníž. přenesená",J234,0)</f>
        <v>0</v>
      </c>
      <c r="BI234" s="146">
        <f>IF(N234="nulová",J234,0)</f>
        <v>0</v>
      </c>
      <c r="BJ234" s="17" t="s">
        <v>85</v>
      </c>
      <c r="BK234" s="146">
        <f>ROUND(I234*H234,2)</f>
        <v>0</v>
      </c>
      <c r="BL234" s="17" t="s">
        <v>207</v>
      </c>
      <c r="BM234" s="145" t="s">
        <v>375</v>
      </c>
    </row>
    <row r="235" spans="2:65" s="14" customFormat="1" ht="11.25">
      <c r="B235" s="162"/>
      <c r="D235" s="148" t="s">
        <v>209</v>
      </c>
      <c r="E235" s="163" t="s">
        <v>1</v>
      </c>
      <c r="F235" s="164" t="s">
        <v>345</v>
      </c>
      <c r="H235" s="163" t="s">
        <v>1</v>
      </c>
      <c r="I235" s="165"/>
      <c r="L235" s="162"/>
      <c r="M235" s="166"/>
      <c r="T235" s="167"/>
      <c r="AT235" s="163" t="s">
        <v>209</v>
      </c>
      <c r="AU235" s="163" t="s">
        <v>87</v>
      </c>
      <c r="AV235" s="14" t="s">
        <v>85</v>
      </c>
      <c r="AW235" s="14" t="s">
        <v>32</v>
      </c>
      <c r="AX235" s="14" t="s">
        <v>77</v>
      </c>
      <c r="AY235" s="163" t="s">
        <v>200</v>
      </c>
    </row>
    <row r="236" spans="2:65" s="12" customFormat="1" ht="11.25">
      <c r="B236" s="147"/>
      <c r="D236" s="148" t="s">
        <v>209</v>
      </c>
      <c r="E236" s="149" t="s">
        <v>1</v>
      </c>
      <c r="F236" s="150" t="s">
        <v>376</v>
      </c>
      <c r="H236" s="151">
        <v>7.327</v>
      </c>
      <c r="I236" s="152"/>
      <c r="L236" s="147"/>
      <c r="M236" s="153"/>
      <c r="T236" s="154"/>
      <c r="AT236" s="149" t="s">
        <v>209</v>
      </c>
      <c r="AU236" s="149" t="s">
        <v>87</v>
      </c>
      <c r="AV236" s="12" t="s">
        <v>87</v>
      </c>
      <c r="AW236" s="12" t="s">
        <v>32</v>
      </c>
      <c r="AX236" s="12" t="s">
        <v>77</v>
      </c>
      <c r="AY236" s="149" t="s">
        <v>200</v>
      </c>
    </row>
    <row r="237" spans="2:65" s="12" customFormat="1" ht="11.25">
      <c r="B237" s="147"/>
      <c r="D237" s="148" t="s">
        <v>209</v>
      </c>
      <c r="E237" s="149" t="s">
        <v>1</v>
      </c>
      <c r="F237" s="150" t="s">
        <v>377</v>
      </c>
      <c r="H237" s="151">
        <v>59.67</v>
      </c>
      <c r="I237" s="152"/>
      <c r="L237" s="147"/>
      <c r="M237" s="153"/>
      <c r="T237" s="154"/>
      <c r="AT237" s="149" t="s">
        <v>209</v>
      </c>
      <c r="AU237" s="149" t="s">
        <v>87</v>
      </c>
      <c r="AV237" s="12" t="s">
        <v>87</v>
      </c>
      <c r="AW237" s="12" t="s">
        <v>32</v>
      </c>
      <c r="AX237" s="12" t="s">
        <v>77</v>
      </c>
      <c r="AY237" s="149" t="s">
        <v>200</v>
      </c>
    </row>
    <row r="238" spans="2:65" s="12" customFormat="1" ht="11.25">
      <c r="B238" s="147"/>
      <c r="D238" s="148" t="s">
        <v>209</v>
      </c>
      <c r="E238" s="149" t="s">
        <v>1</v>
      </c>
      <c r="F238" s="150" t="s">
        <v>378</v>
      </c>
      <c r="H238" s="151">
        <v>57.854999999999997</v>
      </c>
      <c r="I238" s="152"/>
      <c r="L238" s="147"/>
      <c r="M238" s="153"/>
      <c r="T238" s="154"/>
      <c r="AT238" s="149" t="s">
        <v>209</v>
      </c>
      <c r="AU238" s="149" t="s">
        <v>87</v>
      </c>
      <c r="AV238" s="12" t="s">
        <v>87</v>
      </c>
      <c r="AW238" s="12" t="s">
        <v>32</v>
      </c>
      <c r="AX238" s="12" t="s">
        <v>77</v>
      </c>
      <c r="AY238" s="149" t="s">
        <v>200</v>
      </c>
    </row>
    <row r="239" spans="2:65" s="12" customFormat="1" ht="11.25">
      <c r="B239" s="147"/>
      <c r="D239" s="148" t="s">
        <v>209</v>
      </c>
      <c r="E239" s="149" t="s">
        <v>1</v>
      </c>
      <c r="F239" s="150" t="s">
        <v>379</v>
      </c>
      <c r="H239" s="151">
        <v>266.46300000000002</v>
      </c>
      <c r="I239" s="152"/>
      <c r="L239" s="147"/>
      <c r="M239" s="153"/>
      <c r="T239" s="154"/>
      <c r="AT239" s="149" t="s">
        <v>209</v>
      </c>
      <c r="AU239" s="149" t="s">
        <v>87</v>
      </c>
      <c r="AV239" s="12" t="s">
        <v>87</v>
      </c>
      <c r="AW239" s="12" t="s">
        <v>32</v>
      </c>
      <c r="AX239" s="12" t="s">
        <v>77</v>
      </c>
      <c r="AY239" s="149" t="s">
        <v>200</v>
      </c>
    </row>
    <row r="240" spans="2:65" s="12" customFormat="1" ht="11.25">
      <c r="B240" s="147"/>
      <c r="D240" s="148" t="s">
        <v>209</v>
      </c>
      <c r="E240" s="149" t="s">
        <v>1</v>
      </c>
      <c r="F240" s="150" t="s">
        <v>380</v>
      </c>
      <c r="H240" s="151">
        <v>69.959999999999994</v>
      </c>
      <c r="I240" s="152"/>
      <c r="L240" s="147"/>
      <c r="M240" s="153"/>
      <c r="T240" s="154"/>
      <c r="AT240" s="149" t="s">
        <v>209</v>
      </c>
      <c r="AU240" s="149" t="s">
        <v>87</v>
      </c>
      <c r="AV240" s="12" t="s">
        <v>87</v>
      </c>
      <c r="AW240" s="12" t="s">
        <v>32</v>
      </c>
      <c r="AX240" s="12" t="s">
        <v>77</v>
      </c>
      <c r="AY240" s="149" t="s">
        <v>200</v>
      </c>
    </row>
    <row r="241" spans="2:65" s="12" customFormat="1" ht="11.25">
      <c r="B241" s="147"/>
      <c r="D241" s="148" t="s">
        <v>209</v>
      </c>
      <c r="E241" s="149" t="s">
        <v>1</v>
      </c>
      <c r="F241" s="150" t="s">
        <v>381</v>
      </c>
      <c r="H241" s="151">
        <v>173.072</v>
      </c>
      <c r="I241" s="152"/>
      <c r="L241" s="147"/>
      <c r="M241" s="153"/>
      <c r="T241" s="154"/>
      <c r="AT241" s="149" t="s">
        <v>209</v>
      </c>
      <c r="AU241" s="149" t="s">
        <v>87</v>
      </c>
      <c r="AV241" s="12" t="s">
        <v>87</v>
      </c>
      <c r="AW241" s="12" t="s">
        <v>32</v>
      </c>
      <c r="AX241" s="12" t="s">
        <v>77</v>
      </c>
      <c r="AY241" s="149" t="s">
        <v>200</v>
      </c>
    </row>
    <row r="242" spans="2:65" s="12" customFormat="1" ht="11.25">
      <c r="B242" s="147"/>
      <c r="D242" s="148" t="s">
        <v>209</v>
      </c>
      <c r="E242" s="149" t="s">
        <v>1</v>
      </c>
      <c r="F242" s="150" t="s">
        <v>382</v>
      </c>
      <c r="H242" s="151">
        <v>102.309</v>
      </c>
      <c r="I242" s="152"/>
      <c r="L242" s="147"/>
      <c r="M242" s="153"/>
      <c r="T242" s="154"/>
      <c r="AT242" s="149" t="s">
        <v>209</v>
      </c>
      <c r="AU242" s="149" t="s">
        <v>87</v>
      </c>
      <c r="AV242" s="12" t="s">
        <v>87</v>
      </c>
      <c r="AW242" s="12" t="s">
        <v>32</v>
      </c>
      <c r="AX242" s="12" t="s">
        <v>77</v>
      </c>
      <c r="AY242" s="149" t="s">
        <v>200</v>
      </c>
    </row>
    <row r="243" spans="2:65" s="12" customFormat="1" ht="11.25">
      <c r="B243" s="147"/>
      <c r="D243" s="148" t="s">
        <v>209</v>
      </c>
      <c r="E243" s="149" t="s">
        <v>1</v>
      </c>
      <c r="F243" s="150" t="s">
        <v>383</v>
      </c>
      <c r="H243" s="151">
        <v>184.52600000000001</v>
      </c>
      <c r="I243" s="152"/>
      <c r="L243" s="147"/>
      <c r="M243" s="153"/>
      <c r="T243" s="154"/>
      <c r="AT243" s="149" t="s">
        <v>209</v>
      </c>
      <c r="AU243" s="149" t="s">
        <v>87</v>
      </c>
      <c r="AV243" s="12" t="s">
        <v>87</v>
      </c>
      <c r="AW243" s="12" t="s">
        <v>32</v>
      </c>
      <c r="AX243" s="12" t="s">
        <v>77</v>
      </c>
      <c r="AY243" s="149" t="s">
        <v>200</v>
      </c>
    </row>
    <row r="244" spans="2:65" s="12" customFormat="1" ht="11.25">
      <c r="B244" s="147"/>
      <c r="D244" s="148" t="s">
        <v>209</v>
      </c>
      <c r="E244" s="149" t="s">
        <v>1</v>
      </c>
      <c r="F244" s="150" t="s">
        <v>384</v>
      </c>
      <c r="H244" s="151">
        <v>40.32</v>
      </c>
      <c r="I244" s="152"/>
      <c r="L244" s="147"/>
      <c r="M244" s="153"/>
      <c r="T244" s="154"/>
      <c r="AT244" s="149" t="s">
        <v>209</v>
      </c>
      <c r="AU244" s="149" t="s">
        <v>87</v>
      </c>
      <c r="AV244" s="12" t="s">
        <v>87</v>
      </c>
      <c r="AW244" s="12" t="s">
        <v>32</v>
      </c>
      <c r="AX244" s="12" t="s">
        <v>77</v>
      </c>
      <c r="AY244" s="149" t="s">
        <v>200</v>
      </c>
    </row>
    <row r="245" spans="2:65" s="12" customFormat="1" ht="11.25">
      <c r="B245" s="147"/>
      <c r="D245" s="148" t="s">
        <v>209</v>
      </c>
      <c r="E245" s="149" t="s">
        <v>1</v>
      </c>
      <c r="F245" s="150" t="s">
        <v>385</v>
      </c>
      <c r="H245" s="151">
        <v>39.04</v>
      </c>
      <c r="I245" s="152"/>
      <c r="L245" s="147"/>
      <c r="M245" s="153"/>
      <c r="T245" s="154"/>
      <c r="AT245" s="149" t="s">
        <v>209</v>
      </c>
      <c r="AU245" s="149" t="s">
        <v>87</v>
      </c>
      <c r="AV245" s="12" t="s">
        <v>87</v>
      </c>
      <c r="AW245" s="12" t="s">
        <v>32</v>
      </c>
      <c r="AX245" s="12" t="s">
        <v>77</v>
      </c>
      <c r="AY245" s="149" t="s">
        <v>200</v>
      </c>
    </row>
    <row r="246" spans="2:65" s="12" customFormat="1" ht="11.25">
      <c r="B246" s="147"/>
      <c r="D246" s="148" t="s">
        <v>209</v>
      </c>
      <c r="E246" s="149" t="s">
        <v>1</v>
      </c>
      <c r="F246" s="150" t="s">
        <v>386</v>
      </c>
      <c r="H246" s="151">
        <v>38.4</v>
      </c>
      <c r="I246" s="152"/>
      <c r="L246" s="147"/>
      <c r="M246" s="153"/>
      <c r="T246" s="154"/>
      <c r="AT246" s="149" t="s">
        <v>209</v>
      </c>
      <c r="AU246" s="149" t="s">
        <v>87</v>
      </c>
      <c r="AV246" s="12" t="s">
        <v>87</v>
      </c>
      <c r="AW246" s="12" t="s">
        <v>32</v>
      </c>
      <c r="AX246" s="12" t="s">
        <v>77</v>
      </c>
      <c r="AY246" s="149" t="s">
        <v>200</v>
      </c>
    </row>
    <row r="247" spans="2:65" s="12" customFormat="1" ht="11.25">
      <c r="B247" s="147"/>
      <c r="D247" s="148" t="s">
        <v>209</v>
      </c>
      <c r="E247" s="149" t="s">
        <v>1</v>
      </c>
      <c r="F247" s="150" t="s">
        <v>387</v>
      </c>
      <c r="H247" s="151">
        <v>23.76</v>
      </c>
      <c r="I247" s="152"/>
      <c r="L247" s="147"/>
      <c r="M247" s="153"/>
      <c r="T247" s="154"/>
      <c r="AT247" s="149" t="s">
        <v>209</v>
      </c>
      <c r="AU247" s="149" t="s">
        <v>87</v>
      </c>
      <c r="AV247" s="12" t="s">
        <v>87</v>
      </c>
      <c r="AW247" s="12" t="s">
        <v>32</v>
      </c>
      <c r="AX247" s="12" t="s">
        <v>77</v>
      </c>
      <c r="AY247" s="149" t="s">
        <v>200</v>
      </c>
    </row>
    <row r="248" spans="2:65" s="12" customFormat="1" ht="11.25">
      <c r="B248" s="147"/>
      <c r="D248" s="148" t="s">
        <v>209</v>
      </c>
      <c r="E248" s="149" t="s">
        <v>1</v>
      </c>
      <c r="F248" s="150" t="s">
        <v>388</v>
      </c>
      <c r="H248" s="151">
        <v>-441.59199999999998</v>
      </c>
      <c r="I248" s="152"/>
      <c r="L248" s="147"/>
      <c r="M248" s="153"/>
      <c r="T248" s="154"/>
      <c r="AT248" s="149" t="s">
        <v>209</v>
      </c>
      <c r="AU248" s="149" t="s">
        <v>87</v>
      </c>
      <c r="AV248" s="12" t="s">
        <v>87</v>
      </c>
      <c r="AW248" s="12" t="s">
        <v>32</v>
      </c>
      <c r="AX248" s="12" t="s">
        <v>77</v>
      </c>
      <c r="AY248" s="149" t="s">
        <v>200</v>
      </c>
    </row>
    <row r="249" spans="2:65" s="13" customFormat="1" ht="11.25">
      <c r="B249" s="155"/>
      <c r="D249" s="148" t="s">
        <v>209</v>
      </c>
      <c r="E249" s="156" t="s">
        <v>1</v>
      </c>
      <c r="F249" s="157" t="s">
        <v>230</v>
      </c>
      <c r="H249" s="158">
        <v>621.11</v>
      </c>
      <c r="I249" s="159"/>
      <c r="L249" s="155"/>
      <c r="M249" s="160"/>
      <c r="T249" s="161"/>
      <c r="AT249" s="156" t="s">
        <v>209</v>
      </c>
      <c r="AU249" s="156" t="s">
        <v>87</v>
      </c>
      <c r="AV249" s="13" t="s">
        <v>207</v>
      </c>
      <c r="AW249" s="13" t="s">
        <v>32</v>
      </c>
      <c r="AX249" s="13" t="s">
        <v>85</v>
      </c>
      <c r="AY249" s="156" t="s">
        <v>200</v>
      </c>
    </row>
    <row r="250" spans="2:65" s="1" customFormat="1" ht="24.2" customHeight="1">
      <c r="B250" s="32"/>
      <c r="C250" s="134" t="s">
        <v>389</v>
      </c>
      <c r="D250" s="134" t="s">
        <v>202</v>
      </c>
      <c r="E250" s="135" t="s">
        <v>390</v>
      </c>
      <c r="F250" s="136" t="s">
        <v>391</v>
      </c>
      <c r="G250" s="137" t="s">
        <v>205</v>
      </c>
      <c r="H250" s="138">
        <v>621.11</v>
      </c>
      <c r="I250" s="139"/>
      <c r="J250" s="140">
        <f>ROUND(I250*H250,2)</f>
        <v>0</v>
      </c>
      <c r="K250" s="136" t="s">
        <v>206</v>
      </c>
      <c r="L250" s="32"/>
      <c r="M250" s="141" t="s">
        <v>1</v>
      </c>
      <c r="N250" s="142" t="s">
        <v>42</v>
      </c>
      <c r="P250" s="143">
        <f>O250*H250</f>
        <v>0</v>
      </c>
      <c r="Q250" s="143">
        <v>0</v>
      </c>
      <c r="R250" s="143">
        <f>Q250*H250</f>
        <v>0</v>
      </c>
      <c r="S250" s="143">
        <v>0</v>
      </c>
      <c r="T250" s="144">
        <f>S250*H250</f>
        <v>0</v>
      </c>
      <c r="AR250" s="145" t="s">
        <v>207</v>
      </c>
      <c r="AT250" s="145" t="s">
        <v>202</v>
      </c>
      <c r="AU250" s="145" t="s">
        <v>87</v>
      </c>
      <c r="AY250" s="17" t="s">
        <v>200</v>
      </c>
      <c r="BE250" s="146">
        <f>IF(N250="základní",J250,0)</f>
        <v>0</v>
      </c>
      <c r="BF250" s="146">
        <f>IF(N250="snížená",J250,0)</f>
        <v>0</v>
      </c>
      <c r="BG250" s="146">
        <f>IF(N250="zákl. přenesená",J250,0)</f>
        <v>0</v>
      </c>
      <c r="BH250" s="146">
        <f>IF(N250="sníž. přenesená",J250,0)</f>
        <v>0</v>
      </c>
      <c r="BI250" s="146">
        <f>IF(N250="nulová",J250,0)</f>
        <v>0</v>
      </c>
      <c r="BJ250" s="17" t="s">
        <v>85</v>
      </c>
      <c r="BK250" s="146">
        <f>ROUND(I250*H250,2)</f>
        <v>0</v>
      </c>
      <c r="BL250" s="17" t="s">
        <v>207</v>
      </c>
      <c r="BM250" s="145" t="s">
        <v>392</v>
      </c>
    </row>
    <row r="251" spans="2:65" s="1" customFormat="1" ht="24.2" customHeight="1">
      <c r="B251" s="32"/>
      <c r="C251" s="134" t="s">
        <v>393</v>
      </c>
      <c r="D251" s="134" t="s">
        <v>202</v>
      </c>
      <c r="E251" s="135" t="s">
        <v>394</v>
      </c>
      <c r="F251" s="136" t="s">
        <v>395</v>
      </c>
      <c r="G251" s="137" t="s">
        <v>205</v>
      </c>
      <c r="H251" s="138">
        <v>441.59199999999998</v>
      </c>
      <c r="I251" s="139"/>
      <c r="J251" s="140">
        <f>ROUND(I251*H251,2)</f>
        <v>0</v>
      </c>
      <c r="K251" s="136" t="s">
        <v>206</v>
      </c>
      <c r="L251" s="32"/>
      <c r="M251" s="141" t="s">
        <v>1</v>
      </c>
      <c r="N251" s="142" t="s">
        <v>42</v>
      </c>
      <c r="P251" s="143">
        <f>O251*H251</f>
        <v>0</v>
      </c>
      <c r="Q251" s="143">
        <v>2.0100000000000001E-3</v>
      </c>
      <c r="R251" s="143">
        <f>Q251*H251</f>
        <v>0.88759991999999999</v>
      </c>
      <c r="S251" s="143">
        <v>0</v>
      </c>
      <c r="T251" s="144">
        <f>S251*H251</f>
        <v>0</v>
      </c>
      <c r="AR251" s="145" t="s">
        <v>207</v>
      </c>
      <c r="AT251" s="145" t="s">
        <v>202</v>
      </c>
      <c r="AU251" s="145" t="s">
        <v>87</v>
      </c>
      <c r="AY251" s="17" t="s">
        <v>200</v>
      </c>
      <c r="BE251" s="146">
        <f>IF(N251="základní",J251,0)</f>
        <v>0</v>
      </c>
      <c r="BF251" s="146">
        <f>IF(N251="snížená",J251,0)</f>
        <v>0</v>
      </c>
      <c r="BG251" s="146">
        <f>IF(N251="zákl. přenesená",J251,0)</f>
        <v>0</v>
      </c>
      <c r="BH251" s="146">
        <f>IF(N251="sníž. přenesená",J251,0)</f>
        <v>0</v>
      </c>
      <c r="BI251" s="146">
        <f>IF(N251="nulová",J251,0)</f>
        <v>0</v>
      </c>
      <c r="BJ251" s="17" t="s">
        <v>85</v>
      </c>
      <c r="BK251" s="146">
        <f>ROUND(I251*H251,2)</f>
        <v>0</v>
      </c>
      <c r="BL251" s="17" t="s">
        <v>207</v>
      </c>
      <c r="BM251" s="145" t="s">
        <v>396</v>
      </c>
    </row>
    <row r="252" spans="2:65" s="14" customFormat="1" ht="11.25">
      <c r="B252" s="162"/>
      <c r="D252" s="148" t="s">
        <v>209</v>
      </c>
      <c r="E252" s="163" t="s">
        <v>1</v>
      </c>
      <c r="F252" s="164" t="s">
        <v>345</v>
      </c>
      <c r="H252" s="163" t="s">
        <v>1</v>
      </c>
      <c r="I252" s="165"/>
      <c r="L252" s="162"/>
      <c r="M252" s="166"/>
      <c r="T252" s="167"/>
      <c r="AT252" s="163" t="s">
        <v>209</v>
      </c>
      <c r="AU252" s="163" t="s">
        <v>87</v>
      </c>
      <c r="AV252" s="14" t="s">
        <v>85</v>
      </c>
      <c r="AW252" s="14" t="s">
        <v>32</v>
      </c>
      <c r="AX252" s="14" t="s">
        <v>77</v>
      </c>
      <c r="AY252" s="163" t="s">
        <v>200</v>
      </c>
    </row>
    <row r="253" spans="2:65" s="12" customFormat="1" ht="11.25">
      <c r="B253" s="147"/>
      <c r="D253" s="148" t="s">
        <v>209</v>
      </c>
      <c r="E253" s="149" t="s">
        <v>1</v>
      </c>
      <c r="F253" s="150" t="s">
        <v>397</v>
      </c>
      <c r="H253" s="151">
        <v>7.327</v>
      </c>
      <c r="I253" s="152"/>
      <c r="L253" s="147"/>
      <c r="M253" s="153"/>
      <c r="T253" s="154"/>
      <c r="AT253" s="149" t="s">
        <v>209</v>
      </c>
      <c r="AU253" s="149" t="s">
        <v>87</v>
      </c>
      <c r="AV253" s="12" t="s">
        <v>87</v>
      </c>
      <c r="AW253" s="12" t="s">
        <v>32</v>
      </c>
      <c r="AX253" s="12" t="s">
        <v>77</v>
      </c>
      <c r="AY253" s="149" t="s">
        <v>200</v>
      </c>
    </row>
    <row r="254" spans="2:65" s="12" customFormat="1" ht="11.25">
      <c r="B254" s="147"/>
      <c r="D254" s="148" t="s">
        <v>209</v>
      </c>
      <c r="E254" s="149" t="s">
        <v>1</v>
      </c>
      <c r="F254" s="150" t="s">
        <v>398</v>
      </c>
      <c r="H254" s="151">
        <v>59.67</v>
      </c>
      <c r="I254" s="152"/>
      <c r="L254" s="147"/>
      <c r="M254" s="153"/>
      <c r="T254" s="154"/>
      <c r="AT254" s="149" t="s">
        <v>209</v>
      </c>
      <c r="AU254" s="149" t="s">
        <v>87</v>
      </c>
      <c r="AV254" s="12" t="s">
        <v>87</v>
      </c>
      <c r="AW254" s="12" t="s">
        <v>32</v>
      </c>
      <c r="AX254" s="12" t="s">
        <v>77</v>
      </c>
      <c r="AY254" s="149" t="s">
        <v>200</v>
      </c>
    </row>
    <row r="255" spans="2:65" s="12" customFormat="1" ht="11.25">
      <c r="B255" s="147"/>
      <c r="D255" s="148" t="s">
        <v>209</v>
      </c>
      <c r="E255" s="149" t="s">
        <v>1</v>
      </c>
      <c r="F255" s="150" t="s">
        <v>378</v>
      </c>
      <c r="H255" s="151">
        <v>57.854999999999997</v>
      </c>
      <c r="I255" s="152"/>
      <c r="L255" s="147"/>
      <c r="M255" s="153"/>
      <c r="T255" s="154"/>
      <c r="AT255" s="149" t="s">
        <v>209</v>
      </c>
      <c r="AU255" s="149" t="s">
        <v>87</v>
      </c>
      <c r="AV255" s="12" t="s">
        <v>87</v>
      </c>
      <c r="AW255" s="12" t="s">
        <v>32</v>
      </c>
      <c r="AX255" s="12" t="s">
        <v>77</v>
      </c>
      <c r="AY255" s="149" t="s">
        <v>200</v>
      </c>
    </row>
    <row r="256" spans="2:65" s="12" customFormat="1" ht="11.25">
      <c r="B256" s="147"/>
      <c r="D256" s="148" t="s">
        <v>209</v>
      </c>
      <c r="E256" s="149" t="s">
        <v>1</v>
      </c>
      <c r="F256" s="150" t="s">
        <v>399</v>
      </c>
      <c r="H256" s="151">
        <v>68.134</v>
      </c>
      <c r="I256" s="152"/>
      <c r="L256" s="147"/>
      <c r="M256" s="153"/>
      <c r="T256" s="154"/>
      <c r="AT256" s="149" t="s">
        <v>209</v>
      </c>
      <c r="AU256" s="149" t="s">
        <v>87</v>
      </c>
      <c r="AV256" s="12" t="s">
        <v>87</v>
      </c>
      <c r="AW256" s="12" t="s">
        <v>32</v>
      </c>
      <c r="AX256" s="12" t="s">
        <v>77</v>
      </c>
      <c r="AY256" s="149" t="s">
        <v>200</v>
      </c>
    </row>
    <row r="257" spans="2:65" s="12" customFormat="1" ht="11.25">
      <c r="B257" s="147"/>
      <c r="D257" s="148" t="s">
        <v>209</v>
      </c>
      <c r="E257" s="149" t="s">
        <v>1</v>
      </c>
      <c r="F257" s="150" t="s">
        <v>383</v>
      </c>
      <c r="H257" s="151">
        <v>184.52600000000001</v>
      </c>
      <c r="I257" s="152"/>
      <c r="L257" s="147"/>
      <c r="M257" s="153"/>
      <c r="T257" s="154"/>
      <c r="AT257" s="149" t="s">
        <v>209</v>
      </c>
      <c r="AU257" s="149" t="s">
        <v>87</v>
      </c>
      <c r="AV257" s="12" t="s">
        <v>87</v>
      </c>
      <c r="AW257" s="12" t="s">
        <v>32</v>
      </c>
      <c r="AX257" s="12" t="s">
        <v>77</v>
      </c>
      <c r="AY257" s="149" t="s">
        <v>200</v>
      </c>
    </row>
    <row r="258" spans="2:65" s="12" customFormat="1" ht="11.25">
      <c r="B258" s="147"/>
      <c r="D258" s="148" t="s">
        <v>209</v>
      </c>
      <c r="E258" s="149" t="s">
        <v>1</v>
      </c>
      <c r="F258" s="150" t="s">
        <v>384</v>
      </c>
      <c r="H258" s="151">
        <v>40.32</v>
      </c>
      <c r="I258" s="152"/>
      <c r="L258" s="147"/>
      <c r="M258" s="153"/>
      <c r="T258" s="154"/>
      <c r="AT258" s="149" t="s">
        <v>209</v>
      </c>
      <c r="AU258" s="149" t="s">
        <v>87</v>
      </c>
      <c r="AV258" s="12" t="s">
        <v>87</v>
      </c>
      <c r="AW258" s="12" t="s">
        <v>32</v>
      </c>
      <c r="AX258" s="12" t="s">
        <v>77</v>
      </c>
      <c r="AY258" s="149" t="s">
        <v>200</v>
      </c>
    </row>
    <row r="259" spans="2:65" s="12" customFormat="1" ht="11.25">
      <c r="B259" s="147"/>
      <c r="D259" s="148" t="s">
        <v>209</v>
      </c>
      <c r="E259" s="149" t="s">
        <v>1</v>
      </c>
      <c r="F259" s="150" t="s">
        <v>387</v>
      </c>
      <c r="H259" s="151">
        <v>23.76</v>
      </c>
      <c r="I259" s="152"/>
      <c r="L259" s="147"/>
      <c r="M259" s="153"/>
      <c r="T259" s="154"/>
      <c r="AT259" s="149" t="s">
        <v>209</v>
      </c>
      <c r="AU259" s="149" t="s">
        <v>87</v>
      </c>
      <c r="AV259" s="12" t="s">
        <v>87</v>
      </c>
      <c r="AW259" s="12" t="s">
        <v>32</v>
      </c>
      <c r="AX259" s="12" t="s">
        <v>77</v>
      </c>
      <c r="AY259" s="149" t="s">
        <v>200</v>
      </c>
    </row>
    <row r="260" spans="2:65" s="13" customFormat="1" ht="11.25">
      <c r="B260" s="155"/>
      <c r="D260" s="148" t="s">
        <v>209</v>
      </c>
      <c r="E260" s="156" t="s">
        <v>139</v>
      </c>
      <c r="F260" s="157" t="s">
        <v>230</v>
      </c>
      <c r="H260" s="158">
        <v>441.59199999999998</v>
      </c>
      <c r="I260" s="159"/>
      <c r="L260" s="155"/>
      <c r="M260" s="160"/>
      <c r="T260" s="161"/>
      <c r="AT260" s="156" t="s">
        <v>209</v>
      </c>
      <c r="AU260" s="156" t="s">
        <v>87</v>
      </c>
      <c r="AV260" s="13" t="s">
        <v>207</v>
      </c>
      <c r="AW260" s="13" t="s">
        <v>32</v>
      </c>
      <c r="AX260" s="13" t="s">
        <v>85</v>
      </c>
      <c r="AY260" s="156" t="s">
        <v>200</v>
      </c>
    </row>
    <row r="261" spans="2:65" s="1" customFormat="1" ht="24.2" customHeight="1">
      <c r="B261" s="32"/>
      <c r="C261" s="134" t="s">
        <v>400</v>
      </c>
      <c r="D261" s="134" t="s">
        <v>202</v>
      </c>
      <c r="E261" s="135" t="s">
        <v>401</v>
      </c>
      <c r="F261" s="136" t="s">
        <v>402</v>
      </c>
      <c r="G261" s="137" t="s">
        <v>205</v>
      </c>
      <c r="H261" s="138">
        <v>441.59199999999998</v>
      </c>
      <c r="I261" s="139"/>
      <c r="J261" s="140">
        <f>ROUND(I261*H261,2)</f>
        <v>0</v>
      </c>
      <c r="K261" s="136" t="s">
        <v>206</v>
      </c>
      <c r="L261" s="32"/>
      <c r="M261" s="141" t="s">
        <v>1</v>
      </c>
      <c r="N261" s="142" t="s">
        <v>42</v>
      </c>
      <c r="P261" s="143">
        <f>O261*H261</f>
        <v>0</v>
      </c>
      <c r="Q261" s="143">
        <v>0</v>
      </c>
      <c r="R261" s="143">
        <f>Q261*H261</f>
        <v>0</v>
      </c>
      <c r="S261" s="143">
        <v>0</v>
      </c>
      <c r="T261" s="144">
        <f>S261*H261</f>
        <v>0</v>
      </c>
      <c r="AR261" s="145" t="s">
        <v>207</v>
      </c>
      <c r="AT261" s="145" t="s">
        <v>202</v>
      </c>
      <c r="AU261" s="145" t="s">
        <v>87</v>
      </c>
      <c r="AY261" s="17" t="s">
        <v>200</v>
      </c>
      <c r="BE261" s="146">
        <f>IF(N261="základní",J261,0)</f>
        <v>0</v>
      </c>
      <c r="BF261" s="146">
        <f>IF(N261="snížená",J261,0)</f>
        <v>0</v>
      </c>
      <c r="BG261" s="146">
        <f>IF(N261="zákl. přenesená",J261,0)</f>
        <v>0</v>
      </c>
      <c r="BH261" s="146">
        <f>IF(N261="sníž. přenesená",J261,0)</f>
        <v>0</v>
      </c>
      <c r="BI261" s="146">
        <f>IF(N261="nulová",J261,0)</f>
        <v>0</v>
      </c>
      <c r="BJ261" s="17" t="s">
        <v>85</v>
      </c>
      <c r="BK261" s="146">
        <f>ROUND(I261*H261,2)</f>
        <v>0</v>
      </c>
      <c r="BL261" s="17" t="s">
        <v>207</v>
      </c>
      <c r="BM261" s="145" t="s">
        <v>403</v>
      </c>
    </row>
    <row r="262" spans="2:65" s="1" customFormat="1" ht="24.2" customHeight="1">
      <c r="B262" s="32"/>
      <c r="C262" s="134" t="s">
        <v>404</v>
      </c>
      <c r="D262" s="134" t="s">
        <v>202</v>
      </c>
      <c r="E262" s="135" t="s">
        <v>405</v>
      </c>
      <c r="F262" s="136" t="s">
        <v>406</v>
      </c>
      <c r="G262" s="137" t="s">
        <v>205</v>
      </c>
      <c r="H262" s="138">
        <v>55.936</v>
      </c>
      <c r="I262" s="139"/>
      <c r="J262" s="140">
        <f>ROUND(I262*H262,2)</f>
        <v>0</v>
      </c>
      <c r="K262" s="136" t="s">
        <v>206</v>
      </c>
      <c r="L262" s="32"/>
      <c r="M262" s="141" t="s">
        <v>1</v>
      </c>
      <c r="N262" s="142" t="s">
        <v>42</v>
      </c>
      <c r="P262" s="143">
        <f>O262*H262</f>
        <v>0</v>
      </c>
      <c r="Q262" s="143">
        <v>2.0799999999999998E-3</v>
      </c>
      <c r="R262" s="143">
        <f>Q262*H262</f>
        <v>0.11634687999999999</v>
      </c>
      <c r="S262" s="143">
        <v>0</v>
      </c>
      <c r="T262" s="144">
        <f>S262*H262</f>
        <v>0</v>
      </c>
      <c r="AR262" s="145" t="s">
        <v>207</v>
      </c>
      <c r="AT262" s="145" t="s">
        <v>202</v>
      </c>
      <c r="AU262" s="145" t="s">
        <v>87</v>
      </c>
      <c r="AY262" s="17" t="s">
        <v>200</v>
      </c>
      <c r="BE262" s="146">
        <f>IF(N262="základní",J262,0)</f>
        <v>0</v>
      </c>
      <c r="BF262" s="146">
        <f>IF(N262="snížená",J262,0)</f>
        <v>0</v>
      </c>
      <c r="BG262" s="146">
        <f>IF(N262="zákl. přenesená",J262,0)</f>
        <v>0</v>
      </c>
      <c r="BH262" s="146">
        <f>IF(N262="sníž. přenesená",J262,0)</f>
        <v>0</v>
      </c>
      <c r="BI262" s="146">
        <f>IF(N262="nulová",J262,0)</f>
        <v>0</v>
      </c>
      <c r="BJ262" s="17" t="s">
        <v>85</v>
      </c>
      <c r="BK262" s="146">
        <f>ROUND(I262*H262,2)</f>
        <v>0</v>
      </c>
      <c r="BL262" s="17" t="s">
        <v>207</v>
      </c>
      <c r="BM262" s="145" t="s">
        <v>407</v>
      </c>
    </row>
    <row r="263" spans="2:65" s="14" customFormat="1" ht="11.25">
      <c r="B263" s="162"/>
      <c r="D263" s="148" t="s">
        <v>209</v>
      </c>
      <c r="E263" s="163" t="s">
        <v>1</v>
      </c>
      <c r="F263" s="164" t="s">
        <v>345</v>
      </c>
      <c r="H263" s="163" t="s">
        <v>1</v>
      </c>
      <c r="I263" s="165"/>
      <c r="L263" s="162"/>
      <c r="M263" s="166"/>
      <c r="T263" s="167"/>
      <c r="AT263" s="163" t="s">
        <v>209</v>
      </c>
      <c r="AU263" s="163" t="s">
        <v>87</v>
      </c>
      <c r="AV263" s="14" t="s">
        <v>85</v>
      </c>
      <c r="AW263" s="14" t="s">
        <v>32</v>
      </c>
      <c r="AX263" s="14" t="s">
        <v>77</v>
      </c>
      <c r="AY263" s="163" t="s">
        <v>200</v>
      </c>
    </row>
    <row r="264" spans="2:65" s="12" customFormat="1" ht="11.25">
      <c r="B264" s="147"/>
      <c r="D264" s="148" t="s">
        <v>209</v>
      </c>
      <c r="E264" s="149" t="s">
        <v>1</v>
      </c>
      <c r="F264" s="150" t="s">
        <v>408</v>
      </c>
      <c r="H264" s="151">
        <v>55.936</v>
      </c>
      <c r="I264" s="152"/>
      <c r="L264" s="147"/>
      <c r="M264" s="153"/>
      <c r="T264" s="154"/>
      <c r="AT264" s="149" t="s">
        <v>209</v>
      </c>
      <c r="AU264" s="149" t="s">
        <v>87</v>
      </c>
      <c r="AV264" s="12" t="s">
        <v>87</v>
      </c>
      <c r="AW264" s="12" t="s">
        <v>32</v>
      </c>
      <c r="AX264" s="12" t="s">
        <v>85</v>
      </c>
      <c r="AY264" s="149" t="s">
        <v>200</v>
      </c>
    </row>
    <row r="265" spans="2:65" s="1" customFormat="1" ht="24.2" customHeight="1">
      <c r="B265" s="32"/>
      <c r="C265" s="134" t="s">
        <v>409</v>
      </c>
      <c r="D265" s="134" t="s">
        <v>202</v>
      </c>
      <c r="E265" s="135" t="s">
        <v>410</v>
      </c>
      <c r="F265" s="136" t="s">
        <v>411</v>
      </c>
      <c r="G265" s="137" t="s">
        <v>205</v>
      </c>
      <c r="H265" s="138">
        <v>55.936</v>
      </c>
      <c r="I265" s="139"/>
      <c r="J265" s="140">
        <f>ROUND(I265*H265,2)</f>
        <v>0</v>
      </c>
      <c r="K265" s="136" t="s">
        <v>206</v>
      </c>
      <c r="L265" s="32"/>
      <c r="M265" s="141" t="s">
        <v>1</v>
      </c>
      <c r="N265" s="142" t="s">
        <v>42</v>
      </c>
      <c r="P265" s="143">
        <f>O265*H265</f>
        <v>0</v>
      </c>
      <c r="Q265" s="143">
        <v>0</v>
      </c>
      <c r="R265" s="143">
        <f>Q265*H265</f>
        <v>0</v>
      </c>
      <c r="S265" s="143">
        <v>0</v>
      </c>
      <c r="T265" s="144">
        <f>S265*H265</f>
        <v>0</v>
      </c>
      <c r="AR265" s="145" t="s">
        <v>207</v>
      </c>
      <c r="AT265" s="145" t="s">
        <v>202</v>
      </c>
      <c r="AU265" s="145" t="s">
        <v>87</v>
      </c>
      <c r="AY265" s="17" t="s">
        <v>200</v>
      </c>
      <c r="BE265" s="146">
        <f>IF(N265="základní",J265,0)</f>
        <v>0</v>
      </c>
      <c r="BF265" s="146">
        <f>IF(N265="snížená",J265,0)</f>
        <v>0</v>
      </c>
      <c r="BG265" s="146">
        <f>IF(N265="zákl. přenesená",J265,0)</f>
        <v>0</v>
      </c>
      <c r="BH265" s="146">
        <f>IF(N265="sníž. přenesená",J265,0)</f>
        <v>0</v>
      </c>
      <c r="BI265" s="146">
        <f>IF(N265="nulová",J265,0)</f>
        <v>0</v>
      </c>
      <c r="BJ265" s="17" t="s">
        <v>85</v>
      </c>
      <c r="BK265" s="146">
        <f>ROUND(I265*H265,2)</f>
        <v>0</v>
      </c>
      <c r="BL265" s="17" t="s">
        <v>207</v>
      </c>
      <c r="BM265" s="145" t="s">
        <v>412</v>
      </c>
    </row>
    <row r="266" spans="2:65" s="1" customFormat="1" ht="24.2" customHeight="1">
      <c r="B266" s="32"/>
      <c r="C266" s="134" t="s">
        <v>413</v>
      </c>
      <c r="D266" s="134" t="s">
        <v>202</v>
      </c>
      <c r="E266" s="135" t="s">
        <v>414</v>
      </c>
      <c r="F266" s="136" t="s">
        <v>415</v>
      </c>
      <c r="G266" s="137" t="s">
        <v>302</v>
      </c>
      <c r="H266" s="138">
        <v>3.899</v>
      </c>
      <c r="I266" s="139"/>
      <c r="J266" s="140">
        <f>ROUND(I266*H266,2)</f>
        <v>0</v>
      </c>
      <c r="K266" s="136" t="s">
        <v>206</v>
      </c>
      <c r="L266" s="32"/>
      <c r="M266" s="141" t="s">
        <v>1</v>
      </c>
      <c r="N266" s="142" t="s">
        <v>42</v>
      </c>
      <c r="P266" s="143">
        <f>O266*H266</f>
        <v>0</v>
      </c>
      <c r="Q266" s="143">
        <v>0</v>
      </c>
      <c r="R266" s="143">
        <f>Q266*H266</f>
        <v>0</v>
      </c>
      <c r="S266" s="143">
        <v>0</v>
      </c>
      <c r="T266" s="144">
        <f>S266*H266</f>
        <v>0</v>
      </c>
      <c r="AR266" s="145" t="s">
        <v>207</v>
      </c>
      <c r="AT266" s="145" t="s">
        <v>202</v>
      </c>
      <c r="AU266" s="145" t="s">
        <v>87</v>
      </c>
      <c r="AY266" s="17" t="s">
        <v>200</v>
      </c>
      <c r="BE266" s="146">
        <f>IF(N266="základní",J266,0)</f>
        <v>0</v>
      </c>
      <c r="BF266" s="146">
        <f>IF(N266="snížená",J266,0)</f>
        <v>0</v>
      </c>
      <c r="BG266" s="146">
        <f>IF(N266="zákl. přenesená",J266,0)</f>
        <v>0</v>
      </c>
      <c r="BH266" s="146">
        <f>IF(N266="sníž. přenesená",J266,0)</f>
        <v>0</v>
      </c>
      <c r="BI266" s="146">
        <f>IF(N266="nulová",J266,0)</f>
        <v>0</v>
      </c>
      <c r="BJ266" s="17" t="s">
        <v>85</v>
      </c>
      <c r="BK266" s="146">
        <f>ROUND(I266*H266,2)</f>
        <v>0</v>
      </c>
      <c r="BL266" s="17" t="s">
        <v>207</v>
      </c>
      <c r="BM266" s="145" t="s">
        <v>416</v>
      </c>
    </row>
    <row r="267" spans="2:65" s="12" customFormat="1" ht="11.25">
      <c r="B267" s="147"/>
      <c r="D267" s="148" t="s">
        <v>209</v>
      </c>
      <c r="E267" s="149" t="s">
        <v>1</v>
      </c>
      <c r="F267" s="150" t="s">
        <v>417</v>
      </c>
      <c r="H267" s="151">
        <v>0.57399999999999995</v>
      </c>
      <c r="I267" s="152"/>
      <c r="L267" s="147"/>
      <c r="M267" s="153"/>
      <c r="T267" s="154"/>
      <c r="AT267" s="149" t="s">
        <v>209</v>
      </c>
      <c r="AU267" s="149" t="s">
        <v>87</v>
      </c>
      <c r="AV267" s="12" t="s">
        <v>87</v>
      </c>
      <c r="AW267" s="12" t="s">
        <v>32</v>
      </c>
      <c r="AX267" s="12" t="s">
        <v>77</v>
      </c>
      <c r="AY267" s="149" t="s">
        <v>200</v>
      </c>
    </row>
    <row r="268" spans="2:65" s="12" customFormat="1" ht="11.25">
      <c r="B268" s="147"/>
      <c r="D268" s="148" t="s">
        <v>209</v>
      </c>
      <c r="E268" s="149" t="s">
        <v>1</v>
      </c>
      <c r="F268" s="150" t="s">
        <v>418</v>
      </c>
      <c r="H268" s="151">
        <v>3.3250000000000002</v>
      </c>
      <c r="I268" s="152"/>
      <c r="L268" s="147"/>
      <c r="M268" s="153"/>
      <c r="T268" s="154"/>
      <c r="AT268" s="149" t="s">
        <v>209</v>
      </c>
      <c r="AU268" s="149" t="s">
        <v>87</v>
      </c>
      <c r="AV268" s="12" t="s">
        <v>87</v>
      </c>
      <c r="AW268" s="12" t="s">
        <v>32</v>
      </c>
      <c r="AX268" s="12" t="s">
        <v>77</v>
      </c>
      <c r="AY268" s="149" t="s">
        <v>200</v>
      </c>
    </row>
    <row r="269" spans="2:65" s="13" customFormat="1" ht="11.25">
      <c r="B269" s="155"/>
      <c r="D269" s="148" t="s">
        <v>209</v>
      </c>
      <c r="E269" s="156" t="s">
        <v>1</v>
      </c>
      <c r="F269" s="157" t="s">
        <v>230</v>
      </c>
      <c r="H269" s="158">
        <v>3.899</v>
      </c>
      <c r="I269" s="159"/>
      <c r="L269" s="155"/>
      <c r="M269" s="160"/>
      <c r="T269" s="161"/>
      <c r="AT269" s="156" t="s">
        <v>209</v>
      </c>
      <c r="AU269" s="156" t="s">
        <v>87</v>
      </c>
      <c r="AV269" s="13" t="s">
        <v>207</v>
      </c>
      <c r="AW269" s="13" t="s">
        <v>32</v>
      </c>
      <c r="AX269" s="13" t="s">
        <v>85</v>
      </c>
      <c r="AY269" s="156" t="s">
        <v>200</v>
      </c>
    </row>
    <row r="270" spans="2:65" s="1" customFormat="1" ht="37.9" customHeight="1">
      <c r="B270" s="32"/>
      <c r="C270" s="134" t="s">
        <v>419</v>
      </c>
      <c r="D270" s="134" t="s">
        <v>202</v>
      </c>
      <c r="E270" s="135" t="s">
        <v>420</v>
      </c>
      <c r="F270" s="136" t="s">
        <v>421</v>
      </c>
      <c r="G270" s="137" t="s">
        <v>302</v>
      </c>
      <c r="H270" s="138">
        <v>341.18299999999999</v>
      </c>
      <c r="I270" s="139"/>
      <c r="J270" s="140">
        <f>ROUND(I270*H270,2)</f>
        <v>0</v>
      </c>
      <c r="K270" s="136" t="s">
        <v>206</v>
      </c>
      <c r="L270" s="32"/>
      <c r="M270" s="141" t="s">
        <v>1</v>
      </c>
      <c r="N270" s="142" t="s">
        <v>42</v>
      </c>
      <c r="P270" s="143">
        <f>O270*H270</f>
        <v>0</v>
      </c>
      <c r="Q270" s="143">
        <v>0</v>
      </c>
      <c r="R270" s="143">
        <f>Q270*H270</f>
        <v>0</v>
      </c>
      <c r="S270" s="143">
        <v>0</v>
      </c>
      <c r="T270" s="144">
        <f>S270*H270</f>
        <v>0</v>
      </c>
      <c r="AR270" s="145" t="s">
        <v>207</v>
      </c>
      <c r="AT270" s="145" t="s">
        <v>202</v>
      </c>
      <c r="AU270" s="145" t="s">
        <v>87</v>
      </c>
      <c r="AY270" s="17" t="s">
        <v>200</v>
      </c>
      <c r="BE270" s="146">
        <f>IF(N270="základní",J270,0)</f>
        <v>0</v>
      </c>
      <c r="BF270" s="146">
        <f>IF(N270="snížená",J270,0)</f>
        <v>0</v>
      </c>
      <c r="BG270" s="146">
        <f>IF(N270="zákl. přenesená",J270,0)</f>
        <v>0</v>
      </c>
      <c r="BH270" s="146">
        <f>IF(N270="sníž. přenesená",J270,0)</f>
        <v>0</v>
      </c>
      <c r="BI270" s="146">
        <f>IF(N270="nulová",J270,0)</f>
        <v>0</v>
      </c>
      <c r="BJ270" s="17" t="s">
        <v>85</v>
      </c>
      <c r="BK270" s="146">
        <f>ROUND(I270*H270,2)</f>
        <v>0</v>
      </c>
      <c r="BL270" s="17" t="s">
        <v>207</v>
      </c>
      <c r="BM270" s="145" t="s">
        <v>422</v>
      </c>
    </row>
    <row r="271" spans="2:65" s="12" customFormat="1" ht="22.5">
      <c r="B271" s="147"/>
      <c r="D271" s="148" t="s">
        <v>209</v>
      </c>
      <c r="E271" s="149" t="s">
        <v>1</v>
      </c>
      <c r="F271" s="150" t="s">
        <v>423</v>
      </c>
      <c r="H271" s="151">
        <v>397.49299999999999</v>
      </c>
      <c r="I271" s="152"/>
      <c r="L271" s="147"/>
      <c r="M271" s="153"/>
      <c r="T271" s="154"/>
      <c r="AT271" s="149" t="s">
        <v>209</v>
      </c>
      <c r="AU271" s="149" t="s">
        <v>87</v>
      </c>
      <c r="AV271" s="12" t="s">
        <v>87</v>
      </c>
      <c r="AW271" s="12" t="s">
        <v>32</v>
      </c>
      <c r="AX271" s="12" t="s">
        <v>77</v>
      </c>
      <c r="AY271" s="149" t="s">
        <v>200</v>
      </c>
    </row>
    <row r="272" spans="2:65" s="12" customFormat="1" ht="11.25">
      <c r="B272" s="147"/>
      <c r="D272" s="148" t="s">
        <v>209</v>
      </c>
      <c r="E272" s="149" t="s">
        <v>1</v>
      </c>
      <c r="F272" s="150" t="s">
        <v>417</v>
      </c>
      <c r="H272" s="151">
        <v>0.57399999999999995</v>
      </c>
      <c r="I272" s="152"/>
      <c r="L272" s="147"/>
      <c r="M272" s="153"/>
      <c r="T272" s="154"/>
      <c r="AT272" s="149" t="s">
        <v>209</v>
      </c>
      <c r="AU272" s="149" t="s">
        <v>87</v>
      </c>
      <c r="AV272" s="12" t="s">
        <v>87</v>
      </c>
      <c r="AW272" s="12" t="s">
        <v>32</v>
      </c>
      <c r="AX272" s="12" t="s">
        <v>77</v>
      </c>
      <c r="AY272" s="149" t="s">
        <v>200</v>
      </c>
    </row>
    <row r="273" spans="2:65" s="12" customFormat="1" ht="11.25">
      <c r="B273" s="147"/>
      <c r="D273" s="148" t="s">
        <v>209</v>
      </c>
      <c r="E273" s="149" t="s">
        <v>1</v>
      </c>
      <c r="F273" s="150" t="s">
        <v>418</v>
      </c>
      <c r="H273" s="151">
        <v>3.3250000000000002</v>
      </c>
      <c r="I273" s="152"/>
      <c r="L273" s="147"/>
      <c r="M273" s="153"/>
      <c r="T273" s="154"/>
      <c r="AT273" s="149" t="s">
        <v>209</v>
      </c>
      <c r="AU273" s="149" t="s">
        <v>87</v>
      </c>
      <c r="AV273" s="12" t="s">
        <v>87</v>
      </c>
      <c r="AW273" s="12" t="s">
        <v>32</v>
      </c>
      <c r="AX273" s="12" t="s">
        <v>77</v>
      </c>
      <c r="AY273" s="149" t="s">
        <v>200</v>
      </c>
    </row>
    <row r="274" spans="2:65" s="13" customFormat="1" ht="11.25">
      <c r="B274" s="155"/>
      <c r="D274" s="148" t="s">
        <v>209</v>
      </c>
      <c r="E274" s="156" t="s">
        <v>113</v>
      </c>
      <c r="F274" s="157" t="s">
        <v>230</v>
      </c>
      <c r="H274" s="158">
        <v>401.392</v>
      </c>
      <c r="I274" s="159"/>
      <c r="L274" s="155"/>
      <c r="M274" s="160"/>
      <c r="T274" s="161"/>
      <c r="AT274" s="156" t="s">
        <v>209</v>
      </c>
      <c r="AU274" s="156" t="s">
        <v>87</v>
      </c>
      <c r="AV274" s="13" t="s">
        <v>207</v>
      </c>
      <c r="AW274" s="13" t="s">
        <v>32</v>
      </c>
      <c r="AX274" s="13" t="s">
        <v>77</v>
      </c>
      <c r="AY274" s="156" t="s">
        <v>200</v>
      </c>
    </row>
    <row r="275" spans="2:65" s="12" customFormat="1" ht="11.25">
      <c r="B275" s="147"/>
      <c r="D275" s="148" t="s">
        <v>209</v>
      </c>
      <c r="E275" s="149" t="s">
        <v>1</v>
      </c>
      <c r="F275" s="150" t="s">
        <v>424</v>
      </c>
      <c r="H275" s="151">
        <v>341.18299999999999</v>
      </c>
      <c r="I275" s="152"/>
      <c r="L275" s="147"/>
      <c r="M275" s="153"/>
      <c r="T275" s="154"/>
      <c r="AT275" s="149" t="s">
        <v>209</v>
      </c>
      <c r="AU275" s="149" t="s">
        <v>87</v>
      </c>
      <c r="AV275" s="12" t="s">
        <v>87</v>
      </c>
      <c r="AW275" s="12" t="s">
        <v>32</v>
      </c>
      <c r="AX275" s="12" t="s">
        <v>77</v>
      </c>
      <c r="AY275" s="149" t="s">
        <v>200</v>
      </c>
    </row>
    <row r="276" spans="2:65" s="13" customFormat="1" ht="11.25">
      <c r="B276" s="155"/>
      <c r="D276" s="148" t="s">
        <v>209</v>
      </c>
      <c r="E276" s="156" t="s">
        <v>1</v>
      </c>
      <c r="F276" s="157" t="s">
        <v>230</v>
      </c>
      <c r="H276" s="158">
        <v>341.18299999999999</v>
      </c>
      <c r="I276" s="159"/>
      <c r="L276" s="155"/>
      <c r="M276" s="160"/>
      <c r="T276" s="161"/>
      <c r="AT276" s="156" t="s">
        <v>209</v>
      </c>
      <c r="AU276" s="156" t="s">
        <v>87</v>
      </c>
      <c r="AV276" s="13" t="s">
        <v>207</v>
      </c>
      <c r="AW276" s="13" t="s">
        <v>32</v>
      </c>
      <c r="AX276" s="13" t="s">
        <v>85</v>
      </c>
      <c r="AY276" s="156" t="s">
        <v>200</v>
      </c>
    </row>
    <row r="277" spans="2:65" s="1" customFormat="1" ht="37.9" customHeight="1">
      <c r="B277" s="32"/>
      <c r="C277" s="134" t="s">
        <v>425</v>
      </c>
      <c r="D277" s="134" t="s">
        <v>202</v>
      </c>
      <c r="E277" s="135" t="s">
        <v>426</v>
      </c>
      <c r="F277" s="136" t="s">
        <v>427</v>
      </c>
      <c r="G277" s="137" t="s">
        <v>302</v>
      </c>
      <c r="H277" s="138">
        <v>60.209000000000003</v>
      </c>
      <c r="I277" s="139"/>
      <c r="J277" s="140">
        <f>ROUND(I277*H277,2)</f>
        <v>0</v>
      </c>
      <c r="K277" s="136" t="s">
        <v>206</v>
      </c>
      <c r="L277" s="32"/>
      <c r="M277" s="141" t="s">
        <v>1</v>
      </c>
      <c r="N277" s="142" t="s">
        <v>42</v>
      </c>
      <c r="P277" s="143">
        <f>O277*H277</f>
        <v>0</v>
      </c>
      <c r="Q277" s="143">
        <v>0</v>
      </c>
      <c r="R277" s="143">
        <f>Q277*H277</f>
        <v>0</v>
      </c>
      <c r="S277" s="143">
        <v>0</v>
      </c>
      <c r="T277" s="144">
        <f>S277*H277</f>
        <v>0</v>
      </c>
      <c r="AR277" s="145" t="s">
        <v>207</v>
      </c>
      <c r="AT277" s="145" t="s">
        <v>202</v>
      </c>
      <c r="AU277" s="145" t="s">
        <v>87</v>
      </c>
      <c r="AY277" s="17" t="s">
        <v>200</v>
      </c>
      <c r="BE277" s="146">
        <f>IF(N277="základní",J277,0)</f>
        <v>0</v>
      </c>
      <c r="BF277" s="146">
        <f>IF(N277="snížená",J277,0)</f>
        <v>0</v>
      </c>
      <c r="BG277" s="146">
        <f>IF(N277="zákl. přenesená",J277,0)</f>
        <v>0</v>
      </c>
      <c r="BH277" s="146">
        <f>IF(N277="sníž. přenesená",J277,0)</f>
        <v>0</v>
      </c>
      <c r="BI277" s="146">
        <f>IF(N277="nulová",J277,0)</f>
        <v>0</v>
      </c>
      <c r="BJ277" s="17" t="s">
        <v>85</v>
      </c>
      <c r="BK277" s="146">
        <f>ROUND(I277*H277,2)</f>
        <v>0</v>
      </c>
      <c r="BL277" s="17" t="s">
        <v>207</v>
      </c>
      <c r="BM277" s="145" t="s">
        <v>428</v>
      </c>
    </row>
    <row r="278" spans="2:65" s="12" customFormat="1" ht="11.25">
      <c r="B278" s="147"/>
      <c r="D278" s="148" t="s">
        <v>209</v>
      </c>
      <c r="E278" s="149" t="s">
        <v>1</v>
      </c>
      <c r="F278" s="150" t="s">
        <v>429</v>
      </c>
      <c r="H278" s="151">
        <v>60.209000000000003</v>
      </c>
      <c r="I278" s="152"/>
      <c r="L278" s="147"/>
      <c r="M278" s="153"/>
      <c r="T278" s="154"/>
      <c r="AT278" s="149" t="s">
        <v>209</v>
      </c>
      <c r="AU278" s="149" t="s">
        <v>87</v>
      </c>
      <c r="AV278" s="12" t="s">
        <v>87</v>
      </c>
      <c r="AW278" s="12" t="s">
        <v>32</v>
      </c>
      <c r="AX278" s="12" t="s">
        <v>85</v>
      </c>
      <c r="AY278" s="149" t="s">
        <v>200</v>
      </c>
    </row>
    <row r="279" spans="2:65" s="1" customFormat="1" ht="24.2" customHeight="1">
      <c r="B279" s="32"/>
      <c r="C279" s="134" t="s">
        <v>430</v>
      </c>
      <c r="D279" s="134" t="s">
        <v>202</v>
      </c>
      <c r="E279" s="135" t="s">
        <v>431</v>
      </c>
      <c r="F279" s="136" t="s">
        <v>432</v>
      </c>
      <c r="G279" s="137" t="s">
        <v>302</v>
      </c>
      <c r="H279" s="138">
        <v>401.392</v>
      </c>
      <c r="I279" s="139"/>
      <c r="J279" s="140">
        <f>ROUND(I279*H279,2)</f>
        <v>0</v>
      </c>
      <c r="K279" s="136" t="s">
        <v>221</v>
      </c>
      <c r="L279" s="32"/>
      <c r="M279" s="141" t="s">
        <v>1</v>
      </c>
      <c r="N279" s="142" t="s">
        <v>42</v>
      </c>
      <c r="P279" s="143">
        <f>O279*H279</f>
        <v>0</v>
      </c>
      <c r="Q279" s="143">
        <v>0</v>
      </c>
      <c r="R279" s="143">
        <f>Q279*H279</f>
        <v>0</v>
      </c>
      <c r="S279" s="143">
        <v>0</v>
      </c>
      <c r="T279" s="144">
        <f>S279*H279</f>
        <v>0</v>
      </c>
      <c r="AR279" s="145" t="s">
        <v>207</v>
      </c>
      <c r="AT279" s="145" t="s">
        <v>202</v>
      </c>
      <c r="AU279" s="145" t="s">
        <v>87</v>
      </c>
      <c r="AY279" s="17" t="s">
        <v>200</v>
      </c>
      <c r="BE279" s="146">
        <f>IF(N279="základní",J279,0)</f>
        <v>0</v>
      </c>
      <c r="BF279" s="146">
        <f>IF(N279="snížená",J279,0)</f>
        <v>0</v>
      </c>
      <c r="BG279" s="146">
        <f>IF(N279="zákl. přenesená",J279,0)</f>
        <v>0</v>
      </c>
      <c r="BH279" s="146">
        <f>IF(N279="sníž. přenesená",J279,0)</f>
        <v>0</v>
      </c>
      <c r="BI279" s="146">
        <f>IF(N279="nulová",J279,0)</f>
        <v>0</v>
      </c>
      <c r="BJ279" s="17" t="s">
        <v>85</v>
      </c>
      <c r="BK279" s="146">
        <f>ROUND(I279*H279,2)</f>
        <v>0</v>
      </c>
      <c r="BL279" s="17" t="s">
        <v>207</v>
      </c>
      <c r="BM279" s="145" t="s">
        <v>433</v>
      </c>
    </row>
    <row r="280" spans="2:65" s="12" customFormat="1" ht="11.25">
      <c r="B280" s="147"/>
      <c r="D280" s="148" t="s">
        <v>209</v>
      </c>
      <c r="E280" s="149" t="s">
        <v>1</v>
      </c>
      <c r="F280" s="150" t="s">
        <v>113</v>
      </c>
      <c r="H280" s="151">
        <v>401.392</v>
      </c>
      <c r="I280" s="152"/>
      <c r="L280" s="147"/>
      <c r="M280" s="153"/>
      <c r="T280" s="154"/>
      <c r="AT280" s="149" t="s">
        <v>209</v>
      </c>
      <c r="AU280" s="149" t="s">
        <v>87</v>
      </c>
      <c r="AV280" s="12" t="s">
        <v>87</v>
      </c>
      <c r="AW280" s="12" t="s">
        <v>32</v>
      </c>
      <c r="AX280" s="12" t="s">
        <v>85</v>
      </c>
      <c r="AY280" s="149" t="s">
        <v>200</v>
      </c>
    </row>
    <row r="281" spans="2:65" s="1" customFormat="1" ht="24.2" customHeight="1">
      <c r="B281" s="32"/>
      <c r="C281" s="134" t="s">
        <v>434</v>
      </c>
      <c r="D281" s="134" t="s">
        <v>202</v>
      </c>
      <c r="E281" s="135" t="s">
        <v>435</v>
      </c>
      <c r="F281" s="136" t="s">
        <v>436</v>
      </c>
      <c r="G281" s="137" t="s">
        <v>302</v>
      </c>
      <c r="H281" s="138">
        <v>408.38499999999999</v>
      </c>
      <c r="I281" s="139"/>
      <c r="J281" s="140">
        <f>ROUND(I281*H281,2)</f>
        <v>0</v>
      </c>
      <c r="K281" s="136" t="s">
        <v>206</v>
      </c>
      <c r="L281" s="32"/>
      <c r="M281" s="141" t="s">
        <v>1</v>
      </c>
      <c r="N281" s="142" t="s">
        <v>42</v>
      </c>
      <c r="P281" s="143">
        <f>O281*H281</f>
        <v>0</v>
      </c>
      <c r="Q281" s="143">
        <v>0</v>
      </c>
      <c r="R281" s="143">
        <f>Q281*H281</f>
        <v>0</v>
      </c>
      <c r="S281" s="143">
        <v>0</v>
      </c>
      <c r="T281" s="144">
        <f>S281*H281</f>
        <v>0</v>
      </c>
      <c r="AR281" s="145" t="s">
        <v>207</v>
      </c>
      <c r="AT281" s="145" t="s">
        <v>202</v>
      </c>
      <c r="AU281" s="145" t="s">
        <v>87</v>
      </c>
      <c r="AY281" s="17" t="s">
        <v>200</v>
      </c>
      <c r="BE281" s="146">
        <f>IF(N281="základní",J281,0)</f>
        <v>0</v>
      </c>
      <c r="BF281" s="146">
        <f>IF(N281="snížená",J281,0)</f>
        <v>0</v>
      </c>
      <c r="BG281" s="146">
        <f>IF(N281="zákl. přenesená",J281,0)</f>
        <v>0</v>
      </c>
      <c r="BH281" s="146">
        <f>IF(N281="sníž. přenesená",J281,0)</f>
        <v>0</v>
      </c>
      <c r="BI281" s="146">
        <f>IF(N281="nulová",J281,0)</f>
        <v>0</v>
      </c>
      <c r="BJ281" s="17" t="s">
        <v>85</v>
      </c>
      <c r="BK281" s="146">
        <f>ROUND(I281*H281,2)</f>
        <v>0</v>
      </c>
      <c r="BL281" s="17" t="s">
        <v>207</v>
      </c>
      <c r="BM281" s="145" t="s">
        <v>437</v>
      </c>
    </row>
    <row r="282" spans="2:65" s="12" customFormat="1" ht="11.25">
      <c r="B282" s="147"/>
      <c r="D282" s="148" t="s">
        <v>209</v>
      </c>
      <c r="E282" s="149" t="s">
        <v>1</v>
      </c>
      <c r="F282" s="150" t="s">
        <v>438</v>
      </c>
      <c r="H282" s="151">
        <v>700.322</v>
      </c>
      <c r="I282" s="152"/>
      <c r="L282" s="147"/>
      <c r="M282" s="153"/>
      <c r="T282" s="154"/>
      <c r="AT282" s="149" t="s">
        <v>209</v>
      </c>
      <c r="AU282" s="149" t="s">
        <v>87</v>
      </c>
      <c r="AV282" s="12" t="s">
        <v>87</v>
      </c>
      <c r="AW282" s="12" t="s">
        <v>32</v>
      </c>
      <c r="AX282" s="12" t="s">
        <v>77</v>
      </c>
      <c r="AY282" s="149" t="s">
        <v>200</v>
      </c>
    </row>
    <row r="283" spans="2:65" s="14" customFormat="1" ht="11.25">
      <c r="B283" s="162"/>
      <c r="D283" s="148" t="s">
        <v>209</v>
      </c>
      <c r="E283" s="163" t="s">
        <v>1</v>
      </c>
      <c r="F283" s="164" t="s">
        <v>439</v>
      </c>
      <c r="H283" s="163" t="s">
        <v>1</v>
      </c>
      <c r="I283" s="165"/>
      <c r="L283" s="162"/>
      <c r="M283" s="166"/>
      <c r="T283" s="167"/>
      <c r="AT283" s="163" t="s">
        <v>209</v>
      </c>
      <c r="AU283" s="163" t="s">
        <v>87</v>
      </c>
      <c r="AV283" s="14" t="s">
        <v>85</v>
      </c>
      <c r="AW283" s="14" t="s">
        <v>32</v>
      </c>
      <c r="AX283" s="14" t="s">
        <v>77</v>
      </c>
      <c r="AY283" s="163" t="s">
        <v>200</v>
      </c>
    </row>
    <row r="284" spans="2:65" s="12" customFormat="1" ht="11.25">
      <c r="B284" s="147"/>
      <c r="D284" s="148" t="s">
        <v>209</v>
      </c>
      <c r="E284" s="149" t="s">
        <v>1</v>
      </c>
      <c r="F284" s="150" t="s">
        <v>440</v>
      </c>
      <c r="H284" s="151">
        <v>-31.039000000000001</v>
      </c>
      <c r="I284" s="152"/>
      <c r="L284" s="147"/>
      <c r="M284" s="153"/>
      <c r="T284" s="154"/>
      <c r="AT284" s="149" t="s">
        <v>209</v>
      </c>
      <c r="AU284" s="149" t="s">
        <v>87</v>
      </c>
      <c r="AV284" s="12" t="s">
        <v>87</v>
      </c>
      <c r="AW284" s="12" t="s">
        <v>32</v>
      </c>
      <c r="AX284" s="12" t="s">
        <v>77</v>
      </c>
      <c r="AY284" s="149" t="s">
        <v>200</v>
      </c>
    </row>
    <row r="285" spans="2:65" s="12" customFormat="1" ht="11.25">
      <c r="B285" s="147"/>
      <c r="D285" s="148" t="s">
        <v>209</v>
      </c>
      <c r="E285" s="149" t="s">
        <v>1</v>
      </c>
      <c r="F285" s="150" t="s">
        <v>441</v>
      </c>
      <c r="H285" s="151">
        <v>-100.90900000000001</v>
      </c>
      <c r="I285" s="152"/>
      <c r="L285" s="147"/>
      <c r="M285" s="153"/>
      <c r="T285" s="154"/>
      <c r="AT285" s="149" t="s">
        <v>209</v>
      </c>
      <c r="AU285" s="149" t="s">
        <v>87</v>
      </c>
      <c r="AV285" s="12" t="s">
        <v>87</v>
      </c>
      <c r="AW285" s="12" t="s">
        <v>32</v>
      </c>
      <c r="AX285" s="12" t="s">
        <v>77</v>
      </c>
      <c r="AY285" s="149" t="s">
        <v>200</v>
      </c>
    </row>
    <row r="286" spans="2:65" s="14" customFormat="1" ht="11.25">
      <c r="B286" s="162"/>
      <c r="D286" s="148" t="s">
        <v>209</v>
      </c>
      <c r="E286" s="163" t="s">
        <v>1</v>
      </c>
      <c r="F286" s="164" t="s">
        <v>442</v>
      </c>
      <c r="H286" s="163" t="s">
        <v>1</v>
      </c>
      <c r="I286" s="165"/>
      <c r="L286" s="162"/>
      <c r="M286" s="166"/>
      <c r="T286" s="167"/>
      <c r="AT286" s="163" t="s">
        <v>209</v>
      </c>
      <c r="AU286" s="163" t="s">
        <v>87</v>
      </c>
      <c r="AV286" s="14" t="s">
        <v>85</v>
      </c>
      <c r="AW286" s="14" t="s">
        <v>32</v>
      </c>
      <c r="AX286" s="14" t="s">
        <v>77</v>
      </c>
      <c r="AY286" s="163" t="s">
        <v>200</v>
      </c>
    </row>
    <row r="287" spans="2:65" s="12" customFormat="1" ht="11.25">
      <c r="B287" s="147"/>
      <c r="D287" s="148" t="s">
        <v>209</v>
      </c>
      <c r="E287" s="149" t="s">
        <v>1</v>
      </c>
      <c r="F287" s="150" t="s">
        <v>443</v>
      </c>
      <c r="H287" s="151">
        <v>-10.445</v>
      </c>
      <c r="I287" s="152"/>
      <c r="L287" s="147"/>
      <c r="M287" s="153"/>
      <c r="T287" s="154"/>
      <c r="AT287" s="149" t="s">
        <v>209</v>
      </c>
      <c r="AU287" s="149" t="s">
        <v>87</v>
      </c>
      <c r="AV287" s="12" t="s">
        <v>87</v>
      </c>
      <c r="AW287" s="12" t="s">
        <v>32</v>
      </c>
      <c r="AX287" s="12" t="s">
        <v>77</v>
      </c>
      <c r="AY287" s="149" t="s">
        <v>200</v>
      </c>
    </row>
    <row r="288" spans="2:65" s="14" customFormat="1" ht="11.25">
      <c r="B288" s="162"/>
      <c r="D288" s="148" t="s">
        <v>209</v>
      </c>
      <c r="E288" s="163" t="s">
        <v>1</v>
      </c>
      <c r="F288" s="164" t="s">
        <v>444</v>
      </c>
      <c r="H288" s="163" t="s">
        <v>1</v>
      </c>
      <c r="I288" s="165"/>
      <c r="L288" s="162"/>
      <c r="M288" s="166"/>
      <c r="T288" s="167"/>
      <c r="AT288" s="163" t="s">
        <v>209</v>
      </c>
      <c r="AU288" s="163" t="s">
        <v>87</v>
      </c>
      <c r="AV288" s="14" t="s">
        <v>85</v>
      </c>
      <c r="AW288" s="14" t="s">
        <v>32</v>
      </c>
      <c r="AX288" s="14" t="s">
        <v>77</v>
      </c>
      <c r="AY288" s="163" t="s">
        <v>200</v>
      </c>
    </row>
    <row r="289" spans="2:65" s="12" customFormat="1" ht="11.25">
      <c r="B289" s="147"/>
      <c r="D289" s="148" t="s">
        <v>209</v>
      </c>
      <c r="E289" s="149" t="s">
        <v>1</v>
      </c>
      <c r="F289" s="150" t="s">
        <v>445</v>
      </c>
      <c r="H289" s="151">
        <v>-5.726</v>
      </c>
      <c r="I289" s="152"/>
      <c r="L289" s="147"/>
      <c r="M289" s="153"/>
      <c r="T289" s="154"/>
      <c r="AT289" s="149" t="s">
        <v>209</v>
      </c>
      <c r="AU289" s="149" t="s">
        <v>87</v>
      </c>
      <c r="AV289" s="12" t="s">
        <v>87</v>
      </c>
      <c r="AW289" s="12" t="s">
        <v>32</v>
      </c>
      <c r="AX289" s="12" t="s">
        <v>77</v>
      </c>
      <c r="AY289" s="149" t="s">
        <v>200</v>
      </c>
    </row>
    <row r="290" spans="2:65" s="14" customFormat="1" ht="11.25">
      <c r="B290" s="162"/>
      <c r="D290" s="148" t="s">
        <v>209</v>
      </c>
      <c r="E290" s="163" t="s">
        <v>1</v>
      </c>
      <c r="F290" s="164" t="s">
        <v>446</v>
      </c>
      <c r="H290" s="163" t="s">
        <v>1</v>
      </c>
      <c r="I290" s="165"/>
      <c r="L290" s="162"/>
      <c r="M290" s="166"/>
      <c r="T290" s="167"/>
      <c r="AT290" s="163" t="s">
        <v>209</v>
      </c>
      <c r="AU290" s="163" t="s">
        <v>87</v>
      </c>
      <c r="AV290" s="14" t="s">
        <v>85</v>
      </c>
      <c r="AW290" s="14" t="s">
        <v>32</v>
      </c>
      <c r="AX290" s="14" t="s">
        <v>77</v>
      </c>
      <c r="AY290" s="163" t="s">
        <v>200</v>
      </c>
    </row>
    <row r="291" spans="2:65" s="12" customFormat="1" ht="11.25">
      <c r="B291" s="147"/>
      <c r="D291" s="148" t="s">
        <v>209</v>
      </c>
      <c r="E291" s="149" t="s">
        <v>1</v>
      </c>
      <c r="F291" s="150" t="s">
        <v>447</v>
      </c>
      <c r="H291" s="151">
        <v>-9.2119999999999997</v>
      </c>
      <c r="I291" s="152"/>
      <c r="L291" s="147"/>
      <c r="M291" s="153"/>
      <c r="T291" s="154"/>
      <c r="AT291" s="149" t="s">
        <v>209</v>
      </c>
      <c r="AU291" s="149" t="s">
        <v>87</v>
      </c>
      <c r="AV291" s="12" t="s">
        <v>87</v>
      </c>
      <c r="AW291" s="12" t="s">
        <v>32</v>
      </c>
      <c r="AX291" s="12" t="s">
        <v>77</v>
      </c>
      <c r="AY291" s="149" t="s">
        <v>200</v>
      </c>
    </row>
    <row r="292" spans="2:65" s="14" customFormat="1" ht="11.25">
      <c r="B292" s="162"/>
      <c r="D292" s="148" t="s">
        <v>209</v>
      </c>
      <c r="E292" s="163" t="s">
        <v>1</v>
      </c>
      <c r="F292" s="164" t="s">
        <v>361</v>
      </c>
      <c r="H292" s="163" t="s">
        <v>1</v>
      </c>
      <c r="I292" s="165"/>
      <c r="L292" s="162"/>
      <c r="M292" s="166"/>
      <c r="T292" s="167"/>
      <c r="AT292" s="163" t="s">
        <v>209</v>
      </c>
      <c r="AU292" s="163" t="s">
        <v>87</v>
      </c>
      <c r="AV292" s="14" t="s">
        <v>85</v>
      </c>
      <c r="AW292" s="14" t="s">
        <v>32</v>
      </c>
      <c r="AX292" s="14" t="s">
        <v>77</v>
      </c>
      <c r="AY292" s="163" t="s">
        <v>200</v>
      </c>
    </row>
    <row r="293" spans="2:65" s="12" customFormat="1" ht="11.25">
      <c r="B293" s="147"/>
      <c r="D293" s="148" t="s">
        <v>209</v>
      </c>
      <c r="E293" s="149" t="s">
        <v>1</v>
      </c>
      <c r="F293" s="150" t="s">
        <v>448</v>
      </c>
      <c r="H293" s="151">
        <v>-16.574000000000002</v>
      </c>
      <c r="I293" s="152"/>
      <c r="L293" s="147"/>
      <c r="M293" s="153"/>
      <c r="T293" s="154"/>
      <c r="AT293" s="149" t="s">
        <v>209</v>
      </c>
      <c r="AU293" s="149" t="s">
        <v>87</v>
      </c>
      <c r="AV293" s="12" t="s">
        <v>87</v>
      </c>
      <c r="AW293" s="12" t="s">
        <v>32</v>
      </c>
      <c r="AX293" s="12" t="s">
        <v>77</v>
      </c>
      <c r="AY293" s="149" t="s">
        <v>200</v>
      </c>
    </row>
    <row r="294" spans="2:65" s="12" customFormat="1" ht="11.25">
      <c r="B294" s="147"/>
      <c r="D294" s="148" t="s">
        <v>209</v>
      </c>
      <c r="E294" s="149" t="s">
        <v>1</v>
      </c>
      <c r="F294" s="150" t="s">
        <v>362</v>
      </c>
      <c r="H294" s="151">
        <v>-88.524000000000001</v>
      </c>
      <c r="I294" s="152"/>
      <c r="L294" s="147"/>
      <c r="M294" s="153"/>
      <c r="T294" s="154"/>
      <c r="AT294" s="149" t="s">
        <v>209</v>
      </c>
      <c r="AU294" s="149" t="s">
        <v>87</v>
      </c>
      <c r="AV294" s="12" t="s">
        <v>87</v>
      </c>
      <c r="AW294" s="12" t="s">
        <v>32</v>
      </c>
      <c r="AX294" s="12" t="s">
        <v>77</v>
      </c>
      <c r="AY294" s="149" t="s">
        <v>200</v>
      </c>
    </row>
    <row r="295" spans="2:65" s="12" customFormat="1" ht="11.25">
      <c r="B295" s="147"/>
      <c r="D295" s="148" t="s">
        <v>209</v>
      </c>
      <c r="E295" s="149" t="s">
        <v>1</v>
      </c>
      <c r="F295" s="150" t="s">
        <v>449</v>
      </c>
      <c r="H295" s="151">
        <v>-29.507999999999999</v>
      </c>
      <c r="I295" s="152"/>
      <c r="L295" s="147"/>
      <c r="M295" s="153"/>
      <c r="T295" s="154"/>
      <c r="AT295" s="149" t="s">
        <v>209</v>
      </c>
      <c r="AU295" s="149" t="s">
        <v>87</v>
      </c>
      <c r="AV295" s="12" t="s">
        <v>87</v>
      </c>
      <c r="AW295" s="12" t="s">
        <v>32</v>
      </c>
      <c r="AX295" s="12" t="s">
        <v>77</v>
      </c>
      <c r="AY295" s="149" t="s">
        <v>200</v>
      </c>
    </row>
    <row r="296" spans="2:65" s="13" customFormat="1" ht="11.25">
      <c r="B296" s="155"/>
      <c r="D296" s="148" t="s">
        <v>209</v>
      </c>
      <c r="E296" s="156" t="s">
        <v>135</v>
      </c>
      <c r="F296" s="157" t="s">
        <v>230</v>
      </c>
      <c r="H296" s="158">
        <v>408.38499999999999</v>
      </c>
      <c r="I296" s="159"/>
      <c r="L296" s="155"/>
      <c r="M296" s="160"/>
      <c r="T296" s="161"/>
      <c r="AT296" s="156" t="s">
        <v>209</v>
      </c>
      <c r="AU296" s="156" t="s">
        <v>87</v>
      </c>
      <c r="AV296" s="13" t="s">
        <v>207</v>
      </c>
      <c r="AW296" s="13" t="s">
        <v>32</v>
      </c>
      <c r="AX296" s="13" t="s">
        <v>85</v>
      </c>
      <c r="AY296" s="156" t="s">
        <v>200</v>
      </c>
    </row>
    <row r="297" spans="2:65" s="1" customFormat="1" ht="24.2" customHeight="1">
      <c r="B297" s="32"/>
      <c r="C297" s="175" t="s">
        <v>450</v>
      </c>
      <c r="D297" s="175" t="s">
        <v>451</v>
      </c>
      <c r="E297" s="176" t="s">
        <v>452</v>
      </c>
      <c r="F297" s="177" t="s">
        <v>453</v>
      </c>
      <c r="G297" s="178" t="s">
        <v>213</v>
      </c>
      <c r="H297" s="179">
        <v>391.86</v>
      </c>
      <c r="I297" s="180"/>
      <c r="J297" s="181">
        <f>ROUND(I297*H297,2)</f>
        <v>0</v>
      </c>
      <c r="K297" s="177" t="s">
        <v>221</v>
      </c>
      <c r="L297" s="182"/>
      <c r="M297" s="183" t="s">
        <v>1</v>
      </c>
      <c r="N297" s="184" t="s">
        <v>42</v>
      </c>
      <c r="P297" s="143">
        <f>O297*H297</f>
        <v>0</v>
      </c>
      <c r="Q297" s="143">
        <v>0</v>
      </c>
      <c r="R297" s="143">
        <f>Q297*H297</f>
        <v>0</v>
      </c>
      <c r="S297" s="143">
        <v>0</v>
      </c>
      <c r="T297" s="144">
        <f>S297*H297</f>
        <v>0</v>
      </c>
      <c r="AR297" s="145" t="s">
        <v>239</v>
      </c>
      <c r="AT297" s="145" t="s">
        <v>451</v>
      </c>
      <c r="AU297" s="145" t="s">
        <v>87</v>
      </c>
      <c r="AY297" s="17" t="s">
        <v>200</v>
      </c>
      <c r="BE297" s="146">
        <f>IF(N297="základní",J297,0)</f>
        <v>0</v>
      </c>
      <c r="BF297" s="146">
        <f>IF(N297="snížená",J297,0)</f>
        <v>0</v>
      </c>
      <c r="BG297" s="146">
        <f>IF(N297="zákl. přenesená",J297,0)</f>
        <v>0</v>
      </c>
      <c r="BH297" s="146">
        <f>IF(N297="sníž. přenesená",J297,0)</f>
        <v>0</v>
      </c>
      <c r="BI297" s="146">
        <f>IF(N297="nulová",J297,0)</f>
        <v>0</v>
      </c>
      <c r="BJ297" s="17" t="s">
        <v>85</v>
      </c>
      <c r="BK297" s="146">
        <f>ROUND(I297*H297,2)</f>
        <v>0</v>
      </c>
      <c r="BL297" s="17" t="s">
        <v>207</v>
      </c>
      <c r="BM297" s="145" t="s">
        <v>454</v>
      </c>
    </row>
    <row r="298" spans="2:65" s="14" customFormat="1" ht="11.25">
      <c r="B298" s="162"/>
      <c r="D298" s="148" t="s">
        <v>209</v>
      </c>
      <c r="E298" s="163" t="s">
        <v>1</v>
      </c>
      <c r="F298" s="164" t="s">
        <v>455</v>
      </c>
      <c r="H298" s="163" t="s">
        <v>1</v>
      </c>
      <c r="I298" s="165"/>
      <c r="L298" s="162"/>
      <c r="M298" s="166"/>
      <c r="T298" s="167"/>
      <c r="AT298" s="163" t="s">
        <v>209</v>
      </c>
      <c r="AU298" s="163" t="s">
        <v>87</v>
      </c>
      <c r="AV298" s="14" t="s">
        <v>85</v>
      </c>
      <c r="AW298" s="14" t="s">
        <v>32</v>
      </c>
      <c r="AX298" s="14" t="s">
        <v>77</v>
      </c>
      <c r="AY298" s="163" t="s">
        <v>200</v>
      </c>
    </row>
    <row r="299" spans="2:65" s="12" customFormat="1" ht="11.25">
      <c r="B299" s="147"/>
      <c r="D299" s="148" t="s">
        <v>209</v>
      </c>
      <c r="E299" s="149" t="s">
        <v>1</v>
      </c>
      <c r="F299" s="150" t="s">
        <v>456</v>
      </c>
      <c r="H299" s="151">
        <v>3.3559999999999999</v>
      </c>
      <c r="I299" s="152"/>
      <c r="L299" s="147"/>
      <c r="M299" s="153"/>
      <c r="T299" s="154"/>
      <c r="AT299" s="149" t="s">
        <v>209</v>
      </c>
      <c r="AU299" s="149" t="s">
        <v>87</v>
      </c>
      <c r="AV299" s="12" t="s">
        <v>87</v>
      </c>
      <c r="AW299" s="12" t="s">
        <v>32</v>
      </c>
      <c r="AX299" s="12" t="s">
        <v>77</v>
      </c>
      <c r="AY299" s="149" t="s">
        <v>200</v>
      </c>
    </row>
    <row r="300" spans="2:65" s="12" customFormat="1" ht="11.25">
      <c r="B300" s="147"/>
      <c r="D300" s="148" t="s">
        <v>209</v>
      </c>
      <c r="E300" s="149" t="s">
        <v>1</v>
      </c>
      <c r="F300" s="150" t="s">
        <v>457</v>
      </c>
      <c r="H300" s="151">
        <v>12.436</v>
      </c>
      <c r="I300" s="152"/>
      <c r="L300" s="147"/>
      <c r="M300" s="153"/>
      <c r="T300" s="154"/>
      <c r="AT300" s="149" t="s">
        <v>209</v>
      </c>
      <c r="AU300" s="149" t="s">
        <v>87</v>
      </c>
      <c r="AV300" s="12" t="s">
        <v>87</v>
      </c>
      <c r="AW300" s="12" t="s">
        <v>32</v>
      </c>
      <c r="AX300" s="12" t="s">
        <v>77</v>
      </c>
      <c r="AY300" s="149" t="s">
        <v>200</v>
      </c>
    </row>
    <row r="301" spans="2:65" s="12" customFormat="1" ht="22.5">
      <c r="B301" s="147"/>
      <c r="D301" s="148" t="s">
        <v>209</v>
      </c>
      <c r="E301" s="149" t="s">
        <v>1</v>
      </c>
      <c r="F301" s="150" t="s">
        <v>458</v>
      </c>
      <c r="H301" s="151">
        <v>92.704999999999998</v>
      </c>
      <c r="I301" s="152"/>
      <c r="L301" s="147"/>
      <c r="M301" s="153"/>
      <c r="T301" s="154"/>
      <c r="AT301" s="149" t="s">
        <v>209</v>
      </c>
      <c r="AU301" s="149" t="s">
        <v>87</v>
      </c>
      <c r="AV301" s="12" t="s">
        <v>87</v>
      </c>
      <c r="AW301" s="12" t="s">
        <v>32</v>
      </c>
      <c r="AX301" s="12" t="s">
        <v>77</v>
      </c>
      <c r="AY301" s="149" t="s">
        <v>200</v>
      </c>
    </row>
    <row r="302" spans="2:65" s="12" customFormat="1" ht="11.25">
      <c r="B302" s="147"/>
      <c r="D302" s="148" t="s">
        <v>209</v>
      </c>
      <c r="E302" s="149" t="s">
        <v>1</v>
      </c>
      <c r="F302" s="150" t="s">
        <v>354</v>
      </c>
      <c r="H302" s="151">
        <v>31.751999999999999</v>
      </c>
      <c r="I302" s="152"/>
      <c r="L302" s="147"/>
      <c r="M302" s="153"/>
      <c r="T302" s="154"/>
      <c r="AT302" s="149" t="s">
        <v>209</v>
      </c>
      <c r="AU302" s="149" t="s">
        <v>87</v>
      </c>
      <c r="AV302" s="12" t="s">
        <v>87</v>
      </c>
      <c r="AW302" s="12" t="s">
        <v>32</v>
      </c>
      <c r="AX302" s="12" t="s">
        <v>77</v>
      </c>
      <c r="AY302" s="149" t="s">
        <v>200</v>
      </c>
    </row>
    <row r="303" spans="2:65" s="12" customFormat="1" ht="11.25">
      <c r="B303" s="147"/>
      <c r="D303" s="148" t="s">
        <v>209</v>
      </c>
      <c r="E303" s="149" t="s">
        <v>1</v>
      </c>
      <c r="F303" s="150" t="s">
        <v>355</v>
      </c>
      <c r="H303" s="151">
        <v>31.231999999999999</v>
      </c>
      <c r="I303" s="152"/>
      <c r="L303" s="147"/>
      <c r="M303" s="153"/>
      <c r="T303" s="154"/>
      <c r="AT303" s="149" t="s">
        <v>209</v>
      </c>
      <c r="AU303" s="149" t="s">
        <v>87</v>
      </c>
      <c r="AV303" s="12" t="s">
        <v>87</v>
      </c>
      <c r="AW303" s="12" t="s">
        <v>32</v>
      </c>
      <c r="AX303" s="12" t="s">
        <v>77</v>
      </c>
      <c r="AY303" s="149" t="s">
        <v>200</v>
      </c>
    </row>
    <row r="304" spans="2:65" s="12" customFormat="1" ht="11.25">
      <c r="B304" s="147"/>
      <c r="D304" s="148" t="s">
        <v>209</v>
      </c>
      <c r="E304" s="149" t="s">
        <v>1</v>
      </c>
      <c r="F304" s="150" t="s">
        <v>356</v>
      </c>
      <c r="H304" s="151">
        <v>44.749000000000002</v>
      </c>
      <c r="I304" s="152"/>
      <c r="L304" s="147"/>
      <c r="M304" s="153"/>
      <c r="T304" s="154"/>
      <c r="AT304" s="149" t="s">
        <v>209</v>
      </c>
      <c r="AU304" s="149" t="s">
        <v>87</v>
      </c>
      <c r="AV304" s="12" t="s">
        <v>87</v>
      </c>
      <c r="AW304" s="12" t="s">
        <v>32</v>
      </c>
      <c r="AX304" s="12" t="s">
        <v>77</v>
      </c>
      <c r="AY304" s="149" t="s">
        <v>200</v>
      </c>
    </row>
    <row r="305" spans="2:51" s="12" customFormat="1" ht="11.25">
      <c r="B305" s="147"/>
      <c r="D305" s="148" t="s">
        <v>209</v>
      </c>
      <c r="E305" s="149" t="s">
        <v>1</v>
      </c>
      <c r="F305" s="150" t="s">
        <v>357</v>
      </c>
      <c r="H305" s="151">
        <v>28</v>
      </c>
      <c r="I305" s="152"/>
      <c r="L305" s="147"/>
      <c r="M305" s="153"/>
      <c r="T305" s="154"/>
      <c r="AT305" s="149" t="s">
        <v>209</v>
      </c>
      <c r="AU305" s="149" t="s">
        <v>87</v>
      </c>
      <c r="AV305" s="12" t="s">
        <v>87</v>
      </c>
      <c r="AW305" s="12" t="s">
        <v>32</v>
      </c>
      <c r="AX305" s="12" t="s">
        <v>77</v>
      </c>
      <c r="AY305" s="149" t="s">
        <v>200</v>
      </c>
    </row>
    <row r="306" spans="2:51" s="14" customFormat="1" ht="11.25">
      <c r="B306" s="162"/>
      <c r="D306" s="148" t="s">
        <v>209</v>
      </c>
      <c r="E306" s="163" t="s">
        <v>1</v>
      </c>
      <c r="F306" s="164" t="s">
        <v>459</v>
      </c>
      <c r="H306" s="163" t="s">
        <v>1</v>
      </c>
      <c r="I306" s="165"/>
      <c r="L306" s="162"/>
      <c r="M306" s="166"/>
      <c r="T306" s="167"/>
      <c r="AT306" s="163" t="s">
        <v>209</v>
      </c>
      <c r="AU306" s="163" t="s">
        <v>87</v>
      </c>
      <c r="AV306" s="14" t="s">
        <v>85</v>
      </c>
      <c r="AW306" s="14" t="s">
        <v>32</v>
      </c>
      <c r="AX306" s="14" t="s">
        <v>77</v>
      </c>
      <c r="AY306" s="163" t="s">
        <v>200</v>
      </c>
    </row>
    <row r="307" spans="2:51" s="14" customFormat="1" ht="11.25">
      <c r="B307" s="162"/>
      <c r="D307" s="148" t="s">
        <v>209</v>
      </c>
      <c r="E307" s="163" t="s">
        <v>1</v>
      </c>
      <c r="F307" s="164" t="s">
        <v>460</v>
      </c>
      <c r="H307" s="163" t="s">
        <v>1</v>
      </c>
      <c r="I307" s="165"/>
      <c r="L307" s="162"/>
      <c r="M307" s="166"/>
      <c r="T307" s="167"/>
      <c r="AT307" s="163" t="s">
        <v>209</v>
      </c>
      <c r="AU307" s="163" t="s">
        <v>87</v>
      </c>
      <c r="AV307" s="14" t="s">
        <v>85</v>
      </c>
      <c r="AW307" s="14" t="s">
        <v>32</v>
      </c>
      <c r="AX307" s="14" t="s">
        <v>77</v>
      </c>
      <c r="AY307" s="163" t="s">
        <v>200</v>
      </c>
    </row>
    <row r="308" spans="2:51" s="12" customFormat="1" ht="11.25">
      <c r="B308" s="147"/>
      <c r="D308" s="148" t="s">
        <v>209</v>
      </c>
      <c r="E308" s="149" t="s">
        <v>1</v>
      </c>
      <c r="F308" s="150" t="s">
        <v>461</v>
      </c>
      <c r="H308" s="151">
        <v>-1.512</v>
      </c>
      <c r="I308" s="152"/>
      <c r="L308" s="147"/>
      <c r="M308" s="153"/>
      <c r="T308" s="154"/>
      <c r="AT308" s="149" t="s">
        <v>209</v>
      </c>
      <c r="AU308" s="149" t="s">
        <v>87</v>
      </c>
      <c r="AV308" s="12" t="s">
        <v>87</v>
      </c>
      <c r="AW308" s="12" t="s">
        <v>32</v>
      </c>
      <c r="AX308" s="12" t="s">
        <v>77</v>
      </c>
      <c r="AY308" s="149" t="s">
        <v>200</v>
      </c>
    </row>
    <row r="309" spans="2:51" s="12" customFormat="1" ht="11.25">
      <c r="B309" s="147"/>
      <c r="D309" s="148" t="s">
        <v>209</v>
      </c>
      <c r="E309" s="149" t="s">
        <v>1</v>
      </c>
      <c r="F309" s="150" t="s">
        <v>462</v>
      </c>
      <c r="H309" s="151">
        <v>-1.536</v>
      </c>
      <c r="I309" s="152"/>
      <c r="L309" s="147"/>
      <c r="M309" s="153"/>
      <c r="T309" s="154"/>
      <c r="AT309" s="149" t="s">
        <v>209</v>
      </c>
      <c r="AU309" s="149" t="s">
        <v>87</v>
      </c>
      <c r="AV309" s="12" t="s">
        <v>87</v>
      </c>
      <c r="AW309" s="12" t="s">
        <v>32</v>
      </c>
      <c r="AX309" s="12" t="s">
        <v>77</v>
      </c>
      <c r="AY309" s="149" t="s">
        <v>200</v>
      </c>
    </row>
    <row r="310" spans="2:51" s="12" customFormat="1" ht="11.25">
      <c r="B310" s="147"/>
      <c r="D310" s="148" t="s">
        <v>209</v>
      </c>
      <c r="E310" s="149" t="s">
        <v>1</v>
      </c>
      <c r="F310" s="150" t="s">
        <v>463</v>
      </c>
      <c r="H310" s="151">
        <v>-1.536</v>
      </c>
      <c r="I310" s="152"/>
      <c r="L310" s="147"/>
      <c r="M310" s="153"/>
      <c r="T310" s="154"/>
      <c r="AT310" s="149" t="s">
        <v>209</v>
      </c>
      <c r="AU310" s="149" t="s">
        <v>87</v>
      </c>
      <c r="AV310" s="12" t="s">
        <v>87</v>
      </c>
      <c r="AW310" s="12" t="s">
        <v>32</v>
      </c>
      <c r="AX310" s="12" t="s">
        <v>77</v>
      </c>
      <c r="AY310" s="149" t="s">
        <v>200</v>
      </c>
    </row>
    <row r="311" spans="2:51" s="14" customFormat="1" ht="11.25">
      <c r="B311" s="162"/>
      <c r="D311" s="148" t="s">
        <v>209</v>
      </c>
      <c r="E311" s="163" t="s">
        <v>1</v>
      </c>
      <c r="F311" s="164" t="s">
        <v>464</v>
      </c>
      <c r="H311" s="163" t="s">
        <v>1</v>
      </c>
      <c r="I311" s="165"/>
      <c r="L311" s="162"/>
      <c r="M311" s="166"/>
      <c r="T311" s="167"/>
      <c r="AT311" s="163" t="s">
        <v>209</v>
      </c>
      <c r="AU311" s="163" t="s">
        <v>87</v>
      </c>
      <c r="AV311" s="14" t="s">
        <v>85</v>
      </c>
      <c r="AW311" s="14" t="s">
        <v>32</v>
      </c>
      <c r="AX311" s="14" t="s">
        <v>77</v>
      </c>
      <c r="AY311" s="163" t="s">
        <v>200</v>
      </c>
    </row>
    <row r="312" spans="2:51" s="12" customFormat="1" ht="11.25">
      <c r="B312" s="147"/>
      <c r="D312" s="148" t="s">
        <v>209</v>
      </c>
      <c r="E312" s="149" t="s">
        <v>1</v>
      </c>
      <c r="F312" s="150" t="s">
        <v>465</v>
      </c>
      <c r="H312" s="151">
        <v>-1.008</v>
      </c>
      <c r="I312" s="152"/>
      <c r="L312" s="147"/>
      <c r="M312" s="153"/>
      <c r="T312" s="154"/>
      <c r="AT312" s="149" t="s">
        <v>209</v>
      </c>
      <c r="AU312" s="149" t="s">
        <v>87</v>
      </c>
      <c r="AV312" s="12" t="s">
        <v>87</v>
      </c>
      <c r="AW312" s="12" t="s">
        <v>32</v>
      </c>
      <c r="AX312" s="12" t="s">
        <v>77</v>
      </c>
      <c r="AY312" s="149" t="s">
        <v>200</v>
      </c>
    </row>
    <row r="313" spans="2:51" s="12" customFormat="1" ht="11.25">
      <c r="B313" s="147"/>
      <c r="D313" s="148" t="s">
        <v>209</v>
      </c>
      <c r="E313" s="149" t="s">
        <v>1</v>
      </c>
      <c r="F313" s="150" t="s">
        <v>466</v>
      </c>
      <c r="H313" s="151">
        <v>-0.4</v>
      </c>
      <c r="I313" s="152"/>
      <c r="L313" s="147"/>
      <c r="M313" s="153"/>
      <c r="T313" s="154"/>
      <c r="AT313" s="149" t="s">
        <v>209</v>
      </c>
      <c r="AU313" s="149" t="s">
        <v>87</v>
      </c>
      <c r="AV313" s="12" t="s">
        <v>87</v>
      </c>
      <c r="AW313" s="12" t="s">
        <v>32</v>
      </c>
      <c r="AX313" s="12" t="s">
        <v>77</v>
      </c>
      <c r="AY313" s="149" t="s">
        <v>200</v>
      </c>
    </row>
    <row r="314" spans="2:51" s="12" customFormat="1" ht="11.25">
      <c r="B314" s="147"/>
      <c r="D314" s="148" t="s">
        <v>209</v>
      </c>
      <c r="E314" s="149" t="s">
        <v>1</v>
      </c>
      <c r="F314" s="150" t="s">
        <v>467</v>
      </c>
      <c r="H314" s="151">
        <v>-0.4</v>
      </c>
      <c r="I314" s="152"/>
      <c r="L314" s="147"/>
      <c r="M314" s="153"/>
      <c r="T314" s="154"/>
      <c r="AT314" s="149" t="s">
        <v>209</v>
      </c>
      <c r="AU314" s="149" t="s">
        <v>87</v>
      </c>
      <c r="AV314" s="12" t="s">
        <v>87</v>
      </c>
      <c r="AW314" s="12" t="s">
        <v>32</v>
      </c>
      <c r="AX314" s="12" t="s">
        <v>77</v>
      </c>
      <c r="AY314" s="149" t="s">
        <v>200</v>
      </c>
    </row>
    <row r="315" spans="2:51" s="14" customFormat="1" ht="11.25">
      <c r="B315" s="162"/>
      <c r="D315" s="148" t="s">
        <v>209</v>
      </c>
      <c r="E315" s="163" t="s">
        <v>1</v>
      </c>
      <c r="F315" s="164" t="s">
        <v>468</v>
      </c>
      <c r="H315" s="163" t="s">
        <v>1</v>
      </c>
      <c r="I315" s="165"/>
      <c r="L315" s="162"/>
      <c r="M315" s="166"/>
      <c r="T315" s="167"/>
      <c r="AT315" s="163" t="s">
        <v>209</v>
      </c>
      <c r="AU315" s="163" t="s">
        <v>87</v>
      </c>
      <c r="AV315" s="14" t="s">
        <v>85</v>
      </c>
      <c r="AW315" s="14" t="s">
        <v>32</v>
      </c>
      <c r="AX315" s="14" t="s">
        <v>77</v>
      </c>
      <c r="AY315" s="163" t="s">
        <v>200</v>
      </c>
    </row>
    <row r="316" spans="2:51" s="14" customFormat="1" ht="11.25">
      <c r="B316" s="162"/>
      <c r="D316" s="148" t="s">
        <v>209</v>
      </c>
      <c r="E316" s="163" t="s">
        <v>1</v>
      </c>
      <c r="F316" s="164" t="s">
        <v>442</v>
      </c>
      <c r="H316" s="163" t="s">
        <v>1</v>
      </c>
      <c r="I316" s="165"/>
      <c r="L316" s="162"/>
      <c r="M316" s="166"/>
      <c r="T316" s="167"/>
      <c r="AT316" s="163" t="s">
        <v>209</v>
      </c>
      <c r="AU316" s="163" t="s">
        <v>87</v>
      </c>
      <c r="AV316" s="14" t="s">
        <v>85</v>
      </c>
      <c r="AW316" s="14" t="s">
        <v>32</v>
      </c>
      <c r="AX316" s="14" t="s">
        <v>77</v>
      </c>
      <c r="AY316" s="163" t="s">
        <v>200</v>
      </c>
    </row>
    <row r="317" spans="2:51" s="12" customFormat="1" ht="11.25">
      <c r="B317" s="147"/>
      <c r="D317" s="148" t="s">
        <v>209</v>
      </c>
      <c r="E317" s="149" t="s">
        <v>1</v>
      </c>
      <c r="F317" s="150" t="s">
        <v>443</v>
      </c>
      <c r="H317" s="151">
        <v>-10.445</v>
      </c>
      <c r="I317" s="152"/>
      <c r="L317" s="147"/>
      <c r="M317" s="153"/>
      <c r="T317" s="154"/>
      <c r="AT317" s="149" t="s">
        <v>209</v>
      </c>
      <c r="AU317" s="149" t="s">
        <v>87</v>
      </c>
      <c r="AV317" s="12" t="s">
        <v>87</v>
      </c>
      <c r="AW317" s="12" t="s">
        <v>32</v>
      </c>
      <c r="AX317" s="12" t="s">
        <v>77</v>
      </c>
      <c r="AY317" s="149" t="s">
        <v>200</v>
      </c>
    </row>
    <row r="318" spans="2:51" s="14" customFormat="1" ht="11.25">
      <c r="B318" s="162"/>
      <c r="D318" s="148" t="s">
        <v>209</v>
      </c>
      <c r="E318" s="163" t="s">
        <v>1</v>
      </c>
      <c r="F318" s="164" t="s">
        <v>444</v>
      </c>
      <c r="H318" s="163" t="s">
        <v>1</v>
      </c>
      <c r="I318" s="165"/>
      <c r="L318" s="162"/>
      <c r="M318" s="166"/>
      <c r="T318" s="167"/>
      <c r="AT318" s="163" t="s">
        <v>209</v>
      </c>
      <c r="AU318" s="163" t="s">
        <v>87</v>
      </c>
      <c r="AV318" s="14" t="s">
        <v>85</v>
      </c>
      <c r="AW318" s="14" t="s">
        <v>32</v>
      </c>
      <c r="AX318" s="14" t="s">
        <v>77</v>
      </c>
      <c r="AY318" s="163" t="s">
        <v>200</v>
      </c>
    </row>
    <row r="319" spans="2:51" s="12" customFormat="1" ht="11.25">
      <c r="B319" s="147"/>
      <c r="D319" s="148" t="s">
        <v>209</v>
      </c>
      <c r="E319" s="149" t="s">
        <v>1</v>
      </c>
      <c r="F319" s="150" t="s">
        <v>445</v>
      </c>
      <c r="H319" s="151">
        <v>-5.726</v>
      </c>
      <c r="I319" s="152"/>
      <c r="L319" s="147"/>
      <c r="M319" s="153"/>
      <c r="T319" s="154"/>
      <c r="AT319" s="149" t="s">
        <v>209</v>
      </c>
      <c r="AU319" s="149" t="s">
        <v>87</v>
      </c>
      <c r="AV319" s="12" t="s">
        <v>87</v>
      </c>
      <c r="AW319" s="12" t="s">
        <v>32</v>
      </c>
      <c r="AX319" s="12" t="s">
        <v>77</v>
      </c>
      <c r="AY319" s="149" t="s">
        <v>200</v>
      </c>
    </row>
    <row r="320" spans="2:51" s="14" customFormat="1" ht="11.25">
      <c r="B320" s="162"/>
      <c r="D320" s="148" t="s">
        <v>209</v>
      </c>
      <c r="E320" s="163" t="s">
        <v>1</v>
      </c>
      <c r="F320" s="164" t="s">
        <v>446</v>
      </c>
      <c r="H320" s="163" t="s">
        <v>1</v>
      </c>
      <c r="I320" s="165"/>
      <c r="L320" s="162"/>
      <c r="M320" s="166"/>
      <c r="T320" s="167"/>
      <c r="AT320" s="163" t="s">
        <v>209</v>
      </c>
      <c r="AU320" s="163" t="s">
        <v>87</v>
      </c>
      <c r="AV320" s="14" t="s">
        <v>85</v>
      </c>
      <c r="AW320" s="14" t="s">
        <v>32</v>
      </c>
      <c r="AX320" s="14" t="s">
        <v>77</v>
      </c>
      <c r="AY320" s="163" t="s">
        <v>200</v>
      </c>
    </row>
    <row r="321" spans="2:65" s="12" customFormat="1" ht="11.25">
      <c r="B321" s="147"/>
      <c r="D321" s="148" t="s">
        <v>209</v>
      </c>
      <c r="E321" s="149" t="s">
        <v>1</v>
      </c>
      <c r="F321" s="150" t="s">
        <v>447</v>
      </c>
      <c r="H321" s="151">
        <v>-9.2119999999999997</v>
      </c>
      <c r="I321" s="152"/>
      <c r="L321" s="147"/>
      <c r="M321" s="153"/>
      <c r="T321" s="154"/>
      <c r="AT321" s="149" t="s">
        <v>209</v>
      </c>
      <c r="AU321" s="149" t="s">
        <v>87</v>
      </c>
      <c r="AV321" s="12" t="s">
        <v>87</v>
      </c>
      <c r="AW321" s="12" t="s">
        <v>32</v>
      </c>
      <c r="AX321" s="12" t="s">
        <v>77</v>
      </c>
      <c r="AY321" s="149" t="s">
        <v>200</v>
      </c>
    </row>
    <row r="322" spans="2:65" s="13" customFormat="1" ht="11.25">
      <c r="B322" s="155"/>
      <c r="D322" s="148" t="s">
        <v>209</v>
      </c>
      <c r="E322" s="156" t="s">
        <v>143</v>
      </c>
      <c r="F322" s="157" t="s">
        <v>230</v>
      </c>
      <c r="H322" s="158">
        <v>212.45500000000001</v>
      </c>
      <c r="I322" s="159"/>
      <c r="L322" s="155"/>
      <c r="M322" s="160"/>
      <c r="T322" s="161"/>
      <c r="AT322" s="156" t="s">
        <v>209</v>
      </c>
      <c r="AU322" s="156" t="s">
        <v>87</v>
      </c>
      <c r="AV322" s="13" t="s">
        <v>207</v>
      </c>
      <c r="AW322" s="13" t="s">
        <v>32</v>
      </c>
      <c r="AX322" s="13" t="s">
        <v>77</v>
      </c>
      <c r="AY322" s="156" t="s">
        <v>200</v>
      </c>
    </row>
    <row r="323" spans="2:65" s="14" customFormat="1" ht="11.25">
      <c r="B323" s="162"/>
      <c r="D323" s="148" t="s">
        <v>209</v>
      </c>
      <c r="E323" s="163" t="s">
        <v>1</v>
      </c>
      <c r="F323" s="164" t="s">
        <v>469</v>
      </c>
      <c r="H323" s="163" t="s">
        <v>1</v>
      </c>
      <c r="I323" s="165"/>
      <c r="L323" s="162"/>
      <c r="M323" s="166"/>
      <c r="T323" s="167"/>
      <c r="AT323" s="163" t="s">
        <v>209</v>
      </c>
      <c r="AU323" s="163" t="s">
        <v>87</v>
      </c>
      <c r="AV323" s="14" t="s">
        <v>85</v>
      </c>
      <c r="AW323" s="14" t="s">
        <v>32</v>
      </c>
      <c r="AX323" s="14" t="s">
        <v>77</v>
      </c>
      <c r="AY323" s="163" t="s">
        <v>200</v>
      </c>
    </row>
    <row r="324" spans="2:65" s="12" customFormat="1" ht="11.25">
      <c r="B324" s="147"/>
      <c r="D324" s="148" t="s">
        <v>209</v>
      </c>
      <c r="E324" s="149" t="s">
        <v>1</v>
      </c>
      <c r="F324" s="150" t="s">
        <v>470</v>
      </c>
      <c r="H324" s="151">
        <v>195.93</v>
      </c>
      <c r="I324" s="152"/>
      <c r="L324" s="147"/>
      <c r="M324" s="153"/>
      <c r="T324" s="154"/>
      <c r="AT324" s="149" t="s">
        <v>209</v>
      </c>
      <c r="AU324" s="149" t="s">
        <v>87</v>
      </c>
      <c r="AV324" s="12" t="s">
        <v>87</v>
      </c>
      <c r="AW324" s="12" t="s">
        <v>32</v>
      </c>
      <c r="AX324" s="12" t="s">
        <v>77</v>
      </c>
      <c r="AY324" s="149" t="s">
        <v>200</v>
      </c>
    </row>
    <row r="325" spans="2:65" s="13" customFormat="1" ht="11.25">
      <c r="B325" s="155"/>
      <c r="D325" s="148" t="s">
        <v>209</v>
      </c>
      <c r="E325" s="156" t="s">
        <v>137</v>
      </c>
      <c r="F325" s="157" t="s">
        <v>230</v>
      </c>
      <c r="H325" s="158">
        <v>195.93</v>
      </c>
      <c r="I325" s="159"/>
      <c r="L325" s="155"/>
      <c r="M325" s="160"/>
      <c r="T325" s="161"/>
      <c r="AT325" s="156" t="s">
        <v>209</v>
      </c>
      <c r="AU325" s="156" t="s">
        <v>87</v>
      </c>
      <c r="AV325" s="13" t="s">
        <v>207</v>
      </c>
      <c r="AW325" s="13" t="s">
        <v>32</v>
      </c>
      <c r="AX325" s="13" t="s">
        <v>77</v>
      </c>
      <c r="AY325" s="156" t="s">
        <v>200</v>
      </c>
    </row>
    <row r="326" spans="2:65" s="12" customFormat="1" ht="11.25">
      <c r="B326" s="147"/>
      <c r="D326" s="148" t="s">
        <v>209</v>
      </c>
      <c r="E326" s="149" t="s">
        <v>1</v>
      </c>
      <c r="F326" s="150" t="s">
        <v>471</v>
      </c>
      <c r="H326" s="151">
        <v>391.86</v>
      </c>
      <c r="I326" s="152"/>
      <c r="L326" s="147"/>
      <c r="M326" s="153"/>
      <c r="T326" s="154"/>
      <c r="AT326" s="149" t="s">
        <v>209</v>
      </c>
      <c r="AU326" s="149" t="s">
        <v>87</v>
      </c>
      <c r="AV326" s="12" t="s">
        <v>87</v>
      </c>
      <c r="AW326" s="12" t="s">
        <v>32</v>
      </c>
      <c r="AX326" s="12" t="s">
        <v>77</v>
      </c>
      <c r="AY326" s="149" t="s">
        <v>200</v>
      </c>
    </row>
    <row r="327" spans="2:65" s="13" customFormat="1" ht="11.25">
      <c r="B327" s="155"/>
      <c r="D327" s="148" t="s">
        <v>209</v>
      </c>
      <c r="E327" s="156" t="s">
        <v>1</v>
      </c>
      <c r="F327" s="157" t="s">
        <v>230</v>
      </c>
      <c r="H327" s="158">
        <v>391.86</v>
      </c>
      <c r="I327" s="159"/>
      <c r="L327" s="155"/>
      <c r="M327" s="160"/>
      <c r="T327" s="161"/>
      <c r="AT327" s="156" t="s">
        <v>209</v>
      </c>
      <c r="AU327" s="156" t="s">
        <v>87</v>
      </c>
      <c r="AV327" s="13" t="s">
        <v>207</v>
      </c>
      <c r="AW327" s="13" t="s">
        <v>32</v>
      </c>
      <c r="AX327" s="13" t="s">
        <v>85</v>
      </c>
      <c r="AY327" s="156" t="s">
        <v>200</v>
      </c>
    </row>
    <row r="328" spans="2:65" s="1" customFormat="1" ht="24.2" customHeight="1">
      <c r="B328" s="32"/>
      <c r="C328" s="134" t="s">
        <v>472</v>
      </c>
      <c r="D328" s="134" t="s">
        <v>202</v>
      </c>
      <c r="E328" s="135" t="s">
        <v>300</v>
      </c>
      <c r="F328" s="136" t="s">
        <v>301</v>
      </c>
      <c r="G328" s="137" t="s">
        <v>302</v>
      </c>
      <c r="H328" s="138">
        <v>408.38499999999999</v>
      </c>
      <c r="I328" s="139"/>
      <c r="J328" s="140">
        <f>ROUND(I328*H328,2)</f>
        <v>0</v>
      </c>
      <c r="K328" s="136" t="s">
        <v>206</v>
      </c>
      <c r="L328" s="32"/>
      <c r="M328" s="141" t="s">
        <v>1</v>
      </c>
      <c r="N328" s="142" t="s">
        <v>42</v>
      </c>
      <c r="P328" s="143">
        <f>O328*H328</f>
        <v>0</v>
      </c>
      <c r="Q328" s="143">
        <v>0</v>
      </c>
      <c r="R328" s="143">
        <f>Q328*H328</f>
        <v>0</v>
      </c>
      <c r="S328" s="143">
        <v>0</v>
      </c>
      <c r="T328" s="144">
        <f>S328*H328</f>
        <v>0</v>
      </c>
      <c r="AR328" s="145" t="s">
        <v>207</v>
      </c>
      <c r="AT328" s="145" t="s">
        <v>202</v>
      </c>
      <c r="AU328" s="145" t="s">
        <v>87</v>
      </c>
      <c r="AY328" s="17" t="s">
        <v>200</v>
      </c>
      <c r="BE328" s="146">
        <f>IF(N328="základní",J328,0)</f>
        <v>0</v>
      </c>
      <c r="BF328" s="146">
        <f>IF(N328="snížená",J328,0)</f>
        <v>0</v>
      </c>
      <c r="BG328" s="146">
        <f>IF(N328="zákl. přenesená",J328,0)</f>
        <v>0</v>
      </c>
      <c r="BH328" s="146">
        <f>IF(N328="sníž. přenesená",J328,0)</f>
        <v>0</v>
      </c>
      <c r="BI328" s="146">
        <f>IF(N328="nulová",J328,0)</f>
        <v>0</v>
      </c>
      <c r="BJ328" s="17" t="s">
        <v>85</v>
      </c>
      <c r="BK328" s="146">
        <f>ROUND(I328*H328,2)</f>
        <v>0</v>
      </c>
      <c r="BL328" s="17" t="s">
        <v>207</v>
      </c>
      <c r="BM328" s="145" t="s">
        <v>473</v>
      </c>
    </row>
    <row r="329" spans="2:65" s="12" customFormat="1" ht="11.25">
      <c r="B329" s="147"/>
      <c r="D329" s="148" t="s">
        <v>209</v>
      </c>
      <c r="E329" s="149" t="s">
        <v>1</v>
      </c>
      <c r="F329" s="150" t="s">
        <v>474</v>
      </c>
      <c r="H329" s="151">
        <v>195.93</v>
      </c>
      <c r="I329" s="152"/>
      <c r="L329" s="147"/>
      <c r="M329" s="153"/>
      <c r="T329" s="154"/>
      <c r="AT329" s="149" t="s">
        <v>209</v>
      </c>
      <c r="AU329" s="149" t="s">
        <v>87</v>
      </c>
      <c r="AV329" s="12" t="s">
        <v>87</v>
      </c>
      <c r="AW329" s="12" t="s">
        <v>32</v>
      </c>
      <c r="AX329" s="12" t="s">
        <v>77</v>
      </c>
      <c r="AY329" s="149" t="s">
        <v>200</v>
      </c>
    </row>
    <row r="330" spans="2:65" s="12" customFormat="1" ht="11.25">
      <c r="B330" s="147"/>
      <c r="D330" s="148" t="s">
        <v>209</v>
      </c>
      <c r="E330" s="149" t="s">
        <v>1</v>
      </c>
      <c r="F330" s="150" t="s">
        <v>475</v>
      </c>
      <c r="H330" s="151">
        <v>212.45500000000001</v>
      </c>
      <c r="I330" s="152"/>
      <c r="L330" s="147"/>
      <c r="M330" s="153"/>
      <c r="T330" s="154"/>
      <c r="AT330" s="149" t="s">
        <v>209</v>
      </c>
      <c r="AU330" s="149" t="s">
        <v>87</v>
      </c>
      <c r="AV330" s="12" t="s">
        <v>87</v>
      </c>
      <c r="AW330" s="12" t="s">
        <v>32</v>
      </c>
      <c r="AX330" s="12" t="s">
        <v>77</v>
      </c>
      <c r="AY330" s="149" t="s">
        <v>200</v>
      </c>
    </row>
    <row r="331" spans="2:65" s="13" customFormat="1" ht="11.25">
      <c r="B331" s="155"/>
      <c r="D331" s="148" t="s">
        <v>209</v>
      </c>
      <c r="E331" s="156" t="s">
        <v>1</v>
      </c>
      <c r="F331" s="157" t="s">
        <v>230</v>
      </c>
      <c r="H331" s="158">
        <v>408.38499999999999</v>
      </c>
      <c r="I331" s="159"/>
      <c r="L331" s="155"/>
      <c r="M331" s="160"/>
      <c r="T331" s="161"/>
      <c r="AT331" s="156" t="s">
        <v>209</v>
      </c>
      <c r="AU331" s="156" t="s">
        <v>87</v>
      </c>
      <c r="AV331" s="13" t="s">
        <v>207</v>
      </c>
      <c r="AW331" s="13" t="s">
        <v>32</v>
      </c>
      <c r="AX331" s="13" t="s">
        <v>85</v>
      </c>
      <c r="AY331" s="156" t="s">
        <v>200</v>
      </c>
    </row>
    <row r="332" spans="2:65" s="1" customFormat="1" ht="37.9" customHeight="1">
      <c r="B332" s="32"/>
      <c r="C332" s="134" t="s">
        <v>476</v>
      </c>
      <c r="D332" s="134" t="s">
        <v>202</v>
      </c>
      <c r="E332" s="135" t="s">
        <v>305</v>
      </c>
      <c r="F332" s="136" t="s">
        <v>306</v>
      </c>
      <c r="G332" s="137" t="s">
        <v>302</v>
      </c>
      <c r="H332" s="138">
        <v>620.84</v>
      </c>
      <c r="I332" s="139"/>
      <c r="J332" s="140">
        <f>ROUND(I332*H332,2)</f>
        <v>0</v>
      </c>
      <c r="K332" s="136" t="s">
        <v>206</v>
      </c>
      <c r="L332" s="32"/>
      <c r="M332" s="141" t="s">
        <v>1</v>
      </c>
      <c r="N332" s="142" t="s">
        <v>42</v>
      </c>
      <c r="P332" s="143">
        <f>O332*H332</f>
        <v>0</v>
      </c>
      <c r="Q332" s="143">
        <v>0</v>
      </c>
      <c r="R332" s="143">
        <f>Q332*H332</f>
        <v>0</v>
      </c>
      <c r="S332" s="143">
        <v>0</v>
      </c>
      <c r="T332" s="144">
        <f>S332*H332</f>
        <v>0</v>
      </c>
      <c r="AR332" s="145" t="s">
        <v>207</v>
      </c>
      <c r="AT332" s="145" t="s">
        <v>202</v>
      </c>
      <c r="AU332" s="145" t="s">
        <v>87</v>
      </c>
      <c r="AY332" s="17" t="s">
        <v>200</v>
      </c>
      <c r="BE332" s="146">
        <f>IF(N332="základní",J332,0)</f>
        <v>0</v>
      </c>
      <c r="BF332" s="146">
        <f>IF(N332="snížená",J332,0)</f>
        <v>0</v>
      </c>
      <c r="BG332" s="146">
        <f>IF(N332="zákl. přenesená",J332,0)</f>
        <v>0</v>
      </c>
      <c r="BH332" s="146">
        <f>IF(N332="sníž. přenesená",J332,0)</f>
        <v>0</v>
      </c>
      <c r="BI332" s="146">
        <f>IF(N332="nulová",J332,0)</f>
        <v>0</v>
      </c>
      <c r="BJ332" s="17" t="s">
        <v>85</v>
      </c>
      <c r="BK332" s="146">
        <f>ROUND(I332*H332,2)</f>
        <v>0</v>
      </c>
      <c r="BL332" s="17" t="s">
        <v>207</v>
      </c>
      <c r="BM332" s="145" t="s">
        <v>477</v>
      </c>
    </row>
    <row r="333" spans="2:65" s="12" customFormat="1" ht="11.25">
      <c r="B333" s="147"/>
      <c r="D333" s="148" t="s">
        <v>209</v>
      </c>
      <c r="E333" s="149" t="s">
        <v>1</v>
      </c>
      <c r="F333" s="150" t="s">
        <v>474</v>
      </c>
      <c r="H333" s="151">
        <v>195.93</v>
      </c>
      <c r="I333" s="152"/>
      <c r="L333" s="147"/>
      <c r="M333" s="153"/>
      <c r="T333" s="154"/>
      <c r="AT333" s="149" t="s">
        <v>209</v>
      </c>
      <c r="AU333" s="149" t="s">
        <v>87</v>
      </c>
      <c r="AV333" s="12" t="s">
        <v>87</v>
      </c>
      <c r="AW333" s="12" t="s">
        <v>32</v>
      </c>
      <c r="AX333" s="12" t="s">
        <v>77</v>
      </c>
      <c r="AY333" s="149" t="s">
        <v>200</v>
      </c>
    </row>
    <row r="334" spans="2:65" s="12" customFormat="1" ht="22.5">
      <c r="B334" s="147"/>
      <c r="D334" s="148" t="s">
        <v>209</v>
      </c>
      <c r="E334" s="149" t="s">
        <v>1</v>
      </c>
      <c r="F334" s="150" t="s">
        <v>478</v>
      </c>
      <c r="H334" s="151">
        <v>424.91</v>
      </c>
      <c r="I334" s="152"/>
      <c r="L334" s="147"/>
      <c r="M334" s="153"/>
      <c r="T334" s="154"/>
      <c r="AT334" s="149" t="s">
        <v>209</v>
      </c>
      <c r="AU334" s="149" t="s">
        <v>87</v>
      </c>
      <c r="AV334" s="12" t="s">
        <v>87</v>
      </c>
      <c r="AW334" s="12" t="s">
        <v>32</v>
      </c>
      <c r="AX334" s="12" t="s">
        <v>77</v>
      </c>
      <c r="AY334" s="149" t="s">
        <v>200</v>
      </c>
    </row>
    <row r="335" spans="2:65" s="13" customFormat="1" ht="11.25">
      <c r="B335" s="155"/>
      <c r="D335" s="148" t="s">
        <v>209</v>
      </c>
      <c r="E335" s="156" t="s">
        <v>1</v>
      </c>
      <c r="F335" s="157" t="s">
        <v>230</v>
      </c>
      <c r="H335" s="158">
        <v>620.84</v>
      </c>
      <c r="I335" s="159"/>
      <c r="L335" s="155"/>
      <c r="M335" s="160"/>
      <c r="T335" s="161"/>
      <c r="AT335" s="156" t="s">
        <v>209</v>
      </c>
      <c r="AU335" s="156" t="s">
        <v>87</v>
      </c>
      <c r="AV335" s="13" t="s">
        <v>207</v>
      </c>
      <c r="AW335" s="13" t="s">
        <v>32</v>
      </c>
      <c r="AX335" s="13" t="s">
        <v>85</v>
      </c>
      <c r="AY335" s="156" t="s">
        <v>200</v>
      </c>
    </row>
    <row r="336" spans="2:65" s="1" customFormat="1" ht="24.2" customHeight="1">
      <c r="B336" s="32"/>
      <c r="C336" s="134" t="s">
        <v>479</v>
      </c>
      <c r="D336" s="134" t="s">
        <v>202</v>
      </c>
      <c r="E336" s="135" t="s">
        <v>480</v>
      </c>
      <c r="F336" s="136" t="s">
        <v>481</v>
      </c>
      <c r="G336" s="137" t="s">
        <v>302</v>
      </c>
      <c r="H336" s="138">
        <v>98.96</v>
      </c>
      <c r="I336" s="139"/>
      <c r="J336" s="140">
        <f>ROUND(I336*H336,2)</f>
        <v>0</v>
      </c>
      <c r="K336" s="136" t="s">
        <v>206</v>
      </c>
      <c r="L336" s="32"/>
      <c r="M336" s="141" t="s">
        <v>1</v>
      </c>
      <c r="N336" s="142" t="s">
        <v>42</v>
      </c>
      <c r="P336" s="143">
        <f>O336*H336</f>
        <v>0</v>
      </c>
      <c r="Q336" s="143">
        <v>0</v>
      </c>
      <c r="R336" s="143">
        <f>Q336*H336</f>
        <v>0</v>
      </c>
      <c r="S336" s="143">
        <v>0</v>
      </c>
      <c r="T336" s="144">
        <f>S336*H336</f>
        <v>0</v>
      </c>
      <c r="AR336" s="145" t="s">
        <v>207</v>
      </c>
      <c r="AT336" s="145" t="s">
        <v>202</v>
      </c>
      <c r="AU336" s="145" t="s">
        <v>87</v>
      </c>
      <c r="AY336" s="17" t="s">
        <v>200</v>
      </c>
      <c r="BE336" s="146">
        <f>IF(N336="základní",J336,0)</f>
        <v>0</v>
      </c>
      <c r="BF336" s="146">
        <f>IF(N336="snížená",J336,0)</f>
        <v>0</v>
      </c>
      <c r="BG336" s="146">
        <f>IF(N336="zákl. přenesená",J336,0)</f>
        <v>0</v>
      </c>
      <c r="BH336" s="146">
        <f>IF(N336="sníž. přenesená",J336,0)</f>
        <v>0</v>
      </c>
      <c r="BI336" s="146">
        <f>IF(N336="nulová",J336,0)</f>
        <v>0</v>
      </c>
      <c r="BJ336" s="17" t="s">
        <v>85</v>
      </c>
      <c r="BK336" s="146">
        <f>ROUND(I336*H336,2)</f>
        <v>0</v>
      </c>
      <c r="BL336" s="17" t="s">
        <v>207</v>
      </c>
      <c r="BM336" s="145" t="s">
        <v>482</v>
      </c>
    </row>
    <row r="337" spans="2:65" s="12" customFormat="1" ht="11.25">
      <c r="B337" s="147"/>
      <c r="D337" s="148" t="s">
        <v>209</v>
      </c>
      <c r="E337" s="149" t="s">
        <v>1</v>
      </c>
      <c r="F337" s="150" t="s">
        <v>483</v>
      </c>
      <c r="H337" s="151">
        <v>100.90900000000001</v>
      </c>
      <c r="I337" s="152"/>
      <c r="L337" s="147"/>
      <c r="M337" s="153"/>
      <c r="T337" s="154"/>
      <c r="AT337" s="149" t="s">
        <v>209</v>
      </c>
      <c r="AU337" s="149" t="s">
        <v>87</v>
      </c>
      <c r="AV337" s="12" t="s">
        <v>87</v>
      </c>
      <c r="AW337" s="12" t="s">
        <v>32</v>
      </c>
      <c r="AX337" s="12" t="s">
        <v>77</v>
      </c>
      <c r="AY337" s="149" t="s">
        <v>200</v>
      </c>
    </row>
    <row r="338" spans="2:65" s="14" customFormat="1" ht="11.25">
      <c r="B338" s="162"/>
      <c r="D338" s="148" t="s">
        <v>209</v>
      </c>
      <c r="E338" s="163" t="s">
        <v>1</v>
      </c>
      <c r="F338" s="164" t="s">
        <v>484</v>
      </c>
      <c r="H338" s="163" t="s">
        <v>1</v>
      </c>
      <c r="I338" s="165"/>
      <c r="L338" s="162"/>
      <c r="M338" s="166"/>
      <c r="T338" s="167"/>
      <c r="AT338" s="163" t="s">
        <v>209</v>
      </c>
      <c r="AU338" s="163" t="s">
        <v>87</v>
      </c>
      <c r="AV338" s="14" t="s">
        <v>85</v>
      </c>
      <c r="AW338" s="14" t="s">
        <v>32</v>
      </c>
      <c r="AX338" s="14" t="s">
        <v>77</v>
      </c>
      <c r="AY338" s="163" t="s">
        <v>200</v>
      </c>
    </row>
    <row r="339" spans="2:65" s="12" customFormat="1" ht="11.25">
      <c r="B339" s="147"/>
      <c r="D339" s="148" t="s">
        <v>209</v>
      </c>
      <c r="E339" s="149" t="s">
        <v>1</v>
      </c>
      <c r="F339" s="150" t="s">
        <v>485</v>
      </c>
      <c r="H339" s="151">
        <v>-1.9490000000000001</v>
      </c>
      <c r="I339" s="152"/>
      <c r="L339" s="147"/>
      <c r="M339" s="153"/>
      <c r="T339" s="154"/>
      <c r="AT339" s="149" t="s">
        <v>209</v>
      </c>
      <c r="AU339" s="149" t="s">
        <v>87</v>
      </c>
      <c r="AV339" s="12" t="s">
        <v>87</v>
      </c>
      <c r="AW339" s="12" t="s">
        <v>32</v>
      </c>
      <c r="AX339" s="12" t="s">
        <v>77</v>
      </c>
      <c r="AY339" s="149" t="s">
        <v>200</v>
      </c>
    </row>
    <row r="340" spans="2:65" s="13" customFormat="1" ht="11.25">
      <c r="B340" s="155"/>
      <c r="D340" s="148" t="s">
        <v>209</v>
      </c>
      <c r="E340" s="156" t="s">
        <v>111</v>
      </c>
      <c r="F340" s="157" t="s">
        <v>230</v>
      </c>
      <c r="H340" s="158">
        <v>98.96</v>
      </c>
      <c r="I340" s="159"/>
      <c r="L340" s="155"/>
      <c r="M340" s="160"/>
      <c r="T340" s="161"/>
      <c r="AT340" s="156" t="s">
        <v>209</v>
      </c>
      <c r="AU340" s="156" t="s">
        <v>87</v>
      </c>
      <c r="AV340" s="13" t="s">
        <v>207</v>
      </c>
      <c r="AW340" s="13" t="s">
        <v>32</v>
      </c>
      <c r="AX340" s="13" t="s">
        <v>85</v>
      </c>
      <c r="AY340" s="156" t="s">
        <v>200</v>
      </c>
    </row>
    <row r="341" spans="2:65" s="1" customFormat="1" ht="16.5" customHeight="1">
      <c r="B341" s="32"/>
      <c r="C341" s="175" t="s">
        <v>486</v>
      </c>
      <c r="D341" s="175" t="s">
        <v>451</v>
      </c>
      <c r="E341" s="176" t="s">
        <v>487</v>
      </c>
      <c r="F341" s="177" t="s">
        <v>488</v>
      </c>
      <c r="G341" s="178" t="s">
        <v>213</v>
      </c>
      <c r="H341" s="179">
        <v>197.92</v>
      </c>
      <c r="I341" s="180"/>
      <c r="J341" s="181">
        <f>ROUND(I341*H341,2)</f>
        <v>0</v>
      </c>
      <c r="K341" s="177" t="s">
        <v>206</v>
      </c>
      <c r="L341" s="182"/>
      <c r="M341" s="183" t="s">
        <v>1</v>
      </c>
      <c r="N341" s="184" t="s">
        <v>42</v>
      </c>
      <c r="P341" s="143">
        <f>O341*H341</f>
        <v>0</v>
      </c>
      <c r="Q341" s="143">
        <v>0</v>
      </c>
      <c r="R341" s="143">
        <f>Q341*H341</f>
        <v>0</v>
      </c>
      <c r="S341" s="143">
        <v>0</v>
      </c>
      <c r="T341" s="144">
        <f>S341*H341</f>
        <v>0</v>
      </c>
      <c r="AR341" s="145" t="s">
        <v>239</v>
      </c>
      <c r="AT341" s="145" t="s">
        <v>451</v>
      </c>
      <c r="AU341" s="145" t="s">
        <v>87</v>
      </c>
      <c r="AY341" s="17" t="s">
        <v>200</v>
      </c>
      <c r="BE341" s="146">
        <f>IF(N341="základní",J341,0)</f>
        <v>0</v>
      </c>
      <c r="BF341" s="146">
        <f>IF(N341="snížená",J341,0)</f>
        <v>0</v>
      </c>
      <c r="BG341" s="146">
        <f>IF(N341="zákl. přenesená",J341,0)</f>
        <v>0</v>
      </c>
      <c r="BH341" s="146">
        <f>IF(N341="sníž. přenesená",J341,0)</f>
        <v>0</v>
      </c>
      <c r="BI341" s="146">
        <f>IF(N341="nulová",J341,0)</f>
        <v>0</v>
      </c>
      <c r="BJ341" s="17" t="s">
        <v>85</v>
      </c>
      <c r="BK341" s="146">
        <f>ROUND(I341*H341,2)</f>
        <v>0</v>
      </c>
      <c r="BL341" s="17" t="s">
        <v>207</v>
      </c>
      <c r="BM341" s="145" t="s">
        <v>489</v>
      </c>
    </row>
    <row r="342" spans="2:65" s="12" customFormat="1" ht="11.25">
      <c r="B342" s="147"/>
      <c r="D342" s="148" t="s">
        <v>209</v>
      </c>
      <c r="F342" s="150" t="s">
        <v>490</v>
      </c>
      <c r="H342" s="151">
        <v>197.92</v>
      </c>
      <c r="I342" s="152"/>
      <c r="L342" s="147"/>
      <c r="M342" s="153"/>
      <c r="T342" s="154"/>
      <c r="AT342" s="149" t="s">
        <v>209</v>
      </c>
      <c r="AU342" s="149" t="s">
        <v>87</v>
      </c>
      <c r="AV342" s="12" t="s">
        <v>87</v>
      </c>
      <c r="AW342" s="12" t="s">
        <v>4</v>
      </c>
      <c r="AX342" s="12" t="s">
        <v>85</v>
      </c>
      <c r="AY342" s="149" t="s">
        <v>200</v>
      </c>
    </row>
    <row r="343" spans="2:65" s="1" customFormat="1" ht="24.2" customHeight="1">
      <c r="B343" s="32"/>
      <c r="C343" s="134" t="s">
        <v>491</v>
      </c>
      <c r="D343" s="134" t="s">
        <v>202</v>
      </c>
      <c r="E343" s="135" t="s">
        <v>414</v>
      </c>
      <c r="F343" s="136" t="s">
        <v>415</v>
      </c>
      <c r="G343" s="137" t="s">
        <v>302</v>
      </c>
      <c r="H343" s="138">
        <v>98.96</v>
      </c>
      <c r="I343" s="139"/>
      <c r="J343" s="140">
        <f>ROUND(I343*H343,2)</f>
        <v>0</v>
      </c>
      <c r="K343" s="136" t="s">
        <v>206</v>
      </c>
      <c r="L343" s="32"/>
      <c r="M343" s="141" t="s">
        <v>1</v>
      </c>
      <c r="N343" s="142" t="s">
        <v>42</v>
      </c>
      <c r="P343" s="143">
        <f>O343*H343</f>
        <v>0</v>
      </c>
      <c r="Q343" s="143">
        <v>0</v>
      </c>
      <c r="R343" s="143">
        <f>Q343*H343</f>
        <v>0</v>
      </c>
      <c r="S343" s="143">
        <v>0</v>
      </c>
      <c r="T343" s="144">
        <f>S343*H343</f>
        <v>0</v>
      </c>
      <c r="AR343" s="145" t="s">
        <v>207</v>
      </c>
      <c r="AT343" s="145" t="s">
        <v>202</v>
      </c>
      <c r="AU343" s="145" t="s">
        <v>87</v>
      </c>
      <c r="AY343" s="17" t="s">
        <v>200</v>
      </c>
      <c r="BE343" s="146">
        <f>IF(N343="základní",J343,0)</f>
        <v>0</v>
      </c>
      <c r="BF343" s="146">
        <f>IF(N343="snížená",J343,0)</f>
        <v>0</v>
      </c>
      <c r="BG343" s="146">
        <f>IF(N343="zákl. přenesená",J343,0)</f>
        <v>0</v>
      </c>
      <c r="BH343" s="146">
        <f>IF(N343="sníž. přenesená",J343,0)</f>
        <v>0</v>
      </c>
      <c r="BI343" s="146">
        <f>IF(N343="nulová",J343,0)</f>
        <v>0</v>
      </c>
      <c r="BJ343" s="17" t="s">
        <v>85</v>
      </c>
      <c r="BK343" s="146">
        <f>ROUND(I343*H343,2)</f>
        <v>0</v>
      </c>
      <c r="BL343" s="17" t="s">
        <v>207</v>
      </c>
      <c r="BM343" s="145" t="s">
        <v>492</v>
      </c>
    </row>
    <row r="344" spans="2:65" s="12" customFormat="1" ht="11.25">
      <c r="B344" s="147"/>
      <c r="D344" s="148" t="s">
        <v>209</v>
      </c>
      <c r="E344" s="149" t="s">
        <v>1</v>
      </c>
      <c r="F344" s="150" t="s">
        <v>493</v>
      </c>
      <c r="H344" s="151">
        <v>98.96</v>
      </c>
      <c r="I344" s="152"/>
      <c r="L344" s="147"/>
      <c r="M344" s="153"/>
      <c r="T344" s="154"/>
      <c r="AT344" s="149" t="s">
        <v>209</v>
      </c>
      <c r="AU344" s="149" t="s">
        <v>87</v>
      </c>
      <c r="AV344" s="12" t="s">
        <v>87</v>
      </c>
      <c r="AW344" s="12" t="s">
        <v>32</v>
      </c>
      <c r="AX344" s="12" t="s">
        <v>85</v>
      </c>
      <c r="AY344" s="149" t="s">
        <v>200</v>
      </c>
    </row>
    <row r="345" spans="2:65" s="1" customFormat="1" ht="37.9" customHeight="1">
      <c r="B345" s="32"/>
      <c r="C345" s="134" t="s">
        <v>494</v>
      </c>
      <c r="D345" s="134" t="s">
        <v>202</v>
      </c>
      <c r="E345" s="135" t="s">
        <v>305</v>
      </c>
      <c r="F345" s="136" t="s">
        <v>306</v>
      </c>
      <c r="G345" s="137" t="s">
        <v>302</v>
      </c>
      <c r="H345" s="138">
        <v>98.96</v>
      </c>
      <c r="I345" s="139"/>
      <c r="J345" s="140">
        <f>ROUND(I345*H345,2)</f>
        <v>0</v>
      </c>
      <c r="K345" s="136" t="s">
        <v>206</v>
      </c>
      <c r="L345" s="32"/>
      <c r="M345" s="141" t="s">
        <v>1</v>
      </c>
      <c r="N345" s="142" t="s">
        <v>42</v>
      </c>
      <c r="P345" s="143">
        <f>O345*H345</f>
        <v>0</v>
      </c>
      <c r="Q345" s="143">
        <v>0</v>
      </c>
      <c r="R345" s="143">
        <f>Q345*H345</f>
        <v>0</v>
      </c>
      <c r="S345" s="143">
        <v>0</v>
      </c>
      <c r="T345" s="144">
        <f>S345*H345</f>
        <v>0</v>
      </c>
      <c r="AR345" s="145" t="s">
        <v>207</v>
      </c>
      <c r="AT345" s="145" t="s">
        <v>202</v>
      </c>
      <c r="AU345" s="145" t="s">
        <v>87</v>
      </c>
      <c r="AY345" s="17" t="s">
        <v>200</v>
      </c>
      <c r="BE345" s="146">
        <f>IF(N345="základní",J345,0)</f>
        <v>0</v>
      </c>
      <c r="BF345" s="146">
        <f>IF(N345="snížená",J345,0)</f>
        <v>0</v>
      </c>
      <c r="BG345" s="146">
        <f>IF(N345="zákl. přenesená",J345,0)</f>
        <v>0</v>
      </c>
      <c r="BH345" s="146">
        <f>IF(N345="sníž. přenesená",J345,0)</f>
        <v>0</v>
      </c>
      <c r="BI345" s="146">
        <f>IF(N345="nulová",J345,0)</f>
        <v>0</v>
      </c>
      <c r="BJ345" s="17" t="s">
        <v>85</v>
      </c>
      <c r="BK345" s="146">
        <f>ROUND(I345*H345,2)</f>
        <v>0</v>
      </c>
      <c r="BL345" s="17" t="s">
        <v>207</v>
      </c>
      <c r="BM345" s="145" t="s">
        <v>495</v>
      </c>
    </row>
    <row r="346" spans="2:65" s="1" customFormat="1" ht="24.2" customHeight="1">
      <c r="B346" s="32"/>
      <c r="C346" s="134" t="s">
        <v>496</v>
      </c>
      <c r="D346" s="134" t="s">
        <v>202</v>
      </c>
      <c r="E346" s="135" t="s">
        <v>497</v>
      </c>
      <c r="F346" s="136" t="s">
        <v>498</v>
      </c>
      <c r="G346" s="137" t="s">
        <v>205</v>
      </c>
      <c r="H346" s="138">
        <v>82.87</v>
      </c>
      <c r="I346" s="139"/>
      <c r="J346" s="140">
        <f>ROUND(I346*H346,2)</f>
        <v>0</v>
      </c>
      <c r="K346" s="136" t="s">
        <v>206</v>
      </c>
      <c r="L346" s="32"/>
      <c r="M346" s="141" t="s">
        <v>1</v>
      </c>
      <c r="N346" s="142" t="s">
        <v>42</v>
      </c>
      <c r="P346" s="143">
        <f>O346*H346</f>
        <v>0</v>
      </c>
      <c r="Q346" s="143">
        <v>0</v>
      </c>
      <c r="R346" s="143">
        <f>Q346*H346</f>
        <v>0</v>
      </c>
      <c r="S346" s="143">
        <v>0</v>
      </c>
      <c r="T346" s="144">
        <f>S346*H346</f>
        <v>0</v>
      </c>
      <c r="AR346" s="145" t="s">
        <v>207</v>
      </c>
      <c r="AT346" s="145" t="s">
        <v>202</v>
      </c>
      <c r="AU346" s="145" t="s">
        <v>87</v>
      </c>
      <c r="AY346" s="17" t="s">
        <v>200</v>
      </c>
      <c r="BE346" s="146">
        <f>IF(N346="základní",J346,0)</f>
        <v>0</v>
      </c>
      <c r="BF346" s="146">
        <f>IF(N346="snížená",J346,0)</f>
        <v>0</v>
      </c>
      <c r="BG346" s="146">
        <f>IF(N346="zákl. přenesená",J346,0)</f>
        <v>0</v>
      </c>
      <c r="BH346" s="146">
        <f>IF(N346="sníž. přenesená",J346,0)</f>
        <v>0</v>
      </c>
      <c r="BI346" s="146">
        <f>IF(N346="nulová",J346,0)</f>
        <v>0</v>
      </c>
      <c r="BJ346" s="17" t="s">
        <v>85</v>
      </c>
      <c r="BK346" s="146">
        <f>ROUND(I346*H346,2)</f>
        <v>0</v>
      </c>
      <c r="BL346" s="17" t="s">
        <v>207</v>
      </c>
      <c r="BM346" s="145" t="s">
        <v>499</v>
      </c>
    </row>
    <row r="347" spans="2:65" s="12" customFormat="1" ht="11.25">
      <c r="B347" s="147"/>
      <c r="D347" s="148" t="s">
        <v>209</v>
      </c>
      <c r="E347" s="149" t="s">
        <v>1</v>
      </c>
      <c r="F347" s="150" t="s">
        <v>116</v>
      </c>
      <c r="H347" s="151">
        <v>82.87</v>
      </c>
      <c r="I347" s="152"/>
      <c r="L347" s="147"/>
      <c r="M347" s="153"/>
      <c r="T347" s="154"/>
      <c r="AT347" s="149" t="s">
        <v>209</v>
      </c>
      <c r="AU347" s="149" t="s">
        <v>87</v>
      </c>
      <c r="AV347" s="12" t="s">
        <v>87</v>
      </c>
      <c r="AW347" s="12" t="s">
        <v>32</v>
      </c>
      <c r="AX347" s="12" t="s">
        <v>85</v>
      </c>
      <c r="AY347" s="149" t="s">
        <v>200</v>
      </c>
    </row>
    <row r="348" spans="2:65" s="1" customFormat="1" ht="37.9" customHeight="1">
      <c r="B348" s="32"/>
      <c r="C348" s="134" t="s">
        <v>500</v>
      </c>
      <c r="D348" s="134" t="s">
        <v>202</v>
      </c>
      <c r="E348" s="135" t="s">
        <v>501</v>
      </c>
      <c r="F348" s="136" t="s">
        <v>502</v>
      </c>
      <c r="G348" s="137" t="s">
        <v>205</v>
      </c>
      <c r="H348" s="138">
        <v>165.74</v>
      </c>
      <c r="I348" s="139"/>
      <c r="J348" s="140">
        <f>ROUND(I348*H348,2)</f>
        <v>0</v>
      </c>
      <c r="K348" s="136" t="s">
        <v>206</v>
      </c>
      <c r="L348" s="32"/>
      <c r="M348" s="141" t="s">
        <v>1</v>
      </c>
      <c r="N348" s="142" t="s">
        <v>42</v>
      </c>
      <c r="P348" s="143">
        <f>O348*H348</f>
        <v>0</v>
      </c>
      <c r="Q348" s="143">
        <v>0</v>
      </c>
      <c r="R348" s="143">
        <f>Q348*H348</f>
        <v>0</v>
      </c>
      <c r="S348" s="143">
        <v>0</v>
      </c>
      <c r="T348" s="144">
        <f>S348*H348</f>
        <v>0</v>
      </c>
      <c r="AR348" s="145" t="s">
        <v>207</v>
      </c>
      <c r="AT348" s="145" t="s">
        <v>202</v>
      </c>
      <c r="AU348" s="145" t="s">
        <v>87</v>
      </c>
      <c r="AY348" s="17" t="s">
        <v>200</v>
      </c>
      <c r="BE348" s="146">
        <f>IF(N348="základní",J348,0)</f>
        <v>0</v>
      </c>
      <c r="BF348" s="146">
        <f>IF(N348="snížená",J348,0)</f>
        <v>0</v>
      </c>
      <c r="BG348" s="146">
        <f>IF(N348="zákl. přenesená",J348,0)</f>
        <v>0</v>
      </c>
      <c r="BH348" s="146">
        <f>IF(N348="sníž. přenesená",J348,0)</f>
        <v>0</v>
      </c>
      <c r="BI348" s="146">
        <f>IF(N348="nulová",J348,0)</f>
        <v>0</v>
      </c>
      <c r="BJ348" s="17" t="s">
        <v>85</v>
      </c>
      <c r="BK348" s="146">
        <f>ROUND(I348*H348,2)</f>
        <v>0</v>
      </c>
      <c r="BL348" s="17" t="s">
        <v>207</v>
      </c>
      <c r="BM348" s="145" t="s">
        <v>503</v>
      </c>
    </row>
    <row r="349" spans="2:65" s="14" customFormat="1" ht="11.25">
      <c r="B349" s="162"/>
      <c r="D349" s="148" t="s">
        <v>209</v>
      </c>
      <c r="E349" s="163" t="s">
        <v>1</v>
      </c>
      <c r="F349" s="164" t="s">
        <v>504</v>
      </c>
      <c r="H349" s="163" t="s">
        <v>1</v>
      </c>
      <c r="I349" s="165"/>
      <c r="L349" s="162"/>
      <c r="M349" s="166"/>
      <c r="T349" s="167"/>
      <c r="AT349" s="163" t="s">
        <v>209</v>
      </c>
      <c r="AU349" s="163" t="s">
        <v>87</v>
      </c>
      <c r="AV349" s="14" t="s">
        <v>85</v>
      </c>
      <c r="AW349" s="14" t="s">
        <v>32</v>
      </c>
      <c r="AX349" s="14" t="s">
        <v>77</v>
      </c>
      <c r="AY349" s="163" t="s">
        <v>200</v>
      </c>
    </row>
    <row r="350" spans="2:65" s="12" customFormat="1" ht="11.25">
      <c r="B350" s="147"/>
      <c r="D350" s="148" t="s">
        <v>209</v>
      </c>
      <c r="E350" s="149" t="s">
        <v>1</v>
      </c>
      <c r="F350" s="150" t="s">
        <v>505</v>
      </c>
      <c r="H350" s="151">
        <v>165.74</v>
      </c>
      <c r="I350" s="152"/>
      <c r="L350" s="147"/>
      <c r="M350" s="153"/>
      <c r="T350" s="154"/>
      <c r="AT350" s="149" t="s">
        <v>209</v>
      </c>
      <c r="AU350" s="149" t="s">
        <v>87</v>
      </c>
      <c r="AV350" s="12" t="s">
        <v>87</v>
      </c>
      <c r="AW350" s="12" t="s">
        <v>32</v>
      </c>
      <c r="AX350" s="12" t="s">
        <v>77</v>
      </c>
      <c r="AY350" s="149" t="s">
        <v>200</v>
      </c>
    </row>
    <row r="351" spans="2:65" s="13" customFormat="1" ht="11.25">
      <c r="B351" s="155"/>
      <c r="D351" s="148" t="s">
        <v>209</v>
      </c>
      <c r="E351" s="156" t="s">
        <v>127</v>
      </c>
      <c r="F351" s="157" t="s">
        <v>230</v>
      </c>
      <c r="H351" s="158">
        <v>165.74</v>
      </c>
      <c r="I351" s="159"/>
      <c r="L351" s="155"/>
      <c r="M351" s="160"/>
      <c r="T351" s="161"/>
      <c r="AT351" s="156" t="s">
        <v>209</v>
      </c>
      <c r="AU351" s="156" t="s">
        <v>87</v>
      </c>
      <c r="AV351" s="13" t="s">
        <v>207</v>
      </c>
      <c r="AW351" s="13" t="s">
        <v>32</v>
      </c>
      <c r="AX351" s="13" t="s">
        <v>85</v>
      </c>
      <c r="AY351" s="156" t="s">
        <v>200</v>
      </c>
    </row>
    <row r="352" spans="2:65" s="1" customFormat="1" ht="37.9" customHeight="1">
      <c r="B352" s="32"/>
      <c r="C352" s="134" t="s">
        <v>506</v>
      </c>
      <c r="D352" s="134" t="s">
        <v>202</v>
      </c>
      <c r="E352" s="135" t="s">
        <v>507</v>
      </c>
      <c r="F352" s="136" t="s">
        <v>508</v>
      </c>
      <c r="G352" s="137" t="s">
        <v>205</v>
      </c>
      <c r="H352" s="138">
        <v>165.74</v>
      </c>
      <c r="I352" s="139"/>
      <c r="J352" s="140">
        <f>ROUND(I352*H352,2)</f>
        <v>0</v>
      </c>
      <c r="K352" s="136" t="s">
        <v>221</v>
      </c>
      <c r="L352" s="32"/>
      <c r="M352" s="141" t="s">
        <v>1</v>
      </c>
      <c r="N352" s="142" t="s">
        <v>42</v>
      </c>
      <c r="P352" s="143">
        <f>O352*H352</f>
        <v>0</v>
      </c>
      <c r="Q352" s="143">
        <v>0</v>
      </c>
      <c r="R352" s="143">
        <f>Q352*H352</f>
        <v>0</v>
      </c>
      <c r="S352" s="143">
        <v>0</v>
      </c>
      <c r="T352" s="144">
        <f>S352*H352</f>
        <v>0</v>
      </c>
      <c r="AR352" s="145" t="s">
        <v>207</v>
      </c>
      <c r="AT352" s="145" t="s">
        <v>202</v>
      </c>
      <c r="AU352" s="145" t="s">
        <v>87</v>
      </c>
      <c r="AY352" s="17" t="s">
        <v>200</v>
      </c>
      <c r="BE352" s="146">
        <f>IF(N352="základní",J352,0)</f>
        <v>0</v>
      </c>
      <c r="BF352" s="146">
        <f>IF(N352="snížená",J352,0)</f>
        <v>0</v>
      </c>
      <c r="BG352" s="146">
        <f>IF(N352="zákl. přenesená",J352,0)</f>
        <v>0</v>
      </c>
      <c r="BH352" s="146">
        <f>IF(N352="sníž. přenesená",J352,0)</f>
        <v>0</v>
      </c>
      <c r="BI352" s="146">
        <f>IF(N352="nulová",J352,0)</f>
        <v>0</v>
      </c>
      <c r="BJ352" s="17" t="s">
        <v>85</v>
      </c>
      <c r="BK352" s="146">
        <f>ROUND(I352*H352,2)</f>
        <v>0</v>
      </c>
      <c r="BL352" s="17" t="s">
        <v>207</v>
      </c>
      <c r="BM352" s="145" t="s">
        <v>509</v>
      </c>
    </row>
    <row r="353" spans="2:65" s="12" customFormat="1" ht="11.25">
      <c r="B353" s="147"/>
      <c r="D353" s="148" t="s">
        <v>209</v>
      </c>
      <c r="E353" s="149" t="s">
        <v>1</v>
      </c>
      <c r="F353" s="150" t="s">
        <v>127</v>
      </c>
      <c r="H353" s="151">
        <v>165.74</v>
      </c>
      <c r="I353" s="152"/>
      <c r="L353" s="147"/>
      <c r="M353" s="153"/>
      <c r="T353" s="154"/>
      <c r="AT353" s="149" t="s">
        <v>209</v>
      </c>
      <c r="AU353" s="149" t="s">
        <v>87</v>
      </c>
      <c r="AV353" s="12" t="s">
        <v>87</v>
      </c>
      <c r="AW353" s="12" t="s">
        <v>32</v>
      </c>
      <c r="AX353" s="12" t="s">
        <v>85</v>
      </c>
      <c r="AY353" s="149" t="s">
        <v>200</v>
      </c>
    </row>
    <row r="354" spans="2:65" s="11" customFormat="1" ht="22.9" customHeight="1">
      <c r="B354" s="122"/>
      <c r="D354" s="123" t="s">
        <v>76</v>
      </c>
      <c r="E354" s="132" t="s">
        <v>87</v>
      </c>
      <c r="F354" s="132" t="s">
        <v>510</v>
      </c>
      <c r="I354" s="125"/>
      <c r="J354" s="133">
        <f>BK354</f>
        <v>0</v>
      </c>
      <c r="L354" s="122"/>
      <c r="M354" s="127"/>
      <c r="P354" s="128">
        <f>SUM(P355:P368)</f>
        <v>0</v>
      </c>
      <c r="R354" s="128">
        <f>SUM(R355:R368)</f>
        <v>8.3949899999999994E-2</v>
      </c>
      <c r="T354" s="129">
        <f>SUM(T355:T368)</f>
        <v>0</v>
      </c>
      <c r="AR354" s="123" t="s">
        <v>85</v>
      </c>
      <c r="AT354" s="130" t="s">
        <v>76</v>
      </c>
      <c r="AU354" s="130" t="s">
        <v>85</v>
      </c>
      <c r="AY354" s="123" t="s">
        <v>200</v>
      </c>
      <c r="BK354" s="131">
        <f>SUM(BK355:BK368)</f>
        <v>0</v>
      </c>
    </row>
    <row r="355" spans="2:65" s="1" customFormat="1" ht="24.2" customHeight="1">
      <c r="B355" s="32"/>
      <c r="C355" s="134" t="s">
        <v>511</v>
      </c>
      <c r="D355" s="134" t="s">
        <v>202</v>
      </c>
      <c r="E355" s="135" t="s">
        <v>512</v>
      </c>
      <c r="F355" s="136" t="s">
        <v>513</v>
      </c>
      <c r="G355" s="137" t="s">
        <v>226</v>
      </c>
      <c r="H355" s="138">
        <v>81</v>
      </c>
      <c r="I355" s="139"/>
      <c r="J355" s="140">
        <f>ROUND(I355*H355,2)</f>
        <v>0</v>
      </c>
      <c r="K355" s="136" t="s">
        <v>206</v>
      </c>
      <c r="L355" s="32"/>
      <c r="M355" s="141" t="s">
        <v>1</v>
      </c>
      <c r="N355" s="142" t="s">
        <v>42</v>
      </c>
      <c r="P355" s="143">
        <f>O355*H355</f>
        <v>0</v>
      </c>
      <c r="Q355" s="143">
        <v>4.8999999999999998E-4</v>
      </c>
      <c r="R355" s="143">
        <f>Q355*H355</f>
        <v>3.9689999999999996E-2</v>
      </c>
      <c r="S355" s="143">
        <v>0</v>
      </c>
      <c r="T355" s="144">
        <f>S355*H355</f>
        <v>0</v>
      </c>
      <c r="AR355" s="145" t="s">
        <v>207</v>
      </c>
      <c r="AT355" s="145" t="s">
        <v>202</v>
      </c>
      <c r="AU355" s="145" t="s">
        <v>87</v>
      </c>
      <c r="AY355" s="17" t="s">
        <v>200</v>
      </c>
      <c r="BE355" s="146">
        <f>IF(N355="základní",J355,0)</f>
        <v>0</v>
      </c>
      <c r="BF355" s="146">
        <f>IF(N355="snížená",J355,0)</f>
        <v>0</v>
      </c>
      <c r="BG355" s="146">
        <f>IF(N355="zákl. přenesená",J355,0)</f>
        <v>0</v>
      </c>
      <c r="BH355" s="146">
        <f>IF(N355="sníž. přenesená",J355,0)</f>
        <v>0</v>
      </c>
      <c r="BI355" s="146">
        <f>IF(N355="nulová",J355,0)</f>
        <v>0</v>
      </c>
      <c r="BJ355" s="17" t="s">
        <v>85</v>
      </c>
      <c r="BK355" s="146">
        <f>ROUND(I355*H355,2)</f>
        <v>0</v>
      </c>
      <c r="BL355" s="17" t="s">
        <v>207</v>
      </c>
      <c r="BM355" s="145" t="s">
        <v>514</v>
      </c>
    </row>
    <row r="356" spans="2:65" s="12" customFormat="1" ht="11.25">
      <c r="B356" s="147"/>
      <c r="D356" s="148" t="s">
        <v>209</v>
      </c>
      <c r="E356" s="149" t="s">
        <v>1</v>
      </c>
      <c r="F356" s="150" t="s">
        <v>515</v>
      </c>
      <c r="H356" s="151">
        <v>48.4</v>
      </c>
      <c r="I356" s="152"/>
      <c r="L356" s="147"/>
      <c r="M356" s="153"/>
      <c r="T356" s="154"/>
      <c r="AT356" s="149" t="s">
        <v>209</v>
      </c>
      <c r="AU356" s="149" t="s">
        <v>87</v>
      </c>
      <c r="AV356" s="12" t="s">
        <v>87</v>
      </c>
      <c r="AW356" s="12" t="s">
        <v>32</v>
      </c>
      <c r="AX356" s="12" t="s">
        <v>77</v>
      </c>
      <c r="AY356" s="149" t="s">
        <v>200</v>
      </c>
    </row>
    <row r="357" spans="2:65" s="12" customFormat="1" ht="11.25">
      <c r="B357" s="147"/>
      <c r="D357" s="148" t="s">
        <v>209</v>
      </c>
      <c r="E357" s="149" t="s">
        <v>1</v>
      </c>
      <c r="F357" s="150" t="s">
        <v>516</v>
      </c>
      <c r="H357" s="151">
        <v>32.6</v>
      </c>
      <c r="I357" s="152"/>
      <c r="L357" s="147"/>
      <c r="M357" s="153"/>
      <c r="T357" s="154"/>
      <c r="AT357" s="149" t="s">
        <v>209</v>
      </c>
      <c r="AU357" s="149" t="s">
        <v>87</v>
      </c>
      <c r="AV357" s="12" t="s">
        <v>87</v>
      </c>
      <c r="AW357" s="12" t="s">
        <v>32</v>
      </c>
      <c r="AX357" s="12" t="s">
        <v>77</v>
      </c>
      <c r="AY357" s="149" t="s">
        <v>200</v>
      </c>
    </row>
    <row r="358" spans="2:65" s="13" customFormat="1" ht="11.25">
      <c r="B358" s="155"/>
      <c r="D358" s="148" t="s">
        <v>209</v>
      </c>
      <c r="E358" s="156" t="s">
        <v>147</v>
      </c>
      <c r="F358" s="157" t="s">
        <v>230</v>
      </c>
      <c r="H358" s="158">
        <v>81</v>
      </c>
      <c r="I358" s="159"/>
      <c r="L358" s="155"/>
      <c r="M358" s="160"/>
      <c r="T358" s="161"/>
      <c r="AT358" s="156" t="s">
        <v>209</v>
      </c>
      <c r="AU358" s="156" t="s">
        <v>87</v>
      </c>
      <c r="AV358" s="13" t="s">
        <v>207</v>
      </c>
      <c r="AW358" s="13" t="s">
        <v>32</v>
      </c>
      <c r="AX358" s="13" t="s">
        <v>85</v>
      </c>
      <c r="AY358" s="156" t="s">
        <v>200</v>
      </c>
    </row>
    <row r="359" spans="2:65" s="1" customFormat="1" ht="16.5" customHeight="1">
      <c r="B359" s="32"/>
      <c r="C359" s="134" t="s">
        <v>517</v>
      </c>
      <c r="D359" s="134" t="s">
        <v>202</v>
      </c>
      <c r="E359" s="135" t="s">
        <v>518</v>
      </c>
      <c r="F359" s="136" t="s">
        <v>519</v>
      </c>
      <c r="G359" s="137" t="s">
        <v>302</v>
      </c>
      <c r="H359" s="138">
        <v>19.035</v>
      </c>
      <c r="I359" s="139"/>
      <c r="J359" s="140">
        <f>ROUND(I359*H359,2)</f>
        <v>0</v>
      </c>
      <c r="K359" s="136" t="s">
        <v>206</v>
      </c>
      <c r="L359" s="32"/>
      <c r="M359" s="141" t="s">
        <v>1</v>
      </c>
      <c r="N359" s="142" t="s">
        <v>42</v>
      </c>
      <c r="P359" s="143">
        <f>O359*H359</f>
        <v>0</v>
      </c>
      <c r="Q359" s="143">
        <v>0</v>
      </c>
      <c r="R359" s="143">
        <f>Q359*H359</f>
        <v>0</v>
      </c>
      <c r="S359" s="143">
        <v>0</v>
      </c>
      <c r="T359" s="144">
        <f>S359*H359</f>
        <v>0</v>
      </c>
      <c r="AR359" s="145" t="s">
        <v>207</v>
      </c>
      <c r="AT359" s="145" t="s">
        <v>202</v>
      </c>
      <c r="AU359" s="145" t="s">
        <v>87</v>
      </c>
      <c r="AY359" s="17" t="s">
        <v>200</v>
      </c>
      <c r="BE359" s="146">
        <f>IF(N359="základní",J359,0)</f>
        <v>0</v>
      </c>
      <c r="BF359" s="146">
        <f>IF(N359="snížená",J359,0)</f>
        <v>0</v>
      </c>
      <c r="BG359" s="146">
        <f>IF(N359="zákl. přenesená",J359,0)</f>
        <v>0</v>
      </c>
      <c r="BH359" s="146">
        <f>IF(N359="sníž. přenesená",J359,0)</f>
        <v>0</v>
      </c>
      <c r="BI359" s="146">
        <f>IF(N359="nulová",J359,0)</f>
        <v>0</v>
      </c>
      <c r="BJ359" s="17" t="s">
        <v>85</v>
      </c>
      <c r="BK359" s="146">
        <f>ROUND(I359*H359,2)</f>
        <v>0</v>
      </c>
      <c r="BL359" s="17" t="s">
        <v>207</v>
      </c>
      <c r="BM359" s="145" t="s">
        <v>520</v>
      </c>
    </row>
    <row r="360" spans="2:65" s="12" customFormat="1" ht="11.25">
      <c r="B360" s="147"/>
      <c r="D360" s="148" t="s">
        <v>209</v>
      </c>
      <c r="E360" s="149" t="s">
        <v>1</v>
      </c>
      <c r="F360" s="150" t="s">
        <v>521</v>
      </c>
      <c r="H360" s="151">
        <v>19.035</v>
      </c>
      <c r="I360" s="152"/>
      <c r="L360" s="147"/>
      <c r="M360" s="153"/>
      <c r="T360" s="154"/>
      <c r="AT360" s="149" t="s">
        <v>209</v>
      </c>
      <c r="AU360" s="149" t="s">
        <v>87</v>
      </c>
      <c r="AV360" s="12" t="s">
        <v>87</v>
      </c>
      <c r="AW360" s="12" t="s">
        <v>32</v>
      </c>
      <c r="AX360" s="12" t="s">
        <v>77</v>
      </c>
      <c r="AY360" s="149" t="s">
        <v>200</v>
      </c>
    </row>
    <row r="361" spans="2:65" s="13" customFormat="1" ht="11.25">
      <c r="B361" s="155"/>
      <c r="D361" s="148" t="s">
        <v>209</v>
      </c>
      <c r="E361" s="156" t="s">
        <v>150</v>
      </c>
      <c r="F361" s="157" t="s">
        <v>230</v>
      </c>
      <c r="H361" s="158">
        <v>19.035</v>
      </c>
      <c r="I361" s="159"/>
      <c r="L361" s="155"/>
      <c r="M361" s="160"/>
      <c r="T361" s="161"/>
      <c r="AT361" s="156" t="s">
        <v>209</v>
      </c>
      <c r="AU361" s="156" t="s">
        <v>87</v>
      </c>
      <c r="AV361" s="13" t="s">
        <v>207</v>
      </c>
      <c r="AW361" s="13" t="s">
        <v>32</v>
      </c>
      <c r="AX361" s="13" t="s">
        <v>85</v>
      </c>
      <c r="AY361" s="156" t="s">
        <v>200</v>
      </c>
    </row>
    <row r="362" spans="2:65" s="1" customFormat="1" ht="24.2" customHeight="1">
      <c r="B362" s="32"/>
      <c r="C362" s="134" t="s">
        <v>522</v>
      </c>
      <c r="D362" s="134" t="s">
        <v>202</v>
      </c>
      <c r="E362" s="135" t="s">
        <v>414</v>
      </c>
      <c r="F362" s="136" t="s">
        <v>415</v>
      </c>
      <c r="G362" s="137" t="s">
        <v>302</v>
      </c>
      <c r="H362" s="138">
        <v>19.035</v>
      </c>
      <c r="I362" s="139"/>
      <c r="J362" s="140">
        <f>ROUND(I362*H362,2)</f>
        <v>0</v>
      </c>
      <c r="K362" s="136" t="s">
        <v>206</v>
      </c>
      <c r="L362" s="32"/>
      <c r="M362" s="141" t="s">
        <v>1</v>
      </c>
      <c r="N362" s="142" t="s">
        <v>42</v>
      </c>
      <c r="P362" s="143">
        <f>O362*H362</f>
        <v>0</v>
      </c>
      <c r="Q362" s="143">
        <v>0</v>
      </c>
      <c r="R362" s="143">
        <f>Q362*H362</f>
        <v>0</v>
      </c>
      <c r="S362" s="143">
        <v>0</v>
      </c>
      <c r="T362" s="144">
        <f>S362*H362</f>
        <v>0</v>
      </c>
      <c r="AR362" s="145" t="s">
        <v>207</v>
      </c>
      <c r="AT362" s="145" t="s">
        <v>202</v>
      </c>
      <c r="AU362" s="145" t="s">
        <v>87</v>
      </c>
      <c r="AY362" s="17" t="s">
        <v>200</v>
      </c>
      <c r="BE362" s="146">
        <f>IF(N362="základní",J362,0)</f>
        <v>0</v>
      </c>
      <c r="BF362" s="146">
        <f>IF(N362="snížená",J362,0)</f>
        <v>0</v>
      </c>
      <c r="BG362" s="146">
        <f>IF(N362="zákl. přenesená",J362,0)</f>
        <v>0</v>
      </c>
      <c r="BH362" s="146">
        <f>IF(N362="sníž. přenesená",J362,0)</f>
        <v>0</v>
      </c>
      <c r="BI362" s="146">
        <f>IF(N362="nulová",J362,0)</f>
        <v>0</v>
      </c>
      <c r="BJ362" s="17" t="s">
        <v>85</v>
      </c>
      <c r="BK362" s="146">
        <f>ROUND(I362*H362,2)</f>
        <v>0</v>
      </c>
      <c r="BL362" s="17" t="s">
        <v>207</v>
      </c>
      <c r="BM362" s="145" t="s">
        <v>523</v>
      </c>
    </row>
    <row r="363" spans="2:65" s="12" customFormat="1" ht="11.25">
      <c r="B363" s="147"/>
      <c r="D363" s="148" t="s">
        <v>209</v>
      </c>
      <c r="E363" s="149" t="s">
        <v>1</v>
      </c>
      <c r="F363" s="150" t="s">
        <v>524</v>
      </c>
      <c r="H363" s="151">
        <v>19.035</v>
      </c>
      <c r="I363" s="152"/>
      <c r="L363" s="147"/>
      <c r="M363" s="153"/>
      <c r="T363" s="154"/>
      <c r="AT363" s="149" t="s">
        <v>209</v>
      </c>
      <c r="AU363" s="149" t="s">
        <v>87</v>
      </c>
      <c r="AV363" s="12" t="s">
        <v>87</v>
      </c>
      <c r="AW363" s="12" t="s">
        <v>32</v>
      </c>
      <c r="AX363" s="12" t="s">
        <v>85</v>
      </c>
      <c r="AY363" s="149" t="s">
        <v>200</v>
      </c>
    </row>
    <row r="364" spans="2:65" s="1" customFormat="1" ht="37.9" customHeight="1">
      <c r="B364" s="32"/>
      <c r="C364" s="134" t="s">
        <v>525</v>
      </c>
      <c r="D364" s="134" t="s">
        <v>202</v>
      </c>
      <c r="E364" s="135" t="s">
        <v>305</v>
      </c>
      <c r="F364" s="136" t="s">
        <v>306</v>
      </c>
      <c r="G364" s="137" t="s">
        <v>302</v>
      </c>
      <c r="H364" s="138">
        <v>19.035</v>
      </c>
      <c r="I364" s="139"/>
      <c r="J364" s="140">
        <f>ROUND(I364*H364,2)</f>
        <v>0</v>
      </c>
      <c r="K364" s="136" t="s">
        <v>206</v>
      </c>
      <c r="L364" s="32"/>
      <c r="M364" s="141" t="s">
        <v>1</v>
      </c>
      <c r="N364" s="142" t="s">
        <v>42</v>
      </c>
      <c r="P364" s="143">
        <f>O364*H364</f>
        <v>0</v>
      </c>
      <c r="Q364" s="143">
        <v>0</v>
      </c>
      <c r="R364" s="143">
        <f>Q364*H364</f>
        <v>0</v>
      </c>
      <c r="S364" s="143">
        <v>0</v>
      </c>
      <c r="T364" s="144">
        <f>S364*H364</f>
        <v>0</v>
      </c>
      <c r="AR364" s="145" t="s">
        <v>207</v>
      </c>
      <c r="AT364" s="145" t="s">
        <v>202</v>
      </c>
      <c r="AU364" s="145" t="s">
        <v>87</v>
      </c>
      <c r="AY364" s="17" t="s">
        <v>200</v>
      </c>
      <c r="BE364" s="146">
        <f>IF(N364="základní",J364,0)</f>
        <v>0</v>
      </c>
      <c r="BF364" s="146">
        <f>IF(N364="snížená",J364,0)</f>
        <v>0</v>
      </c>
      <c r="BG364" s="146">
        <f>IF(N364="zákl. přenesená",J364,0)</f>
        <v>0</v>
      </c>
      <c r="BH364" s="146">
        <f>IF(N364="sníž. přenesená",J364,0)</f>
        <v>0</v>
      </c>
      <c r="BI364" s="146">
        <f>IF(N364="nulová",J364,0)</f>
        <v>0</v>
      </c>
      <c r="BJ364" s="17" t="s">
        <v>85</v>
      </c>
      <c r="BK364" s="146">
        <f>ROUND(I364*H364,2)</f>
        <v>0</v>
      </c>
      <c r="BL364" s="17" t="s">
        <v>207</v>
      </c>
      <c r="BM364" s="145" t="s">
        <v>526</v>
      </c>
    </row>
    <row r="365" spans="2:65" s="1" customFormat="1" ht="24.2" customHeight="1">
      <c r="B365" s="32"/>
      <c r="C365" s="134" t="s">
        <v>527</v>
      </c>
      <c r="D365" s="134" t="s">
        <v>202</v>
      </c>
      <c r="E365" s="135" t="s">
        <v>528</v>
      </c>
      <c r="F365" s="136" t="s">
        <v>529</v>
      </c>
      <c r="G365" s="137" t="s">
        <v>205</v>
      </c>
      <c r="H365" s="138">
        <v>97.2</v>
      </c>
      <c r="I365" s="139"/>
      <c r="J365" s="140">
        <f>ROUND(I365*H365,2)</f>
        <v>0</v>
      </c>
      <c r="K365" s="136" t="s">
        <v>206</v>
      </c>
      <c r="L365" s="32"/>
      <c r="M365" s="141" t="s">
        <v>1</v>
      </c>
      <c r="N365" s="142" t="s">
        <v>42</v>
      </c>
      <c r="P365" s="143">
        <f>O365*H365</f>
        <v>0</v>
      </c>
      <c r="Q365" s="143">
        <v>1E-4</v>
      </c>
      <c r="R365" s="143">
        <f>Q365*H365</f>
        <v>9.7200000000000012E-3</v>
      </c>
      <c r="S365" s="143">
        <v>0</v>
      </c>
      <c r="T365" s="144">
        <f>S365*H365</f>
        <v>0</v>
      </c>
      <c r="AR365" s="145" t="s">
        <v>207</v>
      </c>
      <c r="AT365" s="145" t="s">
        <v>202</v>
      </c>
      <c r="AU365" s="145" t="s">
        <v>87</v>
      </c>
      <c r="AY365" s="17" t="s">
        <v>200</v>
      </c>
      <c r="BE365" s="146">
        <f>IF(N365="základní",J365,0)</f>
        <v>0</v>
      </c>
      <c r="BF365" s="146">
        <f>IF(N365="snížená",J365,0)</f>
        <v>0</v>
      </c>
      <c r="BG365" s="146">
        <f>IF(N365="zákl. přenesená",J365,0)</f>
        <v>0</v>
      </c>
      <c r="BH365" s="146">
        <f>IF(N365="sníž. přenesená",J365,0)</f>
        <v>0</v>
      </c>
      <c r="BI365" s="146">
        <f>IF(N365="nulová",J365,0)</f>
        <v>0</v>
      </c>
      <c r="BJ365" s="17" t="s">
        <v>85</v>
      </c>
      <c r="BK365" s="146">
        <f>ROUND(I365*H365,2)</f>
        <v>0</v>
      </c>
      <c r="BL365" s="17" t="s">
        <v>207</v>
      </c>
      <c r="BM365" s="145" t="s">
        <v>530</v>
      </c>
    </row>
    <row r="366" spans="2:65" s="12" customFormat="1" ht="11.25">
      <c r="B366" s="147"/>
      <c r="D366" s="148" t="s">
        <v>209</v>
      </c>
      <c r="E366" s="149" t="s">
        <v>1</v>
      </c>
      <c r="F366" s="150" t="s">
        <v>531</v>
      </c>
      <c r="H366" s="151">
        <v>97.2</v>
      </c>
      <c r="I366" s="152"/>
      <c r="L366" s="147"/>
      <c r="M366" s="153"/>
      <c r="T366" s="154"/>
      <c r="AT366" s="149" t="s">
        <v>209</v>
      </c>
      <c r="AU366" s="149" t="s">
        <v>87</v>
      </c>
      <c r="AV366" s="12" t="s">
        <v>87</v>
      </c>
      <c r="AW366" s="12" t="s">
        <v>32</v>
      </c>
      <c r="AX366" s="12" t="s">
        <v>85</v>
      </c>
      <c r="AY366" s="149" t="s">
        <v>200</v>
      </c>
    </row>
    <row r="367" spans="2:65" s="1" customFormat="1" ht="16.5" customHeight="1">
      <c r="B367" s="32"/>
      <c r="C367" s="175" t="s">
        <v>532</v>
      </c>
      <c r="D367" s="175" t="s">
        <v>451</v>
      </c>
      <c r="E367" s="176" t="s">
        <v>533</v>
      </c>
      <c r="F367" s="177" t="s">
        <v>534</v>
      </c>
      <c r="G367" s="178" t="s">
        <v>205</v>
      </c>
      <c r="H367" s="179">
        <v>115.133</v>
      </c>
      <c r="I367" s="180"/>
      <c r="J367" s="181">
        <f>ROUND(I367*H367,2)</f>
        <v>0</v>
      </c>
      <c r="K367" s="177" t="s">
        <v>221</v>
      </c>
      <c r="L367" s="182"/>
      <c r="M367" s="183" t="s">
        <v>1</v>
      </c>
      <c r="N367" s="184" t="s">
        <v>42</v>
      </c>
      <c r="P367" s="143">
        <f>O367*H367</f>
        <v>0</v>
      </c>
      <c r="Q367" s="143">
        <v>2.9999999999999997E-4</v>
      </c>
      <c r="R367" s="143">
        <f>Q367*H367</f>
        <v>3.4539899999999998E-2</v>
      </c>
      <c r="S367" s="143">
        <v>0</v>
      </c>
      <c r="T367" s="144">
        <f>S367*H367</f>
        <v>0</v>
      </c>
      <c r="AR367" s="145" t="s">
        <v>239</v>
      </c>
      <c r="AT367" s="145" t="s">
        <v>451</v>
      </c>
      <c r="AU367" s="145" t="s">
        <v>87</v>
      </c>
      <c r="AY367" s="17" t="s">
        <v>200</v>
      </c>
      <c r="BE367" s="146">
        <f>IF(N367="základní",J367,0)</f>
        <v>0</v>
      </c>
      <c r="BF367" s="146">
        <f>IF(N367="snížená",J367,0)</f>
        <v>0</v>
      </c>
      <c r="BG367" s="146">
        <f>IF(N367="zákl. přenesená",J367,0)</f>
        <v>0</v>
      </c>
      <c r="BH367" s="146">
        <f>IF(N367="sníž. přenesená",J367,0)</f>
        <v>0</v>
      </c>
      <c r="BI367" s="146">
        <f>IF(N367="nulová",J367,0)</f>
        <v>0</v>
      </c>
      <c r="BJ367" s="17" t="s">
        <v>85</v>
      </c>
      <c r="BK367" s="146">
        <f>ROUND(I367*H367,2)</f>
        <v>0</v>
      </c>
      <c r="BL367" s="17" t="s">
        <v>207</v>
      </c>
      <c r="BM367" s="145" t="s">
        <v>535</v>
      </c>
    </row>
    <row r="368" spans="2:65" s="12" customFormat="1" ht="11.25">
      <c r="B368" s="147"/>
      <c r="D368" s="148" t="s">
        <v>209</v>
      </c>
      <c r="F368" s="150" t="s">
        <v>536</v>
      </c>
      <c r="H368" s="151">
        <v>115.133</v>
      </c>
      <c r="I368" s="152"/>
      <c r="L368" s="147"/>
      <c r="M368" s="153"/>
      <c r="T368" s="154"/>
      <c r="AT368" s="149" t="s">
        <v>209</v>
      </c>
      <c r="AU368" s="149" t="s">
        <v>87</v>
      </c>
      <c r="AV368" s="12" t="s">
        <v>87</v>
      </c>
      <c r="AW368" s="12" t="s">
        <v>4</v>
      </c>
      <c r="AX368" s="12" t="s">
        <v>85</v>
      </c>
      <c r="AY368" s="149" t="s">
        <v>200</v>
      </c>
    </row>
    <row r="369" spans="2:65" s="11" customFormat="1" ht="22.9" customHeight="1">
      <c r="B369" s="122"/>
      <c r="D369" s="123" t="s">
        <v>76</v>
      </c>
      <c r="E369" s="132" t="s">
        <v>7</v>
      </c>
      <c r="F369" s="132" t="s">
        <v>537</v>
      </c>
      <c r="I369" s="125"/>
      <c r="J369" s="133">
        <f>BK369</f>
        <v>0</v>
      </c>
      <c r="L369" s="122"/>
      <c r="M369" s="127"/>
      <c r="P369" s="128">
        <f>SUM(P370:P393)</f>
        <v>0</v>
      </c>
      <c r="R369" s="128">
        <f>SUM(R370:R393)</f>
        <v>12.0287878</v>
      </c>
      <c r="T369" s="129">
        <f>SUM(T370:T393)</f>
        <v>0</v>
      </c>
      <c r="AR369" s="123" t="s">
        <v>85</v>
      </c>
      <c r="AT369" s="130" t="s">
        <v>76</v>
      </c>
      <c r="AU369" s="130" t="s">
        <v>85</v>
      </c>
      <c r="AY369" s="123" t="s">
        <v>200</v>
      </c>
      <c r="BK369" s="131">
        <f>SUM(BK370:BK393)</f>
        <v>0</v>
      </c>
    </row>
    <row r="370" spans="2:65" s="1" customFormat="1" ht="24.2" customHeight="1">
      <c r="B370" s="32"/>
      <c r="C370" s="134" t="s">
        <v>538</v>
      </c>
      <c r="D370" s="134" t="s">
        <v>202</v>
      </c>
      <c r="E370" s="135" t="s">
        <v>539</v>
      </c>
      <c r="F370" s="136" t="s">
        <v>540</v>
      </c>
      <c r="G370" s="137" t="s">
        <v>541</v>
      </c>
      <c r="H370" s="138">
        <v>2520</v>
      </c>
      <c r="I370" s="139"/>
      <c r="J370" s="140">
        <f>ROUND(I370*H370,2)</f>
        <v>0</v>
      </c>
      <c r="K370" s="136" t="s">
        <v>206</v>
      </c>
      <c r="L370" s="32"/>
      <c r="M370" s="141" t="s">
        <v>1</v>
      </c>
      <c r="N370" s="142" t="s">
        <v>42</v>
      </c>
      <c r="P370" s="143">
        <f>O370*H370</f>
        <v>0</v>
      </c>
      <c r="Q370" s="143">
        <v>3.0000000000000001E-5</v>
      </c>
      <c r="R370" s="143">
        <f>Q370*H370</f>
        <v>7.5600000000000001E-2</v>
      </c>
      <c r="S370" s="143">
        <v>0</v>
      </c>
      <c r="T370" s="144">
        <f>S370*H370</f>
        <v>0</v>
      </c>
      <c r="AR370" s="145" t="s">
        <v>207</v>
      </c>
      <c r="AT370" s="145" t="s">
        <v>202</v>
      </c>
      <c r="AU370" s="145" t="s">
        <v>87</v>
      </c>
      <c r="AY370" s="17" t="s">
        <v>200</v>
      </c>
      <c r="BE370" s="146">
        <f>IF(N370="základní",J370,0)</f>
        <v>0</v>
      </c>
      <c r="BF370" s="146">
        <f>IF(N370="snížená",J370,0)</f>
        <v>0</v>
      </c>
      <c r="BG370" s="146">
        <f>IF(N370="zákl. přenesená",J370,0)</f>
        <v>0</v>
      </c>
      <c r="BH370" s="146">
        <f>IF(N370="sníž. přenesená",J370,0)</f>
        <v>0</v>
      </c>
      <c r="BI370" s="146">
        <f>IF(N370="nulová",J370,0)</f>
        <v>0</v>
      </c>
      <c r="BJ370" s="17" t="s">
        <v>85</v>
      </c>
      <c r="BK370" s="146">
        <f>ROUND(I370*H370,2)</f>
        <v>0</v>
      </c>
      <c r="BL370" s="17" t="s">
        <v>207</v>
      </c>
      <c r="BM370" s="145" t="s">
        <v>542</v>
      </c>
    </row>
    <row r="371" spans="2:65" s="12" customFormat="1" ht="22.5">
      <c r="B371" s="147"/>
      <c r="D371" s="148" t="s">
        <v>209</v>
      </c>
      <c r="E371" s="149" t="s">
        <v>1</v>
      </c>
      <c r="F371" s="150" t="s">
        <v>543</v>
      </c>
      <c r="H371" s="151">
        <v>1920</v>
      </c>
      <c r="I371" s="152"/>
      <c r="L371" s="147"/>
      <c r="M371" s="153"/>
      <c r="T371" s="154"/>
      <c r="AT371" s="149" t="s">
        <v>209</v>
      </c>
      <c r="AU371" s="149" t="s">
        <v>87</v>
      </c>
      <c r="AV371" s="12" t="s">
        <v>87</v>
      </c>
      <c r="AW371" s="12" t="s">
        <v>32</v>
      </c>
      <c r="AX371" s="12" t="s">
        <v>77</v>
      </c>
      <c r="AY371" s="149" t="s">
        <v>200</v>
      </c>
    </row>
    <row r="372" spans="2:65" s="12" customFormat="1" ht="22.5">
      <c r="B372" s="147"/>
      <c r="D372" s="148" t="s">
        <v>209</v>
      </c>
      <c r="E372" s="149" t="s">
        <v>1</v>
      </c>
      <c r="F372" s="150" t="s">
        <v>544</v>
      </c>
      <c r="H372" s="151">
        <v>600</v>
      </c>
      <c r="I372" s="152"/>
      <c r="L372" s="147"/>
      <c r="M372" s="153"/>
      <c r="T372" s="154"/>
      <c r="AT372" s="149" t="s">
        <v>209</v>
      </c>
      <c r="AU372" s="149" t="s">
        <v>87</v>
      </c>
      <c r="AV372" s="12" t="s">
        <v>87</v>
      </c>
      <c r="AW372" s="12" t="s">
        <v>32</v>
      </c>
      <c r="AX372" s="12" t="s">
        <v>77</v>
      </c>
      <c r="AY372" s="149" t="s">
        <v>200</v>
      </c>
    </row>
    <row r="373" spans="2:65" s="13" customFormat="1" ht="11.25">
      <c r="B373" s="155"/>
      <c r="D373" s="148" t="s">
        <v>209</v>
      </c>
      <c r="E373" s="156" t="s">
        <v>1</v>
      </c>
      <c r="F373" s="157" t="s">
        <v>230</v>
      </c>
      <c r="H373" s="158">
        <v>2520</v>
      </c>
      <c r="I373" s="159"/>
      <c r="L373" s="155"/>
      <c r="M373" s="160"/>
      <c r="T373" s="161"/>
      <c r="AT373" s="156" t="s">
        <v>209</v>
      </c>
      <c r="AU373" s="156" t="s">
        <v>87</v>
      </c>
      <c r="AV373" s="13" t="s">
        <v>207</v>
      </c>
      <c r="AW373" s="13" t="s">
        <v>32</v>
      </c>
      <c r="AX373" s="13" t="s">
        <v>85</v>
      </c>
      <c r="AY373" s="156" t="s">
        <v>200</v>
      </c>
    </row>
    <row r="374" spans="2:65" s="1" customFormat="1" ht="24.2" customHeight="1">
      <c r="B374" s="32"/>
      <c r="C374" s="134" t="s">
        <v>545</v>
      </c>
      <c r="D374" s="134" t="s">
        <v>202</v>
      </c>
      <c r="E374" s="135" t="s">
        <v>546</v>
      </c>
      <c r="F374" s="136" t="s">
        <v>547</v>
      </c>
      <c r="G374" s="137" t="s">
        <v>548</v>
      </c>
      <c r="H374" s="138">
        <v>105</v>
      </c>
      <c r="I374" s="139"/>
      <c r="J374" s="140">
        <f>ROUND(I374*H374,2)</f>
        <v>0</v>
      </c>
      <c r="K374" s="136" t="s">
        <v>206</v>
      </c>
      <c r="L374" s="32"/>
      <c r="M374" s="141" t="s">
        <v>1</v>
      </c>
      <c r="N374" s="142" t="s">
        <v>42</v>
      </c>
      <c r="P374" s="143">
        <f>O374*H374</f>
        <v>0</v>
      </c>
      <c r="Q374" s="143">
        <v>0</v>
      </c>
      <c r="R374" s="143">
        <f>Q374*H374</f>
        <v>0</v>
      </c>
      <c r="S374" s="143">
        <v>0</v>
      </c>
      <c r="T374" s="144">
        <f>S374*H374</f>
        <v>0</v>
      </c>
      <c r="AR374" s="145" t="s">
        <v>207</v>
      </c>
      <c r="AT374" s="145" t="s">
        <v>202</v>
      </c>
      <c r="AU374" s="145" t="s">
        <v>87</v>
      </c>
      <c r="AY374" s="17" t="s">
        <v>200</v>
      </c>
      <c r="BE374" s="146">
        <f>IF(N374="základní",J374,0)</f>
        <v>0</v>
      </c>
      <c r="BF374" s="146">
        <f>IF(N374="snížená",J374,0)</f>
        <v>0</v>
      </c>
      <c r="BG374" s="146">
        <f>IF(N374="zákl. přenesená",J374,0)</f>
        <v>0</v>
      </c>
      <c r="BH374" s="146">
        <f>IF(N374="sníž. přenesená",J374,0)</f>
        <v>0</v>
      </c>
      <c r="BI374" s="146">
        <f>IF(N374="nulová",J374,0)</f>
        <v>0</v>
      </c>
      <c r="BJ374" s="17" t="s">
        <v>85</v>
      </c>
      <c r="BK374" s="146">
        <f>ROUND(I374*H374,2)</f>
        <v>0</v>
      </c>
      <c r="BL374" s="17" t="s">
        <v>207</v>
      </c>
      <c r="BM374" s="145" t="s">
        <v>549</v>
      </c>
    </row>
    <row r="375" spans="2:65" s="12" customFormat="1" ht="22.5">
      <c r="B375" s="147"/>
      <c r="D375" s="148" t="s">
        <v>209</v>
      </c>
      <c r="E375" s="149" t="s">
        <v>1</v>
      </c>
      <c r="F375" s="150" t="s">
        <v>550</v>
      </c>
      <c r="H375" s="151">
        <v>80</v>
      </c>
      <c r="I375" s="152"/>
      <c r="L375" s="147"/>
      <c r="M375" s="153"/>
      <c r="T375" s="154"/>
      <c r="AT375" s="149" t="s">
        <v>209</v>
      </c>
      <c r="AU375" s="149" t="s">
        <v>87</v>
      </c>
      <c r="AV375" s="12" t="s">
        <v>87</v>
      </c>
      <c r="AW375" s="12" t="s">
        <v>32</v>
      </c>
      <c r="AX375" s="12" t="s">
        <v>77</v>
      </c>
      <c r="AY375" s="149" t="s">
        <v>200</v>
      </c>
    </row>
    <row r="376" spans="2:65" s="12" customFormat="1" ht="22.5">
      <c r="B376" s="147"/>
      <c r="D376" s="148" t="s">
        <v>209</v>
      </c>
      <c r="E376" s="149" t="s">
        <v>1</v>
      </c>
      <c r="F376" s="150" t="s">
        <v>551</v>
      </c>
      <c r="H376" s="151">
        <v>25</v>
      </c>
      <c r="I376" s="152"/>
      <c r="L376" s="147"/>
      <c r="M376" s="153"/>
      <c r="T376" s="154"/>
      <c r="AT376" s="149" t="s">
        <v>209</v>
      </c>
      <c r="AU376" s="149" t="s">
        <v>87</v>
      </c>
      <c r="AV376" s="12" t="s">
        <v>87</v>
      </c>
      <c r="AW376" s="12" t="s">
        <v>32</v>
      </c>
      <c r="AX376" s="12" t="s">
        <v>77</v>
      </c>
      <c r="AY376" s="149" t="s">
        <v>200</v>
      </c>
    </row>
    <row r="377" spans="2:65" s="13" customFormat="1" ht="11.25">
      <c r="B377" s="155"/>
      <c r="D377" s="148" t="s">
        <v>209</v>
      </c>
      <c r="E377" s="156" t="s">
        <v>1</v>
      </c>
      <c r="F377" s="157" t="s">
        <v>230</v>
      </c>
      <c r="H377" s="158">
        <v>105</v>
      </c>
      <c r="I377" s="159"/>
      <c r="L377" s="155"/>
      <c r="M377" s="160"/>
      <c r="T377" s="161"/>
      <c r="AT377" s="156" t="s">
        <v>209</v>
      </c>
      <c r="AU377" s="156" t="s">
        <v>87</v>
      </c>
      <c r="AV377" s="13" t="s">
        <v>207</v>
      </c>
      <c r="AW377" s="13" t="s">
        <v>32</v>
      </c>
      <c r="AX377" s="13" t="s">
        <v>85</v>
      </c>
      <c r="AY377" s="156" t="s">
        <v>200</v>
      </c>
    </row>
    <row r="378" spans="2:65" s="1" customFormat="1" ht="16.5" customHeight="1">
      <c r="B378" s="32"/>
      <c r="C378" s="134" t="s">
        <v>552</v>
      </c>
      <c r="D378" s="134" t="s">
        <v>202</v>
      </c>
      <c r="E378" s="135" t="s">
        <v>553</v>
      </c>
      <c r="F378" s="136" t="s">
        <v>554</v>
      </c>
      <c r="G378" s="137" t="s">
        <v>226</v>
      </c>
      <c r="H378" s="138">
        <v>250</v>
      </c>
      <c r="I378" s="139"/>
      <c r="J378" s="140">
        <f>ROUND(I378*H378,2)</f>
        <v>0</v>
      </c>
      <c r="K378" s="136" t="s">
        <v>206</v>
      </c>
      <c r="L378" s="32"/>
      <c r="M378" s="141" t="s">
        <v>1</v>
      </c>
      <c r="N378" s="142" t="s">
        <v>42</v>
      </c>
      <c r="P378" s="143">
        <f>O378*H378</f>
        <v>0</v>
      </c>
      <c r="Q378" s="143">
        <v>7.1900000000000002E-3</v>
      </c>
      <c r="R378" s="143">
        <f>Q378*H378</f>
        <v>1.7975000000000001</v>
      </c>
      <c r="S378" s="143">
        <v>0</v>
      </c>
      <c r="T378" s="144">
        <f>S378*H378</f>
        <v>0</v>
      </c>
      <c r="AR378" s="145" t="s">
        <v>207</v>
      </c>
      <c r="AT378" s="145" t="s">
        <v>202</v>
      </c>
      <c r="AU378" s="145" t="s">
        <v>87</v>
      </c>
      <c r="AY378" s="17" t="s">
        <v>200</v>
      </c>
      <c r="BE378" s="146">
        <f>IF(N378="základní",J378,0)</f>
        <v>0</v>
      </c>
      <c r="BF378" s="146">
        <f>IF(N378="snížená",J378,0)</f>
        <v>0</v>
      </c>
      <c r="BG378" s="146">
        <f>IF(N378="zákl. přenesená",J378,0)</f>
        <v>0</v>
      </c>
      <c r="BH378" s="146">
        <f>IF(N378="sníž. přenesená",J378,0)</f>
        <v>0</v>
      </c>
      <c r="BI378" s="146">
        <f>IF(N378="nulová",J378,0)</f>
        <v>0</v>
      </c>
      <c r="BJ378" s="17" t="s">
        <v>85</v>
      </c>
      <c r="BK378" s="146">
        <f>ROUND(I378*H378,2)</f>
        <v>0</v>
      </c>
      <c r="BL378" s="17" t="s">
        <v>207</v>
      </c>
      <c r="BM378" s="145" t="s">
        <v>555</v>
      </c>
    </row>
    <row r="379" spans="2:65" s="1" customFormat="1" ht="24.2" customHeight="1">
      <c r="B379" s="32"/>
      <c r="C379" s="134" t="s">
        <v>556</v>
      </c>
      <c r="D379" s="134" t="s">
        <v>202</v>
      </c>
      <c r="E379" s="135" t="s">
        <v>557</v>
      </c>
      <c r="F379" s="136" t="s">
        <v>558</v>
      </c>
      <c r="G379" s="137" t="s">
        <v>226</v>
      </c>
      <c r="H379" s="138">
        <v>24</v>
      </c>
      <c r="I379" s="139"/>
      <c r="J379" s="140">
        <f>ROUND(I379*H379,2)</f>
        <v>0</v>
      </c>
      <c r="K379" s="136" t="s">
        <v>221</v>
      </c>
      <c r="L379" s="32"/>
      <c r="M379" s="141" t="s">
        <v>1</v>
      </c>
      <c r="N379" s="142" t="s">
        <v>42</v>
      </c>
      <c r="P379" s="143">
        <f>O379*H379</f>
        <v>0</v>
      </c>
      <c r="Q379" s="143">
        <v>1E-4</v>
      </c>
      <c r="R379" s="143">
        <f>Q379*H379</f>
        <v>2.4000000000000002E-3</v>
      </c>
      <c r="S379" s="143">
        <v>0</v>
      </c>
      <c r="T379" s="144">
        <f>S379*H379</f>
        <v>0</v>
      </c>
      <c r="AR379" s="145" t="s">
        <v>207</v>
      </c>
      <c r="AT379" s="145" t="s">
        <v>202</v>
      </c>
      <c r="AU379" s="145" t="s">
        <v>87</v>
      </c>
      <c r="AY379" s="17" t="s">
        <v>200</v>
      </c>
      <c r="BE379" s="146">
        <f>IF(N379="základní",J379,0)</f>
        <v>0</v>
      </c>
      <c r="BF379" s="146">
        <f>IF(N379="snížená",J379,0)</f>
        <v>0</v>
      </c>
      <c r="BG379" s="146">
        <f>IF(N379="zákl. přenesená",J379,0)</f>
        <v>0</v>
      </c>
      <c r="BH379" s="146">
        <f>IF(N379="sníž. přenesená",J379,0)</f>
        <v>0</v>
      </c>
      <c r="BI379" s="146">
        <f>IF(N379="nulová",J379,0)</f>
        <v>0</v>
      </c>
      <c r="BJ379" s="17" t="s">
        <v>85</v>
      </c>
      <c r="BK379" s="146">
        <f>ROUND(I379*H379,2)</f>
        <v>0</v>
      </c>
      <c r="BL379" s="17" t="s">
        <v>207</v>
      </c>
      <c r="BM379" s="145" t="s">
        <v>559</v>
      </c>
    </row>
    <row r="380" spans="2:65" s="14" customFormat="1" ht="11.25">
      <c r="B380" s="162"/>
      <c r="D380" s="148" t="s">
        <v>209</v>
      </c>
      <c r="E380" s="163" t="s">
        <v>1</v>
      </c>
      <c r="F380" s="164" t="s">
        <v>560</v>
      </c>
      <c r="H380" s="163" t="s">
        <v>1</v>
      </c>
      <c r="I380" s="165"/>
      <c r="L380" s="162"/>
      <c r="M380" s="166"/>
      <c r="T380" s="167"/>
      <c r="AT380" s="163" t="s">
        <v>209</v>
      </c>
      <c r="AU380" s="163" t="s">
        <v>87</v>
      </c>
      <c r="AV380" s="14" t="s">
        <v>85</v>
      </c>
      <c r="AW380" s="14" t="s">
        <v>32</v>
      </c>
      <c r="AX380" s="14" t="s">
        <v>77</v>
      </c>
      <c r="AY380" s="163" t="s">
        <v>200</v>
      </c>
    </row>
    <row r="381" spans="2:65" s="12" customFormat="1" ht="11.25">
      <c r="B381" s="147"/>
      <c r="D381" s="148" t="s">
        <v>209</v>
      </c>
      <c r="E381" s="149" t="s">
        <v>1</v>
      </c>
      <c r="F381" s="150" t="s">
        <v>561</v>
      </c>
      <c r="H381" s="151">
        <v>24</v>
      </c>
      <c r="I381" s="152"/>
      <c r="L381" s="147"/>
      <c r="M381" s="153"/>
      <c r="T381" s="154"/>
      <c r="AT381" s="149" t="s">
        <v>209</v>
      </c>
      <c r="AU381" s="149" t="s">
        <v>87</v>
      </c>
      <c r="AV381" s="12" t="s">
        <v>87</v>
      </c>
      <c r="AW381" s="12" t="s">
        <v>32</v>
      </c>
      <c r="AX381" s="12" t="s">
        <v>77</v>
      </c>
      <c r="AY381" s="149" t="s">
        <v>200</v>
      </c>
    </row>
    <row r="382" spans="2:65" s="13" customFormat="1" ht="11.25">
      <c r="B382" s="155"/>
      <c r="D382" s="148" t="s">
        <v>209</v>
      </c>
      <c r="E382" s="156" t="s">
        <v>154</v>
      </c>
      <c r="F382" s="157" t="s">
        <v>230</v>
      </c>
      <c r="H382" s="158">
        <v>24</v>
      </c>
      <c r="I382" s="159"/>
      <c r="L382" s="155"/>
      <c r="M382" s="160"/>
      <c r="T382" s="161"/>
      <c r="AT382" s="156" t="s">
        <v>209</v>
      </c>
      <c r="AU382" s="156" t="s">
        <v>87</v>
      </c>
      <c r="AV382" s="13" t="s">
        <v>207</v>
      </c>
      <c r="AW382" s="13" t="s">
        <v>32</v>
      </c>
      <c r="AX382" s="13" t="s">
        <v>85</v>
      </c>
      <c r="AY382" s="156" t="s">
        <v>200</v>
      </c>
    </row>
    <row r="383" spans="2:65" s="1" customFormat="1" ht="24.2" customHeight="1">
      <c r="B383" s="32"/>
      <c r="C383" s="134" t="s">
        <v>562</v>
      </c>
      <c r="D383" s="134" t="s">
        <v>202</v>
      </c>
      <c r="E383" s="135" t="s">
        <v>563</v>
      </c>
      <c r="F383" s="136" t="s">
        <v>564</v>
      </c>
      <c r="G383" s="137" t="s">
        <v>226</v>
      </c>
      <c r="H383" s="138">
        <v>24</v>
      </c>
      <c r="I383" s="139"/>
      <c r="J383" s="140">
        <f>ROUND(I383*H383,2)</f>
        <v>0</v>
      </c>
      <c r="K383" s="136" t="s">
        <v>221</v>
      </c>
      <c r="L383" s="32"/>
      <c r="M383" s="141" t="s">
        <v>1</v>
      </c>
      <c r="N383" s="142" t="s">
        <v>42</v>
      </c>
      <c r="P383" s="143">
        <f>O383*H383</f>
        <v>0</v>
      </c>
      <c r="Q383" s="143">
        <v>0</v>
      </c>
      <c r="R383" s="143">
        <f>Q383*H383</f>
        <v>0</v>
      </c>
      <c r="S383" s="143">
        <v>0</v>
      </c>
      <c r="T383" s="144">
        <f>S383*H383</f>
        <v>0</v>
      </c>
      <c r="AR383" s="145" t="s">
        <v>207</v>
      </c>
      <c r="AT383" s="145" t="s">
        <v>202</v>
      </c>
      <c r="AU383" s="145" t="s">
        <v>87</v>
      </c>
      <c r="AY383" s="17" t="s">
        <v>200</v>
      </c>
      <c r="BE383" s="146">
        <f>IF(N383="základní",J383,0)</f>
        <v>0</v>
      </c>
      <c r="BF383" s="146">
        <f>IF(N383="snížená",J383,0)</f>
        <v>0</v>
      </c>
      <c r="BG383" s="146">
        <f>IF(N383="zákl. přenesená",J383,0)</f>
        <v>0</v>
      </c>
      <c r="BH383" s="146">
        <f>IF(N383="sníž. přenesená",J383,0)</f>
        <v>0</v>
      </c>
      <c r="BI383" s="146">
        <f>IF(N383="nulová",J383,0)</f>
        <v>0</v>
      </c>
      <c r="BJ383" s="17" t="s">
        <v>85</v>
      </c>
      <c r="BK383" s="146">
        <f>ROUND(I383*H383,2)</f>
        <v>0</v>
      </c>
      <c r="BL383" s="17" t="s">
        <v>207</v>
      </c>
      <c r="BM383" s="145" t="s">
        <v>565</v>
      </c>
    </row>
    <row r="384" spans="2:65" s="12" customFormat="1" ht="11.25">
      <c r="B384" s="147"/>
      <c r="D384" s="148" t="s">
        <v>209</v>
      </c>
      <c r="E384" s="149" t="s">
        <v>1</v>
      </c>
      <c r="F384" s="150" t="s">
        <v>154</v>
      </c>
      <c r="H384" s="151">
        <v>24</v>
      </c>
      <c r="I384" s="152"/>
      <c r="L384" s="147"/>
      <c r="M384" s="153"/>
      <c r="T384" s="154"/>
      <c r="AT384" s="149" t="s">
        <v>209</v>
      </c>
      <c r="AU384" s="149" t="s">
        <v>87</v>
      </c>
      <c r="AV384" s="12" t="s">
        <v>87</v>
      </c>
      <c r="AW384" s="12" t="s">
        <v>32</v>
      </c>
      <c r="AX384" s="12" t="s">
        <v>85</v>
      </c>
      <c r="AY384" s="149" t="s">
        <v>200</v>
      </c>
    </row>
    <row r="385" spans="2:65" s="1" customFormat="1" ht="16.5" customHeight="1">
      <c r="B385" s="32"/>
      <c r="C385" s="134" t="s">
        <v>566</v>
      </c>
      <c r="D385" s="134" t="s">
        <v>202</v>
      </c>
      <c r="E385" s="135" t="s">
        <v>567</v>
      </c>
      <c r="F385" s="136" t="s">
        <v>568</v>
      </c>
      <c r="G385" s="137" t="s">
        <v>226</v>
      </c>
      <c r="H385" s="138">
        <v>25.5</v>
      </c>
      <c r="I385" s="139"/>
      <c r="J385" s="140">
        <f>ROUND(I385*H385,2)</f>
        <v>0</v>
      </c>
      <c r="K385" s="136" t="s">
        <v>221</v>
      </c>
      <c r="L385" s="32"/>
      <c r="M385" s="141" t="s">
        <v>1</v>
      </c>
      <c r="N385" s="142" t="s">
        <v>42</v>
      </c>
      <c r="P385" s="143">
        <f>O385*H385</f>
        <v>0</v>
      </c>
      <c r="Q385" s="143">
        <v>0</v>
      </c>
      <c r="R385" s="143">
        <f>Q385*H385</f>
        <v>0</v>
      </c>
      <c r="S385" s="143">
        <v>0</v>
      </c>
      <c r="T385" s="144">
        <f>S385*H385</f>
        <v>0</v>
      </c>
      <c r="AR385" s="145" t="s">
        <v>207</v>
      </c>
      <c r="AT385" s="145" t="s">
        <v>202</v>
      </c>
      <c r="AU385" s="145" t="s">
        <v>87</v>
      </c>
      <c r="AY385" s="17" t="s">
        <v>200</v>
      </c>
      <c r="BE385" s="146">
        <f>IF(N385="základní",J385,0)</f>
        <v>0</v>
      </c>
      <c r="BF385" s="146">
        <f>IF(N385="snížená",J385,0)</f>
        <v>0</v>
      </c>
      <c r="BG385" s="146">
        <f>IF(N385="zákl. přenesená",J385,0)</f>
        <v>0</v>
      </c>
      <c r="BH385" s="146">
        <f>IF(N385="sníž. přenesená",J385,0)</f>
        <v>0</v>
      </c>
      <c r="BI385" s="146">
        <f>IF(N385="nulová",J385,0)</f>
        <v>0</v>
      </c>
      <c r="BJ385" s="17" t="s">
        <v>85</v>
      </c>
      <c r="BK385" s="146">
        <f>ROUND(I385*H385,2)</f>
        <v>0</v>
      </c>
      <c r="BL385" s="17" t="s">
        <v>207</v>
      </c>
      <c r="BM385" s="145" t="s">
        <v>569</v>
      </c>
    </row>
    <row r="386" spans="2:65" s="12" customFormat="1" ht="11.25">
      <c r="B386" s="147"/>
      <c r="D386" s="148" t="s">
        <v>209</v>
      </c>
      <c r="E386" s="149" t="s">
        <v>1</v>
      </c>
      <c r="F386" s="150" t="s">
        <v>570</v>
      </c>
      <c r="H386" s="151">
        <v>25.5</v>
      </c>
      <c r="I386" s="152"/>
      <c r="L386" s="147"/>
      <c r="M386" s="153"/>
      <c r="T386" s="154"/>
      <c r="AT386" s="149" t="s">
        <v>209</v>
      </c>
      <c r="AU386" s="149" t="s">
        <v>87</v>
      </c>
      <c r="AV386" s="12" t="s">
        <v>87</v>
      </c>
      <c r="AW386" s="12" t="s">
        <v>32</v>
      </c>
      <c r="AX386" s="12" t="s">
        <v>85</v>
      </c>
      <c r="AY386" s="149" t="s">
        <v>200</v>
      </c>
    </row>
    <row r="387" spans="2:65" s="1" customFormat="1" ht="16.5" customHeight="1">
      <c r="B387" s="32"/>
      <c r="C387" s="134" t="s">
        <v>571</v>
      </c>
      <c r="D387" s="134" t="s">
        <v>202</v>
      </c>
      <c r="E387" s="135" t="s">
        <v>572</v>
      </c>
      <c r="F387" s="136" t="s">
        <v>573</v>
      </c>
      <c r="G387" s="137" t="s">
        <v>574</v>
      </c>
      <c r="H387" s="138">
        <v>3</v>
      </c>
      <c r="I387" s="139"/>
      <c r="J387" s="140">
        <f>ROUND(I387*H387,2)</f>
        <v>0</v>
      </c>
      <c r="K387" s="136" t="s">
        <v>221</v>
      </c>
      <c r="L387" s="32"/>
      <c r="M387" s="141" t="s">
        <v>1</v>
      </c>
      <c r="N387" s="142" t="s">
        <v>42</v>
      </c>
      <c r="P387" s="143">
        <f>O387*H387</f>
        <v>0</v>
      </c>
      <c r="Q387" s="143">
        <v>2.0000000000000001E-4</v>
      </c>
      <c r="R387" s="143">
        <f>Q387*H387</f>
        <v>6.0000000000000006E-4</v>
      </c>
      <c r="S387" s="143">
        <v>0</v>
      </c>
      <c r="T387" s="144">
        <f>S387*H387</f>
        <v>0</v>
      </c>
      <c r="AR387" s="145" t="s">
        <v>207</v>
      </c>
      <c r="AT387" s="145" t="s">
        <v>202</v>
      </c>
      <c r="AU387" s="145" t="s">
        <v>87</v>
      </c>
      <c r="AY387" s="17" t="s">
        <v>200</v>
      </c>
      <c r="BE387" s="146">
        <f>IF(N387="základní",J387,0)</f>
        <v>0</v>
      </c>
      <c r="BF387" s="146">
        <f>IF(N387="snížená",J387,0)</f>
        <v>0</v>
      </c>
      <c r="BG387" s="146">
        <f>IF(N387="zákl. přenesená",J387,0)</f>
        <v>0</v>
      </c>
      <c r="BH387" s="146">
        <f>IF(N387="sníž. přenesená",J387,0)</f>
        <v>0</v>
      </c>
      <c r="BI387" s="146">
        <f>IF(N387="nulová",J387,0)</f>
        <v>0</v>
      </c>
      <c r="BJ387" s="17" t="s">
        <v>85</v>
      </c>
      <c r="BK387" s="146">
        <f>ROUND(I387*H387,2)</f>
        <v>0</v>
      </c>
      <c r="BL387" s="17" t="s">
        <v>207</v>
      </c>
      <c r="BM387" s="145" t="s">
        <v>575</v>
      </c>
    </row>
    <row r="388" spans="2:65" s="12" customFormat="1" ht="11.25">
      <c r="B388" s="147"/>
      <c r="D388" s="148" t="s">
        <v>209</v>
      </c>
      <c r="E388" s="149" t="s">
        <v>1</v>
      </c>
      <c r="F388" s="150" t="s">
        <v>576</v>
      </c>
      <c r="H388" s="151">
        <v>3</v>
      </c>
      <c r="I388" s="152"/>
      <c r="L388" s="147"/>
      <c r="M388" s="153"/>
      <c r="T388" s="154"/>
      <c r="AT388" s="149" t="s">
        <v>209</v>
      </c>
      <c r="AU388" s="149" t="s">
        <v>87</v>
      </c>
      <c r="AV388" s="12" t="s">
        <v>87</v>
      </c>
      <c r="AW388" s="12" t="s">
        <v>32</v>
      </c>
      <c r="AX388" s="12" t="s">
        <v>85</v>
      </c>
      <c r="AY388" s="149" t="s">
        <v>200</v>
      </c>
    </row>
    <row r="389" spans="2:65" s="1" customFormat="1" ht="16.5" customHeight="1">
      <c r="B389" s="32"/>
      <c r="C389" s="134" t="s">
        <v>577</v>
      </c>
      <c r="D389" s="134" t="s">
        <v>202</v>
      </c>
      <c r="E389" s="135" t="s">
        <v>578</v>
      </c>
      <c r="F389" s="136" t="s">
        <v>579</v>
      </c>
      <c r="G389" s="137" t="s">
        <v>302</v>
      </c>
      <c r="H389" s="138">
        <v>2.843</v>
      </c>
      <c r="I389" s="139"/>
      <c r="J389" s="140">
        <f>ROUND(I389*H389,2)</f>
        <v>0</v>
      </c>
      <c r="K389" s="136" t="s">
        <v>221</v>
      </c>
      <c r="L389" s="32"/>
      <c r="M389" s="141" t="s">
        <v>1</v>
      </c>
      <c r="N389" s="142" t="s">
        <v>42</v>
      </c>
      <c r="P389" s="143">
        <f>O389*H389</f>
        <v>0</v>
      </c>
      <c r="Q389" s="143">
        <v>2.9140000000000001</v>
      </c>
      <c r="R389" s="143">
        <f>Q389*H389</f>
        <v>8.2845019999999998</v>
      </c>
      <c r="S389" s="143">
        <v>0</v>
      </c>
      <c r="T389" s="144">
        <f>S389*H389</f>
        <v>0</v>
      </c>
      <c r="AR389" s="145" t="s">
        <v>207</v>
      </c>
      <c r="AT389" s="145" t="s">
        <v>202</v>
      </c>
      <c r="AU389" s="145" t="s">
        <v>87</v>
      </c>
      <c r="AY389" s="17" t="s">
        <v>200</v>
      </c>
      <c r="BE389" s="146">
        <f>IF(N389="základní",J389,0)</f>
        <v>0</v>
      </c>
      <c r="BF389" s="146">
        <f>IF(N389="snížená",J389,0)</f>
        <v>0</v>
      </c>
      <c r="BG389" s="146">
        <f>IF(N389="zákl. přenesená",J389,0)</f>
        <v>0</v>
      </c>
      <c r="BH389" s="146">
        <f>IF(N389="sníž. přenesená",J389,0)</f>
        <v>0</v>
      </c>
      <c r="BI389" s="146">
        <f>IF(N389="nulová",J389,0)</f>
        <v>0</v>
      </c>
      <c r="BJ389" s="17" t="s">
        <v>85</v>
      </c>
      <c r="BK389" s="146">
        <f>ROUND(I389*H389,2)</f>
        <v>0</v>
      </c>
      <c r="BL389" s="17" t="s">
        <v>207</v>
      </c>
      <c r="BM389" s="145" t="s">
        <v>580</v>
      </c>
    </row>
    <row r="390" spans="2:65" s="12" customFormat="1" ht="11.25">
      <c r="B390" s="147"/>
      <c r="D390" s="148" t="s">
        <v>209</v>
      </c>
      <c r="E390" s="149" t="s">
        <v>1</v>
      </c>
      <c r="F390" s="150" t="s">
        <v>581</v>
      </c>
      <c r="H390" s="151">
        <v>2.843</v>
      </c>
      <c r="I390" s="152"/>
      <c r="L390" s="147"/>
      <c r="M390" s="153"/>
      <c r="T390" s="154"/>
      <c r="AT390" s="149" t="s">
        <v>209</v>
      </c>
      <c r="AU390" s="149" t="s">
        <v>87</v>
      </c>
      <c r="AV390" s="12" t="s">
        <v>87</v>
      </c>
      <c r="AW390" s="12" t="s">
        <v>32</v>
      </c>
      <c r="AX390" s="12" t="s">
        <v>85</v>
      </c>
      <c r="AY390" s="149" t="s">
        <v>200</v>
      </c>
    </row>
    <row r="391" spans="2:65" s="1" customFormat="1" ht="16.5" customHeight="1">
      <c r="B391" s="32"/>
      <c r="C391" s="134" t="s">
        <v>582</v>
      </c>
      <c r="D391" s="134" t="s">
        <v>202</v>
      </c>
      <c r="E391" s="135" t="s">
        <v>583</v>
      </c>
      <c r="F391" s="136" t="s">
        <v>584</v>
      </c>
      <c r="G391" s="137" t="s">
        <v>302</v>
      </c>
      <c r="H391" s="138">
        <v>0.754</v>
      </c>
      <c r="I391" s="139"/>
      <c r="J391" s="140">
        <f>ROUND(I391*H391,2)</f>
        <v>0</v>
      </c>
      <c r="K391" s="136" t="s">
        <v>206</v>
      </c>
      <c r="L391" s="32"/>
      <c r="M391" s="141" t="s">
        <v>1</v>
      </c>
      <c r="N391" s="142" t="s">
        <v>42</v>
      </c>
      <c r="P391" s="143">
        <f>O391*H391</f>
        <v>0</v>
      </c>
      <c r="Q391" s="143">
        <v>2.4777</v>
      </c>
      <c r="R391" s="143">
        <f>Q391*H391</f>
        <v>1.8681858</v>
      </c>
      <c r="S391" s="143">
        <v>0</v>
      </c>
      <c r="T391" s="144">
        <f>S391*H391</f>
        <v>0</v>
      </c>
      <c r="AR391" s="145" t="s">
        <v>207</v>
      </c>
      <c r="AT391" s="145" t="s">
        <v>202</v>
      </c>
      <c r="AU391" s="145" t="s">
        <v>87</v>
      </c>
      <c r="AY391" s="17" t="s">
        <v>200</v>
      </c>
      <c r="BE391" s="146">
        <f>IF(N391="základní",J391,0)</f>
        <v>0</v>
      </c>
      <c r="BF391" s="146">
        <f>IF(N391="snížená",J391,0)</f>
        <v>0</v>
      </c>
      <c r="BG391" s="146">
        <f>IF(N391="zákl. přenesená",J391,0)</f>
        <v>0</v>
      </c>
      <c r="BH391" s="146">
        <f>IF(N391="sníž. přenesená",J391,0)</f>
        <v>0</v>
      </c>
      <c r="BI391" s="146">
        <f>IF(N391="nulová",J391,0)</f>
        <v>0</v>
      </c>
      <c r="BJ391" s="17" t="s">
        <v>85</v>
      </c>
      <c r="BK391" s="146">
        <f>ROUND(I391*H391,2)</f>
        <v>0</v>
      </c>
      <c r="BL391" s="17" t="s">
        <v>207</v>
      </c>
      <c r="BM391" s="145" t="s">
        <v>585</v>
      </c>
    </row>
    <row r="392" spans="2:65" s="14" customFormat="1" ht="11.25">
      <c r="B392" s="162"/>
      <c r="D392" s="148" t="s">
        <v>209</v>
      </c>
      <c r="E392" s="163" t="s">
        <v>1</v>
      </c>
      <c r="F392" s="164" t="s">
        <v>586</v>
      </c>
      <c r="H392" s="163" t="s">
        <v>1</v>
      </c>
      <c r="I392" s="165"/>
      <c r="L392" s="162"/>
      <c r="M392" s="166"/>
      <c r="T392" s="167"/>
      <c r="AT392" s="163" t="s">
        <v>209</v>
      </c>
      <c r="AU392" s="163" t="s">
        <v>87</v>
      </c>
      <c r="AV392" s="14" t="s">
        <v>85</v>
      </c>
      <c r="AW392" s="14" t="s">
        <v>32</v>
      </c>
      <c r="AX392" s="14" t="s">
        <v>77</v>
      </c>
      <c r="AY392" s="163" t="s">
        <v>200</v>
      </c>
    </row>
    <row r="393" spans="2:65" s="12" customFormat="1" ht="11.25">
      <c r="B393" s="147"/>
      <c r="D393" s="148" t="s">
        <v>209</v>
      </c>
      <c r="E393" s="149" t="s">
        <v>1</v>
      </c>
      <c r="F393" s="150" t="s">
        <v>587</v>
      </c>
      <c r="H393" s="151">
        <v>0.754</v>
      </c>
      <c r="I393" s="152"/>
      <c r="L393" s="147"/>
      <c r="M393" s="153"/>
      <c r="T393" s="154"/>
      <c r="AT393" s="149" t="s">
        <v>209</v>
      </c>
      <c r="AU393" s="149" t="s">
        <v>87</v>
      </c>
      <c r="AV393" s="12" t="s">
        <v>87</v>
      </c>
      <c r="AW393" s="12" t="s">
        <v>32</v>
      </c>
      <c r="AX393" s="12" t="s">
        <v>85</v>
      </c>
      <c r="AY393" s="149" t="s">
        <v>200</v>
      </c>
    </row>
    <row r="394" spans="2:65" s="11" customFormat="1" ht="22.9" customHeight="1">
      <c r="B394" s="122"/>
      <c r="D394" s="123" t="s">
        <v>76</v>
      </c>
      <c r="E394" s="132" t="s">
        <v>207</v>
      </c>
      <c r="F394" s="132" t="s">
        <v>588</v>
      </c>
      <c r="I394" s="125"/>
      <c r="J394" s="133">
        <f>BK394</f>
        <v>0</v>
      </c>
      <c r="L394" s="122"/>
      <c r="M394" s="127"/>
      <c r="P394" s="128">
        <f>SUM(P395:P445)</f>
        <v>0</v>
      </c>
      <c r="R394" s="128">
        <f>SUM(R395:R445)</f>
        <v>8.0244503599999994</v>
      </c>
      <c r="T394" s="129">
        <f>SUM(T395:T445)</f>
        <v>0</v>
      </c>
      <c r="AR394" s="123" t="s">
        <v>85</v>
      </c>
      <c r="AT394" s="130" t="s">
        <v>76</v>
      </c>
      <c r="AU394" s="130" t="s">
        <v>85</v>
      </c>
      <c r="AY394" s="123" t="s">
        <v>200</v>
      </c>
      <c r="BK394" s="131">
        <f>SUM(BK395:BK445)</f>
        <v>0</v>
      </c>
    </row>
    <row r="395" spans="2:65" s="1" customFormat="1" ht="16.5" customHeight="1">
      <c r="B395" s="32"/>
      <c r="C395" s="134" t="s">
        <v>589</v>
      </c>
      <c r="D395" s="134" t="s">
        <v>202</v>
      </c>
      <c r="E395" s="135" t="s">
        <v>590</v>
      </c>
      <c r="F395" s="136" t="s">
        <v>591</v>
      </c>
      <c r="G395" s="137" t="s">
        <v>302</v>
      </c>
      <c r="H395" s="138">
        <v>29.196000000000002</v>
      </c>
      <c r="I395" s="139"/>
      <c r="J395" s="140">
        <f>ROUND(I395*H395,2)</f>
        <v>0</v>
      </c>
      <c r="K395" s="136" t="s">
        <v>206</v>
      </c>
      <c r="L395" s="32"/>
      <c r="M395" s="141" t="s">
        <v>1</v>
      </c>
      <c r="N395" s="142" t="s">
        <v>42</v>
      </c>
      <c r="P395" s="143">
        <f>O395*H395</f>
        <v>0</v>
      </c>
      <c r="Q395" s="143">
        <v>0</v>
      </c>
      <c r="R395" s="143">
        <f>Q395*H395</f>
        <v>0</v>
      </c>
      <c r="S395" s="143">
        <v>0</v>
      </c>
      <c r="T395" s="144">
        <f>S395*H395</f>
        <v>0</v>
      </c>
      <c r="AR395" s="145" t="s">
        <v>207</v>
      </c>
      <c r="AT395" s="145" t="s">
        <v>202</v>
      </c>
      <c r="AU395" s="145" t="s">
        <v>87</v>
      </c>
      <c r="AY395" s="17" t="s">
        <v>200</v>
      </c>
      <c r="BE395" s="146">
        <f>IF(N395="základní",J395,0)</f>
        <v>0</v>
      </c>
      <c r="BF395" s="146">
        <f>IF(N395="snížená",J395,0)</f>
        <v>0</v>
      </c>
      <c r="BG395" s="146">
        <f>IF(N395="zákl. přenesená",J395,0)</f>
        <v>0</v>
      </c>
      <c r="BH395" s="146">
        <f>IF(N395="sníž. přenesená",J395,0)</f>
        <v>0</v>
      </c>
      <c r="BI395" s="146">
        <f>IF(N395="nulová",J395,0)</f>
        <v>0</v>
      </c>
      <c r="BJ395" s="17" t="s">
        <v>85</v>
      </c>
      <c r="BK395" s="146">
        <f>ROUND(I395*H395,2)</f>
        <v>0</v>
      </c>
      <c r="BL395" s="17" t="s">
        <v>207</v>
      </c>
      <c r="BM395" s="145" t="s">
        <v>592</v>
      </c>
    </row>
    <row r="396" spans="2:65" s="12" customFormat="1" ht="11.25">
      <c r="B396" s="147"/>
      <c r="D396" s="148" t="s">
        <v>209</v>
      </c>
      <c r="E396" s="149" t="s">
        <v>1</v>
      </c>
      <c r="F396" s="150" t="s">
        <v>593</v>
      </c>
      <c r="H396" s="151">
        <v>24.611999999999998</v>
      </c>
      <c r="I396" s="152"/>
      <c r="L396" s="147"/>
      <c r="M396" s="153"/>
      <c r="T396" s="154"/>
      <c r="AT396" s="149" t="s">
        <v>209</v>
      </c>
      <c r="AU396" s="149" t="s">
        <v>87</v>
      </c>
      <c r="AV396" s="12" t="s">
        <v>87</v>
      </c>
      <c r="AW396" s="12" t="s">
        <v>32</v>
      </c>
      <c r="AX396" s="12" t="s">
        <v>77</v>
      </c>
      <c r="AY396" s="149" t="s">
        <v>200</v>
      </c>
    </row>
    <row r="397" spans="2:65" s="12" customFormat="1" ht="11.25">
      <c r="B397" s="147"/>
      <c r="D397" s="148" t="s">
        <v>209</v>
      </c>
      <c r="E397" s="149" t="s">
        <v>1</v>
      </c>
      <c r="F397" s="150" t="s">
        <v>594</v>
      </c>
      <c r="H397" s="151">
        <v>1.512</v>
      </c>
      <c r="I397" s="152"/>
      <c r="L397" s="147"/>
      <c r="M397" s="153"/>
      <c r="T397" s="154"/>
      <c r="AT397" s="149" t="s">
        <v>209</v>
      </c>
      <c r="AU397" s="149" t="s">
        <v>87</v>
      </c>
      <c r="AV397" s="12" t="s">
        <v>87</v>
      </c>
      <c r="AW397" s="12" t="s">
        <v>32</v>
      </c>
      <c r="AX397" s="12" t="s">
        <v>77</v>
      </c>
      <c r="AY397" s="149" t="s">
        <v>200</v>
      </c>
    </row>
    <row r="398" spans="2:65" s="12" customFormat="1" ht="11.25">
      <c r="B398" s="147"/>
      <c r="D398" s="148" t="s">
        <v>209</v>
      </c>
      <c r="E398" s="149" t="s">
        <v>1</v>
      </c>
      <c r="F398" s="150" t="s">
        <v>595</v>
      </c>
      <c r="H398" s="151">
        <v>1.536</v>
      </c>
      <c r="I398" s="152"/>
      <c r="L398" s="147"/>
      <c r="M398" s="153"/>
      <c r="T398" s="154"/>
      <c r="AT398" s="149" t="s">
        <v>209</v>
      </c>
      <c r="AU398" s="149" t="s">
        <v>87</v>
      </c>
      <c r="AV398" s="12" t="s">
        <v>87</v>
      </c>
      <c r="AW398" s="12" t="s">
        <v>32</v>
      </c>
      <c r="AX398" s="12" t="s">
        <v>77</v>
      </c>
      <c r="AY398" s="149" t="s">
        <v>200</v>
      </c>
    </row>
    <row r="399" spans="2:65" s="12" customFormat="1" ht="11.25">
      <c r="B399" s="147"/>
      <c r="D399" s="148" t="s">
        <v>209</v>
      </c>
      <c r="E399" s="149" t="s">
        <v>1</v>
      </c>
      <c r="F399" s="150" t="s">
        <v>596</v>
      </c>
      <c r="H399" s="151">
        <v>1.536</v>
      </c>
      <c r="I399" s="152"/>
      <c r="L399" s="147"/>
      <c r="M399" s="153"/>
      <c r="T399" s="154"/>
      <c r="AT399" s="149" t="s">
        <v>209</v>
      </c>
      <c r="AU399" s="149" t="s">
        <v>87</v>
      </c>
      <c r="AV399" s="12" t="s">
        <v>87</v>
      </c>
      <c r="AW399" s="12" t="s">
        <v>32</v>
      </c>
      <c r="AX399" s="12" t="s">
        <v>77</v>
      </c>
      <c r="AY399" s="149" t="s">
        <v>200</v>
      </c>
    </row>
    <row r="400" spans="2:65" s="13" customFormat="1" ht="11.25">
      <c r="B400" s="155"/>
      <c r="D400" s="148" t="s">
        <v>209</v>
      </c>
      <c r="E400" s="156" t="s">
        <v>109</v>
      </c>
      <c r="F400" s="157" t="s">
        <v>230</v>
      </c>
      <c r="H400" s="158">
        <v>29.196000000000002</v>
      </c>
      <c r="I400" s="159"/>
      <c r="L400" s="155"/>
      <c r="M400" s="160"/>
      <c r="T400" s="161"/>
      <c r="AT400" s="156" t="s">
        <v>209</v>
      </c>
      <c r="AU400" s="156" t="s">
        <v>87</v>
      </c>
      <c r="AV400" s="13" t="s">
        <v>207</v>
      </c>
      <c r="AW400" s="13" t="s">
        <v>32</v>
      </c>
      <c r="AX400" s="13" t="s">
        <v>85</v>
      </c>
      <c r="AY400" s="156" t="s">
        <v>200</v>
      </c>
    </row>
    <row r="401" spans="2:65" s="1" customFormat="1" ht="24.2" customHeight="1">
      <c r="B401" s="32"/>
      <c r="C401" s="134" t="s">
        <v>597</v>
      </c>
      <c r="D401" s="134" t="s">
        <v>202</v>
      </c>
      <c r="E401" s="135" t="s">
        <v>414</v>
      </c>
      <c r="F401" s="136" t="s">
        <v>415</v>
      </c>
      <c r="G401" s="137" t="s">
        <v>302</v>
      </c>
      <c r="H401" s="138">
        <v>29.196000000000002</v>
      </c>
      <c r="I401" s="139"/>
      <c r="J401" s="140">
        <f>ROUND(I401*H401,2)</f>
        <v>0</v>
      </c>
      <c r="K401" s="136" t="s">
        <v>206</v>
      </c>
      <c r="L401" s="32"/>
      <c r="M401" s="141" t="s">
        <v>1</v>
      </c>
      <c r="N401" s="142" t="s">
        <v>42</v>
      </c>
      <c r="P401" s="143">
        <f>O401*H401</f>
        <v>0</v>
      </c>
      <c r="Q401" s="143">
        <v>0</v>
      </c>
      <c r="R401" s="143">
        <f>Q401*H401</f>
        <v>0</v>
      </c>
      <c r="S401" s="143">
        <v>0</v>
      </c>
      <c r="T401" s="144">
        <f>S401*H401</f>
        <v>0</v>
      </c>
      <c r="AR401" s="145" t="s">
        <v>207</v>
      </c>
      <c r="AT401" s="145" t="s">
        <v>202</v>
      </c>
      <c r="AU401" s="145" t="s">
        <v>87</v>
      </c>
      <c r="AY401" s="17" t="s">
        <v>200</v>
      </c>
      <c r="BE401" s="146">
        <f>IF(N401="základní",J401,0)</f>
        <v>0</v>
      </c>
      <c r="BF401" s="146">
        <f>IF(N401="snížená",J401,0)</f>
        <v>0</v>
      </c>
      <c r="BG401" s="146">
        <f>IF(N401="zákl. přenesená",J401,0)</f>
        <v>0</v>
      </c>
      <c r="BH401" s="146">
        <f>IF(N401="sníž. přenesená",J401,0)</f>
        <v>0</v>
      </c>
      <c r="BI401" s="146">
        <f>IF(N401="nulová",J401,0)</f>
        <v>0</v>
      </c>
      <c r="BJ401" s="17" t="s">
        <v>85</v>
      </c>
      <c r="BK401" s="146">
        <f>ROUND(I401*H401,2)</f>
        <v>0</v>
      </c>
      <c r="BL401" s="17" t="s">
        <v>207</v>
      </c>
      <c r="BM401" s="145" t="s">
        <v>598</v>
      </c>
    </row>
    <row r="402" spans="2:65" s="12" customFormat="1" ht="11.25">
      <c r="B402" s="147"/>
      <c r="D402" s="148" t="s">
        <v>209</v>
      </c>
      <c r="E402" s="149" t="s">
        <v>1</v>
      </c>
      <c r="F402" s="150" t="s">
        <v>599</v>
      </c>
      <c r="H402" s="151">
        <v>29.196000000000002</v>
      </c>
      <c r="I402" s="152"/>
      <c r="L402" s="147"/>
      <c r="M402" s="153"/>
      <c r="T402" s="154"/>
      <c r="AT402" s="149" t="s">
        <v>209</v>
      </c>
      <c r="AU402" s="149" t="s">
        <v>87</v>
      </c>
      <c r="AV402" s="12" t="s">
        <v>87</v>
      </c>
      <c r="AW402" s="12" t="s">
        <v>32</v>
      </c>
      <c r="AX402" s="12" t="s">
        <v>85</v>
      </c>
      <c r="AY402" s="149" t="s">
        <v>200</v>
      </c>
    </row>
    <row r="403" spans="2:65" s="1" customFormat="1" ht="37.9" customHeight="1">
      <c r="B403" s="32"/>
      <c r="C403" s="134" t="s">
        <v>600</v>
      </c>
      <c r="D403" s="134" t="s">
        <v>202</v>
      </c>
      <c r="E403" s="135" t="s">
        <v>305</v>
      </c>
      <c r="F403" s="136" t="s">
        <v>306</v>
      </c>
      <c r="G403" s="137" t="s">
        <v>302</v>
      </c>
      <c r="H403" s="138">
        <v>29.196000000000002</v>
      </c>
      <c r="I403" s="139"/>
      <c r="J403" s="140">
        <f>ROUND(I403*H403,2)</f>
        <v>0</v>
      </c>
      <c r="K403" s="136" t="s">
        <v>206</v>
      </c>
      <c r="L403" s="32"/>
      <c r="M403" s="141" t="s">
        <v>1</v>
      </c>
      <c r="N403" s="142" t="s">
        <v>42</v>
      </c>
      <c r="P403" s="143">
        <f>O403*H403</f>
        <v>0</v>
      </c>
      <c r="Q403" s="143">
        <v>0</v>
      </c>
      <c r="R403" s="143">
        <f>Q403*H403</f>
        <v>0</v>
      </c>
      <c r="S403" s="143">
        <v>0</v>
      </c>
      <c r="T403" s="144">
        <f>S403*H403</f>
        <v>0</v>
      </c>
      <c r="AR403" s="145" t="s">
        <v>207</v>
      </c>
      <c r="AT403" s="145" t="s">
        <v>202</v>
      </c>
      <c r="AU403" s="145" t="s">
        <v>87</v>
      </c>
      <c r="AY403" s="17" t="s">
        <v>200</v>
      </c>
      <c r="BE403" s="146">
        <f>IF(N403="základní",J403,0)</f>
        <v>0</v>
      </c>
      <c r="BF403" s="146">
        <f>IF(N403="snížená",J403,0)</f>
        <v>0</v>
      </c>
      <c r="BG403" s="146">
        <f>IF(N403="zákl. přenesená",J403,0)</f>
        <v>0</v>
      </c>
      <c r="BH403" s="146">
        <f>IF(N403="sníž. přenesená",J403,0)</f>
        <v>0</v>
      </c>
      <c r="BI403" s="146">
        <f>IF(N403="nulová",J403,0)</f>
        <v>0</v>
      </c>
      <c r="BJ403" s="17" t="s">
        <v>85</v>
      </c>
      <c r="BK403" s="146">
        <f>ROUND(I403*H403,2)</f>
        <v>0</v>
      </c>
      <c r="BL403" s="17" t="s">
        <v>207</v>
      </c>
      <c r="BM403" s="145" t="s">
        <v>601</v>
      </c>
    </row>
    <row r="404" spans="2:65" s="1" customFormat="1" ht="33" customHeight="1">
      <c r="B404" s="32"/>
      <c r="C404" s="134" t="s">
        <v>602</v>
      </c>
      <c r="D404" s="134" t="s">
        <v>202</v>
      </c>
      <c r="E404" s="135" t="s">
        <v>603</v>
      </c>
      <c r="F404" s="136" t="s">
        <v>604</v>
      </c>
      <c r="G404" s="137" t="s">
        <v>302</v>
      </c>
      <c r="H404" s="138">
        <v>1.843</v>
      </c>
      <c r="I404" s="139"/>
      <c r="J404" s="140">
        <f>ROUND(I404*H404,2)</f>
        <v>0</v>
      </c>
      <c r="K404" s="136" t="s">
        <v>206</v>
      </c>
      <c r="L404" s="32"/>
      <c r="M404" s="141" t="s">
        <v>1</v>
      </c>
      <c r="N404" s="142" t="s">
        <v>42</v>
      </c>
      <c r="P404" s="143">
        <f>O404*H404</f>
        <v>0</v>
      </c>
      <c r="Q404" s="143">
        <v>0</v>
      </c>
      <c r="R404" s="143">
        <f>Q404*H404</f>
        <v>0</v>
      </c>
      <c r="S404" s="143">
        <v>0</v>
      </c>
      <c r="T404" s="144">
        <f>S404*H404</f>
        <v>0</v>
      </c>
      <c r="AR404" s="145" t="s">
        <v>207</v>
      </c>
      <c r="AT404" s="145" t="s">
        <v>202</v>
      </c>
      <c r="AU404" s="145" t="s">
        <v>87</v>
      </c>
      <c r="AY404" s="17" t="s">
        <v>200</v>
      </c>
      <c r="BE404" s="146">
        <f>IF(N404="základní",J404,0)</f>
        <v>0</v>
      </c>
      <c r="BF404" s="146">
        <f>IF(N404="snížená",J404,0)</f>
        <v>0</v>
      </c>
      <c r="BG404" s="146">
        <f>IF(N404="zákl. přenesená",J404,0)</f>
        <v>0</v>
      </c>
      <c r="BH404" s="146">
        <f>IF(N404="sníž. přenesená",J404,0)</f>
        <v>0</v>
      </c>
      <c r="BI404" s="146">
        <f>IF(N404="nulová",J404,0)</f>
        <v>0</v>
      </c>
      <c r="BJ404" s="17" t="s">
        <v>85</v>
      </c>
      <c r="BK404" s="146">
        <f>ROUND(I404*H404,2)</f>
        <v>0</v>
      </c>
      <c r="BL404" s="17" t="s">
        <v>207</v>
      </c>
      <c r="BM404" s="145" t="s">
        <v>605</v>
      </c>
    </row>
    <row r="405" spans="2:65" s="12" customFormat="1" ht="11.25">
      <c r="B405" s="147"/>
      <c r="D405" s="148" t="s">
        <v>209</v>
      </c>
      <c r="E405" s="149" t="s">
        <v>1</v>
      </c>
      <c r="F405" s="150" t="s">
        <v>606</v>
      </c>
      <c r="H405" s="151">
        <v>1.0429999999999999</v>
      </c>
      <c r="I405" s="152"/>
      <c r="L405" s="147"/>
      <c r="M405" s="153"/>
      <c r="T405" s="154"/>
      <c r="AT405" s="149" t="s">
        <v>209</v>
      </c>
      <c r="AU405" s="149" t="s">
        <v>87</v>
      </c>
      <c r="AV405" s="12" t="s">
        <v>87</v>
      </c>
      <c r="AW405" s="12" t="s">
        <v>32</v>
      </c>
      <c r="AX405" s="12" t="s">
        <v>77</v>
      </c>
      <c r="AY405" s="149" t="s">
        <v>200</v>
      </c>
    </row>
    <row r="406" spans="2:65" s="12" customFormat="1" ht="11.25">
      <c r="B406" s="147"/>
      <c r="D406" s="148" t="s">
        <v>209</v>
      </c>
      <c r="E406" s="149" t="s">
        <v>1</v>
      </c>
      <c r="F406" s="150" t="s">
        <v>607</v>
      </c>
      <c r="H406" s="151">
        <v>0.4</v>
      </c>
      <c r="I406" s="152"/>
      <c r="L406" s="147"/>
      <c r="M406" s="153"/>
      <c r="T406" s="154"/>
      <c r="AT406" s="149" t="s">
        <v>209</v>
      </c>
      <c r="AU406" s="149" t="s">
        <v>87</v>
      </c>
      <c r="AV406" s="12" t="s">
        <v>87</v>
      </c>
      <c r="AW406" s="12" t="s">
        <v>32</v>
      </c>
      <c r="AX406" s="12" t="s">
        <v>77</v>
      </c>
      <c r="AY406" s="149" t="s">
        <v>200</v>
      </c>
    </row>
    <row r="407" spans="2:65" s="12" customFormat="1" ht="11.25">
      <c r="B407" s="147"/>
      <c r="D407" s="148" t="s">
        <v>209</v>
      </c>
      <c r="E407" s="149" t="s">
        <v>1</v>
      </c>
      <c r="F407" s="150" t="s">
        <v>608</v>
      </c>
      <c r="H407" s="151">
        <v>0.4</v>
      </c>
      <c r="I407" s="152"/>
      <c r="L407" s="147"/>
      <c r="M407" s="153"/>
      <c r="T407" s="154"/>
      <c r="AT407" s="149" t="s">
        <v>209</v>
      </c>
      <c r="AU407" s="149" t="s">
        <v>87</v>
      </c>
      <c r="AV407" s="12" t="s">
        <v>87</v>
      </c>
      <c r="AW407" s="12" t="s">
        <v>32</v>
      </c>
      <c r="AX407" s="12" t="s">
        <v>77</v>
      </c>
      <c r="AY407" s="149" t="s">
        <v>200</v>
      </c>
    </row>
    <row r="408" spans="2:65" s="13" customFormat="1" ht="11.25">
      <c r="B408" s="155"/>
      <c r="D408" s="148" t="s">
        <v>209</v>
      </c>
      <c r="E408" s="156" t="s">
        <v>152</v>
      </c>
      <c r="F408" s="157" t="s">
        <v>230</v>
      </c>
      <c r="H408" s="158">
        <v>1.843</v>
      </c>
      <c r="I408" s="159"/>
      <c r="L408" s="155"/>
      <c r="M408" s="160"/>
      <c r="T408" s="161"/>
      <c r="AT408" s="156" t="s">
        <v>209</v>
      </c>
      <c r="AU408" s="156" t="s">
        <v>87</v>
      </c>
      <c r="AV408" s="13" t="s">
        <v>207</v>
      </c>
      <c r="AW408" s="13" t="s">
        <v>32</v>
      </c>
      <c r="AX408" s="13" t="s">
        <v>85</v>
      </c>
      <c r="AY408" s="156" t="s">
        <v>200</v>
      </c>
    </row>
    <row r="409" spans="2:65" s="1" customFormat="1" ht="33" customHeight="1">
      <c r="B409" s="32"/>
      <c r="C409" s="134" t="s">
        <v>609</v>
      </c>
      <c r="D409" s="134" t="s">
        <v>202</v>
      </c>
      <c r="E409" s="135" t="s">
        <v>610</v>
      </c>
      <c r="F409" s="136" t="s">
        <v>611</v>
      </c>
      <c r="G409" s="137" t="s">
        <v>205</v>
      </c>
      <c r="H409" s="138">
        <v>1.6</v>
      </c>
      <c r="I409" s="139"/>
      <c r="J409" s="140">
        <f>ROUND(I409*H409,2)</f>
        <v>0</v>
      </c>
      <c r="K409" s="136" t="s">
        <v>206</v>
      </c>
      <c r="L409" s="32"/>
      <c r="M409" s="141" t="s">
        <v>1</v>
      </c>
      <c r="N409" s="142" t="s">
        <v>42</v>
      </c>
      <c r="P409" s="143">
        <f>O409*H409</f>
        <v>0</v>
      </c>
      <c r="Q409" s="143">
        <v>7.8799999999999999E-3</v>
      </c>
      <c r="R409" s="143">
        <f>Q409*H409</f>
        <v>1.2608000000000001E-2</v>
      </c>
      <c r="S409" s="143">
        <v>0</v>
      </c>
      <c r="T409" s="144">
        <f>S409*H409</f>
        <v>0</v>
      </c>
      <c r="AR409" s="145" t="s">
        <v>207</v>
      </c>
      <c r="AT409" s="145" t="s">
        <v>202</v>
      </c>
      <c r="AU409" s="145" t="s">
        <v>87</v>
      </c>
      <c r="AY409" s="17" t="s">
        <v>200</v>
      </c>
      <c r="BE409" s="146">
        <f>IF(N409="základní",J409,0)</f>
        <v>0</v>
      </c>
      <c r="BF409" s="146">
        <f>IF(N409="snížená",J409,0)</f>
        <v>0</v>
      </c>
      <c r="BG409" s="146">
        <f>IF(N409="zákl. přenesená",J409,0)</f>
        <v>0</v>
      </c>
      <c r="BH409" s="146">
        <f>IF(N409="sníž. přenesená",J409,0)</f>
        <v>0</v>
      </c>
      <c r="BI409" s="146">
        <f>IF(N409="nulová",J409,0)</f>
        <v>0</v>
      </c>
      <c r="BJ409" s="17" t="s">
        <v>85</v>
      </c>
      <c r="BK409" s="146">
        <f>ROUND(I409*H409,2)</f>
        <v>0</v>
      </c>
      <c r="BL409" s="17" t="s">
        <v>207</v>
      </c>
      <c r="BM409" s="145" t="s">
        <v>612</v>
      </c>
    </row>
    <row r="410" spans="2:65" s="12" customFormat="1" ht="11.25">
      <c r="B410" s="147"/>
      <c r="D410" s="148" t="s">
        <v>209</v>
      </c>
      <c r="E410" s="149" t="s">
        <v>1</v>
      </c>
      <c r="F410" s="150" t="s">
        <v>613</v>
      </c>
      <c r="H410" s="151">
        <v>0.8</v>
      </c>
      <c r="I410" s="152"/>
      <c r="L410" s="147"/>
      <c r="M410" s="153"/>
      <c r="T410" s="154"/>
      <c r="AT410" s="149" t="s">
        <v>209</v>
      </c>
      <c r="AU410" s="149" t="s">
        <v>87</v>
      </c>
      <c r="AV410" s="12" t="s">
        <v>87</v>
      </c>
      <c r="AW410" s="12" t="s">
        <v>32</v>
      </c>
      <c r="AX410" s="12" t="s">
        <v>77</v>
      </c>
      <c r="AY410" s="149" t="s">
        <v>200</v>
      </c>
    </row>
    <row r="411" spans="2:65" s="12" customFormat="1" ht="11.25">
      <c r="B411" s="147"/>
      <c r="D411" s="148" t="s">
        <v>209</v>
      </c>
      <c r="E411" s="149" t="s">
        <v>1</v>
      </c>
      <c r="F411" s="150" t="s">
        <v>614</v>
      </c>
      <c r="H411" s="151">
        <v>0.8</v>
      </c>
      <c r="I411" s="152"/>
      <c r="L411" s="147"/>
      <c r="M411" s="153"/>
      <c r="T411" s="154"/>
      <c r="AT411" s="149" t="s">
        <v>209</v>
      </c>
      <c r="AU411" s="149" t="s">
        <v>87</v>
      </c>
      <c r="AV411" s="12" t="s">
        <v>87</v>
      </c>
      <c r="AW411" s="12" t="s">
        <v>32</v>
      </c>
      <c r="AX411" s="12" t="s">
        <v>77</v>
      </c>
      <c r="AY411" s="149" t="s">
        <v>200</v>
      </c>
    </row>
    <row r="412" spans="2:65" s="13" customFormat="1" ht="11.25">
      <c r="B412" s="155"/>
      <c r="D412" s="148" t="s">
        <v>209</v>
      </c>
      <c r="E412" s="156" t="s">
        <v>1</v>
      </c>
      <c r="F412" s="157" t="s">
        <v>230</v>
      </c>
      <c r="H412" s="158">
        <v>1.6</v>
      </c>
      <c r="I412" s="159"/>
      <c r="L412" s="155"/>
      <c r="M412" s="160"/>
      <c r="T412" s="161"/>
      <c r="AT412" s="156" t="s">
        <v>209</v>
      </c>
      <c r="AU412" s="156" t="s">
        <v>87</v>
      </c>
      <c r="AV412" s="13" t="s">
        <v>207</v>
      </c>
      <c r="AW412" s="13" t="s">
        <v>32</v>
      </c>
      <c r="AX412" s="13" t="s">
        <v>85</v>
      </c>
      <c r="AY412" s="156" t="s">
        <v>200</v>
      </c>
    </row>
    <row r="413" spans="2:65" s="1" customFormat="1" ht="37.9" customHeight="1">
      <c r="B413" s="32"/>
      <c r="C413" s="134" t="s">
        <v>615</v>
      </c>
      <c r="D413" s="134" t="s">
        <v>202</v>
      </c>
      <c r="E413" s="135" t="s">
        <v>616</v>
      </c>
      <c r="F413" s="136" t="s">
        <v>617</v>
      </c>
      <c r="G413" s="137" t="s">
        <v>205</v>
      </c>
      <c r="H413" s="138">
        <v>1.6</v>
      </c>
      <c r="I413" s="139"/>
      <c r="J413" s="140">
        <f>ROUND(I413*H413,2)</f>
        <v>0</v>
      </c>
      <c r="K413" s="136" t="s">
        <v>206</v>
      </c>
      <c r="L413" s="32"/>
      <c r="M413" s="141" t="s">
        <v>1</v>
      </c>
      <c r="N413" s="142" t="s">
        <v>42</v>
      </c>
      <c r="P413" s="143">
        <f>O413*H413</f>
        <v>0</v>
      </c>
      <c r="Q413" s="143">
        <v>0</v>
      </c>
      <c r="R413" s="143">
        <f>Q413*H413</f>
        <v>0</v>
      </c>
      <c r="S413" s="143">
        <v>0</v>
      </c>
      <c r="T413" s="144">
        <f>S413*H413</f>
        <v>0</v>
      </c>
      <c r="AR413" s="145" t="s">
        <v>207</v>
      </c>
      <c r="AT413" s="145" t="s">
        <v>202</v>
      </c>
      <c r="AU413" s="145" t="s">
        <v>87</v>
      </c>
      <c r="AY413" s="17" t="s">
        <v>200</v>
      </c>
      <c r="BE413" s="146">
        <f>IF(N413="základní",J413,0)</f>
        <v>0</v>
      </c>
      <c r="BF413" s="146">
        <f>IF(N413="snížená",J413,0)</f>
        <v>0</v>
      </c>
      <c r="BG413" s="146">
        <f>IF(N413="zákl. přenesená",J413,0)</f>
        <v>0</v>
      </c>
      <c r="BH413" s="146">
        <f>IF(N413="sníž. přenesená",J413,0)</f>
        <v>0</v>
      </c>
      <c r="BI413" s="146">
        <f>IF(N413="nulová",J413,0)</f>
        <v>0</v>
      </c>
      <c r="BJ413" s="17" t="s">
        <v>85</v>
      </c>
      <c r="BK413" s="146">
        <f>ROUND(I413*H413,2)</f>
        <v>0</v>
      </c>
      <c r="BL413" s="17" t="s">
        <v>207</v>
      </c>
      <c r="BM413" s="145" t="s">
        <v>618</v>
      </c>
    </row>
    <row r="414" spans="2:65" s="1" customFormat="1" ht="33" customHeight="1">
      <c r="B414" s="32"/>
      <c r="C414" s="134" t="s">
        <v>619</v>
      </c>
      <c r="D414" s="134" t="s">
        <v>202</v>
      </c>
      <c r="E414" s="135" t="s">
        <v>620</v>
      </c>
      <c r="F414" s="136" t="s">
        <v>621</v>
      </c>
      <c r="G414" s="137" t="s">
        <v>302</v>
      </c>
      <c r="H414" s="138">
        <v>3.7999999999999999E-2</v>
      </c>
      <c r="I414" s="139"/>
      <c r="J414" s="140">
        <f>ROUND(I414*H414,2)</f>
        <v>0</v>
      </c>
      <c r="K414" s="136" t="s">
        <v>206</v>
      </c>
      <c r="L414" s="32"/>
      <c r="M414" s="141" t="s">
        <v>1</v>
      </c>
      <c r="N414" s="142" t="s">
        <v>42</v>
      </c>
      <c r="P414" s="143">
        <f>O414*H414</f>
        <v>0</v>
      </c>
      <c r="Q414" s="143">
        <v>0</v>
      </c>
      <c r="R414" s="143">
        <f>Q414*H414</f>
        <v>0</v>
      </c>
      <c r="S414" s="143">
        <v>0</v>
      </c>
      <c r="T414" s="144">
        <f>S414*H414</f>
        <v>0</v>
      </c>
      <c r="AR414" s="145" t="s">
        <v>207</v>
      </c>
      <c r="AT414" s="145" t="s">
        <v>202</v>
      </c>
      <c r="AU414" s="145" t="s">
        <v>87</v>
      </c>
      <c r="AY414" s="17" t="s">
        <v>200</v>
      </c>
      <c r="BE414" s="146">
        <f>IF(N414="základní",J414,0)</f>
        <v>0</v>
      </c>
      <c r="BF414" s="146">
        <f>IF(N414="snížená",J414,0)</f>
        <v>0</v>
      </c>
      <c r="BG414" s="146">
        <f>IF(N414="zákl. přenesená",J414,0)</f>
        <v>0</v>
      </c>
      <c r="BH414" s="146">
        <f>IF(N414="sníž. přenesená",J414,0)</f>
        <v>0</v>
      </c>
      <c r="BI414" s="146">
        <f>IF(N414="nulová",J414,0)</f>
        <v>0</v>
      </c>
      <c r="BJ414" s="17" t="s">
        <v>85</v>
      </c>
      <c r="BK414" s="146">
        <f>ROUND(I414*H414,2)</f>
        <v>0</v>
      </c>
      <c r="BL414" s="17" t="s">
        <v>207</v>
      </c>
      <c r="BM414" s="145" t="s">
        <v>622</v>
      </c>
    </row>
    <row r="415" spans="2:65" s="14" customFormat="1" ht="11.25">
      <c r="B415" s="162"/>
      <c r="D415" s="148" t="s">
        <v>209</v>
      </c>
      <c r="E415" s="163" t="s">
        <v>1</v>
      </c>
      <c r="F415" s="164" t="s">
        <v>623</v>
      </c>
      <c r="H415" s="163" t="s">
        <v>1</v>
      </c>
      <c r="I415" s="165"/>
      <c r="L415" s="162"/>
      <c r="M415" s="166"/>
      <c r="T415" s="167"/>
      <c r="AT415" s="163" t="s">
        <v>209</v>
      </c>
      <c r="AU415" s="163" t="s">
        <v>87</v>
      </c>
      <c r="AV415" s="14" t="s">
        <v>85</v>
      </c>
      <c r="AW415" s="14" t="s">
        <v>32</v>
      </c>
      <c r="AX415" s="14" t="s">
        <v>77</v>
      </c>
      <c r="AY415" s="163" t="s">
        <v>200</v>
      </c>
    </row>
    <row r="416" spans="2:65" s="12" customFormat="1" ht="11.25">
      <c r="B416" s="147"/>
      <c r="D416" s="148" t="s">
        <v>209</v>
      </c>
      <c r="E416" s="149" t="s">
        <v>1</v>
      </c>
      <c r="F416" s="150" t="s">
        <v>624</v>
      </c>
      <c r="H416" s="151">
        <v>3.7999999999999999E-2</v>
      </c>
      <c r="I416" s="152"/>
      <c r="L416" s="147"/>
      <c r="M416" s="153"/>
      <c r="T416" s="154"/>
      <c r="AT416" s="149" t="s">
        <v>209</v>
      </c>
      <c r="AU416" s="149" t="s">
        <v>87</v>
      </c>
      <c r="AV416" s="12" t="s">
        <v>87</v>
      </c>
      <c r="AW416" s="12" t="s">
        <v>32</v>
      </c>
      <c r="AX416" s="12" t="s">
        <v>85</v>
      </c>
      <c r="AY416" s="149" t="s">
        <v>200</v>
      </c>
    </row>
    <row r="417" spans="2:65" s="1" customFormat="1" ht="24.2" customHeight="1">
      <c r="B417" s="32"/>
      <c r="C417" s="134" t="s">
        <v>625</v>
      </c>
      <c r="D417" s="134" t="s">
        <v>202</v>
      </c>
      <c r="E417" s="135" t="s">
        <v>626</v>
      </c>
      <c r="F417" s="136" t="s">
        <v>627</v>
      </c>
      <c r="G417" s="137" t="s">
        <v>205</v>
      </c>
      <c r="H417" s="138">
        <v>0.6</v>
      </c>
      <c r="I417" s="139"/>
      <c r="J417" s="140">
        <f>ROUND(I417*H417,2)</f>
        <v>0</v>
      </c>
      <c r="K417" s="136" t="s">
        <v>206</v>
      </c>
      <c r="L417" s="32"/>
      <c r="M417" s="141" t="s">
        <v>1</v>
      </c>
      <c r="N417" s="142" t="s">
        <v>42</v>
      </c>
      <c r="P417" s="143">
        <f>O417*H417</f>
        <v>0</v>
      </c>
      <c r="Q417" s="143">
        <v>1.328E-2</v>
      </c>
      <c r="R417" s="143">
        <f>Q417*H417</f>
        <v>7.9679999999999994E-3</v>
      </c>
      <c r="S417" s="143">
        <v>0</v>
      </c>
      <c r="T417" s="144">
        <f>S417*H417</f>
        <v>0</v>
      </c>
      <c r="AR417" s="145" t="s">
        <v>207</v>
      </c>
      <c r="AT417" s="145" t="s">
        <v>202</v>
      </c>
      <c r="AU417" s="145" t="s">
        <v>87</v>
      </c>
      <c r="AY417" s="17" t="s">
        <v>200</v>
      </c>
      <c r="BE417" s="146">
        <f>IF(N417="základní",J417,0)</f>
        <v>0</v>
      </c>
      <c r="BF417" s="146">
        <f>IF(N417="snížená",J417,0)</f>
        <v>0</v>
      </c>
      <c r="BG417" s="146">
        <f>IF(N417="zákl. přenesená",J417,0)</f>
        <v>0</v>
      </c>
      <c r="BH417" s="146">
        <f>IF(N417="sníž. přenesená",J417,0)</f>
        <v>0</v>
      </c>
      <c r="BI417" s="146">
        <f>IF(N417="nulová",J417,0)</f>
        <v>0</v>
      </c>
      <c r="BJ417" s="17" t="s">
        <v>85</v>
      </c>
      <c r="BK417" s="146">
        <f>ROUND(I417*H417,2)</f>
        <v>0</v>
      </c>
      <c r="BL417" s="17" t="s">
        <v>207</v>
      </c>
      <c r="BM417" s="145" t="s">
        <v>628</v>
      </c>
    </row>
    <row r="418" spans="2:65" s="14" customFormat="1" ht="11.25">
      <c r="B418" s="162"/>
      <c r="D418" s="148" t="s">
        <v>209</v>
      </c>
      <c r="E418" s="163" t="s">
        <v>1</v>
      </c>
      <c r="F418" s="164" t="s">
        <v>623</v>
      </c>
      <c r="H418" s="163" t="s">
        <v>1</v>
      </c>
      <c r="I418" s="165"/>
      <c r="L418" s="162"/>
      <c r="M418" s="166"/>
      <c r="T418" s="167"/>
      <c r="AT418" s="163" t="s">
        <v>209</v>
      </c>
      <c r="AU418" s="163" t="s">
        <v>87</v>
      </c>
      <c r="AV418" s="14" t="s">
        <v>85</v>
      </c>
      <c r="AW418" s="14" t="s">
        <v>32</v>
      </c>
      <c r="AX418" s="14" t="s">
        <v>77</v>
      </c>
      <c r="AY418" s="163" t="s">
        <v>200</v>
      </c>
    </row>
    <row r="419" spans="2:65" s="12" customFormat="1" ht="11.25">
      <c r="B419" s="147"/>
      <c r="D419" s="148" t="s">
        <v>209</v>
      </c>
      <c r="E419" s="149" t="s">
        <v>1</v>
      </c>
      <c r="F419" s="150" t="s">
        <v>629</v>
      </c>
      <c r="H419" s="151">
        <v>0.6</v>
      </c>
      <c r="I419" s="152"/>
      <c r="L419" s="147"/>
      <c r="M419" s="153"/>
      <c r="T419" s="154"/>
      <c r="AT419" s="149" t="s">
        <v>209</v>
      </c>
      <c r="AU419" s="149" t="s">
        <v>87</v>
      </c>
      <c r="AV419" s="12" t="s">
        <v>87</v>
      </c>
      <c r="AW419" s="12" t="s">
        <v>32</v>
      </c>
      <c r="AX419" s="12" t="s">
        <v>85</v>
      </c>
      <c r="AY419" s="149" t="s">
        <v>200</v>
      </c>
    </row>
    <row r="420" spans="2:65" s="1" customFormat="1" ht="24.2" customHeight="1">
      <c r="B420" s="32"/>
      <c r="C420" s="134" t="s">
        <v>630</v>
      </c>
      <c r="D420" s="134" t="s">
        <v>202</v>
      </c>
      <c r="E420" s="135" t="s">
        <v>631</v>
      </c>
      <c r="F420" s="136" t="s">
        <v>632</v>
      </c>
      <c r="G420" s="137" t="s">
        <v>205</v>
      </c>
      <c r="H420" s="138">
        <v>0.6</v>
      </c>
      <c r="I420" s="139"/>
      <c r="J420" s="140">
        <f>ROUND(I420*H420,2)</f>
        <v>0</v>
      </c>
      <c r="K420" s="136" t="s">
        <v>206</v>
      </c>
      <c r="L420" s="32"/>
      <c r="M420" s="141" t="s">
        <v>1</v>
      </c>
      <c r="N420" s="142" t="s">
        <v>42</v>
      </c>
      <c r="P420" s="143">
        <f>O420*H420</f>
        <v>0</v>
      </c>
      <c r="Q420" s="143">
        <v>0</v>
      </c>
      <c r="R420" s="143">
        <f>Q420*H420</f>
        <v>0</v>
      </c>
      <c r="S420" s="143">
        <v>0</v>
      </c>
      <c r="T420" s="144">
        <f>S420*H420</f>
        <v>0</v>
      </c>
      <c r="AR420" s="145" t="s">
        <v>207</v>
      </c>
      <c r="AT420" s="145" t="s">
        <v>202</v>
      </c>
      <c r="AU420" s="145" t="s">
        <v>87</v>
      </c>
      <c r="AY420" s="17" t="s">
        <v>200</v>
      </c>
      <c r="BE420" s="146">
        <f>IF(N420="základní",J420,0)</f>
        <v>0</v>
      </c>
      <c r="BF420" s="146">
        <f>IF(N420="snížená",J420,0)</f>
        <v>0</v>
      </c>
      <c r="BG420" s="146">
        <f>IF(N420="zákl. přenesená",J420,0)</f>
        <v>0</v>
      </c>
      <c r="BH420" s="146">
        <f>IF(N420="sníž. přenesená",J420,0)</f>
        <v>0</v>
      </c>
      <c r="BI420" s="146">
        <f>IF(N420="nulová",J420,0)</f>
        <v>0</v>
      </c>
      <c r="BJ420" s="17" t="s">
        <v>85</v>
      </c>
      <c r="BK420" s="146">
        <f>ROUND(I420*H420,2)</f>
        <v>0</v>
      </c>
      <c r="BL420" s="17" t="s">
        <v>207</v>
      </c>
      <c r="BM420" s="145" t="s">
        <v>633</v>
      </c>
    </row>
    <row r="421" spans="2:65" s="1" customFormat="1" ht="24.2" customHeight="1">
      <c r="B421" s="32"/>
      <c r="C421" s="134" t="s">
        <v>634</v>
      </c>
      <c r="D421" s="134" t="s">
        <v>202</v>
      </c>
      <c r="E421" s="135" t="s">
        <v>635</v>
      </c>
      <c r="F421" s="136" t="s">
        <v>636</v>
      </c>
      <c r="G421" s="137" t="s">
        <v>302</v>
      </c>
      <c r="H421" s="138">
        <v>2.9510000000000001</v>
      </c>
      <c r="I421" s="139"/>
      <c r="J421" s="140">
        <f>ROUND(I421*H421,2)</f>
        <v>0</v>
      </c>
      <c r="K421" s="136" t="s">
        <v>221</v>
      </c>
      <c r="L421" s="32"/>
      <c r="M421" s="141" t="s">
        <v>1</v>
      </c>
      <c r="N421" s="142" t="s">
        <v>42</v>
      </c>
      <c r="P421" s="143">
        <f>O421*H421</f>
        <v>0</v>
      </c>
      <c r="Q421" s="143">
        <v>2.4289999999999998</v>
      </c>
      <c r="R421" s="143">
        <f>Q421*H421</f>
        <v>7.1679789999999999</v>
      </c>
      <c r="S421" s="143">
        <v>0</v>
      </c>
      <c r="T421" s="144">
        <f>S421*H421</f>
        <v>0</v>
      </c>
      <c r="AR421" s="145" t="s">
        <v>207</v>
      </c>
      <c r="AT421" s="145" t="s">
        <v>202</v>
      </c>
      <c r="AU421" s="145" t="s">
        <v>87</v>
      </c>
      <c r="AY421" s="17" t="s">
        <v>200</v>
      </c>
      <c r="BE421" s="146">
        <f>IF(N421="základní",J421,0)</f>
        <v>0</v>
      </c>
      <c r="BF421" s="146">
        <f>IF(N421="snížená",J421,0)</f>
        <v>0</v>
      </c>
      <c r="BG421" s="146">
        <f>IF(N421="zákl. přenesená",J421,0)</f>
        <v>0</v>
      </c>
      <c r="BH421" s="146">
        <f>IF(N421="sníž. přenesená",J421,0)</f>
        <v>0</v>
      </c>
      <c r="BI421" s="146">
        <f>IF(N421="nulová",J421,0)</f>
        <v>0</v>
      </c>
      <c r="BJ421" s="17" t="s">
        <v>85</v>
      </c>
      <c r="BK421" s="146">
        <f>ROUND(I421*H421,2)</f>
        <v>0</v>
      </c>
      <c r="BL421" s="17" t="s">
        <v>207</v>
      </c>
      <c r="BM421" s="145" t="s">
        <v>637</v>
      </c>
    </row>
    <row r="422" spans="2:65" s="14" customFormat="1" ht="11.25">
      <c r="B422" s="162"/>
      <c r="D422" s="148" t="s">
        <v>209</v>
      </c>
      <c r="E422" s="163" t="s">
        <v>1</v>
      </c>
      <c r="F422" s="164" t="s">
        <v>638</v>
      </c>
      <c r="H422" s="163" t="s">
        <v>1</v>
      </c>
      <c r="I422" s="165"/>
      <c r="L422" s="162"/>
      <c r="M422" s="166"/>
      <c r="T422" s="167"/>
      <c r="AT422" s="163" t="s">
        <v>209</v>
      </c>
      <c r="AU422" s="163" t="s">
        <v>87</v>
      </c>
      <c r="AV422" s="14" t="s">
        <v>85</v>
      </c>
      <c r="AW422" s="14" t="s">
        <v>32</v>
      </c>
      <c r="AX422" s="14" t="s">
        <v>77</v>
      </c>
      <c r="AY422" s="163" t="s">
        <v>200</v>
      </c>
    </row>
    <row r="423" spans="2:65" s="12" customFormat="1" ht="11.25">
      <c r="B423" s="147"/>
      <c r="D423" s="148" t="s">
        <v>209</v>
      </c>
      <c r="E423" s="149" t="s">
        <v>1</v>
      </c>
      <c r="F423" s="150" t="s">
        <v>639</v>
      </c>
      <c r="H423" s="151">
        <v>0.28299999999999997</v>
      </c>
      <c r="I423" s="152"/>
      <c r="L423" s="147"/>
      <c r="M423" s="153"/>
      <c r="T423" s="154"/>
      <c r="AT423" s="149" t="s">
        <v>209</v>
      </c>
      <c r="AU423" s="149" t="s">
        <v>87</v>
      </c>
      <c r="AV423" s="12" t="s">
        <v>87</v>
      </c>
      <c r="AW423" s="12" t="s">
        <v>32</v>
      </c>
      <c r="AX423" s="12" t="s">
        <v>77</v>
      </c>
      <c r="AY423" s="149" t="s">
        <v>200</v>
      </c>
    </row>
    <row r="424" spans="2:65" s="14" customFormat="1" ht="11.25">
      <c r="B424" s="162"/>
      <c r="D424" s="148" t="s">
        <v>209</v>
      </c>
      <c r="E424" s="163" t="s">
        <v>1</v>
      </c>
      <c r="F424" s="164" t="s">
        <v>640</v>
      </c>
      <c r="H424" s="163" t="s">
        <v>1</v>
      </c>
      <c r="I424" s="165"/>
      <c r="L424" s="162"/>
      <c r="M424" s="166"/>
      <c r="T424" s="167"/>
      <c r="AT424" s="163" t="s">
        <v>209</v>
      </c>
      <c r="AU424" s="163" t="s">
        <v>87</v>
      </c>
      <c r="AV424" s="14" t="s">
        <v>85</v>
      </c>
      <c r="AW424" s="14" t="s">
        <v>32</v>
      </c>
      <c r="AX424" s="14" t="s">
        <v>77</v>
      </c>
      <c r="AY424" s="163" t="s">
        <v>200</v>
      </c>
    </row>
    <row r="425" spans="2:65" s="12" customFormat="1" ht="11.25">
      <c r="B425" s="147"/>
      <c r="D425" s="148" t="s">
        <v>209</v>
      </c>
      <c r="E425" s="149" t="s">
        <v>1</v>
      </c>
      <c r="F425" s="150" t="s">
        <v>641</v>
      </c>
      <c r="H425" s="151">
        <v>-0.13900000000000001</v>
      </c>
      <c r="I425" s="152"/>
      <c r="L425" s="147"/>
      <c r="M425" s="153"/>
      <c r="T425" s="154"/>
      <c r="AT425" s="149" t="s">
        <v>209</v>
      </c>
      <c r="AU425" s="149" t="s">
        <v>87</v>
      </c>
      <c r="AV425" s="12" t="s">
        <v>87</v>
      </c>
      <c r="AW425" s="12" t="s">
        <v>32</v>
      </c>
      <c r="AX425" s="12" t="s">
        <v>77</v>
      </c>
      <c r="AY425" s="149" t="s">
        <v>200</v>
      </c>
    </row>
    <row r="426" spans="2:65" s="14" customFormat="1" ht="11.25">
      <c r="B426" s="162"/>
      <c r="D426" s="148" t="s">
        <v>209</v>
      </c>
      <c r="E426" s="163" t="s">
        <v>1</v>
      </c>
      <c r="F426" s="164" t="s">
        <v>642</v>
      </c>
      <c r="H426" s="163" t="s">
        <v>1</v>
      </c>
      <c r="I426" s="165"/>
      <c r="L426" s="162"/>
      <c r="M426" s="166"/>
      <c r="T426" s="167"/>
      <c r="AT426" s="163" t="s">
        <v>209</v>
      </c>
      <c r="AU426" s="163" t="s">
        <v>87</v>
      </c>
      <c r="AV426" s="14" t="s">
        <v>85</v>
      </c>
      <c r="AW426" s="14" t="s">
        <v>32</v>
      </c>
      <c r="AX426" s="14" t="s">
        <v>77</v>
      </c>
      <c r="AY426" s="163" t="s">
        <v>200</v>
      </c>
    </row>
    <row r="427" spans="2:65" s="12" customFormat="1" ht="11.25">
      <c r="B427" s="147"/>
      <c r="D427" s="148" t="s">
        <v>209</v>
      </c>
      <c r="E427" s="149" t="s">
        <v>1</v>
      </c>
      <c r="F427" s="150" t="s">
        <v>643</v>
      </c>
      <c r="H427" s="151">
        <v>4.41</v>
      </c>
      <c r="I427" s="152"/>
      <c r="L427" s="147"/>
      <c r="M427" s="153"/>
      <c r="T427" s="154"/>
      <c r="AT427" s="149" t="s">
        <v>209</v>
      </c>
      <c r="AU427" s="149" t="s">
        <v>87</v>
      </c>
      <c r="AV427" s="12" t="s">
        <v>87</v>
      </c>
      <c r="AW427" s="12" t="s">
        <v>32</v>
      </c>
      <c r="AX427" s="12" t="s">
        <v>77</v>
      </c>
      <c r="AY427" s="149" t="s">
        <v>200</v>
      </c>
    </row>
    <row r="428" spans="2:65" s="14" customFormat="1" ht="11.25">
      <c r="B428" s="162"/>
      <c r="D428" s="148" t="s">
        <v>209</v>
      </c>
      <c r="E428" s="163" t="s">
        <v>1</v>
      </c>
      <c r="F428" s="164" t="s">
        <v>640</v>
      </c>
      <c r="H428" s="163" t="s">
        <v>1</v>
      </c>
      <c r="I428" s="165"/>
      <c r="L428" s="162"/>
      <c r="M428" s="166"/>
      <c r="T428" s="167"/>
      <c r="AT428" s="163" t="s">
        <v>209</v>
      </c>
      <c r="AU428" s="163" t="s">
        <v>87</v>
      </c>
      <c r="AV428" s="14" t="s">
        <v>85</v>
      </c>
      <c r="AW428" s="14" t="s">
        <v>32</v>
      </c>
      <c r="AX428" s="14" t="s">
        <v>77</v>
      </c>
      <c r="AY428" s="163" t="s">
        <v>200</v>
      </c>
    </row>
    <row r="429" spans="2:65" s="12" customFormat="1" ht="11.25">
      <c r="B429" s="147"/>
      <c r="D429" s="148" t="s">
        <v>209</v>
      </c>
      <c r="E429" s="149" t="s">
        <v>1</v>
      </c>
      <c r="F429" s="150" t="s">
        <v>644</v>
      </c>
      <c r="H429" s="151">
        <v>-1.603</v>
      </c>
      <c r="I429" s="152"/>
      <c r="L429" s="147"/>
      <c r="M429" s="153"/>
      <c r="T429" s="154"/>
      <c r="AT429" s="149" t="s">
        <v>209</v>
      </c>
      <c r="AU429" s="149" t="s">
        <v>87</v>
      </c>
      <c r="AV429" s="12" t="s">
        <v>87</v>
      </c>
      <c r="AW429" s="12" t="s">
        <v>32</v>
      </c>
      <c r="AX429" s="12" t="s">
        <v>77</v>
      </c>
      <c r="AY429" s="149" t="s">
        <v>200</v>
      </c>
    </row>
    <row r="430" spans="2:65" s="13" customFormat="1" ht="11.25">
      <c r="B430" s="155"/>
      <c r="D430" s="148" t="s">
        <v>209</v>
      </c>
      <c r="E430" s="156" t="s">
        <v>1</v>
      </c>
      <c r="F430" s="157" t="s">
        <v>230</v>
      </c>
      <c r="H430" s="158">
        <v>2.9510000000000001</v>
      </c>
      <c r="I430" s="159"/>
      <c r="L430" s="155"/>
      <c r="M430" s="160"/>
      <c r="T430" s="161"/>
      <c r="AT430" s="156" t="s">
        <v>209</v>
      </c>
      <c r="AU430" s="156" t="s">
        <v>87</v>
      </c>
      <c r="AV430" s="13" t="s">
        <v>207</v>
      </c>
      <c r="AW430" s="13" t="s">
        <v>32</v>
      </c>
      <c r="AX430" s="13" t="s">
        <v>85</v>
      </c>
      <c r="AY430" s="156" t="s">
        <v>200</v>
      </c>
    </row>
    <row r="431" spans="2:65" s="1" customFormat="1" ht="24.2" customHeight="1">
      <c r="B431" s="32"/>
      <c r="C431" s="134" t="s">
        <v>645</v>
      </c>
      <c r="D431" s="134" t="s">
        <v>202</v>
      </c>
      <c r="E431" s="135" t="s">
        <v>626</v>
      </c>
      <c r="F431" s="136" t="s">
        <v>627</v>
      </c>
      <c r="G431" s="137" t="s">
        <v>205</v>
      </c>
      <c r="H431" s="138">
        <v>8.4</v>
      </c>
      <c r="I431" s="139"/>
      <c r="J431" s="140">
        <f>ROUND(I431*H431,2)</f>
        <v>0</v>
      </c>
      <c r="K431" s="136" t="s">
        <v>206</v>
      </c>
      <c r="L431" s="32"/>
      <c r="M431" s="141" t="s">
        <v>1</v>
      </c>
      <c r="N431" s="142" t="s">
        <v>42</v>
      </c>
      <c r="P431" s="143">
        <f>O431*H431</f>
        <v>0</v>
      </c>
      <c r="Q431" s="143">
        <v>1.328E-2</v>
      </c>
      <c r="R431" s="143">
        <f>Q431*H431</f>
        <v>0.11155200000000001</v>
      </c>
      <c r="S431" s="143">
        <v>0</v>
      </c>
      <c r="T431" s="144">
        <f>S431*H431</f>
        <v>0</v>
      </c>
      <c r="AR431" s="145" t="s">
        <v>207</v>
      </c>
      <c r="AT431" s="145" t="s">
        <v>202</v>
      </c>
      <c r="AU431" s="145" t="s">
        <v>87</v>
      </c>
      <c r="AY431" s="17" t="s">
        <v>200</v>
      </c>
      <c r="BE431" s="146">
        <f>IF(N431="základní",J431,0)</f>
        <v>0</v>
      </c>
      <c r="BF431" s="146">
        <f>IF(N431="snížená",J431,0)</f>
        <v>0</v>
      </c>
      <c r="BG431" s="146">
        <f>IF(N431="zákl. přenesená",J431,0)</f>
        <v>0</v>
      </c>
      <c r="BH431" s="146">
        <f>IF(N431="sníž. přenesená",J431,0)</f>
        <v>0</v>
      </c>
      <c r="BI431" s="146">
        <f>IF(N431="nulová",J431,0)</f>
        <v>0</v>
      </c>
      <c r="BJ431" s="17" t="s">
        <v>85</v>
      </c>
      <c r="BK431" s="146">
        <f>ROUND(I431*H431,2)</f>
        <v>0</v>
      </c>
      <c r="BL431" s="17" t="s">
        <v>207</v>
      </c>
      <c r="BM431" s="145" t="s">
        <v>646</v>
      </c>
    </row>
    <row r="432" spans="2:65" s="14" customFormat="1" ht="11.25">
      <c r="B432" s="162"/>
      <c r="D432" s="148" t="s">
        <v>209</v>
      </c>
      <c r="E432" s="163" t="s">
        <v>1</v>
      </c>
      <c r="F432" s="164" t="s">
        <v>642</v>
      </c>
      <c r="H432" s="163" t="s">
        <v>1</v>
      </c>
      <c r="I432" s="165"/>
      <c r="L432" s="162"/>
      <c r="M432" s="166"/>
      <c r="T432" s="167"/>
      <c r="AT432" s="163" t="s">
        <v>209</v>
      </c>
      <c r="AU432" s="163" t="s">
        <v>87</v>
      </c>
      <c r="AV432" s="14" t="s">
        <v>85</v>
      </c>
      <c r="AW432" s="14" t="s">
        <v>32</v>
      </c>
      <c r="AX432" s="14" t="s">
        <v>77</v>
      </c>
      <c r="AY432" s="163" t="s">
        <v>200</v>
      </c>
    </row>
    <row r="433" spans="2:65" s="12" customFormat="1" ht="11.25">
      <c r="B433" s="147"/>
      <c r="D433" s="148" t="s">
        <v>209</v>
      </c>
      <c r="E433" s="149" t="s">
        <v>1</v>
      </c>
      <c r="F433" s="150" t="s">
        <v>647</v>
      </c>
      <c r="H433" s="151">
        <v>8.4</v>
      </c>
      <c r="I433" s="152"/>
      <c r="L433" s="147"/>
      <c r="M433" s="153"/>
      <c r="T433" s="154"/>
      <c r="AT433" s="149" t="s">
        <v>209</v>
      </c>
      <c r="AU433" s="149" t="s">
        <v>87</v>
      </c>
      <c r="AV433" s="12" t="s">
        <v>87</v>
      </c>
      <c r="AW433" s="12" t="s">
        <v>32</v>
      </c>
      <c r="AX433" s="12" t="s">
        <v>85</v>
      </c>
      <c r="AY433" s="149" t="s">
        <v>200</v>
      </c>
    </row>
    <row r="434" spans="2:65" s="1" customFormat="1" ht="24.2" customHeight="1">
      <c r="B434" s="32"/>
      <c r="C434" s="134" t="s">
        <v>648</v>
      </c>
      <c r="D434" s="134" t="s">
        <v>202</v>
      </c>
      <c r="E434" s="135" t="s">
        <v>631</v>
      </c>
      <c r="F434" s="136" t="s">
        <v>632</v>
      </c>
      <c r="G434" s="137" t="s">
        <v>205</v>
      </c>
      <c r="H434" s="138">
        <v>8.4</v>
      </c>
      <c r="I434" s="139"/>
      <c r="J434" s="140">
        <f>ROUND(I434*H434,2)</f>
        <v>0</v>
      </c>
      <c r="K434" s="136" t="s">
        <v>206</v>
      </c>
      <c r="L434" s="32"/>
      <c r="M434" s="141" t="s">
        <v>1</v>
      </c>
      <c r="N434" s="142" t="s">
        <v>42</v>
      </c>
      <c r="P434" s="143">
        <f>O434*H434</f>
        <v>0</v>
      </c>
      <c r="Q434" s="143">
        <v>0</v>
      </c>
      <c r="R434" s="143">
        <f>Q434*H434</f>
        <v>0</v>
      </c>
      <c r="S434" s="143">
        <v>0</v>
      </c>
      <c r="T434" s="144">
        <f>S434*H434</f>
        <v>0</v>
      </c>
      <c r="AR434" s="145" t="s">
        <v>207</v>
      </c>
      <c r="AT434" s="145" t="s">
        <v>202</v>
      </c>
      <c r="AU434" s="145" t="s">
        <v>87</v>
      </c>
      <c r="AY434" s="17" t="s">
        <v>200</v>
      </c>
      <c r="BE434" s="146">
        <f>IF(N434="základní",J434,0)</f>
        <v>0</v>
      </c>
      <c r="BF434" s="146">
        <f>IF(N434="snížená",J434,0)</f>
        <v>0</v>
      </c>
      <c r="BG434" s="146">
        <f>IF(N434="zákl. přenesená",J434,0)</f>
        <v>0</v>
      </c>
      <c r="BH434" s="146">
        <f>IF(N434="sníž. přenesená",J434,0)</f>
        <v>0</v>
      </c>
      <c r="BI434" s="146">
        <f>IF(N434="nulová",J434,0)</f>
        <v>0</v>
      </c>
      <c r="BJ434" s="17" t="s">
        <v>85</v>
      </c>
      <c r="BK434" s="146">
        <f>ROUND(I434*H434,2)</f>
        <v>0</v>
      </c>
      <c r="BL434" s="17" t="s">
        <v>207</v>
      </c>
      <c r="BM434" s="145" t="s">
        <v>649</v>
      </c>
    </row>
    <row r="435" spans="2:65" s="1" customFormat="1" ht="24.2" customHeight="1">
      <c r="B435" s="32"/>
      <c r="C435" s="134" t="s">
        <v>650</v>
      </c>
      <c r="D435" s="134" t="s">
        <v>202</v>
      </c>
      <c r="E435" s="135" t="s">
        <v>651</v>
      </c>
      <c r="F435" s="136" t="s">
        <v>652</v>
      </c>
      <c r="G435" s="137" t="s">
        <v>205</v>
      </c>
      <c r="H435" s="138">
        <v>0.94199999999999995</v>
      </c>
      <c r="I435" s="139"/>
      <c r="J435" s="140">
        <f>ROUND(I435*H435,2)</f>
        <v>0</v>
      </c>
      <c r="K435" s="136" t="s">
        <v>221</v>
      </c>
      <c r="L435" s="32"/>
      <c r="M435" s="141" t="s">
        <v>1</v>
      </c>
      <c r="N435" s="142" t="s">
        <v>42</v>
      </c>
      <c r="P435" s="143">
        <f>O435*H435</f>
        <v>0</v>
      </c>
      <c r="Q435" s="143">
        <v>1.328E-2</v>
      </c>
      <c r="R435" s="143">
        <f>Q435*H435</f>
        <v>1.250976E-2</v>
      </c>
      <c r="S435" s="143">
        <v>0</v>
      </c>
      <c r="T435" s="144">
        <f>S435*H435</f>
        <v>0</v>
      </c>
      <c r="AR435" s="145" t="s">
        <v>207</v>
      </c>
      <c r="AT435" s="145" t="s">
        <v>202</v>
      </c>
      <c r="AU435" s="145" t="s">
        <v>87</v>
      </c>
      <c r="AY435" s="17" t="s">
        <v>200</v>
      </c>
      <c r="BE435" s="146">
        <f>IF(N435="základní",J435,0)</f>
        <v>0</v>
      </c>
      <c r="BF435" s="146">
        <f>IF(N435="snížená",J435,0)</f>
        <v>0</v>
      </c>
      <c r="BG435" s="146">
        <f>IF(N435="zákl. přenesená",J435,0)</f>
        <v>0</v>
      </c>
      <c r="BH435" s="146">
        <f>IF(N435="sníž. přenesená",J435,0)</f>
        <v>0</v>
      </c>
      <c r="BI435" s="146">
        <f>IF(N435="nulová",J435,0)</f>
        <v>0</v>
      </c>
      <c r="BJ435" s="17" t="s">
        <v>85</v>
      </c>
      <c r="BK435" s="146">
        <f>ROUND(I435*H435,2)</f>
        <v>0</v>
      </c>
      <c r="BL435" s="17" t="s">
        <v>207</v>
      </c>
      <c r="BM435" s="145" t="s">
        <v>653</v>
      </c>
    </row>
    <row r="436" spans="2:65" s="14" customFormat="1" ht="11.25">
      <c r="B436" s="162"/>
      <c r="D436" s="148" t="s">
        <v>209</v>
      </c>
      <c r="E436" s="163" t="s">
        <v>1</v>
      </c>
      <c r="F436" s="164" t="s">
        <v>638</v>
      </c>
      <c r="H436" s="163" t="s">
        <v>1</v>
      </c>
      <c r="I436" s="165"/>
      <c r="L436" s="162"/>
      <c r="M436" s="166"/>
      <c r="T436" s="167"/>
      <c r="AT436" s="163" t="s">
        <v>209</v>
      </c>
      <c r="AU436" s="163" t="s">
        <v>87</v>
      </c>
      <c r="AV436" s="14" t="s">
        <v>85</v>
      </c>
      <c r="AW436" s="14" t="s">
        <v>32</v>
      </c>
      <c r="AX436" s="14" t="s">
        <v>77</v>
      </c>
      <c r="AY436" s="163" t="s">
        <v>200</v>
      </c>
    </row>
    <row r="437" spans="2:65" s="12" customFormat="1" ht="11.25">
      <c r="B437" s="147"/>
      <c r="D437" s="148" t="s">
        <v>209</v>
      </c>
      <c r="E437" s="149" t="s">
        <v>1</v>
      </c>
      <c r="F437" s="150" t="s">
        <v>654</v>
      </c>
      <c r="H437" s="151">
        <v>0.94199999999999995</v>
      </c>
      <c r="I437" s="152"/>
      <c r="L437" s="147"/>
      <c r="M437" s="153"/>
      <c r="T437" s="154"/>
      <c r="AT437" s="149" t="s">
        <v>209</v>
      </c>
      <c r="AU437" s="149" t="s">
        <v>87</v>
      </c>
      <c r="AV437" s="12" t="s">
        <v>87</v>
      </c>
      <c r="AW437" s="12" t="s">
        <v>32</v>
      </c>
      <c r="AX437" s="12" t="s">
        <v>85</v>
      </c>
      <c r="AY437" s="149" t="s">
        <v>200</v>
      </c>
    </row>
    <row r="438" spans="2:65" s="1" customFormat="1" ht="24.2" customHeight="1">
      <c r="B438" s="32"/>
      <c r="C438" s="134" t="s">
        <v>655</v>
      </c>
      <c r="D438" s="134" t="s">
        <v>202</v>
      </c>
      <c r="E438" s="135" t="s">
        <v>656</v>
      </c>
      <c r="F438" s="136" t="s">
        <v>657</v>
      </c>
      <c r="G438" s="137" t="s">
        <v>205</v>
      </c>
      <c r="H438" s="138">
        <v>0.94199999999999995</v>
      </c>
      <c r="I438" s="139"/>
      <c r="J438" s="140">
        <f>ROUND(I438*H438,2)</f>
        <v>0</v>
      </c>
      <c r="K438" s="136" t="s">
        <v>221</v>
      </c>
      <c r="L438" s="32"/>
      <c r="M438" s="141" t="s">
        <v>1</v>
      </c>
      <c r="N438" s="142" t="s">
        <v>42</v>
      </c>
      <c r="P438" s="143">
        <f>O438*H438</f>
        <v>0</v>
      </c>
      <c r="Q438" s="143">
        <v>0</v>
      </c>
      <c r="R438" s="143">
        <f>Q438*H438</f>
        <v>0</v>
      </c>
      <c r="S438" s="143">
        <v>0</v>
      </c>
      <c r="T438" s="144">
        <f>S438*H438</f>
        <v>0</v>
      </c>
      <c r="AR438" s="145" t="s">
        <v>207</v>
      </c>
      <c r="AT438" s="145" t="s">
        <v>202</v>
      </c>
      <c r="AU438" s="145" t="s">
        <v>87</v>
      </c>
      <c r="AY438" s="17" t="s">
        <v>200</v>
      </c>
      <c r="BE438" s="146">
        <f>IF(N438="základní",J438,0)</f>
        <v>0</v>
      </c>
      <c r="BF438" s="146">
        <f>IF(N438="snížená",J438,0)</f>
        <v>0</v>
      </c>
      <c r="BG438" s="146">
        <f>IF(N438="zákl. přenesená",J438,0)</f>
        <v>0</v>
      </c>
      <c r="BH438" s="146">
        <f>IF(N438="sníž. přenesená",J438,0)</f>
        <v>0</v>
      </c>
      <c r="BI438" s="146">
        <f>IF(N438="nulová",J438,0)</f>
        <v>0</v>
      </c>
      <c r="BJ438" s="17" t="s">
        <v>85</v>
      </c>
      <c r="BK438" s="146">
        <f>ROUND(I438*H438,2)</f>
        <v>0</v>
      </c>
      <c r="BL438" s="17" t="s">
        <v>207</v>
      </c>
      <c r="BM438" s="145" t="s">
        <v>658</v>
      </c>
    </row>
    <row r="439" spans="2:65" s="1" customFormat="1" ht="24.2" customHeight="1">
      <c r="B439" s="32"/>
      <c r="C439" s="134" t="s">
        <v>659</v>
      </c>
      <c r="D439" s="134" t="s">
        <v>202</v>
      </c>
      <c r="E439" s="135" t="s">
        <v>660</v>
      </c>
      <c r="F439" s="136" t="s">
        <v>661</v>
      </c>
      <c r="G439" s="137" t="s">
        <v>226</v>
      </c>
      <c r="H439" s="138">
        <v>6.22</v>
      </c>
      <c r="I439" s="139"/>
      <c r="J439" s="140">
        <f>ROUND(I439*H439,2)</f>
        <v>0</v>
      </c>
      <c r="K439" s="136" t="s">
        <v>206</v>
      </c>
      <c r="L439" s="32"/>
      <c r="M439" s="141" t="s">
        <v>1</v>
      </c>
      <c r="N439" s="142" t="s">
        <v>42</v>
      </c>
      <c r="P439" s="143">
        <f>O439*H439</f>
        <v>0</v>
      </c>
      <c r="Q439" s="143">
        <v>8.9779999999999999E-2</v>
      </c>
      <c r="R439" s="143">
        <f>Q439*H439</f>
        <v>0.55843159999999992</v>
      </c>
      <c r="S439" s="143">
        <v>0</v>
      </c>
      <c r="T439" s="144">
        <f>S439*H439</f>
        <v>0</v>
      </c>
      <c r="AR439" s="145" t="s">
        <v>207</v>
      </c>
      <c r="AT439" s="145" t="s">
        <v>202</v>
      </c>
      <c r="AU439" s="145" t="s">
        <v>87</v>
      </c>
      <c r="AY439" s="17" t="s">
        <v>200</v>
      </c>
      <c r="BE439" s="146">
        <f>IF(N439="základní",J439,0)</f>
        <v>0</v>
      </c>
      <c r="BF439" s="146">
        <f>IF(N439="snížená",J439,0)</f>
        <v>0</v>
      </c>
      <c r="BG439" s="146">
        <f>IF(N439="zákl. přenesená",J439,0)</f>
        <v>0</v>
      </c>
      <c r="BH439" s="146">
        <f>IF(N439="sníž. přenesená",J439,0)</f>
        <v>0</v>
      </c>
      <c r="BI439" s="146">
        <f>IF(N439="nulová",J439,0)</f>
        <v>0</v>
      </c>
      <c r="BJ439" s="17" t="s">
        <v>85</v>
      </c>
      <c r="BK439" s="146">
        <f>ROUND(I439*H439,2)</f>
        <v>0</v>
      </c>
      <c r="BL439" s="17" t="s">
        <v>207</v>
      </c>
      <c r="BM439" s="145" t="s">
        <v>662</v>
      </c>
    </row>
    <row r="440" spans="2:65" s="14" customFormat="1" ht="11.25">
      <c r="B440" s="162"/>
      <c r="D440" s="148" t="s">
        <v>209</v>
      </c>
      <c r="E440" s="163" t="s">
        <v>1</v>
      </c>
      <c r="F440" s="164" t="s">
        <v>663</v>
      </c>
      <c r="H440" s="163" t="s">
        <v>1</v>
      </c>
      <c r="I440" s="165"/>
      <c r="L440" s="162"/>
      <c r="M440" s="166"/>
      <c r="T440" s="167"/>
      <c r="AT440" s="163" t="s">
        <v>209</v>
      </c>
      <c r="AU440" s="163" t="s">
        <v>87</v>
      </c>
      <c r="AV440" s="14" t="s">
        <v>85</v>
      </c>
      <c r="AW440" s="14" t="s">
        <v>32</v>
      </c>
      <c r="AX440" s="14" t="s">
        <v>77</v>
      </c>
      <c r="AY440" s="163" t="s">
        <v>200</v>
      </c>
    </row>
    <row r="441" spans="2:65" s="12" customFormat="1" ht="11.25">
      <c r="B441" s="147"/>
      <c r="D441" s="148" t="s">
        <v>209</v>
      </c>
      <c r="E441" s="149" t="s">
        <v>1</v>
      </c>
      <c r="F441" s="150" t="s">
        <v>664</v>
      </c>
      <c r="H441" s="151">
        <v>6.22</v>
      </c>
      <c r="I441" s="152"/>
      <c r="L441" s="147"/>
      <c r="M441" s="153"/>
      <c r="T441" s="154"/>
      <c r="AT441" s="149" t="s">
        <v>209</v>
      </c>
      <c r="AU441" s="149" t="s">
        <v>87</v>
      </c>
      <c r="AV441" s="12" t="s">
        <v>87</v>
      </c>
      <c r="AW441" s="12" t="s">
        <v>32</v>
      </c>
      <c r="AX441" s="12" t="s">
        <v>77</v>
      </c>
      <c r="AY441" s="149" t="s">
        <v>200</v>
      </c>
    </row>
    <row r="442" spans="2:65" s="13" customFormat="1" ht="11.25">
      <c r="B442" s="155"/>
      <c r="D442" s="148" t="s">
        <v>209</v>
      </c>
      <c r="E442" s="156" t="s">
        <v>141</v>
      </c>
      <c r="F442" s="157" t="s">
        <v>230</v>
      </c>
      <c r="H442" s="158">
        <v>6.22</v>
      </c>
      <c r="I442" s="159"/>
      <c r="L442" s="155"/>
      <c r="M442" s="160"/>
      <c r="T442" s="161"/>
      <c r="AT442" s="156" t="s">
        <v>209</v>
      </c>
      <c r="AU442" s="156" t="s">
        <v>87</v>
      </c>
      <c r="AV442" s="13" t="s">
        <v>207</v>
      </c>
      <c r="AW442" s="13" t="s">
        <v>32</v>
      </c>
      <c r="AX442" s="13" t="s">
        <v>85</v>
      </c>
      <c r="AY442" s="156" t="s">
        <v>200</v>
      </c>
    </row>
    <row r="443" spans="2:65" s="1" customFormat="1" ht="16.5" customHeight="1">
      <c r="B443" s="32"/>
      <c r="C443" s="175" t="s">
        <v>148</v>
      </c>
      <c r="D443" s="175" t="s">
        <v>451</v>
      </c>
      <c r="E443" s="176" t="s">
        <v>665</v>
      </c>
      <c r="F443" s="177" t="s">
        <v>666</v>
      </c>
      <c r="G443" s="178" t="s">
        <v>205</v>
      </c>
      <c r="H443" s="179">
        <v>0.69099999999999995</v>
      </c>
      <c r="I443" s="180"/>
      <c r="J443" s="181">
        <f>ROUND(I443*H443,2)</f>
        <v>0</v>
      </c>
      <c r="K443" s="177" t="s">
        <v>221</v>
      </c>
      <c r="L443" s="182"/>
      <c r="M443" s="183" t="s">
        <v>1</v>
      </c>
      <c r="N443" s="184" t="s">
        <v>42</v>
      </c>
      <c r="P443" s="143">
        <f>O443*H443</f>
        <v>0</v>
      </c>
      <c r="Q443" s="143">
        <v>0.222</v>
      </c>
      <c r="R443" s="143">
        <f>Q443*H443</f>
        <v>0.15340199999999998</v>
      </c>
      <c r="S443" s="143">
        <v>0</v>
      </c>
      <c r="T443" s="144">
        <f>S443*H443</f>
        <v>0</v>
      </c>
      <c r="AR443" s="145" t="s">
        <v>239</v>
      </c>
      <c r="AT443" s="145" t="s">
        <v>451</v>
      </c>
      <c r="AU443" s="145" t="s">
        <v>87</v>
      </c>
      <c r="AY443" s="17" t="s">
        <v>200</v>
      </c>
      <c r="BE443" s="146">
        <f>IF(N443="základní",J443,0)</f>
        <v>0</v>
      </c>
      <c r="BF443" s="146">
        <f>IF(N443="snížená",J443,0)</f>
        <v>0</v>
      </c>
      <c r="BG443" s="146">
        <f>IF(N443="zákl. přenesená",J443,0)</f>
        <v>0</v>
      </c>
      <c r="BH443" s="146">
        <f>IF(N443="sníž. přenesená",J443,0)</f>
        <v>0</v>
      </c>
      <c r="BI443" s="146">
        <f>IF(N443="nulová",J443,0)</f>
        <v>0</v>
      </c>
      <c r="BJ443" s="17" t="s">
        <v>85</v>
      </c>
      <c r="BK443" s="146">
        <f>ROUND(I443*H443,2)</f>
        <v>0</v>
      </c>
      <c r="BL443" s="17" t="s">
        <v>207</v>
      </c>
      <c r="BM443" s="145" t="s">
        <v>667</v>
      </c>
    </row>
    <row r="444" spans="2:65" s="12" customFormat="1" ht="11.25">
      <c r="B444" s="147"/>
      <c r="D444" s="148" t="s">
        <v>209</v>
      </c>
      <c r="E444" s="149" t="s">
        <v>1</v>
      </c>
      <c r="F444" s="150" t="s">
        <v>668</v>
      </c>
      <c r="H444" s="151">
        <v>0.68400000000000005</v>
      </c>
      <c r="I444" s="152"/>
      <c r="L444" s="147"/>
      <c r="M444" s="153"/>
      <c r="T444" s="154"/>
      <c r="AT444" s="149" t="s">
        <v>209</v>
      </c>
      <c r="AU444" s="149" t="s">
        <v>87</v>
      </c>
      <c r="AV444" s="12" t="s">
        <v>87</v>
      </c>
      <c r="AW444" s="12" t="s">
        <v>32</v>
      </c>
      <c r="AX444" s="12" t="s">
        <v>85</v>
      </c>
      <c r="AY444" s="149" t="s">
        <v>200</v>
      </c>
    </row>
    <row r="445" spans="2:65" s="12" customFormat="1" ht="11.25">
      <c r="B445" s="147"/>
      <c r="D445" s="148" t="s">
        <v>209</v>
      </c>
      <c r="F445" s="150" t="s">
        <v>669</v>
      </c>
      <c r="H445" s="151">
        <v>0.69099999999999995</v>
      </c>
      <c r="I445" s="152"/>
      <c r="L445" s="147"/>
      <c r="M445" s="153"/>
      <c r="T445" s="154"/>
      <c r="AT445" s="149" t="s">
        <v>209</v>
      </c>
      <c r="AU445" s="149" t="s">
        <v>87</v>
      </c>
      <c r="AV445" s="12" t="s">
        <v>87</v>
      </c>
      <c r="AW445" s="12" t="s">
        <v>4</v>
      </c>
      <c r="AX445" s="12" t="s">
        <v>85</v>
      </c>
      <c r="AY445" s="149" t="s">
        <v>200</v>
      </c>
    </row>
    <row r="446" spans="2:65" s="11" customFormat="1" ht="22.9" customHeight="1">
      <c r="B446" s="122"/>
      <c r="D446" s="123" t="s">
        <v>76</v>
      </c>
      <c r="E446" s="132" t="s">
        <v>223</v>
      </c>
      <c r="F446" s="132" t="s">
        <v>670</v>
      </c>
      <c r="I446" s="125"/>
      <c r="J446" s="133">
        <f>BK446</f>
        <v>0</v>
      </c>
      <c r="L446" s="122"/>
      <c r="M446" s="127"/>
      <c r="P446" s="128">
        <f>SUM(P447:P467)</f>
        <v>0</v>
      </c>
      <c r="R446" s="128">
        <f>SUM(R447:R467)</f>
        <v>1.5423499999999999</v>
      </c>
      <c r="T446" s="129">
        <f>SUM(T447:T467)</f>
        <v>0</v>
      </c>
      <c r="AR446" s="123" t="s">
        <v>85</v>
      </c>
      <c r="AT446" s="130" t="s">
        <v>76</v>
      </c>
      <c r="AU446" s="130" t="s">
        <v>85</v>
      </c>
      <c r="AY446" s="123" t="s">
        <v>200</v>
      </c>
      <c r="BK446" s="131">
        <f>SUM(BK447:BK467)</f>
        <v>0</v>
      </c>
    </row>
    <row r="447" spans="2:65" s="1" customFormat="1" ht="33" customHeight="1">
      <c r="B447" s="32"/>
      <c r="C447" s="134" t="s">
        <v>671</v>
      </c>
      <c r="D447" s="134" t="s">
        <v>202</v>
      </c>
      <c r="E447" s="135" t="s">
        <v>672</v>
      </c>
      <c r="F447" s="136" t="s">
        <v>673</v>
      </c>
      <c r="G447" s="137" t="s">
        <v>205</v>
      </c>
      <c r="H447" s="138">
        <v>196.72</v>
      </c>
      <c r="I447" s="139"/>
      <c r="J447" s="140">
        <f>ROUND(I447*H447,2)</f>
        <v>0</v>
      </c>
      <c r="K447" s="136" t="s">
        <v>221</v>
      </c>
      <c r="L447" s="32"/>
      <c r="M447" s="141" t="s">
        <v>1</v>
      </c>
      <c r="N447" s="142" t="s">
        <v>42</v>
      </c>
      <c r="P447" s="143">
        <f>O447*H447</f>
        <v>0</v>
      </c>
      <c r="Q447" s="143">
        <v>0</v>
      </c>
      <c r="R447" s="143">
        <f>Q447*H447</f>
        <v>0</v>
      </c>
      <c r="S447" s="143">
        <v>0</v>
      </c>
      <c r="T447" s="144">
        <f>S447*H447</f>
        <v>0</v>
      </c>
      <c r="AR447" s="145" t="s">
        <v>207</v>
      </c>
      <c r="AT447" s="145" t="s">
        <v>202</v>
      </c>
      <c r="AU447" s="145" t="s">
        <v>87</v>
      </c>
      <c r="AY447" s="17" t="s">
        <v>200</v>
      </c>
      <c r="BE447" s="146">
        <f>IF(N447="základní",J447,0)</f>
        <v>0</v>
      </c>
      <c r="BF447" s="146">
        <f>IF(N447="snížená",J447,0)</f>
        <v>0</v>
      </c>
      <c r="BG447" s="146">
        <f>IF(N447="zákl. přenesená",J447,0)</f>
        <v>0</v>
      </c>
      <c r="BH447" s="146">
        <f>IF(N447="sníž. přenesená",J447,0)</f>
        <v>0</v>
      </c>
      <c r="BI447" s="146">
        <f>IF(N447="nulová",J447,0)</f>
        <v>0</v>
      </c>
      <c r="BJ447" s="17" t="s">
        <v>85</v>
      </c>
      <c r="BK447" s="146">
        <f>ROUND(I447*H447,2)</f>
        <v>0</v>
      </c>
      <c r="BL447" s="17" t="s">
        <v>207</v>
      </c>
      <c r="BM447" s="145" t="s">
        <v>674</v>
      </c>
    </row>
    <row r="448" spans="2:65" s="14" customFormat="1" ht="11.25">
      <c r="B448" s="162"/>
      <c r="D448" s="148" t="s">
        <v>209</v>
      </c>
      <c r="E448" s="163" t="s">
        <v>1</v>
      </c>
      <c r="F448" s="164" t="s">
        <v>675</v>
      </c>
      <c r="H448" s="163" t="s">
        <v>1</v>
      </c>
      <c r="I448" s="165"/>
      <c r="L448" s="162"/>
      <c r="M448" s="166"/>
      <c r="T448" s="167"/>
      <c r="AT448" s="163" t="s">
        <v>209</v>
      </c>
      <c r="AU448" s="163" t="s">
        <v>87</v>
      </c>
      <c r="AV448" s="14" t="s">
        <v>85</v>
      </c>
      <c r="AW448" s="14" t="s">
        <v>32</v>
      </c>
      <c r="AX448" s="14" t="s">
        <v>77</v>
      </c>
      <c r="AY448" s="163" t="s">
        <v>200</v>
      </c>
    </row>
    <row r="449" spans="2:65" s="12" customFormat="1" ht="11.25">
      <c r="B449" s="147"/>
      <c r="D449" s="148" t="s">
        <v>209</v>
      </c>
      <c r="E449" s="149" t="s">
        <v>1</v>
      </c>
      <c r="F449" s="150" t="s">
        <v>102</v>
      </c>
      <c r="H449" s="151">
        <v>196.72</v>
      </c>
      <c r="I449" s="152"/>
      <c r="L449" s="147"/>
      <c r="M449" s="153"/>
      <c r="T449" s="154"/>
      <c r="AT449" s="149" t="s">
        <v>209</v>
      </c>
      <c r="AU449" s="149" t="s">
        <v>87</v>
      </c>
      <c r="AV449" s="12" t="s">
        <v>87</v>
      </c>
      <c r="AW449" s="12" t="s">
        <v>32</v>
      </c>
      <c r="AX449" s="12" t="s">
        <v>85</v>
      </c>
      <c r="AY449" s="149" t="s">
        <v>200</v>
      </c>
    </row>
    <row r="450" spans="2:65" s="1" customFormat="1" ht="24.2" customHeight="1">
      <c r="B450" s="32"/>
      <c r="C450" s="134" t="s">
        <v>676</v>
      </c>
      <c r="D450" s="134" t="s">
        <v>202</v>
      </c>
      <c r="E450" s="135" t="s">
        <v>414</v>
      </c>
      <c r="F450" s="136" t="s">
        <v>415</v>
      </c>
      <c r="G450" s="137" t="s">
        <v>302</v>
      </c>
      <c r="H450" s="138">
        <v>29.507999999999999</v>
      </c>
      <c r="I450" s="139"/>
      <c r="J450" s="140">
        <f>ROUND(I450*H450,2)</f>
        <v>0</v>
      </c>
      <c r="K450" s="136" t="s">
        <v>206</v>
      </c>
      <c r="L450" s="32"/>
      <c r="M450" s="141" t="s">
        <v>1</v>
      </c>
      <c r="N450" s="142" t="s">
        <v>42</v>
      </c>
      <c r="P450" s="143">
        <f>O450*H450</f>
        <v>0</v>
      </c>
      <c r="Q450" s="143">
        <v>0</v>
      </c>
      <c r="R450" s="143">
        <f>Q450*H450</f>
        <v>0</v>
      </c>
      <c r="S450" s="143">
        <v>0</v>
      </c>
      <c r="T450" s="144">
        <f>S450*H450</f>
        <v>0</v>
      </c>
      <c r="AR450" s="145" t="s">
        <v>207</v>
      </c>
      <c r="AT450" s="145" t="s">
        <v>202</v>
      </c>
      <c r="AU450" s="145" t="s">
        <v>87</v>
      </c>
      <c r="AY450" s="17" t="s">
        <v>200</v>
      </c>
      <c r="BE450" s="146">
        <f>IF(N450="základní",J450,0)</f>
        <v>0</v>
      </c>
      <c r="BF450" s="146">
        <f>IF(N450="snížená",J450,0)</f>
        <v>0</v>
      </c>
      <c r="BG450" s="146">
        <f>IF(N450="zákl. přenesená",J450,0)</f>
        <v>0</v>
      </c>
      <c r="BH450" s="146">
        <f>IF(N450="sníž. přenesená",J450,0)</f>
        <v>0</v>
      </c>
      <c r="BI450" s="146">
        <f>IF(N450="nulová",J450,0)</f>
        <v>0</v>
      </c>
      <c r="BJ450" s="17" t="s">
        <v>85</v>
      </c>
      <c r="BK450" s="146">
        <f>ROUND(I450*H450,2)</f>
        <v>0</v>
      </c>
      <c r="BL450" s="17" t="s">
        <v>207</v>
      </c>
      <c r="BM450" s="145" t="s">
        <v>677</v>
      </c>
    </row>
    <row r="451" spans="2:65" s="12" customFormat="1" ht="11.25">
      <c r="B451" s="147"/>
      <c r="D451" s="148" t="s">
        <v>209</v>
      </c>
      <c r="E451" s="149" t="s">
        <v>1</v>
      </c>
      <c r="F451" s="150" t="s">
        <v>678</v>
      </c>
      <c r="H451" s="151">
        <v>29.507999999999999</v>
      </c>
      <c r="I451" s="152"/>
      <c r="L451" s="147"/>
      <c r="M451" s="153"/>
      <c r="T451" s="154"/>
      <c r="AT451" s="149" t="s">
        <v>209</v>
      </c>
      <c r="AU451" s="149" t="s">
        <v>87</v>
      </c>
      <c r="AV451" s="12" t="s">
        <v>87</v>
      </c>
      <c r="AW451" s="12" t="s">
        <v>32</v>
      </c>
      <c r="AX451" s="12" t="s">
        <v>85</v>
      </c>
      <c r="AY451" s="149" t="s">
        <v>200</v>
      </c>
    </row>
    <row r="452" spans="2:65" s="1" customFormat="1" ht="37.9" customHeight="1">
      <c r="B452" s="32"/>
      <c r="C452" s="134" t="s">
        <v>679</v>
      </c>
      <c r="D452" s="134" t="s">
        <v>202</v>
      </c>
      <c r="E452" s="135" t="s">
        <v>305</v>
      </c>
      <c r="F452" s="136" t="s">
        <v>306</v>
      </c>
      <c r="G452" s="137" t="s">
        <v>302</v>
      </c>
      <c r="H452" s="138">
        <v>29.507999999999999</v>
      </c>
      <c r="I452" s="139"/>
      <c r="J452" s="140">
        <f>ROUND(I452*H452,2)</f>
        <v>0</v>
      </c>
      <c r="K452" s="136" t="s">
        <v>206</v>
      </c>
      <c r="L452" s="32"/>
      <c r="M452" s="141" t="s">
        <v>1</v>
      </c>
      <c r="N452" s="142" t="s">
        <v>42</v>
      </c>
      <c r="P452" s="143">
        <f>O452*H452</f>
        <v>0</v>
      </c>
      <c r="Q452" s="143">
        <v>0</v>
      </c>
      <c r="R452" s="143">
        <f>Q452*H452</f>
        <v>0</v>
      </c>
      <c r="S452" s="143">
        <v>0</v>
      </c>
      <c r="T452" s="144">
        <f>S452*H452</f>
        <v>0</v>
      </c>
      <c r="AR452" s="145" t="s">
        <v>207</v>
      </c>
      <c r="AT452" s="145" t="s">
        <v>202</v>
      </c>
      <c r="AU452" s="145" t="s">
        <v>87</v>
      </c>
      <c r="AY452" s="17" t="s">
        <v>200</v>
      </c>
      <c r="BE452" s="146">
        <f>IF(N452="základní",J452,0)</f>
        <v>0</v>
      </c>
      <c r="BF452" s="146">
        <f>IF(N452="snížená",J452,0)</f>
        <v>0</v>
      </c>
      <c r="BG452" s="146">
        <f>IF(N452="zákl. přenesená",J452,0)</f>
        <v>0</v>
      </c>
      <c r="BH452" s="146">
        <f>IF(N452="sníž. přenesená",J452,0)</f>
        <v>0</v>
      </c>
      <c r="BI452" s="146">
        <f>IF(N452="nulová",J452,0)</f>
        <v>0</v>
      </c>
      <c r="BJ452" s="17" t="s">
        <v>85</v>
      </c>
      <c r="BK452" s="146">
        <f>ROUND(I452*H452,2)</f>
        <v>0</v>
      </c>
      <c r="BL452" s="17" t="s">
        <v>207</v>
      </c>
      <c r="BM452" s="145" t="s">
        <v>680</v>
      </c>
    </row>
    <row r="453" spans="2:65" s="1" customFormat="1" ht="33" customHeight="1">
      <c r="B453" s="32"/>
      <c r="C453" s="134" t="s">
        <v>681</v>
      </c>
      <c r="D453" s="134" t="s">
        <v>202</v>
      </c>
      <c r="E453" s="135" t="s">
        <v>682</v>
      </c>
      <c r="F453" s="136" t="s">
        <v>683</v>
      </c>
      <c r="G453" s="137" t="s">
        <v>226</v>
      </c>
      <c r="H453" s="138">
        <v>7</v>
      </c>
      <c r="I453" s="139"/>
      <c r="J453" s="140">
        <f>ROUND(I453*H453,2)</f>
        <v>0</v>
      </c>
      <c r="K453" s="136" t="s">
        <v>206</v>
      </c>
      <c r="L453" s="32"/>
      <c r="M453" s="141" t="s">
        <v>1</v>
      </c>
      <c r="N453" s="142" t="s">
        <v>42</v>
      </c>
      <c r="P453" s="143">
        <f>O453*H453</f>
        <v>0</v>
      </c>
      <c r="Q453" s="143">
        <v>0.16850000000000001</v>
      </c>
      <c r="R453" s="143">
        <f>Q453*H453</f>
        <v>1.1795</v>
      </c>
      <c r="S453" s="143">
        <v>0</v>
      </c>
      <c r="T453" s="144">
        <f>S453*H453</f>
        <v>0</v>
      </c>
      <c r="AR453" s="145" t="s">
        <v>207</v>
      </c>
      <c r="AT453" s="145" t="s">
        <v>202</v>
      </c>
      <c r="AU453" s="145" t="s">
        <v>87</v>
      </c>
      <c r="AY453" s="17" t="s">
        <v>200</v>
      </c>
      <c r="BE453" s="146">
        <f>IF(N453="základní",J453,0)</f>
        <v>0</v>
      </c>
      <c r="BF453" s="146">
        <f>IF(N453="snížená",J453,0)</f>
        <v>0</v>
      </c>
      <c r="BG453" s="146">
        <f>IF(N453="zákl. přenesená",J453,0)</f>
        <v>0</v>
      </c>
      <c r="BH453" s="146">
        <f>IF(N453="sníž. přenesená",J453,0)</f>
        <v>0</v>
      </c>
      <c r="BI453" s="146">
        <f>IF(N453="nulová",J453,0)</f>
        <v>0</v>
      </c>
      <c r="BJ453" s="17" t="s">
        <v>85</v>
      </c>
      <c r="BK453" s="146">
        <f>ROUND(I453*H453,2)</f>
        <v>0</v>
      </c>
      <c r="BL453" s="17" t="s">
        <v>207</v>
      </c>
      <c r="BM453" s="145" t="s">
        <v>684</v>
      </c>
    </row>
    <row r="454" spans="2:65" s="12" customFormat="1" ht="11.25">
      <c r="B454" s="147"/>
      <c r="D454" s="148" t="s">
        <v>209</v>
      </c>
      <c r="E454" s="149" t="s">
        <v>1</v>
      </c>
      <c r="F454" s="150" t="s">
        <v>160</v>
      </c>
      <c r="H454" s="151">
        <v>7</v>
      </c>
      <c r="I454" s="152"/>
      <c r="L454" s="147"/>
      <c r="M454" s="153"/>
      <c r="T454" s="154"/>
      <c r="AT454" s="149" t="s">
        <v>209</v>
      </c>
      <c r="AU454" s="149" t="s">
        <v>87</v>
      </c>
      <c r="AV454" s="12" t="s">
        <v>87</v>
      </c>
      <c r="AW454" s="12" t="s">
        <v>32</v>
      </c>
      <c r="AX454" s="12" t="s">
        <v>85</v>
      </c>
      <c r="AY454" s="149" t="s">
        <v>200</v>
      </c>
    </row>
    <row r="455" spans="2:65" s="1" customFormat="1" ht="24.2" customHeight="1">
      <c r="B455" s="32"/>
      <c r="C455" s="134" t="s">
        <v>685</v>
      </c>
      <c r="D455" s="134" t="s">
        <v>202</v>
      </c>
      <c r="E455" s="135" t="s">
        <v>686</v>
      </c>
      <c r="F455" s="136" t="s">
        <v>687</v>
      </c>
      <c r="G455" s="137" t="s">
        <v>226</v>
      </c>
      <c r="H455" s="138">
        <v>3</v>
      </c>
      <c r="I455" s="139"/>
      <c r="J455" s="140">
        <f>ROUND(I455*H455,2)</f>
        <v>0</v>
      </c>
      <c r="K455" s="136" t="s">
        <v>206</v>
      </c>
      <c r="L455" s="32"/>
      <c r="M455" s="141" t="s">
        <v>1</v>
      </c>
      <c r="N455" s="142" t="s">
        <v>42</v>
      </c>
      <c r="P455" s="143">
        <f>O455*H455</f>
        <v>0</v>
      </c>
      <c r="Q455" s="143">
        <v>0.12095</v>
      </c>
      <c r="R455" s="143">
        <f>Q455*H455</f>
        <v>0.36285000000000001</v>
      </c>
      <c r="S455" s="143">
        <v>0</v>
      </c>
      <c r="T455" s="144">
        <f>S455*H455</f>
        <v>0</v>
      </c>
      <c r="AR455" s="145" t="s">
        <v>207</v>
      </c>
      <c r="AT455" s="145" t="s">
        <v>202</v>
      </c>
      <c r="AU455" s="145" t="s">
        <v>87</v>
      </c>
      <c r="AY455" s="17" t="s">
        <v>200</v>
      </c>
      <c r="BE455" s="146">
        <f>IF(N455="základní",J455,0)</f>
        <v>0</v>
      </c>
      <c r="BF455" s="146">
        <f>IF(N455="snížená",J455,0)</f>
        <v>0</v>
      </c>
      <c r="BG455" s="146">
        <f>IF(N455="zákl. přenesená",J455,0)</f>
        <v>0</v>
      </c>
      <c r="BH455" s="146">
        <f>IF(N455="sníž. přenesená",J455,0)</f>
        <v>0</v>
      </c>
      <c r="BI455" s="146">
        <f>IF(N455="nulová",J455,0)</f>
        <v>0</v>
      </c>
      <c r="BJ455" s="17" t="s">
        <v>85</v>
      </c>
      <c r="BK455" s="146">
        <f>ROUND(I455*H455,2)</f>
        <v>0</v>
      </c>
      <c r="BL455" s="17" t="s">
        <v>207</v>
      </c>
      <c r="BM455" s="145" t="s">
        <v>688</v>
      </c>
    </row>
    <row r="456" spans="2:65" s="12" customFormat="1" ht="11.25">
      <c r="B456" s="147"/>
      <c r="D456" s="148" t="s">
        <v>209</v>
      </c>
      <c r="E456" s="149" t="s">
        <v>1</v>
      </c>
      <c r="F456" s="150" t="s">
        <v>161</v>
      </c>
      <c r="H456" s="151">
        <v>3</v>
      </c>
      <c r="I456" s="152"/>
      <c r="L456" s="147"/>
      <c r="M456" s="153"/>
      <c r="T456" s="154"/>
      <c r="AT456" s="149" t="s">
        <v>209</v>
      </c>
      <c r="AU456" s="149" t="s">
        <v>87</v>
      </c>
      <c r="AV456" s="12" t="s">
        <v>87</v>
      </c>
      <c r="AW456" s="12" t="s">
        <v>32</v>
      </c>
      <c r="AX456" s="12" t="s">
        <v>85</v>
      </c>
      <c r="AY456" s="149" t="s">
        <v>200</v>
      </c>
    </row>
    <row r="457" spans="2:65" s="1" customFormat="1" ht="33" customHeight="1">
      <c r="B457" s="32"/>
      <c r="C457" s="134" t="s">
        <v>689</v>
      </c>
      <c r="D457" s="134" t="s">
        <v>202</v>
      </c>
      <c r="E457" s="135" t="s">
        <v>690</v>
      </c>
      <c r="F457" s="136" t="s">
        <v>691</v>
      </c>
      <c r="G457" s="137" t="s">
        <v>205</v>
      </c>
      <c r="H457" s="138">
        <v>0.75</v>
      </c>
      <c r="I457" s="139"/>
      <c r="J457" s="140">
        <f>ROUND(I457*H457,2)</f>
        <v>0</v>
      </c>
      <c r="K457" s="136" t="s">
        <v>206</v>
      </c>
      <c r="L457" s="32"/>
      <c r="M457" s="141" t="s">
        <v>1</v>
      </c>
      <c r="N457" s="142" t="s">
        <v>42</v>
      </c>
      <c r="P457" s="143">
        <f>O457*H457</f>
        <v>0</v>
      </c>
      <c r="Q457" s="143">
        <v>0</v>
      </c>
      <c r="R457" s="143">
        <f>Q457*H457</f>
        <v>0</v>
      </c>
      <c r="S457" s="143">
        <v>0</v>
      </c>
      <c r="T457" s="144">
        <f>S457*H457</f>
        <v>0</v>
      </c>
      <c r="AR457" s="145" t="s">
        <v>207</v>
      </c>
      <c r="AT457" s="145" t="s">
        <v>202</v>
      </c>
      <c r="AU457" s="145" t="s">
        <v>87</v>
      </c>
      <c r="AY457" s="17" t="s">
        <v>200</v>
      </c>
      <c r="BE457" s="146">
        <f>IF(N457="základní",J457,0)</f>
        <v>0</v>
      </c>
      <c r="BF457" s="146">
        <f>IF(N457="snížená",J457,0)</f>
        <v>0</v>
      </c>
      <c r="BG457" s="146">
        <f>IF(N457="zákl. přenesená",J457,0)</f>
        <v>0</v>
      </c>
      <c r="BH457" s="146">
        <f>IF(N457="sníž. přenesená",J457,0)</f>
        <v>0</v>
      </c>
      <c r="BI457" s="146">
        <f>IF(N457="nulová",J457,0)</f>
        <v>0</v>
      </c>
      <c r="BJ457" s="17" t="s">
        <v>85</v>
      </c>
      <c r="BK457" s="146">
        <f>ROUND(I457*H457,2)</f>
        <v>0</v>
      </c>
      <c r="BL457" s="17" t="s">
        <v>207</v>
      </c>
      <c r="BM457" s="145" t="s">
        <v>692</v>
      </c>
    </row>
    <row r="458" spans="2:65" s="12" customFormat="1" ht="11.25">
      <c r="B458" s="147"/>
      <c r="D458" s="148" t="s">
        <v>209</v>
      </c>
      <c r="E458" s="149" t="s">
        <v>1</v>
      </c>
      <c r="F458" s="150" t="s">
        <v>693</v>
      </c>
      <c r="H458" s="151">
        <v>0.75</v>
      </c>
      <c r="I458" s="152"/>
      <c r="L458" s="147"/>
      <c r="M458" s="153"/>
      <c r="T458" s="154"/>
      <c r="AT458" s="149" t="s">
        <v>209</v>
      </c>
      <c r="AU458" s="149" t="s">
        <v>87</v>
      </c>
      <c r="AV458" s="12" t="s">
        <v>87</v>
      </c>
      <c r="AW458" s="12" t="s">
        <v>32</v>
      </c>
      <c r="AX458" s="12" t="s">
        <v>85</v>
      </c>
      <c r="AY458" s="149" t="s">
        <v>200</v>
      </c>
    </row>
    <row r="459" spans="2:65" s="1" customFormat="1" ht="24.2" customHeight="1">
      <c r="B459" s="32"/>
      <c r="C459" s="134" t="s">
        <v>694</v>
      </c>
      <c r="D459" s="134" t="s">
        <v>202</v>
      </c>
      <c r="E459" s="135" t="s">
        <v>695</v>
      </c>
      <c r="F459" s="136" t="s">
        <v>696</v>
      </c>
      <c r="G459" s="137" t="s">
        <v>205</v>
      </c>
      <c r="H459" s="138">
        <v>7.5</v>
      </c>
      <c r="I459" s="139"/>
      <c r="J459" s="140">
        <f>ROUND(I459*H459,2)</f>
        <v>0</v>
      </c>
      <c r="K459" s="136" t="s">
        <v>206</v>
      </c>
      <c r="L459" s="32"/>
      <c r="M459" s="141" t="s">
        <v>1</v>
      </c>
      <c r="N459" s="142" t="s">
        <v>42</v>
      </c>
      <c r="P459" s="143">
        <f>O459*H459</f>
        <v>0</v>
      </c>
      <c r="Q459" s="143">
        <v>0</v>
      </c>
      <c r="R459" s="143">
        <f>Q459*H459</f>
        <v>0</v>
      </c>
      <c r="S459" s="143">
        <v>0</v>
      </c>
      <c r="T459" s="144">
        <f>S459*H459</f>
        <v>0</v>
      </c>
      <c r="AR459" s="145" t="s">
        <v>207</v>
      </c>
      <c r="AT459" s="145" t="s">
        <v>202</v>
      </c>
      <c r="AU459" s="145" t="s">
        <v>87</v>
      </c>
      <c r="AY459" s="17" t="s">
        <v>200</v>
      </c>
      <c r="BE459" s="146">
        <f>IF(N459="základní",J459,0)</f>
        <v>0</v>
      </c>
      <c r="BF459" s="146">
        <f>IF(N459="snížená",J459,0)</f>
        <v>0</v>
      </c>
      <c r="BG459" s="146">
        <f>IF(N459="zákl. přenesená",J459,0)</f>
        <v>0</v>
      </c>
      <c r="BH459" s="146">
        <f>IF(N459="sníž. přenesená",J459,0)</f>
        <v>0</v>
      </c>
      <c r="BI459" s="146">
        <f>IF(N459="nulová",J459,0)</f>
        <v>0</v>
      </c>
      <c r="BJ459" s="17" t="s">
        <v>85</v>
      </c>
      <c r="BK459" s="146">
        <f>ROUND(I459*H459,2)</f>
        <v>0</v>
      </c>
      <c r="BL459" s="17" t="s">
        <v>207</v>
      </c>
      <c r="BM459" s="145" t="s">
        <v>697</v>
      </c>
    </row>
    <row r="460" spans="2:65" s="12" customFormat="1" ht="11.25">
      <c r="B460" s="147"/>
      <c r="D460" s="148" t="s">
        <v>209</v>
      </c>
      <c r="E460" s="149" t="s">
        <v>1</v>
      </c>
      <c r="F460" s="150" t="s">
        <v>698</v>
      </c>
      <c r="H460" s="151">
        <v>7.5</v>
      </c>
      <c r="I460" s="152"/>
      <c r="L460" s="147"/>
      <c r="M460" s="153"/>
      <c r="T460" s="154"/>
      <c r="AT460" s="149" t="s">
        <v>209</v>
      </c>
      <c r="AU460" s="149" t="s">
        <v>87</v>
      </c>
      <c r="AV460" s="12" t="s">
        <v>87</v>
      </c>
      <c r="AW460" s="12" t="s">
        <v>32</v>
      </c>
      <c r="AX460" s="12" t="s">
        <v>85</v>
      </c>
      <c r="AY460" s="149" t="s">
        <v>200</v>
      </c>
    </row>
    <row r="461" spans="2:65" s="1" customFormat="1" ht="33" customHeight="1">
      <c r="B461" s="32"/>
      <c r="C461" s="134" t="s">
        <v>699</v>
      </c>
      <c r="D461" s="134" t="s">
        <v>202</v>
      </c>
      <c r="E461" s="135" t="s">
        <v>700</v>
      </c>
      <c r="F461" s="136" t="s">
        <v>701</v>
      </c>
      <c r="G461" s="137" t="s">
        <v>205</v>
      </c>
      <c r="H461" s="138">
        <v>2.85</v>
      </c>
      <c r="I461" s="139"/>
      <c r="J461" s="140">
        <f>ROUND(I461*H461,2)</f>
        <v>0</v>
      </c>
      <c r="K461" s="136" t="s">
        <v>206</v>
      </c>
      <c r="L461" s="32"/>
      <c r="M461" s="141" t="s">
        <v>1</v>
      </c>
      <c r="N461" s="142" t="s">
        <v>42</v>
      </c>
      <c r="P461" s="143">
        <f>O461*H461</f>
        <v>0</v>
      </c>
      <c r="Q461" s="143">
        <v>0</v>
      </c>
      <c r="R461" s="143">
        <f>Q461*H461</f>
        <v>0</v>
      </c>
      <c r="S461" s="143">
        <v>0</v>
      </c>
      <c r="T461" s="144">
        <f>S461*H461</f>
        <v>0</v>
      </c>
      <c r="AR461" s="145" t="s">
        <v>207</v>
      </c>
      <c r="AT461" s="145" t="s">
        <v>202</v>
      </c>
      <c r="AU461" s="145" t="s">
        <v>87</v>
      </c>
      <c r="AY461" s="17" t="s">
        <v>200</v>
      </c>
      <c r="BE461" s="146">
        <f>IF(N461="základní",J461,0)</f>
        <v>0</v>
      </c>
      <c r="BF461" s="146">
        <f>IF(N461="snížená",J461,0)</f>
        <v>0</v>
      </c>
      <c r="BG461" s="146">
        <f>IF(N461="zákl. přenesená",J461,0)</f>
        <v>0</v>
      </c>
      <c r="BH461" s="146">
        <f>IF(N461="sníž. přenesená",J461,0)</f>
        <v>0</v>
      </c>
      <c r="BI461" s="146">
        <f>IF(N461="nulová",J461,0)</f>
        <v>0</v>
      </c>
      <c r="BJ461" s="17" t="s">
        <v>85</v>
      </c>
      <c r="BK461" s="146">
        <f>ROUND(I461*H461,2)</f>
        <v>0</v>
      </c>
      <c r="BL461" s="17" t="s">
        <v>207</v>
      </c>
      <c r="BM461" s="145" t="s">
        <v>702</v>
      </c>
    </row>
    <row r="462" spans="2:65" s="12" customFormat="1" ht="11.25">
      <c r="B462" s="147"/>
      <c r="D462" s="148" t="s">
        <v>209</v>
      </c>
      <c r="E462" s="149" t="s">
        <v>1</v>
      </c>
      <c r="F462" s="150" t="s">
        <v>703</v>
      </c>
      <c r="H462" s="151">
        <v>2.85</v>
      </c>
      <c r="I462" s="152"/>
      <c r="L462" s="147"/>
      <c r="M462" s="153"/>
      <c r="T462" s="154"/>
      <c r="AT462" s="149" t="s">
        <v>209</v>
      </c>
      <c r="AU462" s="149" t="s">
        <v>87</v>
      </c>
      <c r="AV462" s="12" t="s">
        <v>87</v>
      </c>
      <c r="AW462" s="12" t="s">
        <v>32</v>
      </c>
      <c r="AX462" s="12" t="s">
        <v>85</v>
      </c>
      <c r="AY462" s="149" t="s">
        <v>200</v>
      </c>
    </row>
    <row r="463" spans="2:65" s="1" customFormat="1" ht="24.2" customHeight="1">
      <c r="B463" s="32"/>
      <c r="C463" s="134" t="s">
        <v>98</v>
      </c>
      <c r="D463" s="134" t="s">
        <v>202</v>
      </c>
      <c r="E463" s="135" t="s">
        <v>704</v>
      </c>
      <c r="F463" s="136" t="s">
        <v>705</v>
      </c>
      <c r="G463" s="137" t="s">
        <v>205</v>
      </c>
      <c r="H463" s="138">
        <v>14.25</v>
      </c>
      <c r="I463" s="139"/>
      <c r="J463" s="140">
        <f>ROUND(I463*H463,2)</f>
        <v>0</v>
      </c>
      <c r="K463" s="136" t="s">
        <v>206</v>
      </c>
      <c r="L463" s="32"/>
      <c r="M463" s="141" t="s">
        <v>1</v>
      </c>
      <c r="N463" s="142" t="s">
        <v>42</v>
      </c>
      <c r="P463" s="143">
        <f>O463*H463</f>
        <v>0</v>
      </c>
      <c r="Q463" s="143">
        <v>0</v>
      </c>
      <c r="R463" s="143">
        <f>Q463*H463</f>
        <v>0</v>
      </c>
      <c r="S463" s="143">
        <v>0</v>
      </c>
      <c r="T463" s="144">
        <f>S463*H463</f>
        <v>0</v>
      </c>
      <c r="AR463" s="145" t="s">
        <v>207</v>
      </c>
      <c r="AT463" s="145" t="s">
        <v>202</v>
      </c>
      <c r="AU463" s="145" t="s">
        <v>87</v>
      </c>
      <c r="AY463" s="17" t="s">
        <v>200</v>
      </c>
      <c r="BE463" s="146">
        <f>IF(N463="základní",J463,0)</f>
        <v>0</v>
      </c>
      <c r="BF463" s="146">
        <f>IF(N463="snížená",J463,0)</f>
        <v>0</v>
      </c>
      <c r="BG463" s="146">
        <f>IF(N463="zákl. přenesená",J463,0)</f>
        <v>0</v>
      </c>
      <c r="BH463" s="146">
        <f>IF(N463="sníž. přenesená",J463,0)</f>
        <v>0</v>
      </c>
      <c r="BI463" s="146">
        <f>IF(N463="nulová",J463,0)</f>
        <v>0</v>
      </c>
      <c r="BJ463" s="17" t="s">
        <v>85</v>
      </c>
      <c r="BK463" s="146">
        <f>ROUND(I463*H463,2)</f>
        <v>0</v>
      </c>
      <c r="BL463" s="17" t="s">
        <v>207</v>
      </c>
      <c r="BM463" s="145" t="s">
        <v>706</v>
      </c>
    </row>
    <row r="464" spans="2:65" s="12" customFormat="1" ht="11.25">
      <c r="B464" s="147"/>
      <c r="D464" s="148" t="s">
        <v>209</v>
      </c>
      <c r="E464" s="149" t="s">
        <v>1</v>
      </c>
      <c r="F464" s="150" t="s">
        <v>707</v>
      </c>
      <c r="H464" s="151">
        <v>10.5</v>
      </c>
      <c r="I464" s="152"/>
      <c r="L464" s="147"/>
      <c r="M464" s="153"/>
      <c r="T464" s="154"/>
      <c r="AT464" s="149" t="s">
        <v>209</v>
      </c>
      <c r="AU464" s="149" t="s">
        <v>87</v>
      </c>
      <c r="AV464" s="12" t="s">
        <v>87</v>
      </c>
      <c r="AW464" s="12" t="s">
        <v>32</v>
      </c>
      <c r="AX464" s="12" t="s">
        <v>77</v>
      </c>
      <c r="AY464" s="149" t="s">
        <v>200</v>
      </c>
    </row>
    <row r="465" spans="2:65" s="12" customFormat="1" ht="11.25">
      <c r="B465" s="147"/>
      <c r="D465" s="148" t="s">
        <v>209</v>
      </c>
      <c r="E465" s="149" t="s">
        <v>1</v>
      </c>
      <c r="F465" s="150" t="s">
        <v>708</v>
      </c>
      <c r="H465" s="151">
        <v>3.75</v>
      </c>
      <c r="I465" s="152"/>
      <c r="L465" s="147"/>
      <c r="M465" s="153"/>
      <c r="T465" s="154"/>
      <c r="AT465" s="149" t="s">
        <v>209</v>
      </c>
      <c r="AU465" s="149" t="s">
        <v>87</v>
      </c>
      <c r="AV465" s="12" t="s">
        <v>87</v>
      </c>
      <c r="AW465" s="12" t="s">
        <v>32</v>
      </c>
      <c r="AX465" s="12" t="s">
        <v>77</v>
      </c>
      <c r="AY465" s="149" t="s">
        <v>200</v>
      </c>
    </row>
    <row r="466" spans="2:65" s="13" customFormat="1" ht="11.25">
      <c r="B466" s="155"/>
      <c r="D466" s="148" t="s">
        <v>209</v>
      </c>
      <c r="E466" s="156" t="s">
        <v>1</v>
      </c>
      <c r="F466" s="157" t="s">
        <v>230</v>
      </c>
      <c r="H466" s="158">
        <v>14.25</v>
      </c>
      <c r="I466" s="159"/>
      <c r="L466" s="155"/>
      <c r="M466" s="160"/>
      <c r="T466" s="161"/>
      <c r="AT466" s="156" t="s">
        <v>209</v>
      </c>
      <c r="AU466" s="156" t="s">
        <v>87</v>
      </c>
      <c r="AV466" s="13" t="s">
        <v>207</v>
      </c>
      <c r="AW466" s="13" t="s">
        <v>32</v>
      </c>
      <c r="AX466" s="13" t="s">
        <v>85</v>
      </c>
      <c r="AY466" s="156" t="s">
        <v>200</v>
      </c>
    </row>
    <row r="467" spans="2:65" s="1" customFormat="1" ht="33" customHeight="1">
      <c r="B467" s="32"/>
      <c r="C467" s="134" t="s">
        <v>709</v>
      </c>
      <c r="D467" s="134" t="s">
        <v>202</v>
      </c>
      <c r="E467" s="135" t="s">
        <v>710</v>
      </c>
      <c r="F467" s="136" t="s">
        <v>711</v>
      </c>
      <c r="G467" s="137" t="s">
        <v>213</v>
      </c>
      <c r="H467" s="138">
        <v>1.542</v>
      </c>
      <c r="I467" s="139"/>
      <c r="J467" s="140">
        <f>ROUND(I467*H467,2)</f>
        <v>0</v>
      </c>
      <c r="K467" s="136" t="s">
        <v>206</v>
      </c>
      <c r="L467" s="32"/>
      <c r="M467" s="141" t="s">
        <v>1</v>
      </c>
      <c r="N467" s="142" t="s">
        <v>42</v>
      </c>
      <c r="P467" s="143">
        <f>O467*H467</f>
        <v>0</v>
      </c>
      <c r="Q467" s="143">
        <v>0</v>
      </c>
      <c r="R467" s="143">
        <f>Q467*H467</f>
        <v>0</v>
      </c>
      <c r="S467" s="143">
        <v>0</v>
      </c>
      <c r="T467" s="144">
        <f>S467*H467</f>
        <v>0</v>
      </c>
      <c r="AR467" s="145" t="s">
        <v>207</v>
      </c>
      <c r="AT467" s="145" t="s">
        <v>202</v>
      </c>
      <c r="AU467" s="145" t="s">
        <v>87</v>
      </c>
      <c r="AY467" s="17" t="s">
        <v>200</v>
      </c>
      <c r="BE467" s="146">
        <f>IF(N467="základní",J467,0)</f>
        <v>0</v>
      </c>
      <c r="BF467" s="146">
        <f>IF(N467="snížená",J467,0)</f>
        <v>0</v>
      </c>
      <c r="BG467" s="146">
        <f>IF(N467="zákl. přenesená",J467,0)</f>
        <v>0</v>
      </c>
      <c r="BH467" s="146">
        <f>IF(N467="sníž. přenesená",J467,0)</f>
        <v>0</v>
      </c>
      <c r="BI467" s="146">
        <f>IF(N467="nulová",J467,0)</f>
        <v>0</v>
      </c>
      <c r="BJ467" s="17" t="s">
        <v>85</v>
      </c>
      <c r="BK467" s="146">
        <f>ROUND(I467*H467,2)</f>
        <v>0</v>
      </c>
      <c r="BL467" s="17" t="s">
        <v>207</v>
      </c>
      <c r="BM467" s="145" t="s">
        <v>712</v>
      </c>
    </row>
    <row r="468" spans="2:65" s="11" customFormat="1" ht="22.9" customHeight="1">
      <c r="B468" s="122"/>
      <c r="D468" s="123" t="s">
        <v>76</v>
      </c>
      <c r="E468" s="132" t="s">
        <v>231</v>
      </c>
      <c r="F468" s="132" t="s">
        <v>713</v>
      </c>
      <c r="I468" s="125"/>
      <c r="J468" s="133">
        <f>BK468</f>
        <v>0</v>
      </c>
      <c r="L468" s="122"/>
      <c r="M468" s="127"/>
      <c r="P468" s="128">
        <f>SUM(P469:P470)</f>
        <v>0</v>
      </c>
      <c r="R468" s="128">
        <f>SUM(R469:R470)</f>
        <v>0.17157119999999998</v>
      </c>
      <c r="T468" s="129">
        <f>SUM(T469:T470)</f>
        <v>0</v>
      </c>
      <c r="AR468" s="123" t="s">
        <v>85</v>
      </c>
      <c r="AT468" s="130" t="s">
        <v>76</v>
      </c>
      <c r="AU468" s="130" t="s">
        <v>85</v>
      </c>
      <c r="AY468" s="123" t="s">
        <v>200</v>
      </c>
      <c r="BK468" s="131">
        <f>SUM(BK469:BK470)</f>
        <v>0</v>
      </c>
    </row>
    <row r="469" spans="2:65" s="1" customFormat="1" ht="24.2" customHeight="1">
      <c r="B469" s="32"/>
      <c r="C469" s="134" t="s">
        <v>714</v>
      </c>
      <c r="D469" s="134" t="s">
        <v>202</v>
      </c>
      <c r="E469" s="135" t="s">
        <v>715</v>
      </c>
      <c r="F469" s="136" t="s">
        <v>716</v>
      </c>
      <c r="G469" s="137" t="s">
        <v>205</v>
      </c>
      <c r="H469" s="138">
        <v>3.84</v>
      </c>
      <c r="I469" s="139"/>
      <c r="J469" s="140">
        <f>ROUND(I469*H469,2)</f>
        <v>0</v>
      </c>
      <c r="K469" s="136" t="s">
        <v>206</v>
      </c>
      <c r="L469" s="32"/>
      <c r="M469" s="141" t="s">
        <v>1</v>
      </c>
      <c r="N469" s="142" t="s">
        <v>42</v>
      </c>
      <c r="P469" s="143">
        <f>O469*H469</f>
        <v>0</v>
      </c>
      <c r="Q469" s="143">
        <v>4.4679999999999997E-2</v>
      </c>
      <c r="R469" s="143">
        <f>Q469*H469</f>
        <v>0.17157119999999998</v>
      </c>
      <c r="S469" s="143">
        <v>0</v>
      </c>
      <c r="T469" s="144">
        <f>S469*H469</f>
        <v>0</v>
      </c>
      <c r="AR469" s="145" t="s">
        <v>207</v>
      </c>
      <c r="AT469" s="145" t="s">
        <v>202</v>
      </c>
      <c r="AU469" s="145" t="s">
        <v>87</v>
      </c>
      <c r="AY469" s="17" t="s">
        <v>200</v>
      </c>
      <c r="BE469" s="146">
        <f>IF(N469="základní",J469,0)</f>
        <v>0</v>
      </c>
      <c r="BF469" s="146">
        <f>IF(N469="snížená",J469,0)</f>
        <v>0</v>
      </c>
      <c r="BG469" s="146">
        <f>IF(N469="zákl. přenesená",J469,0)</f>
        <v>0</v>
      </c>
      <c r="BH469" s="146">
        <f>IF(N469="sníž. přenesená",J469,0)</f>
        <v>0</v>
      </c>
      <c r="BI469" s="146">
        <f>IF(N469="nulová",J469,0)</f>
        <v>0</v>
      </c>
      <c r="BJ469" s="17" t="s">
        <v>85</v>
      </c>
      <c r="BK469" s="146">
        <f>ROUND(I469*H469,2)</f>
        <v>0</v>
      </c>
      <c r="BL469" s="17" t="s">
        <v>207</v>
      </c>
      <c r="BM469" s="145" t="s">
        <v>717</v>
      </c>
    </row>
    <row r="470" spans="2:65" s="12" customFormat="1" ht="11.25">
      <c r="B470" s="147"/>
      <c r="D470" s="148" t="s">
        <v>209</v>
      </c>
      <c r="E470" s="149" t="s">
        <v>1</v>
      </c>
      <c r="F470" s="150" t="s">
        <v>718</v>
      </c>
      <c r="H470" s="151">
        <v>3.84</v>
      </c>
      <c r="I470" s="152"/>
      <c r="L470" s="147"/>
      <c r="M470" s="153"/>
      <c r="T470" s="154"/>
      <c r="AT470" s="149" t="s">
        <v>209</v>
      </c>
      <c r="AU470" s="149" t="s">
        <v>87</v>
      </c>
      <c r="AV470" s="12" t="s">
        <v>87</v>
      </c>
      <c r="AW470" s="12" t="s">
        <v>32</v>
      </c>
      <c r="AX470" s="12" t="s">
        <v>85</v>
      </c>
      <c r="AY470" s="149" t="s">
        <v>200</v>
      </c>
    </row>
    <row r="471" spans="2:65" s="11" customFormat="1" ht="22.9" customHeight="1">
      <c r="B471" s="122"/>
      <c r="D471" s="123" t="s">
        <v>76</v>
      </c>
      <c r="E471" s="132" t="s">
        <v>239</v>
      </c>
      <c r="F471" s="132" t="s">
        <v>719</v>
      </c>
      <c r="I471" s="125"/>
      <c r="J471" s="133">
        <f>BK471</f>
        <v>0</v>
      </c>
      <c r="L471" s="122"/>
      <c r="M471" s="127"/>
      <c r="P471" s="128">
        <f>SUM(P472:P595)</f>
        <v>0</v>
      </c>
      <c r="R471" s="128">
        <f>SUM(R472:R595)</f>
        <v>28.23492156999999</v>
      </c>
      <c r="T471" s="129">
        <f>SUM(T472:T595)</f>
        <v>2.6729599999999998</v>
      </c>
      <c r="AR471" s="123" t="s">
        <v>85</v>
      </c>
      <c r="AT471" s="130" t="s">
        <v>76</v>
      </c>
      <c r="AU471" s="130" t="s">
        <v>85</v>
      </c>
      <c r="AY471" s="123" t="s">
        <v>200</v>
      </c>
      <c r="BK471" s="131">
        <f>SUM(BK472:BK595)</f>
        <v>0</v>
      </c>
    </row>
    <row r="472" spans="2:65" s="1" customFormat="1" ht="33" customHeight="1">
      <c r="B472" s="32"/>
      <c r="C472" s="134" t="s">
        <v>720</v>
      </c>
      <c r="D472" s="134" t="s">
        <v>202</v>
      </c>
      <c r="E472" s="135" t="s">
        <v>721</v>
      </c>
      <c r="F472" s="136" t="s">
        <v>722</v>
      </c>
      <c r="G472" s="137" t="s">
        <v>226</v>
      </c>
      <c r="H472" s="138">
        <v>220</v>
      </c>
      <c r="I472" s="139"/>
      <c r="J472" s="140">
        <f>ROUND(I472*H472,2)</f>
        <v>0</v>
      </c>
      <c r="K472" s="136" t="s">
        <v>206</v>
      </c>
      <c r="L472" s="32"/>
      <c r="M472" s="141" t="s">
        <v>1</v>
      </c>
      <c r="N472" s="142" t="s">
        <v>42</v>
      </c>
      <c r="P472" s="143">
        <f>O472*H472</f>
        <v>0</v>
      </c>
      <c r="Q472" s="143">
        <v>0</v>
      </c>
      <c r="R472" s="143">
        <f>Q472*H472</f>
        <v>0</v>
      </c>
      <c r="S472" s="143">
        <v>0</v>
      </c>
      <c r="T472" s="144">
        <f>S472*H472</f>
        <v>0</v>
      </c>
      <c r="AR472" s="145" t="s">
        <v>207</v>
      </c>
      <c r="AT472" s="145" t="s">
        <v>202</v>
      </c>
      <c r="AU472" s="145" t="s">
        <v>87</v>
      </c>
      <c r="AY472" s="17" t="s">
        <v>200</v>
      </c>
      <c r="BE472" s="146">
        <f>IF(N472="základní",J472,0)</f>
        <v>0</v>
      </c>
      <c r="BF472" s="146">
        <f>IF(N472="snížená",J472,0)</f>
        <v>0</v>
      </c>
      <c r="BG472" s="146">
        <f>IF(N472="zákl. přenesená",J472,0)</f>
        <v>0</v>
      </c>
      <c r="BH472" s="146">
        <f>IF(N472="sníž. přenesená",J472,0)</f>
        <v>0</v>
      </c>
      <c r="BI472" s="146">
        <f>IF(N472="nulová",J472,0)</f>
        <v>0</v>
      </c>
      <c r="BJ472" s="17" t="s">
        <v>85</v>
      </c>
      <c r="BK472" s="146">
        <f>ROUND(I472*H472,2)</f>
        <v>0</v>
      </c>
      <c r="BL472" s="17" t="s">
        <v>207</v>
      </c>
      <c r="BM472" s="145" t="s">
        <v>723</v>
      </c>
    </row>
    <row r="473" spans="2:65" s="12" customFormat="1" ht="11.25">
      <c r="B473" s="147"/>
      <c r="D473" s="148" t="s">
        <v>209</v>
      </c>
      <c r="E473" s="149" t="s">
        <v>1</v>
      </c>
      <c r="F473" s="150" t="s">
        <v>724</v>
      </c>
      <c r="H473" s="151">
        <v>205.1</v>
      </c>
      <c r="I473" s="152"/>
      <c r="L473" s="147"/>
      <c r="M473" s="153"/>
      <c r="T473" s="154"/>
      <c r="AT473" s="149" t="s">
        <v>209</v>
      </c>
      <c r="AU473" s="149" t="s">
        <v>87</v>
      </c>
      <c r="AV473" s="12" t="s">
        <v>87</v>
      </c>
      <c r="AW473" s="12" t="s">
        <v>32</v>
      </c>
      <c r="AX473" s="12" t="s">
        <v>77</v>
      </c>
      <c r="AY473" s="149" t="s">
        <v>200</v>
      </c>
    </row>
    <row r="474" spans="2:65" s="13" customFormat="1" ht="11.25">
      <c r="B474" s="155"/>
      <c r="D474" s="148" t="s">
        <v>209</v>
      </c>
      <c r="E474" s="156" t="s">
        <v>119</v>
      </c>
      <c r="F474" s="157" t="s">
        <v>230</v>
      </c>
      <c r="H474" s="158">
        <v>205.1</v>
      </c>
      <c r="I474" s="159"/>
      <c r="L474" s="155"/>
      <c r="M474" s="160"/>
      <c r="T474" s="161"/>
      <c r="AT474" s="156" t="s">
        <v>209</v>
      </c>
      <c r="AU474" s="156" t="s">
        <v>87</v>
      </c>
      <c r="AV474" s="13" t="s">
        <v>207</v>
      </c>
      <c r="AW474" s="13" t="s">
        <v>32</v>
      </c>
      <c r="AX474" s="13" t="s">
        <v>77</v>
      </c>
      <c r="AY474" s="156" t="s">
        <v>200</v>
      </c>
    </row>
    <row r="475" spans="2:65" s="12" customFormat="1" ht="11.25">
      <c r="B475" s="147"/>
      <c r="D475" s="148" t="s">
        <v>209</v>
      </c>
      <c r="E475" s="149" t="s">
        <v>1</v>
      </c>
      <c r="F475" s="150" t="s">
        <v>725</v>
      </c>
      <c r="H475" s="151">
        <v>220</v>
      </c>
      <c r="I475" s="152"/>
      <c r="L475" s="147"/>
      <c r="M475" s="153"/>
      <c r="T475" s="154"/>
      <c r="AT475" s="149" t="s">
        <v>209</v>
      </c>
      <c r="AU475" s="149" t="s">
        <v>87</v>
      </c>
      <c r="AV475" s="12" t="s">
        <v>87</v>
      </c>
      <c r="AW475" s="12" t="s">
        <v>32</v>
      </c>
      <c r="AX475" s="12" t="s">
        <v>77</v>
      </c>
      <c r="AY475" s="149" t="s">
        <v>200</v>
      </c>
    </row>
    <row r="476" spans="2:65" s="13" customFormat="1" ht="11.25">
      <c r="B476" s="155"/>
      <c r="D476" s="148" t="s">
        <v>209</v>
      </c>
      <c r="E476" s="156" t="s">
        <v>1</v>
      </c>
      <c r="F476" s="157" t="s">
        <v>230</v>
      </c>
      <c r="H476" s="158">
        <v>220</v>
      </c>
      <c r="I476" s="159"/>
      <c r="L476" s="155"/>
      <c r="M476" s="160"/>
      <c r="T476" s="161"/>
      <c r="AT476" s="156" t="s">
        <v>209</v>
      </c>
      <c r="AU476" s="156" t="s">
        <v>87</v>
      </c>
      <c r="AV476" s="13" t="s">
        <v>207</v>
      </c>
      <c r="AW476" s="13" t="s">
        <v>32</v>
      </c>
      <c r="AX476" s="13" t="s">
        <v>85</v>
      </c>
      <c r="AY476" s="156" t="s">
        <v>200</v>
      </c>
    </row>
    <row r="477" spans="2:65" s="1" customFormat="1" ht="24.2" customHeight="1">
      <c r="B477" s="32"/>
      <c r="C477" s="175" t="s">
        <v>726</v>
      </c>
      <c r="D477" s="175" t="s">
        <v>451</v>
      </c>
      <c r="E477" s="176" t="s">
        <v>727</v>
      </c>
      <c r="F477" s="177" t="s">
        <v>728</v>
      </c>
      <c r="G477" s="178" t="s">
        <v>226</v>
      </c>
      <c r="H477" s="179">
        <v>223.3</v>
      </c>
      <c r="I477" s="180"/>
      <c r="J477" s="181">
        <f>ROUND(I477*H477,2)</f>
        <v>0</v>
      </c>
      <c r="K477" s="177" t="s">
        <v>221</v>
      </c>
      <c r="L477" s="182"/>
      <c r="M477" s="183" t="s">
        <v>1</v>
      </c>
      <c r="N477" s="184" t="s">
        <v>42</v>
      </c>
      <c r="P477" s="143">
        <f>O477*H477</f>
        <v>0</v>
      </c>
      <c r="Q477" s="143">
        <v>3.1800000000000001E-3</v>
      </c>
      <c r="R477" s="143">
        <f>Q477*H477</f>
        <v>0.71009400000000011</v>
      </c>
      <c r="S477" s="143">
        <v>0</v>
      </c>
      <c r="T477" s="144">
        <f>S477*H477</f>
        <v>0</v>
      </c>
      <c r="AR477" s="145" t="s">
        <v>239</v>
      </c>
      <c r="AT477" s="145" t="s">
        <v>451</v>
      </c>
      <c r="AU477" s="145" t="s">
        <v>87</v>
      </c>
      <c r="AY477" s="17" t="s">
        <v>200</v>
      </c>
      <c r="BE477" s="146">
        <f>IF(N477="základní",J477,0)</f>
        <v>0</v>
      </c>
      <c r="BF477" s="146">
        <f>IF(N477="snížená",J477,0)</f>
        <v>0</v>
      </c>
      <c r="BG477" s="146">
        <f>IF(N477="zákl. přenesená",J477,0)</f>
        <v>0</v>
      </c>
      <c r="BH477" s="146">
        <f>IF(N477="sníž. přenesená",J477,0)</f>
        <v>0</v>
      </c>
      <c r="BI477" s="146">
        <f>IF(N477="nulová",J477,0)</f>
        <v>0</v>
      </c>
      <c r="BJ477" s="17" t="s">
        <v>85</v>
      </c>
      <c r="BK477" s="146">
        <f>ROUND(I477*H477,2)</f>
        <v>0</v>
      </c>
      <c r="BL477" s="17" t="s">
        <v>207</v>
      </c>
      <c r="BM477" s="145" t="s">
        <v>729</v>
      </c>
    </row>
    <row r="478" spans="2:65" s="12" customFormat="1" ht="11.25">
      <c r="B478" s="147"/>
      <c r="D478" s="148" t="s">
        <v>209</v>
      </c>
      <c r="F478" s="150" t="s">
        <v>730</v>
      </c>
      <c r="H478" s="151">
        <v>223.3</v>
      </c>
      <c r="I478" s="152"/>
      <c r="L478" s="147"/>
      <c r="M478" s="153"/>
      <c r="T478" s="154"/>
      <c r="AT478" s="149" t="s">
        <v>209</v>
      </c>
      <c r="AU478" s="149" t="s">
        <v>87</v>
      </c>
      <c r="AV478" s="12" t="s">
        <v>87</v>
      </c>
      <c r="AW478" s="12" t="s">
        <v>4</v>
      </c>
      <c r="AX478" s="12" t="s">
        <v>85</v>
      </c>
      <c r="AY478" s="149" t="s">
        <v>200</v>
      </c>
    </row>
    <row r="479" spans="2:65" s="1" customFormat="1" ht="24.2" customHeight="1">
      <c r="B479" s="32"/>
      <c r="C479" s="134" t="s">
        <v>731</v>
      </c>
      <c r="D479" s="134" t="s">
        <v>202</v>
      </c>
      <c r="E479" s="135" t="s">
        <v>732</v>
      </c>
      <c r="F479" s="136" t="s">
        <v>733</v>
      </c>
      <c r="G479" s="137" t="s">
        <v>574</v>
      </c>
      <c r="H479" s="138">
        <v>3.5</v>
      </c>
      <c r="I479" s="139"/>
      <c r="J479" s="140">
        <f>ROUND(I479*H479,2)</f>
        <v>0</v>
      </c>
      <c r="K479" s="136" t="s">
        <v>206</v>
      </c>
      <c r="L479" s="32"/>
      <c r="M479" s="141" t="s">
        <v>1</v>
      </c>
      <c r="N479" s="142" t="s">
        <v>42</v>
      </c>
      <c r="P479" s="143">
        <f>O479*H479</f>
        <v>0</v>
      </c>
      <c r="Q479" s="143">
        <v>0</v>
      </c>
      <c r="R479" s="143">
        <f>Q479*H479</f>
        <v>0</v>
      </c>
      <c r="S479" s="143">
        <v>0</v>
      </c>
      <c r="T479" s="144">
        <f>S479*H479</f>
        <v>0</v>
      </c>
      <c r="AR479" s="145" t="s">
        <v>207</v>
      </c>
      <c r="AT479" s="145" t="s">
        <v>202</v>
      </c>
      <c r="AU479" s="145" t="s">
        <v>87</v>
      </c>
      <c r="AY479" s="17" t="s">
        <v>200</v>
      </c>
      <c r="BE479" s="146">
        <f>IF(N479="základní",J479,0)</f>
        <v>0</v>
      </c>
      <c r="BF479" s="146">
        <f>IF(N479="snížená",J479,0)</f>
        <v>0</v>
      </c>
      <c r="BG479" s="146">
        <f>IF(N479="zákl. přenesená",J479,0)</f>
        <v>0</v>
      </c>
      <c r="BH479" s="146">
        <f>IF(N479="sníž. přenesená",J479,0)</f>
        <v>0</v>
      </c>
      <c r="BI479" s="146">
        <f>IF(N479="nulová",J479,0)</f>
        <v>0</v>
      </c>
      <c r="BJ479" s="17" t="s">
        <v>85</v>
      </c>
      <c r="BK479" s="146">
        <f>ROUND(I479*H479,2)</f>
        <v>0</v>
      </c>
      <c r="BL479" s="17" t="s">
        <v>207</v>
      </c>
      <c r="BM479" s="145" t="s">
        <v>734</v>
      </c>
    </row>
    <row r="480" spans="2:65" s="12" customFormat="1" ht="11.25">
      <c r="B480" s="147"/>
      <c r="D480" s="148" t="s">
        <v>209</v>
      </c>
      <c r="E480" s="149" t="s">
        <v>1</v>
      </c>
      <c r="F480" s="150" t="s">
        <v>735</v>
      </c>
      <c r="H480" s="151">
        <v>3.5</v>
      </c>
      <c r="I480" s="152"/>
      <c r="L480" s="147"/>
      <c r="M480" s="153"/>
      <c r="T480" s="154"/>
      <c r="AT480" s="149" t="s">
        <v>209</v>
      </c>
      <c r="AU480" s="149" t="s">
        <v>87</v>
      </c>
      <c r="AV480" s="12" t="s">
        <v>87</v>
      </c>
      <c r="AW480" s="12" t="s">
        <v>32</v>
      </c>
      <c r="AX480" s="12" t="s">
        <v>77</v>
      </c>
      <c r="AY480" s="149" t="s">
        <v>200</v>
      </c>
    </row>
    <row r="481" spans="2:65" s="13" customFormat="1" ht="11.25">
      <c r="B481" s="155"/>
      <c r="D481" s="148" t="s">
        <v>209</v>
      </c>
      <c r="E481" s="156" t="s">
        <v>121</v>
      </c>
      <c r="F481" s="157" t="s">
        <v>230</v>
      </c>
      <c r="H481" s="158">
        <v>3.5</v>
      </c>
      <c r="I481" s="159"/>
      <c r="L481" s="155"/>
      <c r="M481" s="160"/>
      <c r="T481" s="161"/>
      <c r="AT481" s="156" t="s">
        <v>209</v>
      </c>
      <c r="AU481" s="156" t="s">
        <v>87</v>
      </c>
      <c r="AV481" s="13" t="s">
        <v>207</v>
      </c>
      <c r="AW481" s="13" t="s">
        <v>32</v>
      </c>
      <c r="AX481" s="13" t="s">
        <v>85</v>
      </c>
      <c r="AY481" s="156" t="s">
        <v>200</v>
      </c>
    </row>
    <row r="482" spans="2:65" s="1" customFormat="1" ht="21.75" customHeight="1">
      <c r="B482" s="32"/>
      <c r="C482" s="175" t="s">
        <v>736</v>
      </c>
      <c r="D482" s="175" t="s">
        <v>451</v>
      </c>
      <c r="E482" s="176" t="s">
        <v>737</v>
      </c>
      <c r="F482" s="177" t="s">
        <v>738</v>
      </c>
      <c r="G482" s="178" t="s">
        <v>226</v>
      </c>
      <c r="H482" s="179">
        <v>0.30499999999999999</v>
      </c>
      <c r="I482" s="180"/>
      <c r="J482" s="181">
        <f>ROUND(I482*H482,2)</f>
        <v>0</v>
      </c>
      <c r="K482" s="177" t="s">
        <v>221</v>
      </c>
      <c r="L482" s="182"/>
      <c r="M482" s="183" t="s">
        <v>1</v>
      </c>
      <c r="N482" s="184" t="s">
        <v>42</v>
      </c>
      <c r="P482" s="143">
        <f>O482*H482</f>
        <v>0</v>
      </c>
      <c r="Q482" s="143">
        <v>2.1099999999999999E-3</v>
      </c>
      <c r="R482" s="143">
        <f>Q482*H482</f>
        <v>6.4355E-4</v>
      </c>
      <c r="S482" s="143">
        <v>0</v>
      </c>
      <c r="T482" s="144">
        <f>S482*H482</f>
        <v>0</v>
      </c>
      <c r="AR482" s="145" t="s">
        <v>239</v>
      </c>
      <c r="AT482" s="145" t="s">
        <v>451</v>
      </c>
      <c r="AU482" s="145" t="s">
        <v>87</v>
      </c>
      <c r="AY482" s="17" t="s">
        <v>200</v>
      </c>
      <c r="BE482" s="146">
        <f>IF(N482="základní",J482,0)</f>
        <v>0</v>
      </c>
      <c r="BF482" s="146">
        <f>IF(N482="snížená",J482,0)</f>
        <v>0</v>
      </c>
      <c r="BG482" s="146">
        <f>IF(N482="zákl. přenesená",J482,0)</f>
        <v>0</v>
      </c>
      <c r="BH482" s="146">
        <f>IF(N482="sníž. přenesená",J482,0)</f>
        <v>0</v>
      </c>
      <c r="BI482" s="146">
        <f>IF(N482="nulová",J482,0)</f>
        <v>0</v>
      </c>
      <c r="BJ482" s="17" t="s">
        <v>85</v>
      </c>
      <c r="BK482" s="146">
        <f>ROUND(I482*H482,2)</f>
        <v>0</v>
      </c>
      <c r="BL482" s="17" t="s">
        <v>207</v>
      </c>
      <c r="BM482" s="145" t="s">
        <v>739</v>
      </c>
    </row>
    <row r="483" spans="2:65" s="12" customFormat="1" ht="11.25">
      <c r="B483" s="147"/>
      <c r="D483" s="148" t="s">
        <v>209</v>
      </c>
      <c r="F483" s="150" t="s">
        <v>740</v>
      </c>
      <c r="H483" s="151">
        <v>0.30499999999999999</v>
      </c>
      <c r="I483" s="152"/>
      <c r="L483" s="147"/>
      <c r="M483" s="153"/>
      <c r="T483" s="154"/>
      <c r="AT483" s="149" t="s">
        <v>209</v>
      </c>
      <c r="AU483" s="149" t="s">
        <v>87</v>
      </c>
      <c r="AV483" s="12" t="s">
        <v>87</v>
      </c>
      <c r="AW483" s="12" t="s">
        <v>4</v>
      </c>
      <c r="AX483" s="12" t="s">
        <v>85</v>
      </c>
      <c r="AY483" s="149" t="s">
        <v>200</v>
      </c>
    </row>
    <row r="484" spans="2:65" s="1" customFormat="1" ht="24.2" customHeight="1">
      <c r="B484" s="32"/>
      <c r="C484" s="134" t="s">
        <v>741</v>
      </c>
      <c r="D484" s="134" t="s">
        <v>202</v>
      </c>
      <c r="E484" s="135" t="s">
        <v>742</v>
      </c>
      <c r="F484" s="136" t="s">
        <v>743</v>
      </c>
      <c r="G484" s="137" t="s">
        <v>574</v>
      </c>
      <c r="H484" s="138">
        <v>78</v>
      </c>
      <c r="I484" s="139"/>
      <c r="J484" s="140">
        <f>ROUND(I484*H484,2)</f>
        <v>0</v>
      </c>
      <c r="K484" s="136" t="s">
        <v>206</v>
      </c>
      <c r="L484" s="32"/>
      <c r="M484" s="141" t="s">
        <v>1</v>
      </c>
      <c r="N484" s="142" t="s">
        <v>42</v>
      </c>
      <c r="P484" s="143">
        <f>O484*H484</f>
        <v>0</v>
      </c>
      <c r="Q484" s="143">
        <v>0</v>
      </c>
      <c r="R484" s="143">
        <f>Q484*H484</f>
        <v>0</v>
      </c>
      <c r="S484" s="143">
        <v>0</v>
      </c>
      <c r="T484" s="144">
        <f>S484*H484</f>
        <v>0</v>
      </c>
      <c r="AR484" s="145" t="s">
        <v>207</v>
      </c>
      <c r="AT484" s="145" t="s">
        <v>202</v>
      </c>
      <c r="AU484" s="145" t="s">
        <v>87</v>
      </c>
      <c r="AY484" s="17" t="s">
        <v>200</v>
      </c>
      <c r="BE484" s="146">
        <f>IF(N484="základní",J484,0)</f>
        <v>0</v>
      </c>
      <c r="BF484" s="146">
        <f>IF(N484="snížená",J484,0)</f>
        <v>0</v>
      </c>
      <c r="BG484" s="146">
        <f>IF(N484="zákl. přenesená",J484,0)</f>
        <v>0</v>
      </c>
      <c r="BH484" s="146">
        <f>IF(N484="sníž. přenesená",J484,0)</f>
        <v>0</v>
      </c>
      <c r="BI484" s="146">
        <f>IF(N484="nulová",J484,0)</f>
        <v>0</v>
      </c>
      <c r="BJ484" s="17" t="s">
        <v>85</v>
      </c>
      <c r="BK484" s="146">
        <f>ROUND(I484*H484,2)</f>
        <v>0</v>
      </c>
      <c r="BL484" s="17" t="s">
        <v>207</v>
      </c>
      <c r="BM484" s="145" t="s">
        <v>744</v>
      </c>
    </row>
    <row r="485" spans="2:65" s="12" customFormat="1" ht="11.25">
      <c r="B485" s="147"/>
      <c r="D485" s="148" t="s">
        <v>209</v>
      </c>
      <c r="E485" s="149" t="s">
        <v>1</v>
      </c>
      <c r="F485" s="150" t="s">
        <v>745</v>
      </c>
      <c r="H485" s="151">
        <v>63</v>
      </c>
      <c r="I485" s="152"/>
      <c r="L485" s="147"/>
      <c r="M485" s="153"/>
      <c r="T485" s="154"/>
      <c r="AT485" s="149" t="s">
        <v>209</v>
      </c>
      <c r="AU485" s="149" t="s">
        <v>87</v>
      </c>
      <c r="AV485" s="12" t="s">
        <v>87</v>
      </c>
      <c r="AW485" s="12" t="s">
        <v>32</v>
      </c>
      <c r="AX485" s="12" t="s">
        <v>77</v>
      </c>
      <c r="AY485" s="149" t="s">
        <v>200</v>
      </c>
    </row>
    <row r="486" spans="2:65" s="12" customFormat="1" ht="11.25">
      <c r="B486" s="147"/>
      <c r="D486" s="148" t="s">
        <v>209</v>
      </c>
      <c r="E486" s="149" t="s">
        <v>1</v>
      </c>
      <c r="F486" s="150" t="s">
        <v>746</v>
      </c>
      <c r="H486" s="151">
        <v>4</v>
      </c>
      <c r="I486" s="152"/>
      <c r="L486" s="147"/>
      <c r="M486" s="153"/>
      <c r="T486" s="154"/>
      <c r="AT486" s="149" t="s">
        <v>209</v>
      </c>
      <c r="AU486" s="149" t="s">
        <v>87</v>
      </c>
      <c r="AV486" s="12" t="s">
        <v>87</v>
      </c>
      <c r="AW486" s="12" t="s">
        <v>32</v>
      </c>
      <c r="AX486" s="12" t="s">
        <v>77</v>
      </c>
      <c r="AY486" s="149" t="s">
        <v>200</v>
      </c>
    </row>
    <row r="487" spans="2:65" s="12" customFormat="1" ht="11.25">
      <c r="B487" s="147"/>
      <c r="D487" s="148" t="s">
        <v>209</v>
      </c>
      <c r="E487" s="149" t="s">
        <v>1</v>
      </c>
      <c r="F487" s="150" t="s">
        <v>747</v>
      </c>
      <c r="H487" s="151">
        <v>5</v>
      </c>
      <c r="I487" s="152"/>
      <c r="L487" s="147"/>
      <c r="M487" s="153"/>
      <c r="T487" s="154"/>
      <c r="AT487" s="149" t="s">
        <v>209</v>
      </c>
      <c r="AU487" s="149" t="s">
        <v>87</v>
      </c>
      <c r="AV487" s="12" t="s">
        <v>87</v>
      </c>
      <c r="AW487" s="12" t="s">
        <v>32</v>
      </c>
      <c r="AX487" s="12" t="s">
        <v>77</v>
      </c>
      <c r="AY487" s="149" t="s">
        <v>200</v>
      </c>
    </row>
    <row r="488" spans="2:65" s="12" customFormat="1" ht="11.25">
      <c r="B488" s="147"/>
      <c r="D488" s="148" t="s">
        <v>209</v>
      </c>
      <c r="E488" s="149" t="s">
        <v>1</v>
      </c>
      <c r="F488" s="150" t="s">
        <v>748</v>
      </c>
      <c r="H488" s="151">
        <v>6</v>
      </c>
      <c r="I488" s="152"/>
      <c r="L488" s="147"/>
      <c r="M488" s="153"/>
      <c r="T488" s="154"/>
      <c r="AT488" s="149" t="s">
        <v>209</v>
      </c>
      <c r="AU488" s="149" t="s">
        <v>87</v>
      </c>
      <c r="AV488" s="12" t="s">
        <v>87</v>
      </c>
      <c r="AW488" s="12" t="s">
        <v>32</v>
      </c>
      <c r="AX488" s="12" t="s">
        <v>77</v>
      </c>
      <c r="AY488" s="149" t="s">
        <v>200</v>
      </c>
    </row>
    <row r="489" spans="2:65" s="13" customFormat="1" ht="11.25">
      <c r="B489" s="155"/>
      <c r="D489" s="148" t="s">
        <v>209</v>
      </c>
      <c r="E489" s="156" t="s">
        <v>1</v>
      </c>
      <c r="F489" s="157" t="s">
        <v>230</v>
      </c>
      <c r="H489" s="158">
        <v>78</v>
      </c>
      <c r="I489" s="159"/>
      <c r="L489" s="155"/>
      <c r="M489" s="160"/>
      <c r="T489" s="161"/>
      <c r="AT489" s="156" t="s">
        <v>209</v>
      </c>
      <c r="AU489" s="156" t="s">
        <v>87</v>
      </c>
      <c r="AV489" s="13" t="s">
        <v>207</v>
      </c>
      <c r="AW489" s="13" t="s">
        <v>32</v>
      </c>
      <c r="AX489" s="13" t="s">
        <v>85</v>
      </c>
      <c r="AY489" s="156" t="s">
        <v>200</v>
      </c>
    </row>
    <row r="490" spans="2:65" s="1" customFormat="1" ht="16.5" customHeight="1">
      <c r="B490" s="32"/>
      <c r="C490" s="175" t="s">
        <v>749</v>
      </c>
      <c r="D490" s="175" t="s">
        <v>451</v>
      </c>
      <c r="E490" s="176" t="s">
        <v>750</v>
      </c>
      <c r="F490" s="177" t="s">
        <v>751</v>
      </c>
      <c r="G490" s="178" t="s">
        <v>574</v>
      </c>
      <c r="H490" s="179">
        <v>63</v>
      </c>
      <c r="I490" s="180"/>
      <c r="J490" s="181">
        <f t="shared" ref="J490:J499" si="0">ROUND(I490*H490,2)</f>
        <v>0</v>
      </c>
      <c r="K490" s="177" t="s">
        <v>206</v>
      </c>
      <c r="L490" s="182"/>
      <c r="M490" s="183" t="s">
        <v>1</v>
      </c>
      <c r="N490" s="184" t="s">
        <v>42</v>
      </c>
      <c r="P490" s="143">
        <f t="shared" ref="P490:P499" si="1">O490*H490</f>
        <v>0</v>
      </c>
      <c r="Q490" s="143">
        <v>7.2000000000000005E-4</v>
      </c>
      <c r="R490" s="143">
        <f t="shared" ref="R490:R499" si="2">Q490*H490</f>
        <v>4.5360000000000004E-2</v>
      </c>
      <c r="S490" s="143">
        <v>0</v>
      </c>
      <c r="T490" s="144">
        <f t="shared" ref="T490:T499" si="3">S490*H490</f>
        <v>0</v>
      </c>
      <c r="AR490" s="145" t="s">
        <v>239</v>
      </c>
      <c r="AT490" s="145" t="s">
        <v>451</v>
      </c>
      <c r="AU490" s="145" t="s">
        <v>87</v>
      </c>
      <c r="AY490" s="17" t="s">
        <v>200</v>
      </c>
      <c r="BE490" s="146">
        <f t="shared" ref="BE490:BE499" si="4">IF(N490="základní",J490,0)</f>
        <v>0</v>
      </c>
      <c r="BF490" s="146">
        <f t="shared" ref="BF490:BF499" si="5">IF(N490="snížená",J490,0)</f>
        <v>0</v>
      </c>
      <c r="BG490" s="146">
        <f t="shared" ref="BG490:BG499" si="6">IF(N490="zákl. přenesená",J490,0)</f>
        <v>0</v>
      </c>
      <c r="BH490" s="146">
        <f t="shared" ref="BH490:BH499" si="7">IF(N490="sníž. přenesená",J490,0)</f>
        <v>0</v>
      </c>
      <c r="BI490" s="146">
        <f t="shared" ref="BI490:BI499" si="8">IF(N490="nulová",J490,0)</f>
        <v>0</v>
      </c>
      <c r="BJ490" s="17" t="s">
        <v>85</v>
      </c>
      <c r="BK490" s="146">
        <f t="shared" ref="BK490:BK499" si="9">ROUND(I490*H490,2)</f>
        <v>0</v>
      </c>
      <c r="BL490" s="17" t="s">
        <v>207</v>
      </c>
      <c r="BM490" s="145" t="s">
        <v>752</v>
      </c>
    </row>
    <row r="491" spans="2:65" s="1" customFormat="1" ht="21.75" customHeight="1">
      <c r="B491" s="32"/>
      <c r="C491" s="175" t="s">
        <v>753</v>
      </c>
      <c r="D491" s="175" t="s">
        <v>451</v>
      </c>
      <c r="E491" s="176" t="s">
        <v>754</v>
      </c>
      <c r="F491" s="177" t="s">
        <v>755</v>
      </c>
      <c r="G491" s="178" t="s">
        <v>574</v>
      </c>
      <c r="H491" s="179">
        <v>4</v>
      </c>
      <c r="I491" s="180"/>
      <c r="J491" s="181">
        <f t="shared" si="0"/>
        <v>0</v>
      </c>
      <c r="K491" s="177" t="s">
        <v>221</v>
      </c>
      <c r="L491" s="182"/>
      <c r="M491" s="183" t="s">
        <v>1</v>
      </c>
      <c r="N491" s="184" t="s">
        <v>42</v>
      </c>
      <c r="P491" s="143">
        <f t="shared" si="1"/>
        <v>0</v>
      </c>
      <c r="Q491" s="143">
        <v>1.4E-3</v>
      </c>
      <c r="R491" s="143">
        <f t="shared" si="2"/>
        <v>5.5999999999999999E-3</v>
      </c>
      <c r="S491" s="143">
        <v>0</v>
      </c>
      <c r="T491" s="144">
        <f t="shared" si="3"/>
        <v>0</v>
      </c>
      <c r="AR491" s="145" t="s">
        <v>239</v>
      </c>
      <c r="AT491" s="145" t="s">
        <v>451</v>
      </c>
      <c r="AU491" s="145" t="s">
        <v>87</v>
      </c>
      <c r="AY491" s="17" t="s">
        <v>200</v>
      </c>
      <c r="BE491" s="146">
        <f t="shared" si="4"/>
        <v>0</v>
      </c>
      <c r="BF491" s="146">
        <f t="shared" si="5"/>
        <v>0</v>
      </c>
      <c r="BG491" s="146">
        <f t="shared" si="6"/>
        <v>0</v>
      </c>
      <c r="BH491" s="146">
        <f t="shared" si="7"/>
        <v>0</v>
      </c>
      <c r="BI491" s="146">
        <f t="shared" si="8"/>
        <v>0</v>
      </c>
      <c r="BJ491" s="17" t="s">
        <v>85</v>
      </c>
      <c r="BK491" s="146">
        <f t="shared" si="9"/>
        <v>0</v>
      </c>
      <c r="BL491" s="17" t="s">
        <v>207</v>
      </c>
      <c r="BM491" s="145" t="s">
        <v>756</v>
      </c>
    </row>
    <row r="492" spans="2:65" s="1" customFormat="1" ht="21.75" customHeight="1">
      <c r="B492" s="32"/>
      <c r="C492" s="175" t="s">
        <v>757</v>
      </c>
      <c r="D492" s="175" t="s">
        <v>451</v>
      </c>
      <c r="E492" s="176" t="s">
        <v>758</v>
      </c>
      <c r="F492" s="177" t="s">
        <v>759</v>
      </c>
      <c r="G492" s="178" t="s">
        <v>574</v>
      </c>
      <c r="H492" s="179">
        <v>5</v>
      </c>
      <c r="I492" s="180"/>
      <c r="J492" s="181">
        <f t="shared" si="0"/>
        <v>0</v>
      </c>
      <c r="K492" s="177" t="s">
        <v>221</v>
      </c>
      <c r="L492" s="182"/>
      <c r="M492" s="183" t="s">
        <v>1</v>
      </c>
      <c r="N492" s="184" t="s">
        <v>42</v>
      </c>
      <c r="P492" s="143">
        <f t="shared" si="1"/>
        <v>0</v>
      </c>
      <c r="Q492" s="143">
        <v>1.4E-3</v>
      </c>
      <c r="R492" s="143">
        <f t="shared" si="2"/>
        <v>7.0000000000000001E-3</v>
      </c>
      <c r="S492" s="143">
        <v>0</v>
      </c>
      <c r="T492" s="144">
        <f t="shared" si="3"/>
        <v>0</v>
      </c>
      <c r="AR492" s="145" t="s">
        <v>239</v>
      </c>
      <c r="AT492" s="145" t="s">
        <v>451</v>
      </c>
      <c r="AU492" s="145" t="s">
        <v>87</v>
      </c>
      <c r="AY492" s="17" t="s">
        <v>200</v>
      </c>
      <c r="BE492" s="146">
        <f t="shared" si="4"/>
        <v>0</v>
      </c>
      <c r="BF492" s="146">
        <f t="shared" si="5"/>
        <v>0</v>
      </c>
      <c r="BG492" s="146">
        <f t="shared" si="6"/>
        <v>0</v>
      </c>
      <c r="BH492" s="146">
        <f t="shared" si="7"/>
        <v>0</v>
      </c>
      <c r="BI492" s="146">
        <f t="shared" si="8"/>
        <v>0</v>
      </c>
      <c r="BJ492" s="17" t="s">
        <v>85</v>
      </c>
      <c r="BK492" s="146">
        <f t="shared" si="9"/>
        <v>0</v>
      </c>
      <c r="BL492" s="17" t="s">
        <v>207</v>
      </c>
      <c r="BM492" s="145" t="s">
        <v>760</v>
      </c>
    </row>
    <row r="493" spans="2:65" s="1" customFormat="1" ht="21.75" customHeight="1">
      <c r="B493" s="32"/>
      <c r="C493" s="175" t="s">
        <v>761</v>
      </c>
      <c r="D493" s="175" t="s">
        <v>451</v>
      </c>
      <c r="E493" s="176" t="s">
        <v>762</v>
      </c>
      <c r="F493" s="177" t="s">
        <v>763</v>
      </c>
      <c r="G493" s="178" t="s">
        <v>574</v>
      </c>
      <c r="H493" s="179">
        <v>6</v>
      </c>
      <c r="I493" s="180"/>
      <c r="J493" s="181">
        <f t="shared" si="0"/>
        <v>0</v>
      </c>
      <c r="K493" s="177" t="s">
        <v>221</v>
      </c>
      <c r="L493" s="182"/>
      <c r="M493" s="183" t="s">
        <v>1</v>
      </c>
      <c r="N493" s="184" t="s">
        <v>42</v>
      </c>
      <c r="P493" s="143">
        <f t="shared" si="1"/>
        <v>0</v>
      </c>
      <c r="Q493" s="143">
        <v>1.4E-3</v>
      </c>
      <c r="R493" s="143">
        <f t="shared" si="2"/>
        <v>8.3999999999999995E-3</v>
      </c>
      <c r="S493" s="143">
        <v>0</v>
      </c>
      <c r="T493" s="144">
        <f t="shared" si="3"/>
        <v>0</v>
      </c>
      <c r="AR493" s="145" t="s">
        <v>239</v>
      </c>
      <c r="AT493" s="145" t="s">
        <v>451</v>
      </c>
      <c r="AU493" s="145" t="s">
        <v>87</v>
      </c>
      <c r="AY493" s="17" t="s">
        <v>200</v>
      </c>
      <c r="BE493" s="146">
        <f t="shared" si="4"/>
        <v>0</v>
      </c>
      <c r="BF493" s="146">
        <f t="shared" si="5"/>
        <v>0</v>
      </c>
      <c r="BG493" s="146">
        <f t="shared" si="6"/>
        <v>0</v>
      </c>
      <c r="BH493" s="146">
        <f t="shared" si="7"/>
        <v>0</v>
      </c>
      <c r="BI493" s="146">
        <f t="shared" si="8"/>
        <v>0</v>
      </c>
      <c r="BJ493" s="17" t="s">
        <v>85</v>
      </c>
      <c r="BK493" s="146">
        <f t="shared" si="9"/>
        <v>0</v>
      </c>
      <c r="BL493" s="17" t="s">
        <v>207</v>
      </c>
      <c r="BM493" s="145" t="s">
        <v>764</v>
      </c>
    </row>
    <row r="494" spans="2:65" s="1" customFormat="1" ht="24.2" customHeight="1">
      <c r="B494" s="32"/>
      <c r="C494" s="134" t="s">
        <v>765</v>
      </c>
      <c r="D494" s="134" t="s">
        <v>202</v>
      </c>
      <c r="E494" s="135" t="s">
        <v>766</v>
      </c>
      <c r="F494" s="136" t="s">
        <v>767</v>
      </c>
      <c r="G494" s="137" t="s">
        <v>574</v>
      </c>
      <c r="H494" s="138">
        <v>2</v>
      </c>
      <c r="I494" s="139"/>
      <c r="J494" s="140">
        <f t="shared" si="0"/>
        <v>0</v>
      </c>
      <c r="K494" s="136" t="s">
        <v>206</v>
      </c>
      <c r="L494" s="32"/>
      <c r="M494" s="141" t="s">
        <v>1</v>
      </c>
      <c r="N494" s="142" t="s">
        <v>42</v>
      </c>
      <c r="P494" s="143">
        <f t="shared" si="1"/>
        <v>0</v>
      </c>
      <c r="Q494" s="143">
        <v>1.28224</v>
      </c>
      <c r="R494" s="143">
        <f t="shared" si="2"/>
        <v>2.5644800000000001</v>
      </c>
      <c r="S494" s="143">
        <v>0</v>
      </c>
      <c r="T494" s="144">
        <f t="shared" si="3"/>
        <v>0</v>
      </c>
      <c r="AR494" s="145" t="s">
        <v>207</v>
      </c>
      <c r="AT494" s="145" t="s">
        <v>202</v>
      </c>
      <c r="AU494" s="145" t="s">
        <v>87</v>
      </c>
      <c r="AY494" s="17" t="s">
        <v>200</v>
      </c>
      <c r="BE494" s="146">
        <f t="shared" si="4"/>
        <v>0</v>
      </c>
      <c r="BF494" s="146">
        <f t="shared" si="5"/>
        <v>0</v>
      </c>
      <c r="BG494" s="146">
        <f t="shared" si="6"/>
        <v>0</v>
      </c>
      <c r="BH494" s="146">
        <f t="shared" si="7"/>
        <v>0</v>
      </c>
      <c r="BI494" s="146">
        <f t="shared" si="8"/>
        <v>0</v>
      </c>
      <c r="BJ494" s="17" t="s">
        <v>85</v>
      </c>
      <c r="BK494" s="146">
        <f t="shared" si="9"/>
        <v>0</v>
      </c>
      <c r="BL494" s="17" t="s">
        <v>207</v>
      </c>
      <c r="BM494" s="145" t="s">
        <v>768</v>
      </c>
    </row>
    <row r="495" spans="2:65" s="1" customFormat="1" ht="37.9" customHeight="1">
      <c r="B495" s="32"/>
      <c r="C495" s="175" t="s">
        <v>769</v>
      </c>
      <c r="D495" s="175" t="s">
        <v>451</v>
      </c>
      <c r="E495" s="176" t="s">
        <v>770</v>
      </c>
      <c r="F495" s="177" t="s">
        <v>771</v>
      </c>
      <c r="G495" s="178" t="s">
        <v>574</v>
      </c>
      <c r="H495" s="179">
        <v>1</v>
      </c>
      <c r="I495" s="180"/>
      <c r="J495" s="181">
        <f t="shared" si="0"/>
        <v>0</v>
      </c>
      <c r="K495" s="177" t="s">
        <v>221</v>
      </c>
      <c r="L495" s="182"/>
      <c r="M495" s="183" t="s">
        <v>1</v>
      </c>
      <c r="N495" s="184" t="s">
        <v>42</v>
      </c>
      <c r="P495" s="143">
        <f t="shared" si="1"/>
        <v>0</v>
      </c>
      <c r="Q495" s="143">
        <v>5.75</v>
      </c>
      <c r="R495" s="143">
        <f t="shared" si="2"/>
        <v>5.75</v>
      </c>
      <c r="S495" s="143">
        <v>0</v>
      </c>
      <c r="T495" s="144">
        <f t="shared" si="3"/>
        <v>0</v>
      </c>
      <c r="AR495" s="145" t="s">
        <v>239</v>
      </c>
      <c r="AT495" s="145" t="s">
        <v>451</v>
      </c>
      <c r="AU495" s="145" t="s">
        <v>87</v>
      </c>
      <c r="AY495" s="17" t="s">
        <v>200</v>
      </c>
      <c r="BE495" s="146">
        <f t="shared" si="4"/>
        <v>0</v>
      </c>
      <c r="BF495" s="146">
        <f t="shared" si="5"/>
        <v>0</v>
      </c>
      <c r="BG495" s="146">
        <f t="shared" si="6"/>
        <v>0</v>
      </c>
      <c r="BH495" s="146">
        <f t="shared" si="7"/>
        <v>0</v>
      </c>
      <c r="BI495" s="146">
        <f t="shared" si="8"/>
        <v>0</v>
      </c>
      <c r="BJ495" s="17" t="s">
        <v>85</v>
      </c>
      <c r="BK495" s="146">
        <f t="shared" si="9"/>
        <v>0</v>
      </c>
      <c r="BL495" s="17" t="s">
        <v>207</v>
      </c>
      <c r="BM495" s="145" t="s">
        <v>772</v>
      </c>
    </row>
    <row r="496" spans="2:65" s="1" customFormat="1" ht="49.15" customHeight="1">
      <c r="B496" s="32"/>
      <c r="C496" s="175" t="s">
        <v>773</v>
      </c>
      <c r="D496" s="175" t="s">
        <v>451</v>
      </c>
      <c r="E496" s="176" t="s">
        <v>774</v>
      </c>
      <c r="F496" s="177" t="s">
        <v>775</v>
      </c>
      <c r="G496" s="178" t="s">
        <v>574</v>
      </c>
      <c r="H496" s="179">
        <v>1</v>
      </c>
      <c r="I496" s="180"/>
      <c r="J496" s="181">
        <f t="shared" si="0"/>
        <v>0</v>
      </c>
      <c r="K496" s="177" t="s">
        <v>221</v>
      </c>
      <c r="L496" s="182"/>
      <c r="M496" s="183" t="s">
        <v>1</v>
      </c>
      <c r="N496" s="184" t="s">
        <v>42</v>
      </c>
      <c r="P496" s="143">
        <f t="shared" si="1"/>
        <v>0</v>
      </c>
      <c r="Q496" s="143">
        <v>5.75</v>
      </c>
      <c r="R496" s="143">
        <f t="shared" si="2"/>
        <v>5.75</v>
      </c>
      <c r="S496" s="143">
        <v>0</v>
      </c>
      <c r="T496" s="144">
        <f t="shared" si="3"/>
        <v>0</v>
      </c>
      <c r="AR496" s="145" t="s">
        <v>239</v>
      </c>
      <c r="AT496" s="145" t="s">
        <v>451</v>
      </c>
      <c r="AU496" s="145" t="s">
        <v>87</v>
      </c>
      <c r="AY496" s="17" t="s">
        <v>200</v>
      </c>
      <c r="BE496" s="146">
        <f t="shared" si="4"/>
        <v>0</v>
      </c>
      <c r="BF496" s="146">
        <f t="shared" si="5"/>
        <v>0</v>
      </c>
      <c r="BG496" s="146">
        <f t="shared" si="6"/>
        <v>0</v>
      </c>
      <c r="BH496" s="146">
        <f t="shared" si="7"/>
        <v>0</v>
      </c>
      <c r="BI496" s="146">
        <f t="shared" si="8"/>
        <v>0</v>
      </c>
      <c r="BJ496" s="17" t="s">
        <v>85</v>
      </c>
      <c r="BK496" s="146">
        <f t="shared" si="9"/>
        <v>0</v>
      </c>
      <c r="BL496" s="17" t="s">
        <v>207</v>
      </c>
      <c r="BM496" s="145" t="s">
        <v>776</v>
      </c>
    </row>
    <row r="497" spans="2:65" s="1" customFormat="1" ht="24.2" customHeight="1">
      <c r="B497" s="32"/>
      <c r="C497" s="134" t="s">
        <v>777</v>
      </c>
      <c r="D497" s="134" t="s">
        <v>202</v>
      </c>
      <c r="E497" s="135" t="s">
        <v>778</v>
      </c>
      <c r="F497" s="136" t="s">
        <v>779</v>
      </c>
      <c r="G497" s="137" t="s">
        <v>574</v>
      </c>
      <c r="H497" s="138">
        <v>1</v>
      </c>
      <c r="I497" s="139"/>
      <c r="J497" s="140">
        <f t="shared" si="0"/>
        <v>0</v>
      </c>
      <c r="K497" s="136" t="s">
        <v>206</v>
      </c>
      <c r="L497" s="32"/>
      <c r="M497" s="141" t="s">
        <v>1</v>
      </c>
      <c r="N497" s="142" t="s">
        <v>42</v>
      </c>
      <c r="P497" s="143">
        <f t="shared" si="1"/>
        <v>0</v>
      </c>
      <c r="Q497" s="143">
        <v>2.3939999999999999E-2</v>
      </c>
      <c r="R497" s="143">
        <f t="shared" si="2"/>
        <v>2.3939999999999999E-2</v>
      </c>
      <c r="S497" s="143">
        <v>0</v>
      </c>
      <c r="T497" s="144">
        <f t="shared" si="3"/>
        <v>0</v>
      </c>
      <c r="AR497" s="145" t="s">
        <v>207</v>
      </c>
      <c r="AT497" s="145" t="s">
        <v>202</v>
      </c>
      <c r="AU497" s="145" t="s">
        <v>87</v>
      </c>
      <c r="AY497" s="17" t="s">
        <v>200</v>
      </c>
      <c r="BE497" s="146">
        <f t="shared" si="4"/>
        <v>0</v>
      </c>
      <c r="BF497" s="146">
        <f t="shared" si="5"/>
        <v>0</v>
      </c>
      <c r="BG497" s="146">
        <f t="shared" si="6"/>
        <v>0</v>
      </c>
      <c r="BH497" s="146">
        <f t="shared" si="7"/>
        <v>0</v>
      </c>
      <c r="BI497" s="146">
        <f t="shared" si="8"/>
        <v>0</v>
      </c>
      <c r="BJ497" s="17" t="s">
        <v>85</v>
      </c>
      <c r="BK497" s="146">
        <f t="shared" si="9"/>
        <v>0</v>
      </c>
      <c r="BL497" s="17" t="s">
        <v>207</v>
      </c>
      <c r="BM497" s="145" t="s">
        <v>780</v>
      </c>
    </row>
    <row r="498" spans="2:65" s="1" customFormat="1" ht="24.2" customHeight="1">
      <c r="B498" s="32"/>
      <c r="C498" s="175" t="s">
        <v>781</v>
      </c>
      <c r="D498" s="175" t="s">
        <v>451</v>
      </c>
      <c r="E498" s="176" t="s">
        <v>782</v>
      </c>
      <c r="F498" s="177" t="s">
        <v>783</v>
      </c>
      <c r="G498" s="178" t="s">
        <v>574</v>
      </c>
      <c r="H498" s="179">
        <v>1</v>
      </c>
      <c r="I498" s="180"/>
      <c r="J498" s="181">
        <f t="shared" si="0"/>
        <v>0</v>
      </c>
      <c r="K498" s="177" t="s">
        <v>206</v>
      </c>
      <c r="L498" s="182"/>
      <c r="M498" s="183" t="s">
        <v>1</v>
      </c>
      <c r="N498" s="184" t="s">
        <v>42</v>
      </c>
      <c r="P498" s="143">
        <f t="shared" si="1"/>
        <v>0</v>
      </c>
      <c r="Q498" s="143">
        <v>0.87</v>
      </c>
      <c r="R498" s="143">
        <f t="shared" si="2"/>
        <v>0.87</v>
      </c>
      <c r="S498" s="143">
        <v>0</v>
      </c>
      <c r="T498" s="144">
        <f t="shared" si="3"/>
        <v>0</v>
      </c>
      <c r="AR498" s="145" t="s">
        <v>239</v>
      </c>
      <c r="AT498" s="145" t="s">
        <v>451</v>
      </c>
      <c r="AU498" s="145" t="s">
        <v>87</v>
      </c>
      <c r="AY498" s="17" t="s">
        <v>200</v>
      </c>
      <c r="BE498" s="146">
        <f t="shared" si="4"/>
        <v>0</v>
      </c>
      <c r="BF498" s="146">
        <f t="shared" si="5"/>
        <v>0</v>
      </c>
      <c r="BG498" s="146">
        <f t="shared" si="6"/>
        <v>0</v>
      </c>
      <c r="BH498" s="146">
        <f t="shared" si="7"/>
        <v>0</v>
      </c>
      <c r="BI498" s="146">
        <f t="shared" si="8"/>
        <v>0</v>
      </c>
      <c r="BJ498" s="17" t="s">
        <v>85</v>
      </c>
      <c r="BK498" s="146">
        <f t="shared" si="9"/>
        <v>0</v>
      </c>
      <c r="BL498" s="17" t="s">
        <v>207</v>
      </c>
      <c r="BM498" s="145" t="s">
        <v>784</v>
      </c>
    </row>
    <row r="499" spans="2:65" s="1" customFormat="1" ht="24.2" customHeight="1">
      <c r="B499" s="32"/>
      <c r="C499" s="175" t="s">
        <v>785</v>
      </c>
      <c r="D499" s="175" t="s">
        <v>451</v>
      </c>
      <c r="E499" s="176" t="s">
        <v>786</v>
      </c>
      <c r="F499" s="177" t="s">
        <v>787</v>
      </c>
      <c r="G499" s="178" t="s">
        <v>574</v>
      </c>
      <c r="H499" s="179">
        <v>1.02</v>
      </c>
      <c r="I499" s="180"/>
      <c r="J499" s="181">
        <f t="shared" si="0"/>
        <v>0</v>
      </c>
      <c r="K499" s="177" t="s">
        <v>206</v>
      </c>
      <c r="L499" s="182"/>
      <c r="M499" s="183" t="s">
        <v>1</v>
      </c>
      <c r="N499" s="184" t="s">
        <v>42</v>
      </c>
      <c r="P499" s="143">
        <f t="shared" si="1"/>
        <v>0</v>
      </c>
      <c r="Q499" s="143">
        <v>4.0000000000000001E-3</v>
      </c>
      <c r="R499" s="143">
        <f t="shared" si="2"/>
        <v>4.0800000000000003E-3</v>
      </c>
      <c r="S499" s="143">
        <v>0</v>
      </c>
      <c r="T499" s="144">
        <f t="shared" si="3"/>
        <v>0</v>
      </c>
      <c r="AR499" s="145" t="s">
        <v>239</v>
      </c>
      <c r="AT499" s="145" t="s">
        <v>451</v>
      </c>
      <c r="AU499" s="145" t="s">
        <v>87</v>
      </c>
      <c r="AY499" s="17" t="s">
        <v>200</v>
      </c>
      <c r="BE499" s="146">
        <f t="shared" si="4"/>
        <v>0</v>
      </c>
      <c r="BF499" s="146">
        <f t="shared" si="5"/>
        <v>0</v>
      </c>
      <c r="BG499" s="146">
        <f t="shared" si="6"/>
        <v>0</v>
      </c>
      <c r="BH499" s="146">
        <f t="shared" si="7"/>
        <v>0</v>
      </c>
      <c r="BI499" s="146">
        <f t="shared" si="8"/>
        <v>0</v>
      </c>
      <c r="BJ499" s="17" t="s">
        <v>85</v>
      </c>
      <c r="BK499" s="146">
        <f t="shared" si="9"/>
        <v>0</v>
      </c>
      <c r="BL499" s="17" t="s">
        <v>207</v>
      </c>
      <c r="BM499" s="145" t="s">
        <v>788</v>
      </c>
    </row>
    <row r="500" spans="2:65" s="12" customFormat="1" ht="11.25">
      <c r="B500" s="147"/>
      <c r="D500" s="148" t="s">
        <v>209</v>
      </c>
      <c r="F500" s="150" t="s">
        <v>789</v>
      </c>
      <c r="H500" s="151">
        <v>1.02</v>
      </c>
      <c r="I500" s="152"/>
      <c r="L500" s="147"/>
      <c r="M500" s="153"/>
      <c r="T500" s="154"/>
      <c r="AT500" s="149" t="s">
        <v>209</v>
      </c>
      <c r="AU500" s="149" t="s">
        <v>87</v>
      </c>
      <c r="AV500" s="12" t="s">
        <v>87</v>
      </c>
      <c r="AW500" s="12" t="s">
        <v>4</v>
      </c>
      <c r="AX500" s="12" t="s">
        <v>85</v>
      </c>
      <c r="AY500" s="149" t="s">
        <v>200</v>
      </c>
    </row>
    <row r="501" spans="2:65" s="1" customFormat="1" ht="24.2" customHeight="1">
      <c r="B501" s="32"/>
      <c r="C501" s="134" t="s">
        <v>790</v>
      </c>
      <c r="D501" s="134" t="s">
        <v>202</v>
      </c>
      <c r="E501" s="135" t="s">
        <v>791</v>
      </c>
      <c r="F501" s="136" t="s">
        <v>792</v>
      </c>
      <c r="G501" s="137" t="s">
        <v>574</v>
      </c>
      <c r="H501" s="138">
        <v>2</v>
      </c>
      <c r="I501" s="139"/>
      <c r="J501" s="140">
        <f>ROUND(I501*H501,2)</f>
        <v>0</v>
      </c>
      <c r="K501" s="136" t="s">
        <v>206</v>
      </c>
      <c r="L501" s="32"/>
      <c r="M501" s="141" t="s">
        <v>1</v>
      </c>
      <c r="N501" s="142" t="s">
        <v>42</v>
      </c>
      <c r="P501" s="143">
        <f>O501*H501</f>
        <v>0</v>
      </c>
      <c r="Q501" s="143">
        <v>2.3939999999999999E-2</v>
      </c>
      <c r="R501" s="143">
        <f>Q501*H501</f>
        <v>4.7879999999999999E-2</v>
      </c>
      <c r="S501" s="143">
        <v>0</v>
      </c>
      <c r="T501" s="144">
        <f>S501*H501</f>
        <v>0</v>
      </c>
      <c r="AR501" s="145" t="s">
        <v>207</v>
      </c>
      <c r="AT501" s="145" t="s">
        <v>202</v>
      </c>
      <c r="AU501" s="145" t="s">
        <v>87</v>
      </c>
      <c r="AY501" s="17" t="s">
        <v>200</v>
      </c>
      <c r="BE501" s="146">
        <f>IF(N501="základní",J501,0)</f>
        <v>0</v>
      </c>
      <c r="BF501" s="146">
        <f>IF(N501="snížená",J501,0)</f>
        <v>0</v>
      </c>
      <c r="BG501" s="146">
        <f>IF(N501="zákl. přenesená",J501,0)</f>
        <v>0</v>
      </c>
      <c r="BH501" s="146">
        <f>IF(N501="sníž. přenesená",J501,0)</f>
        <v>0</v>
      </c>
      <c r="BI501" s="146">
        <f>IF(N501="nulová",J501,0)</f>
        <v>0</v>
      </c>
      <c r="BJ501" s="17" t="s">
        <v>85</v>
      </c>
      <c r="BK501" s="146">
        <f>ROUND(I501*H501,2)</f>
        <v>0</v>
      </c>
      <c r="BL501" s="17" t="s">
        <v>207</v>
      </c>
      <c r="BM501" s="145" t="s">
        <v>793</v>
      </c>
    </row>
    <row r="502" spans="2:65" s="1" customFormat="1" ht="24.2" customHeight="1">
      <c r="B502" s="32"/>
      <c r="C502" s="175" t="s">
        <v>794</v>
      </c>
      <c r="D502" s="175" t="s">
        <v>451</v>
      </c>
      <c r="E502" s="176" t="s">
        <v>795</v>
      </c>
      <c r="F502" s="177" t="s">
        <v>796</v>
      </c>
      <c r="G502" s="178" t="s">
        <v>574</v>
      </c>
      <c r="H502" s="179">
        <v>2</v>
      </c>
      <c r="I502" s="180"/>
      <c r="J502" s="181">
        <f>ROUND(I502*H502,2)</f>
        <v>0</v>
      </c>
      <c r="K502" s="177" t="s">
        <v>206</v>
      </c>
      <c r="L502" s="182"/>
      <c r="M502" s="183" t="s">
        <v>1</v>
      </c>
      <c r="N502" s="184" t="s">
        <v>42</v>
      </c>
      <c r="P502" s="143">
        <f>O502*H502</f>
        <v>0</v>
      </c>
      <c r="Q502" s="143">
        <v>1.74</v>
      </c>
      <c r="R502" s="143">
        <f>Q502*H502</f>
        <v>3.48</v>
      </c>
      <c r="S502" s="143">
        <v>0</v>
      </c>
      <c r="T502" s="144">
        <f>S502*H502</f>
        <v>0</v>
      </c>
      <c r="AR502" s="145" t="s">
        <v>239</v>
      </c>
      <c r="AT502" s="145" t="s">
        <v>451</v>
      </c>
      <c r="AU502" s="145" t="s">
        <v>87</v>
      </c>
      <c r="AY502" s="17" t="s">
        <v>200</v>
      </c>
      <c r="BE502" s="146">
        <f>IF(N502="základní",J502,0)</f>
        <v>0</v>
      </c>
      <c r="BF502" s="146">
        <f>IF(N502="snížená",J502,0)</f>
        <v>0</v>
      </c>
      <c r="BG502" s="146">
        <f>IF(N502="zákl. přenesená",J502,0)</f>
        <v>0</v>
      </c>
      <c r="BH502" s="146">
        <f>IF(N502="sníž. přenesená",J502,0)</f>
        <v>0</v>
      </c>
      <c r="BI502" s="146">
        <f>IF(N502="nulová",J502,0)</f>
        <v>0</v>
      </c>
      <c r="BJ502" s="17" t="s">
        <v>85</v>
      </c>
      <c r="BK502" s="146">
        <f>ROUND(I502*H502,2)</f>
        <v>0</v>
      </c>
      <c r="BL502" s="17" t="s">
        <v>207</v>
      </c>
      <c r="BM502" s="145" t="s">
        <v>797</v>
      </c>
    </row>
    <row r="503" spans="2:65" s="1" customFormat="1" ht="24.2" customHeight="1">
      <c r="B503" s="32"/>
      <c r="C503" s="175" t="s">
        <v>798</v>
      </c>
      <c r="D503" s="175" t="s">
        <v>451</v>
      </c>
      <c r="E503" s="176" t="s">
        <v>786</v>
      </c>
      <c r="F503" s="177" t="s">
        <v>787</v>
      </c>
      <c r="G503" s="178" t="s">
        <v>574</v>
      </c>
      <c r="H503" s="179">
        <v>2.04</v>
      </c>
      <c r="I503" s="180"/>
      <c r="J503" s="181">
        <f>ROUND(I503*H503,2)</f>
        <v>0</v>
      </c>
      <c r="K503" s="177" t="s">
        <v>206</v>
      </c>
      <c r="L503" s="182"/>
      <c r="M503" s="183" t="s">
        <v>1</v>
      </c>
      <c r="N503" s="184" t="s">
        <v>42</v>
      </c>
      <c r="P503" s="143">
        <f>O503*H503</f>
        <v>0</v>
      </c>
      <c r="Q503" s="143">
        <v>4.0000000000000001E-3</v>
      </c>
      <c r="R503" s="143">
        <f>Q503*H503</f>
        <v>8.1600000000000006E-3</v>
      </c>
      <c r="S503" s="143">
        <v>0</v>
      </c>
      <c r="T503" s="144">
        <f>S503*H503</f>
        <v>0</v>
      </c>
      <c r="AR503" s="145" t="s">
        <v>239</v>
      </c>
      <c r="AT503" s="145" t="s">
        <v>451</v>
      </c>
      <c r="AU503" s="145" t="s">
        <v>87</v>
      </c>
      <c r="AY503" s="17" t="s">
        <v>200</v>
      </c>
      <c r="BE503" s="146">
        <f>IF(N503="základní",J503,0)</f>
        <v>0</v>
      </c>
      <c r="BF503" s="146">
        <f>IF(N503="snížená",J503,0)</f>
        <v>0</v>
      </c>
      <c r="BG503" s="146">
        <f>IF(N503="zákl. přenesená",J503,0)</f>
        <v>0</v>
      </c>
      <c r="BH503" s="146">
        <f>IF(N503="sníž. přenesená",J503,0)</f>
        <v>0</v>
      </c>
      <c r="BI503" s="146">
        <f>IF(N503="nulová",J503,0)</f>
        <v>0</v>
      </c>
      <c r="BJ503" s="17" t="s">
        <v>85</v>
      </c>
      <c r="BK503" s="146">
        <f>ROUND(I503*H503,2)</f>
        <v>0</v>
      </c>
      <c r="BL503" s="17" t="s">
        <v>207</v>
      </c>
      <c r="BM503" s="145" t="s">
        <v>799</v>
      </c>
    </row>
    <row r="504" spans="2:65" s="12" customFormat="1" ht="11.25">
      <c r="B504" s="147"/>
      <c r="D504" s="148" t="s">
        <v>209</v>
      </c>
      <c r="F504" s="150" t="s">
        <v>800</v>
      </c>
      <c r="H504" s="151">
        <v>2.04</v>
      </c>
      <c r="I504" s="152"/>
      <c r="L504" s="147"/>
      <c r="M504" s="153"/>
      <c r="T504" s="154"/>
      <c r="AT504" s="149" t="s">
        <v>209</v>
      </c>
      <c r="AU504" s="149" t="s">
        <v>87</v>
      </c>
      <c r="AV504" s="12" t="s">
        <v>87</v>
      </c>
      <c r="AW504" s="12" t="s">
        <v>4</v>
      </c>
      <c r="AX504" s="12" t="s">
        <v>85</v>
      </c>
      <c r="AY504" s="149" t="s">
        <v>200</v>
      </c>
    </row>
    <row r="505" spans="2:65" s="1" customFormat="1" ht="24.2" customHeight="1">
      <c r="B505" s="32"/>
      <c r="C505" s="134" t="s">
        <v>801</v>
      </c>
      <c r="D505" s="134" t="s">
        <v>202</v>
      </c>
      <c r="E505" s="135" t="s">
        <v>802</v>
      </c>
      <c r="F505" s="136" t="s">
        <v>803</v>
      </c>
      <c r="G505" s="137" t="s">
        <v>574</v>
      </c>
      <c r="H505" s="138">
        <v>2</v>
      </c>
      <c r="I505" s="139"/>
      <c r="J505" s="140">
        <f>ROUND(I505*H505,2)</f>
        <v>0</v>
      </c>
      <c r="K505" s="136" t="s">
        <v>206</v>
      </c>
      <c r="L505" s="32"/>
      <c r="M505" s="141" t="s">
        <v>1</v>
      </c>
      <c r="N505" s="142" t="s">
        <v>42</v>
      </c>
      <c r="P505" s="143">
        <f>O505*H505</f>
        <v>0</v>
      </c>
      <c r="Q505" s="143">
        <v>1.9349999999999999E-2</v>
      </c>
      <c r="R505" s="143">
        <f>Q505*H505</f>
        <v>3.8699999999999998E-2</v>
      </c>
      <c r="S505" s="143">
        <v>0</v>
      </c>
      <c r="T505" s="144">
        <f>S505*H505</f>
        <v>0</v>
      </c>
      <c r="AR505" s="145" t="s">
        <v>207</v>
      </c>
      <c r="AT505" s="145" t="s">
        <v>202</v>
      </c>
      <c r="AU505" s="145" t="s">
        <v>87</v>
      </c>
      <c r="AY505" s="17" t="s">
        <v>200</v>
      </c>
      <c r="BE505" s="146">
        <f>IF(N505="základní",J505,0)</f>
        <v>0</v>
      </c>
      <c r="BF505" s="146">
        <f>IF(N505="snížená",J505,0)</f>
        <v>0</v>
      </c>
      <c r="BG505" s="146">
        <f>IF(N505="zákl. přenesená",J505,0)</f>
        <v>0</v>
      </c>
      <c r="BH505" s="146">
        <f>IF(N505="sníž. přenesená",J505,0)</f>
        <v>0</v>
      </c>
      <c r="BI505" s="146">
        <f>IF(N505="nulová",J505,0)</f>
        <v>0</v>
      </c>
      <c r="BJ505" s="17" t="s">
        <v>85</v>
      </c>
      <c r="BK505" s="146">
        <f>ROUND(I505*H505,2)</f>
        <v>0</v>
      </c>
      <c r="BL505" s="17" t="s">
        <v>207</v>
      </c>
      <c r="BM505" s="145" t="s">
        <v>804</v>
      </c>
    </row>
    <row r="506" spans="2:65" s="1" customFormat="1" ht="24.2" customHeight="1">
      <c r="B506" s="32"/>
      <c r="C506" s="175" t="s">
        <v>805</v>
      </c>
      <c r="D506" s="175" t="s">
        <v>451</v>
      </c>
      <c r="E506" s="176" t="s">
        <v>806</v>
      </c>
      <c r="F506" s="177" t="s">
        <v>807</v>
      </c>
      <c r="G506" s="178" t="s">
        <v>574</v>
      </c>
      <c r="H506" s="179">
        <v>2</v>
      </c>
      <c r="I506" s="180"/>
      <c r="J506" s="181">
        <f>ROUND(I506*H506,2)</f>
        <v>0</v>
      </c>
      <c r="K506" s="177" t="s">
        <v>206</v>
      </c>
      <c r="L506" s="182"/>
      <c r="M506" s="183" t="s">
        <v>1</v>
      </c>
      <c r="N506" s="184" t="s">
        <v>42</v>
      </c>
      <c r="P506" s="143">
        <f>O506*H506</f>
        <v>0</v>
      </c>
      <c r="Q506" s="143">
        <v>1.0900000000000001</v>
      </c>
      <c r="R506" s="143">
        <f>Q506*H506</f>
        <v>2.1800000000000002</v>
      </c>
      <c r="S506" s="143">
        <v>0</v>
      </c>
      <c r="T506" s="144">
        <f>S506*H506</f>
        <v>0</v>
      </c>
      <c r="AR506" s="145" t="s">
        <v>239</v>
      </c>
      <c r="AT506" s="145" t="s">
        <v>451</v>
      </c>
      <c r="AU506" s="145" t="s">
        <v>87</v>
      </c>
      <c r="AY506" s="17" t="s">
        <v>200</v>
      </c>
      <c r="BE506" s="146">
        <f>IF(N506="základní",J506,0)</f>
        <v>0</v>
      </c>
      <c r="BF506" s="146">
        <f>IF(N506="snížená",J506,0)</f>
        <v>0</v>
      </c>
      <c r="BG506" s="146">
        <f>IF(N506="zákl. přenesená",J506,0)</f>
        <v>0</v>
      </c>
      <c r="BH506" s="146">
        <f>IF(N506="sníž. přenesená",J506,0)</f>
        <v>0</v>
      </c>
      <c r="BI506" s="146">
        <f>IF(N506="nulová",J506,0)</f>
        <v>0</v>
      </c>
      <c r="BJ506" s="17" t="s">
        <v>85</v>
      </c>
      <c r="BK506" s="146">
        <f>ROUND(I506*H506,2)</f>
        <v>0</v>
      </c>
      <c r="BL506" s="17" t="s">
        <v>207</v>
      </c>
      <c r="BM506" s="145" t="s">
        <v>808</v>
      </c>
    </row>
    <row r="507" spans="2:65" s="1" customFormat="1" ht="24.2" customHeight="1">
      <c r="B507" s="32"/>
      <c r="C507" s="175" t="s">
        <v>809</v>
      </c>
      <c r="D507" s="175" t="s">
        <v>451</v>
      </c>
      <c r="E507" s="176" t="s">
        <v>786</v>
      </c>
      <c r="F507" s="177" t="s">
        <v>787</v>
      </c>
      <c r="G507" s="178" t="s">
        <v>574</v>
      </c>
      <c r="H507" s="179">
        <v>2.04</v>
      </c>
      <c r="I507" s="180"/>
      <c r="J507" s="181">
        <f>ROUND(I507*H507,2)</f>
        <v>0</v>
      </c>
      <c r="K507" s="177" t="s">
        <v>206</v>
      </c>
      <c r="L507" s="182"/>
      <c r="M507" s="183" t="s">
        <v>1</v>
      </c>
      <c r="N507" s="184" t="s">
        <v>42</v>
      </c>
      <c r="P507" s="143">
        <f>O507*H507</f>
        <v>0</v>
      </c>
      <c r="Q507" s="143">
        <v>4.0000000000000001E-3</v>
      </c>
      <c r="R507" s="143">
        <f>Q507*H507</f>
        <v>8.1600000000000006E-3</v>
      </c>
      <c r="S507" s="143">
        <v>0</v>
      </c>
      <c r="T507" s="144">
        <f>S507*H507</f>
        <v>0</v>
      </c>
      <c r="AR507" s="145" t="s">
        <v>239</v>
      </c>
      <c r="AT507" s="145" t="s">
        <v>451</v>
      </c>
      <c r="AU507" s="145" t="s">
        <v>87</v>
      </c>
      <c r="AY507" s="17" t="s">
        <v>200</v>
      </c>
      <c r="BE507" s="146">
        <f>IF(N507="základní",J507,0)</f>
        <v>0</v>
      </c>
      <c r="BF507" s="146">
        <f>IF(N507="snížená",J507,0)</f>
        <v>0</v>
      </c>
      <c r="BG507" s="146">
        <f>IF(N507="zákl. přenesená",J507,0)</f>
        <v>0</v>
      </c>
      <c r="BH507" s="146">
        <f>IF(N507="sníž. přenesená",J507,0)</f>
        <v>0</v>
      </c>
      <c r="BI507" s="146">
        <f>IF(N507="nulová",J507,0)</f>
        <v>0</v>
      </c>
      <c r="BJ507" s="17" t="s">
        <v>85</v>
      </c>
      <c r="BK507" s="146">
        <f>ROUND(I507*H507,2)</f>
        <v>0</v>
      </c>
      <c r="BL507" s="17" t="s">
        <v>207</v>
      </c>
      <c r="BM507" s="145" t="s">
        <v>810</v>
      </c>
    </row>
    <row r="508" spans="2:65" s="12" customFormat="1" ht="11.25">
      <c r="B508" s="147"/>
      <c r="D508" s="148" t="s">
        <v>209</v>
      </c>
      <c r="F508" s="150" t="s">
        <v>800</v>
      </c>
      <c r="H508" s="151">
        <v>2.04</v>
      </c>
      <c r="I508" s="152"/>
      <c r="L508" s="147"/>
      <c r="M508" s="153"/>
      <c r="T508" s="154"/>
      <c r="AT508" s="149" t="s">
        <v>209</v>
      </c>
      <c r="AU508" s="149" t="s">
        <v>87</v>
      </c>
      <c r="AV508" s="12" t="s">
        <v>87</v>
      </c>
      <c r="AW508" s="12" t="s">
        <v>4</v>
      </c>
      <c r="AX508" s="12" t="s">
        <v>85</v>
      </c>
      <c r="AY508" s="149" t="s">
        <v>200</v>
      </c>
    </row>
    <row r="509" spans="2:65" s="1" customFormat="1" ht="24.2" customHeight="1">
      <c r="B509" s="32"/>
      <c r="C509" s="134" t="s">
        <v>811</v>
      </c>
      <c r="D509" s="134" t="s">
        <v>202</v>
      </c>
      <c r="E509" s="135" t="s">
        <v>812</v>
      </c>
      <c r="F509" s="136" t="s">
        <v>813</v>
      </c>
      <c r="G509" s="137" t="s">
        <v>574</v>
      </c>
      <c r="H509" s="138">
        <v>1</v>
      </c>
      <c r="I509" s="139"/>
      <c r="J509" s="140">
        <f>ROUND(I509*H509,2)</f>
        <v>0</v>
      </c>
      <c r="K509" s="136" t="s">
        <v>221</v>
      </c>
      <c r="L509" s="32"/>
      <c r="M509" s="141" t="s">
        <v>1</v>
      </c>
      <c r="N509" s="142" t="s">
        <v>42</v>
      </c>
      <c r="P509" s="143">
        <f>O509*H509</f>
        <v>0</v>
      </c>
      <c r="Q509" s="143">
        <v>0.22394</v>
      </c>
      <c r="R509" s="143">
        <f>Q509*H509</f>
        <v>0.22394</v>
      </c>
      <c r="S509" s="143">
        <v>0</v>
      </c>
      <c r="T509" s="144">
        <f>S509*H509</f>
        <v>0</v>
      </c>
      <c r="AR509" s="145" t="s">
        <v>207</v>
      </c>
      <c r="AT509" s="145" t="s">
        <v>202</v>
      </c>
      <c r="AU509" s="145" t="s">
        <v>87</v>
      </c>
      <c r="AY509" s="17" t="s">
        <v>200</v>
      </c>
      <c r="BE509" s="146">
        <f>IF(N509="základní",J509,0)</f>
        <v>0</v>
      </c>
      <c r="BF509" s="146">
        <f>IF(N509="snížená",J509,0)</f>
        <v>0</v>
      </c>
      <c r="BG509" s="146">
        <f>IF(N509="zákl. přenesená",J509,0)</f>
        <v>0</v>
      </c>
      <c r="BH509" s="146">
        <f>IF(N509="sníž. přenesená",J509,0)</f>
        <v>0</v>
      </c>
      <c r="BI509" s="146">
        <f>IF(N509="nulová",J509,0)</f>
        <v>0</v>
      </c>
      <c r="BJ509" s="17" t="s">
        <v>85</v>
      </c>
      <c r="BK509" s="146">
        <f>ROUND(I509*H509,2)</f>
        <v>0</v>
      </c>
      <c r="BL509" s="17" t="s">
        <v>207</v>
      </c>
      <c r="BM509" s="145" t="s">
        <v>814</v>
      </c>
    </row>
    <row r="510" spans="2:65" s="1" customFormat="1" ht="24.2" customHeight="1">
      <c r="B510" s="32"/>
      <c r="C510" s="175" t="s">
        <v>815</v>
      </c>
      <c r="D510" s="175" t="s">
        <v>451</v>
      </c>
      <c r="E510" s="176" t="s">
        <v>816</v>
      </c>
      <c r="F510" s="177" t="s">
        <v>817</v>
      </c>
      <c r="G510" s="178" t="s">
        <v>574</v>
      </c>
      <c r="H510" s="179">
        <v>1</v>
      </c>
      <c r="I510" s="180"/>
      <c r="J510" s="181">
        <f>ROUND(I510*H510,2)</f>
        <v>0</v>
      </c>
      <c r="K510" s="177" t="s">
        <v>206</v>
      </c>
      <c r="L510" s="182"/>
      <c r="M510" s="183" t="s">
        <v>1</v>
      </c>
      <c r="N510" s="184" t="s">
        <v>42</v>
      </c>
      <c r="P510" s="143">
        <f>O510*H510</f>
        <v>0</v>
      </c>
      <c r="Q510" s="143">
        <v>0.04</v>
      </c>
      <c r="R510" s="143">
        <f>Q510*H510</f>
        <v>0.04</v>
      </c>
      <c r="S510" s="143">
        <v>0</v>
      </c>
      <c r="T510" s="144">
        <f>S510*H510</f>
        <v>0</v>
      </c>
      <c r="AR510" s="145" t="s">
        <v>239</v>
      </c>
      <c r="AT510" s="145" t="s">
        <v>451</v>
      </c>
      <c r="AU510" s="145" t="s">
        <v>87</v>
      </c>
      <c r="AY510" s="17" t="s">
        <v>200</v>
      </c>
      <c r="BE510" s="146">
        <f>IF(N510="základní",J510,0)</f>
        <v>0</v>
      </c>
      <c r="BF510" s="146">
        <f>IF(N510="snížená",J510,0)</f>
        <v>0</v>
      </c>
      <c r="BG510" s="146">
        <f>IF(N510="zákl. přenesená",J510,0)</f>
        <v>0</v>
      </c>
      <c r="BH510" s="146">
        <f>IF(N510="sníž. přenesená",J510,0)</f>
        <v>0</v>
      </c>
      <c r="BI510" s="146">
        <f>IF(N510="nulová",J510,0)</f>
        <v>0</v>
      </c>
      <c r="BJ510" s="17" t="s">
        <v>85</v>
      </c>
      <c r="BK510" s="146">
        <f>ROUND(I510*H510,2)</f>
        <v>0</v>
      </c>
      <c r="BL510" s="17" t="s">
        <v>207</v>
      </c>
      <c r="BM510" s="145" t="s">
        <v>818</v>
      </c>
    </row>
    <row r="511" spans="2:65" s="12" customFormat="1" ht="11.25">
      <c r="B511" s="147"/>
      <c r="D511" s="148" t="s">
        <v>209</v>
      </c>
      <c r="E511" s="149" t="s">
        <v>1</v>
      </c>
      <c r="F511" s="150" t="s">
        <v>819</v>
      </c>
      <c r="H511" s="151">
        <v>1</v>
      </c>
      <c r="I511" s="152"/>
      <c r="L511" s="147"/>
      <c r="M511" s="153"/>
      <c r="T511" s="154"/>
      <c r="AT511" s="149" t="s">
        <v>209</v>
      </c>
      <c r="AU511" s="149" t="s">
        <v>87</v>
      </c>
      <c r="AV511" s="12" t="s">
        <v>87</v>
      </c>
      <c r="AW511" s="12" t="s">
        <v>32</v>
      </c>
      <c r="AX511" s="12" t="s">
        <v>85</v>
      </c>
      <c r="AY511" s="149" t="s">
        <v>200</v>
      </c>
    </row>
    <row r="512" spans="2:65" s="1" customFormat="1" ht="24.2" customHeight="1">
      <c r="B512" s="32"/>
      <c r="C512" s="134" t="s">
        <v>820</v>
      </c>
      <c r="D512" s="134" t="s">
        <v>202</v>
      </c>
      <c r="E512" s="135" t="s">
        <v>821</v>
      </c>
      <c r="F512" s="136" t="s">
        <v>822</v>
      </c>
      <c r="G512" s="137" t="s">
        <v>574</v>
      </c>
      <c r="H512" s="138">
        <v>3</v>
      </c>
      <c r="I512" s="139"/>
      <c r="J512" s="140">
        <f>ROUND(I512*H512,2)</f>
        <v>0</v>
      </c>
      <c r="K512" s="136" t="s">
        <v>221</v>
      </c>
      <c r="L512" s="32"/>
      <c r="M512" s="141" t="s">
        <v>1</v>
      </c>
      <c r="N512" s="142" t="s">
        <v>42</v>
      </c>
      <c r="P512" s="143">
        <f>O512*H512</f>
        <v>0</v>
      </c>
      <c r="Q512" s="143">
        <v>0.22394</v>
      </c>
      <c r="R512" s="143">
        <f>Q512*H512</f>
        <v>0.67181999999999997</v>
      </c>
      <c r="S512" s="143">
        <v>0</v>
      </c>
      <c r="T512" s="144">
        <f>S512*H512</f>
        <v>0</v>
      </c>
      <c r="AR512" s="145" t="s">
        <v>207</v>
      </c>
      <c r="AT512" s="145" t="s">
        <v>202</v>
      </c>
      <c r="AU512" s="145" t="s">
        <v>87</v>
      </c>
      <c r="AY512" s="17" t="s">
        <v>200</v>
      </c>
      <c r="BE512" s="146">
        <f>IF(N512="základní",J512,0)</f>
        <v>0</v>
      </c>
      <c r="BF512" s="146">
        <f>IF(N512="snížená",J512,0)</f>
        <v>0</v>
      </c>
      <c r="BG512" s="146">
        <f>IF(N512="zákl. přenesená",J512,0)</f>
        <v>0</v>
      </c>
      <c r="BH512" s="146">
        <f>IF(N512="sníž. přenesená",J512,0)</f>
        <v>0</v>
      </c>
      <c r="BI512" s="146">
        <f>IF(N512="nulová",J512,0)</f>
        <v>0</v>
      </c>
      <c r="BJ512" s="17" t="s">
        <v>85</v>
      </c>
      <c r="BK512" s="146">
        <f>ROUND(I512*H512,2)</f>
        <v>0</v>
      </c>
      <c r="BL512" s="17" t="s">
        <v>207</v>
      </c>
      <c r="BM512" s="145" t="s">
        <v>823</v>
      </c>
    </row>
    <row r="513" spans="2:65" s="12" customFormat="1" ht="11.25">
      <c r="B513" s="147"/>
      <c r="D513" s="148" t="s">
        <v>209</v>
      </c>
      <c r="E513" s="149" t="s">
        <v>1</v>
      </c>
      <c r="F513" s="150" t="s">
        <v>824</v>
      </c>
      <c r="H513" s="151">
        <v>3</v>
      </c>
      <c r="I513" s="152"/>
      <c r="L513" s="147"/>
      <c r="M513" s="153"/>
      <c r="T513" s="154"/>
      <c r="AT513" s="149" t="s">
        <v>209</v>
      </c>
      <c r="AU513" s="149" t="s">
        <v>87</v>
      </c>
      <c r="AV513" s="12" t="s">
        <v>87</v>
      </c>
      <c r="AW513" s="12" t="s">
        <v>32</v>
      </c>
      <c r="AX513" s="12" t="s">
        <v>85</v>
      </c>
      <c r="AY513" s="149" t="s">
        <v>200</v>
      </c>
    </row>
    <row r="514" spans="2:65" s="1" customFormat="1" ht="24.2" customHeight="1">
      <c r="B514" s="32"/>
      <c r="C514" s="175" t="s">
        <v>825</v>
      </c>
      <c r="D514" s="175" t="s">
        <v>451</v>
      </c>
      <c r="E514" s="176" t="s">
        <v>826</v>
      </c>
      <c r="F514" s="177" t="s">
        <v>827</v>
      </c>
      <c r="G514" s="178" t="s">
        <v>574</v>
      </c>
      <c r="H514" s="179">
        <v>3</v>
      </c>
      <c r="I514" s="180"/>
      <c r="J514" s="181">
        <f>ROUND(I514*H514,2)</f>
        <v>0</v>
      </c>
      <c r="K514" s="177" t="s">
        <v>206</v>
      </c>
      <c r="L514" s="182"/>
      <c r="M514" s="183" t="s">
        <v>1</v>
      </c>
      <c r="N514" s="184" t="s">
        <v>42</v>
      </c>
      <c r="P514" s="143">
        <f>O514*H514</f>
        <v>0</v>
      </c>
      <c r="Q514" s="143">
        <v>8.1000000000000003E-2</v>
      </c>
      <c r="R514" s="143">
        <f>Q514*H514</f>
        <v>0.24299999999999999</v>
      </c>
      <c r="S514" s="143">
        <v>0</v>
      </c>
      <c r="T514" s="144">
        <f>S514*H514</f>
        <v>0</v>
      </c>
      <c r="AR514" s="145" t="s">
        <v>239</v>
      </c>
      <c r="AT514" s="145" t="s">
        <v>451</v>
      </c>
      <c r="AU514" s="145" t="s">
        <v>87</v>
      </c>
      <c r="AY514" s="17" t="s">
        <v>200</v>
      </c>
      <c r="BE514" s="146">
        <f>IF(N514="základní",J514,0)</f>
        <v>0</v>
      </c>
      <c r="BF514" s="146">
        <f>IF(N514="snížená",J514,0)</f>
        <v>0</v>
      </c>
      <c r="BG514" s="146">
        <f>IF(N514="zákl. přenesená",J514,0)</f>
        <v>0</v>
      </c>
      <c r="BH514" s="146">
        <f>IF(N514="sníž. přenesená",J514,0)</f>
        <v>0</v>
      </c>
      <c r="BI514" s="146">
        <f>IF(N514="nulová",J514,0)</f>
        <v>0</v>
      </c>
      <c r="BJ514" s="17" t="s">
        <v>85</v>
      </c>
      <c r="BK514" s="146">
        <f>ROUND(I514*H514,2)</f>
        <v>0</v>
      </c>
      <c r="BL514" s="17" t="s">
        <v>207</v>
      </c>
      <c r="BM514" s="145" t="s">
        <v>828</v>
      </c>
    </row>
    <row r="515" spans="2:65" s="1" customFormat="1" ht="24.2" customHeight="1">
      <c r="B515" s="32"/>
      <c r="C515" s="134" t="s">
        <v>829</v>
      </c>
      <c r="D515" s="134" t="s">
        <v>202</v>
      </c>
      <c r="E515" s="135" t="s">
        <v>830</v>
      </c>
      <c r="F515" s="136" t="s">
        <v>831</v>
      </c>
      <c r="G515" s="137" t="s">
        <v>574</v>
      </c>
      <c r="H515" s="138">
        <v>3</v>
      </c>
      <c r="I515" s="139"/>
      <c r="J515" s="140">
        <f>ROUND(I515*H515,2)</f>
        <v>0</v>
      </c>
      <c r="K515" s="136" t="s">
        <v>206</v>
      </c>
      <c r="L515" s="32"/>
      <c r="M515" s="141" t="s">
        <v>1</v>
      </c>
      <c r="N515" s="142" t="s">
        <v>42</v>
      </c>
      <c r="P515" s="143">
        <f>O515*H515</f>
        <v>0</v>
      </c>
      <c r="Q515" s="143">
        <v>8.8319999999999996E-2</v>
      </c>
      <c r="R515" s="143">
        <f>Q515*H515</f>
        <v>0.26495999999999997</v>
      </c>
      <c r="S515" s="143">
        <v>0</v>
      </c>
      <c r="T515" s="144">
        <f>S515*H515</f>
        <v>0</v>
      </c>
      <c r="AR515" s="145" t="s">
        <v>207</v>
      </c>
      <c r="AT515" s="145" t="s">
        <v>202</v>
      </c>
      <c r="AU515" s="145" t="s">
        <v>87</v>
      </c>
      <c r="AY515" s="17" t="s">
        <v>200</v>
      </c>
      <c r="BE515" s="146">
        <f>IF(N515="základní",J515,0)</f>
        <v>0</v>
      </c>
      <c r="BF515" s="146">
        <f>IF(N515="snížená",J515,0)</f>
        <v>0</v>
      </c>
      <c r="BG515" s="146">
        <f>IF(N515="zákl. přenesená",J515,0)</f>
        <v>0</v>
      </c>
      <c r="BH515" s="146">
        <f>IF(N515="sníž. přenesená",J515,0)</f>
        <v>0</v>
      </c>
      <c r="BI515" s="146">
        <f>IF(N515="nulová",J515,0)</f>
        <v>0</v>
      </c>
      <c r="BJ515" s="17" t="s">
        <v>85</v>
      </c>
      <c r="BK515" s="146">
        <f>ROUND(I515*H515,2)</f>
        <v>0</v>
      </c>
      <c r="BL515" s="17" t="s">
        <v>207</v>
      </c>
      <c r="BM515" s="145" t="s">
        <v>832</v>
      </c>
    </row>
    <row r="516" spans="2:65" s="12" customFormat="1" ht="11.25">
      <c r="B516" s="147"/>
      <c r="D516" s="148" t="s">
        <v>209</v>
      </c>
      <c r="E516" s="149" t="s">
        <v>1</v>
      </c>
      <c r="F516" s="150" t="s">
        <v>833</v>
      </c>
      <c r="H516" s="151">
        <v>3</v>
      </c>
      <c r="I516" s="152"/>
      <c r="L516" s="147"/>
      <c r="M516" s="153"/>
      <c r="T516" s="154"/>
      <c r="AT516" s="149" t="s">
        <v>209</v>
      </c>
      <c r="AU516" s="149" t="s">
        <v>87</v>
      </c>
      <c r="AV516" s="12" t="s">
        <v>87</v>
      </c>
      <c r="AW516" s="12" t="s">
        <v>32</v>
      </c>
      <c r="AX516" s="12" t="s">
        <v>85</v>
      </c>
      <c r="AY516" s="149" t="s">
        <v>200</v>
      </c>
    </row>
    <row r="517" spans="2:65" s="1" customFormat="1" ht="21.75" customHeight="1">
      <c r="B517" s="32"/>
      <c r="C517" s="134" t="s">
        <v>834</v>
      </c>
      <c r="D517" s="134" t="s">
        <v>202</v>
      </c>
      <c r="E517" s="135" t="s">
        <v>835</v>
      </c>
      <c r="F517" s="136" t="s">
        <v>836</v>
      </c>
      <c r="G517" s="137" t="s">
        <v>302</v>
      </c>
      <c r="H517" s="138">
        <v>0.96</v>
      </c>
      <c r="I517" s="139"/>
      <c r="J517" s="140">
        <f>ROUND(I517*H517,2)</f>
        <v>0</v>
      </c>
      <c r="K517" s="136" t="s">
        <v>221</v>
      </c>
      <c r="L517" s="32"/>
      <c r="M517" s="141" t="s">
        <v>1</v>
      </c>
      <c r="N517" s="142" t="s">
        <v>42</v>
      </c>
      <c r="P517" s="143">
        <f>O517*H517</f>
        <v>0</v>
      </c>
      <c r="Q517" s="143">
        <v>0</v>
      </c>
      <c r="R517" s="143">
        <f>Q517*H517</f>
        <v>0</v>
      </c>
      <c r="S517" s="143">
        <v>0</v>
      </c>
      <c r="T517" s="144">
        <f>S517*H517</f>
        <v>0</v>
      </c>
      <c r="AR517" s="145" t="s">
        <v>207</v>
      </c>
      <c r="AT517" s="145" t="s">
        <v>202</v>
      </c>
      <c r="AU517" s="145" t="s">
        <v>87</v>
      </c>
      <c r="AY517" s="17" t="s">
        <v>200</v>
      </c>
      <c r="BE517" s="146">
        <f>IF(N517="základní",J517,0)</f>
        <v>0</v>
      </c>
      <c r="BF517" s="146">
        <f>IF(N517="snížená",J517,0)</f>
        <v>0</v>
      </c>
      <c r="BG517" s="146">
        <f>IF(N517="zákl. přenesená",J517,0)</f>
        <v>0</v>
      </c>
      <c r="BH517" s="146">
        <f>IF(N517="sníž. přenesená",J517,0)</f>
        <v>0</v>
      </c>
      <c r="BI517" s="146">
        <f>IF(N517="nulová",J517,0)</f>
        <v>0</v>
      </c>
      <c r="BJ517" s="17" t="s">
        <v>85</v>
      </c>
      <c r="BK517" s="146">
        <f>ROUND(I517*H517,2)</f>
        <v>0</v>
      </c>
      <c r="BL517" s="17" t="s">
        <v>207</v>
      </c>
      <c r="BM517" s="145" t="s">
        <v>837</v>
      </c>
    </row>
    <row r="518" spans="2:65" s="12" customFormat="1" ht="11.25">
      <c r="B518" s="147"/>
      <c r="D518" s="148" t="s">
        <v>209</v>
      </c>
      <c r="E518" s="149" t="s">
        <v>1</v>
      </c>
      <c r="F518" s="150" t="s">
        <v>838</v>
      </c>
      <c r="H518" s="151">
        <v>0.96</v>
      </c>
      <c r="I518" s="152"/>
      <c r="L518" s="147"/>
      <c r="M518" s="153"/>
      <c r="T518" s="154"/>
      <c r="AT518" s="149" t="s">
        <v>209</v>
      </c>
      <c r="AU518" s="149" t="s">
        <v>87</v>
      </c>
      <c r="AV518" s="12" t="s">
        <v>87</v>
      </c>
      <c r="AW518" s="12" t="s">
        <v>32</v>
      </c>
      <c r="AX518" s="12" t="s">
        <v>85</v>
      </c>
      <c r="AY518" s="149" t="s">
        <v>200</v>
      </c>
    </row>
    <row r="519" spans="2:65" s="1" customFormat="1" ht="21.75" customHeight="1">
      <c r="B519" s="32"/>
      <c r="C519" s="134" t="s">
        <v>839</v>
      </c>
      <c r="D519" s="134" t="s">
        <v>202</v>
      </c>
      <c r="E519" s="135" t="s">
        <v>840</v>
      </c>
      <c r="F519" s="136" t="s">
        <v>841</v>
      </c>
      <c r="G519" s="137" t="s">
        <v>302</v>
      </c>
      <c r="H519" s="138">
        <v>3.85</v>
      </c>
      <c r="I519" s="139"/>
      <c r="J519" s="140">
        <f>ROUND(I519*H519,2)</f>
        <v>0</v>
      </c>
      <c r="K519" s="136" t="s">
        <v>221</v>
      </c>
      <c r="L519" s="32"/>
      <c r="M519" s="141" t="s">
        <v>1</v>
      </c>
      <c r="N519" s="142" t="s">
        <v>42</v>
      </c>
      <c r="P519" s="143">
        <f>O519*H519</f>
        <v>0</v>
      </c>
      <c r="Q519" s="143">
        <v>0</v>
      </c>
      <c r="R519" s="143">
        <f>Q519*H519</f>
        <v>0</v>
      </c>
      <c r="S519" s="143">
        <v>0</v>
      </c>
      <c r="T519" s="144">
        <f>S519*H519</f>
        <v>0</v>
      </c>
      <c r="AR519" s="145" t="s">
        <v>207</v>
      </c>
      <c r="AT519" s="145" t="s">
        <v>202</v>
      </c>
      <c r="AU519" s="145" t="s">
        <v>87</v>
      </c>
      <c r="AY519" s="17" t="s">
        <v>200</v>
      </c>
      <c r="BE519" s="146">
        <f>IF(N519="základní",J519,0)</f>
        <v>0</v>
      </c>
      <c r="BF519" s="146">
        <f>IF(N519="snížená",J519,0)</f>
        <v>0</v>
      </c>
      <c r="BG519" s="146">
        <f>IF(N519="zákl. přenesená",J519,0)</f>
        <v>0</v>
      </c>
      <c r="BH519" s="146">
        <f>IF(N519="sníž. přenesená",J519,0)</f>
        <v>0</v>
      </c>
      <c r="BI519" s="146">
        <f>IF(N519="nulová",J519,0)</f>
        <v>0</v>
      </c>
      <c r="BJ519" s="17" t="s">
        <v>85</v>
      </c>
      <c r="BK519" s="146">
        <f>ROUND(I519*H519,2)</f>
        <v>0</v>
      </c>
      <c r="BL519" s="17" t="s">
        <v>207</v>
      </c>
      <c r="BM519" s="145" t="s">
        <v>842</v>
      </c>
    </row>
    <row r="520" spans="2:65" s="12" customFormat="1" ht="11.25">
      <c r="B520" s="147"/>
      <c r="D520" s="148" t="s">
        <v>209</v>
      </c>
      <c r="E520" s="149" t="s">
        <v>1</v>
      </c>
      <c r="F520" s="150" t="s">
        <v>843</v>
      </c>
      <c r="H520" s="151">
        <v>3.85</v>
      </c>
      <c r="I520" s="152"/>
      <c r="L520" s="147"/>
      <c r="M520" s="153"/>
      <c r="T520" s="154"/>
      <c r="AT520" s="149" t="s">
        <v>209</v>
      </c>
      <c r="AU520" s="149" t="s">
        <v>87</v>
      </c>
      <c r="AV520" s="12" t="s">
        <v>87</v>
      </c>
      <c r="AW520" s="12" t="s">
        <v>32</v>
      </c>
      <c r="AX520" s="12" t="s">
        <v>85</v>
      </c>
      <c r="AY520" s="149" t="s">
        <v>200</v>
      </c>
    </row>
    <row r="521" spans="2:65" s="1" customFormat="1" ht="24.2" customHeight="1">
      <c r="B521" s="32"/>
      <c r="C521" s="134" t="s">
        <v>844</v>
      </c>
      <c r="D521" s="134" t="s">
        <v>202</v>
      </c>
      <c r="E521" s="135" t="s">
        <v>845</v>
      </c>
      <c r="F521" s="136" t="s">
        <v>846</v>
      </c>
      <c r="G521" s="137" t="s">
        <v>205</v>
      </c>
      <c r="H521" s="138">
        <v>32.799999999999997</v>
      </c>
      <c r="I521" s="139"/>
      <c r="J521" s="140">
        <f>ROUND(I521*H521,2)</f>
        <v>0</v>
      </c>
      <c r="K521" s="136" t="s">
        <v>206</v>
      </c>
      <c r="L521" s="32"/>
      <c r="M521" s="141" t="s">
        <v>1</v>
      </c>
      <c r="N521" s="142" t="s">
        <v>42</v>
      </c>
      <c r="P521" s="143">
        <f>O521*H521</f>
        <v>0</v>
      </c>
      <c r="Q521" s="143">
        <v>5.45E-3</v>
      </c>
      <c r="R521" s="143">
        <f>Q521*H521</f>
        <v>0.17875999999999997</v>
      </c>
      <c r="S521" s="143">
        <v>0</v>
      </c>
      <c r="T521" s="144">
        <f>S521*H521</f>
        <v>0</v>
      </c>
      <c r="AR521" s="145" t="s">
        <v>207</v>
      </c>
      <c r="AT521" s="145" t="s">
        <v>202</v>
      </c>
      <c r="AU521" s="145" t="s">
        <v>87</v>
      </c>
      <c r="AY521" s="17" t="s">
        <v>200</v>
      </c>
      <c r="BE521" s="146">
        <f>IF(N521="základní",J521,0)</f>
        <v>0</v>
      </c>
      <c r="BF521" s="146">
        <f>IF(N521="snížená",J521,0)</f>
        <v>0</v>
      </c>
      <c r="BG521" s="146">
        <f>IF(N521="zákl. přenesená",J521,0)</f>
        <v>0</v>
      </c>
      <c r="BH521" s="146">
        <f>IF(N521="sníž. přenesená",J521,0)</f>
        <v>0</v>
      </c>
      <c r="BI521" s="146">
        <f>IF(N521="nulová",J521,0)</f>
        <v>0</v>
      </c>
      <c r="BJ521" s="17" t="s">
        <v>85</v>
      </c>
      <c r="BK521" s="146">
        <f>ROUND(I521*H521,2)</f>
        <v>0</v>
      </c>
      <c r="BL521" s="17" t="s">
        <v>207</v>
      </c>
      <c r="BM521" s="145" t="s">
        <v>847</v>
      </c>
    </row>
    <row r="522" spans="2:65" s="14" customFormat="1" ht="11.25">
      <c r="B522" s="162"/>
      <c r="D522" s="148" t="s">
        <v>209</v>
      </c>
      <c r="E522" s="163" t="s">
        <v>1</v>
      </c>
      <c r="F522" s="164" t="s">
        <v>848</v>
      </c>
      <c r="H522" s="163" t="s">
        <v>1</v>
      </c>
      <c r="I522" s="165"/>
      <c r="L522" s="162"/>
      <c r="M522" s="166"/>
      <c r="T522" s="167"/>
      <c r="AT522" s="163" t="s">
        <v>209</v>
      </c>
      <c r="AU522" s="163" t="s">
        <v>87</v>
      </c>
      <c r="AV522" s="14" t="s">
        <v>85</v>
      </c>
      <c r="AW522" s="14" t="s">
        <v>32</v>
      </c>
      <c r="AX522" s="14" t="s">
        <v>77</v>
      </c>
      <c r="AY522" s="163" t="s">
        <v>200</v>
      </c>
    </row>
    <row r="523" spans="2:65" s="12" customFormat="1" ht="11.25">
      <c r="B523" s="147"/>
      <c r="D523" s="148" t="s">
        <v>209</v>
      </c>
      <c r="E523" s="149" t="s">
        <v>1</v>
      </c>
      <c r="F523" s="150" t="s">
        <v>849</v>
      </c>
      <c r="H523" s="151">
        <v>19.600000000000001</v>
      </c>
      <c r="I523" s="152"/>
      <c r="L523" s="147"/>
      <c r="M523" s="153"/>
      <c r="T523" s="154"/>
      <c r="AT523" s="149" t="s">
        <v>209</v>
      </c>
      <c r="AU523" s="149" t="s">
        <v>87</v>
      </c>
      <c r="AV523" s="12" t="s">
        <v>87</v>
      </c>
      <c r="AW523" s="12" t="s">
        <v>32</v>
      </c>
      <c r="AX523" s="12" t="s">
        <v>77</v>
      </c>
      <c r="AY523" s="149" t="s">
        <v>200</v>
      </c>
    </row>
    <row r="524" spans="2:65" s="12" customFormat="1" ht="11.25">
      <c r="B524" s="147"/>
      <c r="D524" s="148" t="s">
        <v>209</v>
      </c>
      <c r="E524" s="149" t="s">
        <v>1</v>
      </c>
      <c r="F524" s="150" t="s">
        <v>850</v>
      </c>
      <c r="H524" s="151">
        <v>13.2</v>
      </c>
      <c r="I524" s="152"/>
      <c r="L524" s="147"/>
      <c r="M524" s="153"/>
      <c r="T524" s="154"/>
      <c r="AT524" s="149" t="s">
        <v>209</v>
      </c>
      <c r="AU524" s="149" t="s">
        <v>87</v>
      </c>
      <c r="AV524" s="12" t="s">
        <v>87</v>
      </c>
      <c r="AW524" s="12" t="s">
        <v>32</v>
      </c>
      <c r="AX524" s="12" t="s">
        <v>77</v>
      </c>
      <c r="AY524" s="149" t="s">
        <v>200</v>
      </c>
    </row>
    <row r="525" spans="2:65" s="13" customFormat="1" ht="11.25">
      <c r="B525" s="155"/>
      <c r="D525" s="148" t="s">
        <v>209</v>
      </c>
      <c r="E525" s="156" t="s">
        <v>1</v>
      </c>
      <c r="F525" s="157" t="s">
        <v>230</v>
      </c>
      <c r="H525" s="158">
        <v>32.799999999999997</v>
      </c>
      <c r="I525" s="159"/>
      <c r="L525" s="155"/>
      <c r="M525" s="160"/>
      <c r="T525" s="161"/>
      <c r="AT525" s="156" t="s">
        <v>209</v>
      </c>
      <c r="AU525" s="156" t="s">
        <v>87</v>
      </c>
      <c r="AV525" s="13" t="s">
        <v>207</v>
      </c>
      <c r="AW525" s="13" t="s">
        <v>32</v>
      </c>
      <c r="AX525" s="13" t="s">
        <v>85</v>
      </c>
      <c r="AY525" s="156" t="s">
        <v>200</v>
      </c>
    </row>
    <row r="526" spans="2:65" s="1" customFormat="1" ht="24.2" customHeight="1">
      <c r="B526" s="32"/>
      <c r="C526" s="134" t="s">
        <v>851</v>
      </c>
      <c r="D526" s="134" t="s">
        <v>202</v>
      </c>
      <c r="E526" s="135" t="s">
        <v>852</v>
      </c>
      <c r="F526" s="136" t="s">
        <v>853</v>
      </c>
      <c r="G526" s="137" t="s">
        <v>205</v>
      </c>
      <c r="H526" s="138">
        <v>32.799999999999997</v>
      </c>
      <c r="I526" s="139"/>
      <c r="J526" s="140">
        <f>ROUND(I526*H526,2)</f>
        <v>0</v>
      </c>
      <c r="K526" s="136" t="s">
        <v>206</v>
      </c>
      <c r="L526" s="32"/>
      <c r="M526" s="141" t="s">
        <v>1</v>
      </c>
      <c r="N526" s="142" t="s">
        <v>42</v>
      </c>
      <c r="P526" s="143">
        <f>O526*H526</f>
        <v>0</v>
      </c>
      <c r="Q526" s="143">
        <v>0</v>
      </c>
      <c r="R526" s="143">
        <f>Q526*H526</f>
        <v>0</v>
      </c>
      <c r="S526" s="143">
        <v>0</v>
      </c>
      <c r="T526" s="144">
        <f>S526*H526</f>
        <v>0</v>
      </c>
      <c r="AR526" s="145" t="s">
        <v>207</v>
      </c>
      <c r="AT526" s="145" t="s">
        <v>202</v>
      </c>
      <c r="AU526" s="145" t="s">
        <v>87</v>
      </c>
      <c r="AY526" s="17" t="s">
        <v>200</v>
      </c>
      <c r="BE526" s="146">
        <f>IF(N526="základní",J526,0)</f>
        <v>0</v>
      </c>
      <c r="BF526" s="146">
        <f>IF(N526="snížená",J526,0)</f>
        <v>0</v>
      </c>
      <c r="BG526" s="146">
        <f>IF(N526="zákl. přenesená",J526,0)</f>
        <v>0</v>
      </c>
      <c r="BH526" s="146">
        <f>IF(N526="sníž. přenesená",J526,0)</f>
        <v>0</v>
      </c>
      <c r="BI526" s="146">
        <f>IF(N526="nulová",J526,0)</f>
        <v>0</v>
      </c>
      <c r="BJ526" s="17" t="s">
        <v>85</v>
      </c>
      <c r="BK526" s="146">
        <f>ROUND(I526*H526,2)</f>
        <v>0</v>
      </c>
      <c r="BL526" s="17" t="s">
        <v>207</v>
      </c>
      <c r="BM526" s="145" t="s">
        <v>854</v>
      </c>
    </row>
    <row r="527" spans="2:65" s="1" customFormat="1" ht="16.5" customHeight="1">
      <c r="B527" s="32"/>
      <c r="C527" s="134" t="s">
        <v>855</v>
      </c>
      <c r="D527" s="134" t="s">
        <v>202</v>
      </c>
      <c r="E527" s="135" t="s">
        <v>856</v>
      </c>
      <c r="F527" s="136" t="s">
        <v>857</v>
      </c>
      <c r="G527" s="137" t="s">
        <v>213</v>
      </c>
      <c r="H527" s="138">
        <v>0.157</v>
      </c>
      <c r="I527" s="139"/>
      <c r="J527" s="140">
        <f>ROUND(I527*H527,2)</f>
        <v>0</v>
      </c>
      <c r="K527" s="136" t="s">
        <v>206</v>
      </c>
      <c r="L527" s="32"/>
      <c r="M527" s="141" t="s">
        <v>1</v>
      </c>
      <c r="N527" s="142" t="s">
        <v>42</v>
      </c>
      <c r="P527" s="143">
        <f>O527*H527</f>
        <v>0</v>
      </c>
      <c r="Q527" s="143">
        <v>1.0423199999999999</v>
      </c>
      <c r="R527" s="143">
        <f>Q527*H527</f>
        <v>0.16364424</v>
      </c>
      <c r="S527" s="143">
        <v>0</v>
      </c>
      <c r="T527" s="144">
        <f>S527*H527</f>
        <v>0</v>
      </c>
      <c r="AR527" s="145" t="s">
        <v>207</v>
      </c>
      <c r="AT527" s="145" t="s">
        <v>202</v>
      </c>
      <c r="AU527" s="145" t="s">
        <v>87</v>
      </c>
      <c r="AY527" s="17" t="s">
        <v>200</v>
      </c>
      <c r="BE527" s="146">
        <f>IF(N527="základní",J527,0)</f>
        <v>0</v>
      </c>
      <c r="BF527" s="146">
        <f>IF(N527="snížená",J527,0)</f>
        <v>0</v>
      </c>
      <c r="BG527" s="146">
        <f>IF(N527="zákl. přenesená",J527,0)</f>
        <v>0</v>
      </c>
      <c r="BH527" s="146">
        <f>IF(N527="sníž. přenesená",J527,0)</f>
        <v>0</v>
      </c>
      <c r="BI527" s="146">
        <f>IF(N527="nulová",J527,0)</f>
        <v>0</v>
      </c>
      <c r="BJ527" s="17" t="s">
        <v>85</v>
      </c>
      <c r="BK527" s="146">
        <f>ROUND(I527*H527,2)</f>
        <v>0</v>
      </c>
      <c r="BL527" s="17" t="s">
        <v>207</v>
      </c>
      <c r="BM527" s="145" t="s">
        <v>858</v>
      </c>
    </row>
    <row r="528" spans="2:65" s="12" customFormat="1" ht="11.25">
      <c r="B528" s="147"/>
      <c r="D528" s="148" t="s">
        <v>209</v>
      </c>
      <c r="E528" s="149" t="s">
        <v>1</v>
      </c>
      <c r="F528" s="150" t="s">
        <v>859</v>
      </c>
      <c r="H528" s="151">
        <v>0.157</v>
      </c>
      <c r="I528" s="152"/>
      <c r="L528" s="147"/>
      <c r="M528" s="153"/>
      <c r="T528" s="154"/>
      <c r="AT528" s="149" t="s">
        <v>209</v>
      </c>
      <c r="AU528" s="149" t="s">
        <v>87</v>
      </c>
      <c r="AV528" s="12" t="s">
        <v>87</v>
      </c>
      <c r="AW528" s="12" t="s">
        <v>32</v>
      </c>
      <c r="AX528" s="12" t="s">
        <v>85</v>
      </c>
      <c r="AY528" s="149" t="s">
        <v>200</v>
      </c>
    </row>
    <row r="529" spans="2:65" s="1" customFormat="1" ht="16.5" customHeight="1">
      <c r="B529" s="32"/>
      <c r="C529" s="134" t="s">
        <v>860</v>
      </c>
      <c r="D529" s="134" t="s">
        <v>202</v>
      </c>
      <c r="E529" s="135" t="s">
        <v>861</v>
      </c>
      <c r="F529" s="136" t="s">
        <v>862</v>
      </c>
      <c r="G529" s="137" t="s">
        <v>213</v>
      </c>
      <c r="H529" s="138">
        <v>0.33</v>
      </c>
      <c r="I529" s="139"/>
      <c r="J529" s="140">
        <f>ROUND(I529*H529,2)</f>
        <v>0</v>
      </c>
      <c r="K529" s="136" t="s">
        <v>206</v>
      </c>
      <c r="L529" s="32"/>
      <c r="M529" s="141" t="s">
        <v>1</v>
      </c>
      <c r="N529" s="142" t="s">
        <v>42</v>
      </c>
      <c r="P529" s="143">
        <f>O529*H529</f>
        <v>0</v>
      </c>
      <c r="Q529" s="143">
        <v>0.99734999999999996</v>
      </c>
      <c r="R529" s="143">
        <f>Q529*H529</f>
        <v>0.32912550000000002</v>
      </c>
      <c r="S529" s="143">
        <v>0</v>
      </c>
      <c r="T529" s="144">
        <f>S529*H529</f>
        <v>0</v>
      </c>
      <c r="AR529" s="145" t="s">
        <v>207</v>
      </c>
      <c r="AT529" s="145" t="s">
        <v>202</v>
      </c>
      <c r="AU529" s="145" t="s">
        <v>87</v>
      </c>
      <c r="AY529" s="17" t="s">
        <v>200</v>
      </c>
      <c r="BE529" s="146">
        <f>IF(N529="základní",J529,0)</f>
        <v>0</v>
      </c>
      <c r="BF529" s="146">
        <f>IF(N529="snížená",J529,0)</f>
        <v>0</v>
      </c>
      <c r="BG529" s="146">
        <f>IF(N529="zákl. přenesená",J529,0)</f>
        <v>0</v>
      </c>
      <c r="BH529" s="146">
        <f>IF(N529="sníž. přenesená",J529,0)</f>
        <v>0</v>
      </c>
      <c r="BI529" s="146">
        <f>IF(N529="nulová",J529,0)</f>
        <v>0</v>
      </c>
      <c r="BJ529" s="17" t="s">
        <v>85</v>
      </c>
      <c r="BK529" s="146">
        <f>ROUND(I529*H529,2)</f>
        <v>0</v>
      </c>
      <c r="BL529" s="17" t="s">
        <v>207</v>
      </c>
      <c r="BM529" s="145" t="s">
        <v>863</v>
      </c>
    </row>
    <row r="530" spans="2:65" s="12" customFormat="1" ht="11.25">
      <c r="B530" s="147"/>
      <c r="D530" s="148" t="s">
        <v>209</v>
      </c>
      <c r="E530" s="149" t="s">
        <v>1</v>
      </c>
      <c r="F530" s="150" t="s">
        <v>864</v>
      </c>
      <c r="H530" s="151">
        <v>0.33</v>
      </c>
      <c r="I530" s="152"/>
      <c r="L530" s="147"/>
      <c r="M530" s="153"/>
      <c r="T530" s="154"/>
      <c r="AT530" s="149" t="s">
        <v>209</v>
      </c>
      <c r="AU530" s="149" t="s">
        <v>87</v>
      </c>
      <c r="AV530" s="12" t="s">
        <v>87</v>
      </c>
      <c r="AW530" s="12" t="s">
        <v>32</v>
      </c>
      <c r="AX530" s="12" t="s">
        <v>85</v>
      </c>
      <c r="AY530" s="149" t="s">
        <v>200</v>
      </c>
    </row>
    <row r="531" spans="2:65" s="1" customFormat="1" ht="16.5" customHeight="1">
      <c r="B531" s="32"/>
      <c r="C531" s="134" t="s">
        <v>865</v>
      </c>
      <c r="D531" s="134" t="s">
        <v>202</v>
      </c>
      <c r="E531" s="135" t="s">
        <v>866</v>
      </c>
      <c r="F531" s="136" t="s">
        <v>867</v>
      </c>
      <c r="G531" s="137" t="s">
        <v>574</v>
      </c>
      <c r="H531" s="138">
        <v>2</v>
      </c>
      <c r="I531" s="139"/>
      <c r="J531" s="140">
        <f>ROUND(I531*H531,2)</f>
        <v>0</v>
      </c>
      <c r="K531" s="136" t="s">
        <v>1</v>
      </c>
      <c r="L531" s="32"/>
      <c r="M531" s="141" t="s">
        <v>1</v>
      </c>
      <c r="N531" s="142" t="s">
        <v>42</v>
      </c>
      <c r="P531" s="143">
        <f>O531*H531</f>
        <v>0</v>
      </c>
      <c r="Q531" s="143">
        <v>1.4E-2</v>
      </c>
      <c r="R531" s="143">
        <f>Q531*H531</f>
        <v>2.8000000000000001E-2</v>
      </c>
      <c r="S531" s="143">
        <v>0</v>
      </c>
      <c r="T531" s="144">
        <f>S531*H531</f>
        <v>0</v>
      </c>
      <c r="AR531" s="145" t="s">
        <v>207</v>
      </c>
      <c r="AT531" s="145" t="s">
        <v>202</v>
      </c>
      <c r="AU531" s="145" t="s">
        <v>87</v>
      </c>
      <c r="AY531" s="17" t="s">
        <v>200</v>
      </c>
      <c r="BE531" s="146">
        <f>IF(N531="základní",J531,0)</f>
        <v>0</v>
      </c>
      <c r="BF531" s="146">
        <f>IF(N531="snížená",J531,0)</f>
        <v>0</v>
      </c>
      <c r="BG531" s="146">
        <f>IF(N531="zákl. přenesená",J531,0)</f>
        <v>0</v>
      </c>
      <c r="BH531" s="146">
        <f>IF(N531="sníž. přenesená",J531,0)</f>
        <v>0</v>
      </c>
      <c r="BI531" s="146">
        <f>IF(N531="nulová",J531,0)</f>
        <v>0</v>
      </c>
      <c r="BJ531" s="17" t="s">
        <v>85</v>
      </c>
      <c r="BK531" s="146">
        <f>ROUND(I531*H531,2)</f>
        <v>0</v>
      </c>
      <c r="BL531" s="17" t="s">
        <v>207</v>
      </c>
      <c r="BM531" s="145" t="s">
        <v>868</v>
      </c>
    </row>
    <row r="532" spans="2:65" s="12" customFormat="1" ht="11.25">
      <c r="B532" s="147"/>
      <c r="D532" s="148" t="s">
        <v>209</v>
      </c>
      <c r="E532" s="149" t="s">
        <v>1</v>
      </c>
      <c r="F532" s="150" t="s">
        <v>869</v>
      </c>
      <c r="H532" s="151">
        <v>2</v>
      </c>
      <c r="I532" s="152"/>
      <c r="L532" s="147"/>
      <c r="M532" s="153"/>
      <c r="T532" s="154"/>
      <c r="AT532" s="149" t="s">
        <v>209</v>
      </c>
      <c r="AU532" s="149" t="s">
        <v>87</v>
      </c>
      <c r="AV532" s="12" t="s">
        <v>87</v>
      </c>
      <c r="AW532" s="12" t="s">
        <v>32</v>
      </c>
      <c r="AX532" s="12" t="s">
        <v>85</v>
      </c>
      <c r="AY532" s="149" t="s">
        <v>200</v>
      </c>
    </row>
    <row r="533" spans="2:65" s="1" customFormat="1" ht="24.2" customHeight="1">
      <c r="B533" s="32"/>
      <c r="C533" s="134" t="s">
        <v>870</v>
      </c>
      <c r="D533" s="134" t="s">
        <v>202</v>
      </c>
      <c r="E533" s="135" t="s">
        <v>871</v>
      </c>
      <c r="F533" s="136" t="s">
        <v>872</v>
      </c>
      <c r="G533" s="137" t="s">
        <v>226</v>
      </c>
      <c r="H533" s="138">
        <v>0.25</v>
      </c>
      <c r="I533" s="139"/>
      <c r="J533" s="140">
        <f>ROUND(I533*H533,2)</f>
        <v>0</v>
      </c>
      <c r="K533" s="136" t="s">
        <v>206</v>
      </c>
      <c r="L533" s="32"/>
      <c r="M533" s="141" t="s">
        <v>1</v>
      </c>
      <c r="N533" s="142" t="s">
        <v>42</v>
      </c>
      <c r="P533" s="143">
        <f>O533*H533</f>
        <v>0</v>
      </c>
      <c r="Q533" s="143">
        <v>1.58E-3</v>
      </c>
      <c r="R533" s="143">
        <f>Q533*H533</f>
        <v>3.9500000000000001E-4</v>
      </c>
      <c r="S533" s="143">
        <v>0</v>
      </c>
      <c r="T533" s="144">
        <f>S533*H533</f>
        <v>0</v>
      </c>
      <c r="AR533" s="145" t="s">
        <v>207</v>
      </c>
      <c r="AT533" s="145" t="s">
        <v>202</v>
      </c>
      <c r="AU533" s="145" t="s">
        <v>87</v>
      </c>
      <c r="AY533" s="17" t="s">
        <v>200</v>
      </c>
      <c r="BE533" s="146">
        <f>IF(N533="základní",J533,0)</f>
        <v>0</v>
      </c>
      <c r="BF533" s="146">
        <f>IF(N533="snížená",J533,0)</f>
        <v>0</v>
      </c>
      <c r="BG533" s="146">
        <f>IF(N533="zákl. přenesená",J533,0)</f>
        <v>0</v>
      </c>
      <c r="BH533" s="146">
        <f>IF(N533="sníž. přenesená",J533,0)</f>
        <v>0</v>
      </c>
      <c r="BI533" s="146">
        <f>IF(N533="nulová",J533,0)</f>
        <v>0</v>
      </c>
      <c r="BJ533" s="17" t="s">
        <v>85</v>
      </c>
      <c r="BK533" s="146">
        <f>ROUND(I533*H533,2)</f>
        <v>0</v>
      </c>
      <c r="BL533" s="17" t="s">
        <v>207</v>
      </c>
      <c r="BM533" s="145" t="s">
        <v>873</v>
      </c>
    </row>
    <row r="534" spans="2:65" s="1" customFormat="1" ht="24.2" customHeight="1">
      <c r="B534" s="32"/>
      <c r="C534" s="134" t="s">
        <v>874</v>
      </c>
      <c r="D534" s="134" t="s">
        <v>202</v>
      </c>
      <c r="E534" s="135" t="s">
        <v>875</v>
      </c>
      <c r="F534" s="136" t="s">
        <v>876</v>
      </c>
      <c r="G534" s="137" t="s">
        <v>574</v>
      </c>
      <c r="H534" s="138">
        <v>1</v>
      </c>
      <c r="I534" s="139"/>
      <c r="J534" s="140">
        <f>ROUND(I534*H534,2)</f>
        <v>0</v>
      </c>
      <c r="K534" s="136" t="s">
        <v>1</v>
      </c>
      <c r="L534" s="32"/>
      <c r="M534" s="141" t="s">
        <v>1</v>
      </c>
      <c r="N534" s="142" t="s">
        <v>42</v>
      </c>
      <c r="P534" s="143">
        <f>O534*H534</f>
        <v>0</v>
      </c>
      <c r="Q534" s="143">
        <v>2.9999999999999997E-4</v>
      </c>
      <c r="R534" s="143">
        <f>Q534*H534</f>
        <v>2.9999999999999997E-4</v>
      </c>
      <c r="S534" s="143">
        <v>4.0000000000000001E-3</v>
      </c>
      <c r="T534" s="144">
        <f>S534*H534</f>
        <v>4.0000000000000001E-3</v>
      </c>
      <c r="AR534" s="145" t="s">
        <v>207</v>
      </c>
      <c r="AT534" s="145" t="s">
        <v>202</v>
      </c>
      <c r="AU534" s="145" t="s">
        <v>87</v>
      </c>
      <c r="AY534" s="17" t="s">
        <v>200</v>
      </c>
      <c r="BE534" s="146">
        <f>IF(N534="základní",J534,0)</f>
        <v>0</v>
      </c>
      <c r="BF534" s="146">
        <f>IF(N534="snížená",J534,0)</f>
        <v>0</v>
      </c>
      <c r="BG534" s="146">
        <f>IF(N534="zákl. přenesená",J534,0)</f>
        <v>0</v>
      </c>
      <c r="BH534" s="146">
        <f>IF(N534="sníž. přenesená",J534,0)</f>
        <v>0</v>
      </c>
      <c r="BI534" s="146">
        <f>IF(N534="nulová",J534,0)</f>
        <v>0</v>
      </c>
      <c r="BJ534" s="17" t="s">
        <v>85</v>
      </c>
      <c r="BK534" s="146">
        <f>ROUND(I534*H534,2)</f>
        <v>0</v>
      </c>
      <c r="BL534" s="17" t="s">
        <v>207</v>
      </c>
      <c r="BM534" s="145" t="s">
        <v>877</v>
      </c>
    </row>
    <row r="535" spans="2:65" s="1" customFormat="1" ht="24.2" customHeight="1">
      <c r="B535" s="32"/>
      <c r="C535" s="134" t="s">
        <v>878</v>
      </c>
      <c r="D535" s="134" t="s">
        <v>202</v>
      </c>
      <c r="E535" s="135" t="s">
        <v>879</v>
      </c>
      <c r="F535" s="136" t="s">
        <v>880</v>
      </c>
      <c r="G535" s="137" t="s">
        <v>574</v>
      </c>
      <c r="H535" s="138">
        <v>2</v>
      </c>
      <c r="I535" s="139"/>
      <c r="J535" s="140">
        <f>ROUND(I535*H535,2)</f>
        <v>0</v>
      </c>
      <c r="K535" s="136" t="s">
        <v>1</v>
      </c>
      <c r="L535" s="32"/>
      <c r="M535" s="141" t="s">
        <v>1</v>
      </c>
      <c r="N535" s="142" t="s">
        <v>42</v>
      </c>
      <c r="P535" s="143">
        <f>O535*H535</f>
        <v>0</v>
      </c>
      <c r="Q535" s="143">
        <v>3.3E-4</v>
      </c>
      <c r="R535" s="143">
        <f>Q535*H535</f>
        <v>6.6E-4</v>
      </c>
      <c r="S535" s="143">
        <v>5.0000000000000001E-3</v>
      </c>
      <c r="T535" s="144">
        <f>S535*H535</f>
        <v>0.01</v>
      </c>
      <c r="AR535" s="145" t="s">
        <v>207</v>
      </c>
      <c r="AT535" s="145" t="s">
        <v>202</v>
      </c>
      <c r="AU535" s="145" t="s">
        <v>87</v>
      </c>
      <c r="AY535" s="17" t="s">
        <v>200</v>
      </c>
      <c r="BE535" s="146">
        <f>IF(N535="základní",J535,0)</f>
        <v>0</v>
      </c>
      <c r="BF535" s="146">
        <f>IF(N535="snížená",J535,0)</f>
        <v>0</v>
      </c>
      <c r="BG535" s="146">
        <f>IF(N535="zákl. přenesená",J535,0)</f>
        <v>0</v>
      </c>
      <c r="BH535" s="146">
        <f>IF(N535="sníž. přenesená",J535,0)</f>
        <v>0</v>
      </c>
      <c r="BI535" s="146">
        <f>IF(N535="nulová",J535,0)</f>
        <v>0</v>
      </c>
      <c r="BJ535" s="17" t="s">
        <v>85</v>
      </c>
      <c r="BK535" s="146">
        <f>ROUND(I535*H535,2)</f>
        <v>0</v>
      </c>
      <c r="BL535" s="17" t="s">
        <v>207</v>
      </c>
      <c r="BM535" s="145" t="s">
        <v>881</v>
      </c>
    </row>
    <row r="536" spans="2:65" s="1" customFormat="1" ht="24.2" customHeight="1">
      <c r="B536" s="32"/>
      <c r="C536" s="134" t="s">
        <v>882</v>
      </c>
      <c r="D536" s="134" t="s">
        <v>202</v>
      </c>
      <c r="E536" s="135" t="s">
        <v>883</v>
      </c>
      <c r="F536" s="136" t="s">
        <v>884</v>
      </c>
      <c r="G536" s="137" t="s">
        <v>574</v>
      </c>
      <c r="H536" s="138">
        <v>1</v>
      </c>
      <c r="I536" s="139"/>
      <c r="J536" s="140">
        <f>ROUND(I536*H536,2)</f>
        <v>0</v>
      </c>
      <c r="K536" s="136" t="s">
        <v>221</v>
      </c>
      <c r="L536" s="32"/>
      <c r="M536" s="141" t="s">
        <v>1</v>
      </c>
      <c r="N536" s="142" t="s">
        <v>42</v>
      </c>
      <c r="P536" s="143">
        <f>O536*H536</f>
        <v>0</v>
      </c>
      <c r="Q536" s="143">
        <v>2.2000000000000002</v>
      </c>
      <c r="R536" s="143">
        <f>Q536*H536</f>
        <v>2.2000000000000002</v>
      </c>
      <c r="S536" s="143">
        <v>0</v>
      </c>
      <c r="T536" s="144">
        <f>S536*H536</f>
        <v>0</v>
      </c>
      <c r="AR536" s="145" t="s">
        <v>207</v>
      </c>
      <c r="AT536" s="145" t="s">
        <v>202</v>
      </c>
      <c r="AU536" s="145" t="s">
        <v>87</v>
      </c>
      <c r="AY536" s="17" t="s">
        <v>200</v>
      </c>
      <c r="BE536" s="146">
        <f>IF(N536="základní",J536,0)</f>
        <v>0</v>
      </c>
      <c r="BF536" s="146">
        <f>IF(N536="snížená",J536,0)</f>
        <v>0</v>
      </c>
      <c r="BG536" s="146">
        <f>IF(N536="zákl. přenesená",J536,0)</f>
        <v>0</v>
      </c>
      <c r="BH536" s="146">
        <f>IF(N536="sníž. přenesená",J536,0)</f>
        <v>0</v>
      </c>
      <c r="BI536" s="146">
        <f>IF(N536="nulová",J536,0)</f>
        <v>0</v>
      </c>
      <c r="BJ536" s="17" t="s">
        <v>85</v>
      </c>
      <c r="BK536" s="146">
        <f>ROUND(I536*H536,2)</f>
        <v>0</v>
      </c>
      <c r="BL536" s="17" t="s">
        <v>207</v>
      </c>
      <c r="BM536" s="145" t="s">
        <v>885</v>
      </c>
    </row>
    <row r="537" spans="2:65" s="12" customFormat="1" ht="11.25">
      <c r="B537" s="147"/>
      <c r="D537" s="148" t="s">
        <v>209</v>
      </c>
      <c r="E537" s="149" t="s">
        <v>1</v>
      </c>
      <c r="F537" s="150" t="s">
        <v>886</v>
      </c>
      <c r="H537" s="151">
        <v>1</v>
      </c>
      <c r="I537" s="152"/>
      <c r="L537" s="147"/>
      <c r="M537" s="153"/>
      <c r="T537" s="154"/>
      <c r="AT537" s="149" t="s">
        <v>209</v>
      </c>
      <c r="AU537" s="149" t="s">
        <v>87</v>
      </c>
      <c r="AV537" s="12" t="s">
        <v>87</v>
      </c>
      <c r="AW537" s="12" t="s">
        <v>32</v>
      </c>
      <c r="AX537" s="12" t="s">
        <v>85</v>
      </c>
      <c r="AY537" s="149" t="s">
        <v>200</v>
      </c>
    </row>
    <row r="538" spans="2:65" s="1" customFormat="1" ht="24.2" customHeight="1">
      <c r="B538" s="32"/>
      <c r="C538" s="134" t="s">
        <v>887</v>
      </c>
      <c r="D538" s="134" t="s">
        <v>202</v>
      </c>
      <c r="E538" s="135" t="s">
        <v>888</v>
      </c>
      <c r="F538" s="136" t="s">
        <v>889</v>
      </c>
      <c r="G538" s="137" t="s">
        <v>226</v>
      </c>
      <c r="H538" s="138">
        <v>7.1</v>
      </c>
      <c r="I538" s="139"/>
      <c r="J538" s="140">
        <f>ROUND(I538*H538,2)</f>
        <v>0</v>
      </c>
      <c r="K538" s="136" t="s">
        <v>206</v>
      </c>
      <c r="L538" s="32"/>
      <c r="M538" s="141" t="s">
        <v>1</v>
      </c>
      <c r="N538" s="142" t="s">
        <v>42</v>
      </c>
      <c r="P538" s="143">
        <f>O538*H538</f>
        <v>0</v>
      </c>
      <c r="Q538" s="143">
        <v>1.3699999999999999E-3</v>
      </c>
      <c r="R538" s="143">
        <f>Q538*H538</f>
        <v>9.7269999999999995E-3</v>
      </c>
      <c r="S538" s="143">
        <v>0</v>
      </c>
      <c r="T538" s="144">
        <f>S538*H538</f>
        <v>0</v>
      </c>
      <c r="AR538" s="145" t="s">
        <v>207</v>
      </c>
      <c r="AT538" s="145" t="s">
        <v>202</v>
      </c>
      <c r="AU538" s="145" t="s">
        <v>87</v>
      </c>
      <c r="AY538" s="17" t="s">
        <v>200</v>
      </c>
      <c r="BE538" s="146">
        <f>IF(N538="základní",J538,0)</f>
        <v>0</v>
      </c>
      <c r="BF538" s="146">
        <f>IF(N538="snížená",J538,0)</f>
        <v>0</v>
      </c>
      <c r="BG538" s="146">
        <f>IF(N538="zákl. přenesená",J538,0)</f>
        <v>0</v>
      </c>
      <c r="BH538" s="146">
        <f>IF(N538="sníž. přenesená",J538,0)</f>
        <v>0</v>
      </c>
      <c r="BI538" s="146">
        <f>IF(N538="nulová",J538,0)</f>
        <v>0</v>
      </c>
      <c r="BJ538" s="17" t="s">
        <v>85</v>
      </c>
      <c r="BK538" s="146">
        <f>ROUND(I538*H538,2)</f>
        <v>0</v>
      </c>
      <c r="BL538" s="17" t="s">
        <v>207</v>
      </c>
      <c r="BM538" s="145" t="s">
        <v>890</v>
      </c>
    </row>
    <row r="539" spans="2:65" s="14" customFormat="1" ht="11.25">
      <c r="B539" s="162"/>
      <c r="D539" s="148" t="s">
        <v>209</v>
      </c>
      <c r="E539" s="163" t="s">
        <v>1</v>
      </c>
      <c r="F539" s="164" t="s">
        <v>891</v>
      </c>
      <c r="H539" s="163" t="s">
        <v>1</v>
      </c>
      <c r="I539" s="165"/>
      <c r="L539" s="162"/>
      <c r="M539" s="166"/>
      <c r="T539" s="167"/>
      <c r="AT539" s="163" t="s">
        <v>209</v>
      </c>
      <c r="AU539" s="163" t="s">
        <v>87</v>
      </c>
      <c r="AV539" s="14" t="s">
        <v>85</v>
      </c>
      <c r="AW539" s="14" t="s">
        <v>32</v>
      </c>
      <c r="AX539" s="14" t="s">
        <v>77</v>
      </c>
      <c r="AY539" s="163" t="s">
        <v>200</v>
      </c>
    </row>
    <row r="540" spans="2:65" s="12" customFormat="1" ht="11.25">
      <c r="B540" s="147"/>
      <c r="D540" s="148" t="s">
        <v>209</v>
      </c>
      <c r="E540" s="149" t="s">
        <v>1</v>
      </c>
      <c r="F540" s="150" t="s">
        <v>892</v>
      </c>
      <c r="H540" s="151">
        <v>7.1</v>
      </c>
      <c r="I540" s="152"/>
      <c r="L540" s="147"/>
      <c r="M540" s="153"/>
      <c r="T540" s="154"/>
      <c r="AT540" s="149" t="s">
        <v>209</v>
      </c>
      <c r="AU540" s="149" t="s">
        <v>87</v>
      </c>
      <c r="AV540" s="12" t="s">
        <v>87</v>
      </c>
      <c r="AW540" s="12" t="s">
        <v>32</v>
      </c>
      <c r="AX540" s="12" t="s">
        <v>85</v>
      </c>
      <c r="AY540" s="149" t="s">
        <v>200</v>
      </c>
    </row>
    <row r="541" spans="2:65" s="1" customFormat="1" ht="24.2" customHeight="1">
      <c r="B541" s="32"/>
      <c r="C541" s="134" t="s">
        <v>893</v>
      </c>
      <c r="D541" s="134" t="s">
        <v>202</v>
      </c>
      <c r="E541" s="135" t="s">
        <v>894</v>
      </c>
      <c r="F541" s="136" t="s">
        <v>895</v>
      </c>
      <c r="G541" s="137" t="s">
        <v>226</v>
      </c>
      <c r="H541" s="138">
        <v>1.274</v>
      </c>
      <c r="I541" s="139"/>
      <c r="J541" s="140">
        <f>ROUND(I541*H541,2)</f>
        <v>0</v>
      </c>
      <c r="K541" s="136" t="s">
        <v>221</v>
      </c>
      <c r="L541" s="32"/>
      <c r="M541" s="141" t="s">
        <v>1</v>
      </c>
      <c r="N541" s="142" t="s">
        <v>42</v>
      </c>
      <c r="P541" s="143">
        <f>O541*H541</f>
        <v>0</v>
      </c>
      <c r="Q541" s="143">
        <v>1.3699999999999999E-3</v>
      </c>
      <c r="R541" s="143">
        <f>Q541*H541</f>
        <v>1.7453799999999999E-3</v>
      </c>
      <c r="S541" s="143">
        <v>0</v>
      </c>
      <c r="T541" s="144">
        <f>S541*H541</f>
        <v>0</v>
      </c>
      <c r="AR541" s="145" t="s">
        <v>207</v>
      </c>
      <c r="AT541" s="145" t="s">
        <v>202</v>
      </c>
      <c r="AU541" s="145" t="s">
        <v>87</v>
      </c>
      <c r="AY541" s="17" t="s">
        <v>200</v>
      </c>
      <c r="BE541" s="146">
        <f>IF(N541="základní",J541,0)</f>
        <v>0</v>
      </c>
      <c r="BF541" s="146">
        <f>IF(N541="snížená",J541,0)</f>
        <v>0</v>
      </c>
      <c r="BG541" s="146">
        <f>IF(N541="zákl. přenesená",J541,0)</f>
        <v>0</v>
      </c>
      <c r="BH541" s="146">
        <f>IF(N541="sníž. přenesená",J541,0)</f>
        <v>0</v>
      </c>
      <c r="BI541" s="146">
        <f>IF(N541="nulová",J541,0)</f>
        <v>0</v>
      </c>
      <c r="BJ541" s="17" t="s">
        <v>85</v>
      </c>
      <c r="BK541" s="146">
        <f>ROUND(I541*H541,2)</f>
        <v>0</v>
      </c>
      <c r="BL541" s="17" t="s">
        <v>207</v>
      </c>
      <c r="BM541" s="145" t="s">
        <v>896</v>
      </c>
    </row>
    <row r="542" spans="2:65" s="14" customFormat="1" ht="11.25">
      <c r="B542" s="162"/>
      <c r="D542" s="148" t="s">
        <v>209</v>
      </c>
      <c r="E542" s="163" t="s">
        <v>1</v>
      </c>
      <c r="F542" s="164" t="s">
        <v>897</v>
      </c>
      <c r="H542" s="163" t="s">
        <v>1</v>
      </c>
      <c r="I542" s="165"/>
      <c r="L542" s="162"/>
      <c r="M542" s="166"/>
      <c r="T542" s="167"/>
      <c r="AT542" s="163" t="s">
        <v>209</v>
      </c>
      <c r="AU542" s="163" t="s">
        <v>87</v>
      </c>
      <c r="AV542" s="14" t="s">
        <v>85</v>
      </c>
      <c r="AW542" s="14" t="s">
        <v>32</v>
      </c>
      <c r="AX542" s="14" t="s">
        <v>77</v>
      </c>
      <c r="AY542" s="163" t="s">
        <v>200</v>
      </c>
    </row>
    <row r="543" spans="2:65" s="12" customFormat="1" ht="11.25">
      <c r="B543" s="147"/>
      <c r="D543" s="148" t="s">
        <v>209</v>
      </c>
      <c r="E543" s="149" t="s">
        <v>1</v>
      </c>
      <c r="F543" s="150" t="s">
        <v>898</v>
      </c>
      <c r="H543" s="151">
        <v>0.38300000000000001</v>
      </c>
      <c r="I543" s="152"/>
      <c r="L543" s="147"/>
      <c r="M543" s="153"/>
      <c r="T543" s="154"/>
      <c r="AT543" s="149" t="s">
        <v>209</v>
      </c>
      <c r="AU543" s="149" t="s">
        <v>87</v>
      </c>
      <c r="AV543" s="12" t="s">
        <v>87</v>
      </c>
      <c r="AW543" s="12" t="s">
        <v>32</v>
      </c>
      <c r="AX543" s="12" t="s">
        <v>77</v>
      </c>
      <c r="AY543" s="149" t="s">
        <v>200</v>
      </c>
    </row>
    <row r="544" spans="2:65" s="12" customFormat="1" ht="11.25">
      <c r="B544" s="147"/>
      <c r="D544" s="148" t="s">
        <v>209</v>
      </c>
      <c r="E544" s="149" t="s">
        <v>1</v>
      </c>
      <c r="F544" s="150" t="s">
        <v>899</v>
      </c>
      <c r="H544" s="151">
        <v>0.89100000000000001</v>
      </c>
      <c r="I544" s="152"/>
      <c r="L544" s="147"/>
      <c r="M544" s="153"/>
      <c r="T544" s="154"/>
      <c r="AT544" s="149" t="s">
        <v>209</v>
      </c>
      <c r="AU544" s="149" t="s">
        <v>87</v>
      </c>
      <c r="AV544" s="12" t="s">
        <v>87</v>
      </c>
      <c r="AW544" s="12" t="s">
        <v>32</v>
      </c>
      <c r="AX544" s="12" t="s">
        <v>77</v>
      </c>
      <c r="AY544" s="149" t="s">
        <v>200</v>
      </c>
    </row>
    <row r="545" spans="2:65" s="13" customFormat="1" ht="11.25">
      <c r="B545" s="155"/>
      <c r="D545" s="148" t="s">
        <v>209</v>
      </c>
      <c r="E545" s="156" t="s">
        <v>1</v>
      </c>
      <c r="F545" s="157" t="s">
        <v>230</v>
      </c>
      <c r="H545" s="158">
        <v>1.274</v>
      </c>
      <c r="I545" s="159"/>
      <c r="L545" s="155"/>
      <c r="M545" s="160"/>
      <c r="T545" s="161"/>
      <c r="AT545" s="156" t="s">
        <v>209</v>
      </c>
      <c r="AU545" s="156" t="s">
        <v>87</v>
      </c>
      <c r="AV545" s="13" t="s">
        <v>207</v>
      </c>
      <c r="AW545" s="13" t="s">
        <v>32</v>
      </c>
      <c r="AX545" s="13" t="s">
        <v>85</v>
      </c>
      <c r="AY545" s="156" t="s">
        <v>200</v>
      </c>
    </row>
    <row r="546" spans="2:65" s="1" customFormat="1" ht="33" customHeight="1">
      <c r="B546" s="32"/>
      <c r="C546" s="134" t="s">
        <v>900</v>
      </c>
      <c r="D546" s="134" t="s">
        <v>202</v>
      </c>
      <c r="E546" s="135" t="s">
        <v>901</v>
      </c>
      <c r="F546" s="136" t="s">
        <v>902</v>
      </c>
      <c r="G546" s="137" t="s">
        <v>226</v>
      </c>
      <c r="H546" s="138">
        <v>7.1</v>
      </c>
      <c r="I546" s="139"/>
      <c r="J546" s="140">
        <f>ROUND(I546*H546,2)</f>
        <v>0</v>
      </c>
      <c r="K546" s="136" t="s">
        <v>206</v>
      </c>
      <c r="L546" s="32"/>
      <c r="M546" s="141" t="s">
        <v>1</v>
      </c>
      <c r="N546" s="142" t="s">
        <v>42</v>
      </c>
      <c r="P546" s="143">
        <f>O546*H546</f>
        <v>0</v>
      </c>
      <c r="Q546" s="143">
        <v>1.72E-3</v>
      </c>
      <c r="R546" s="143">
        <f>Q546*H546</f>
        <v>1.2211999999999999E-2</v>
      </c>
      <c r="S546" s="143">
        <v>0</v>
      </c>
      <c r="T546" s="144">
        <f>S546*H546</f>
        <v>0</v>
      </c>
      <c r="AR546" s="145" t="s">
        <v>207</v>
      </c>
      <c r="AT546" s="145" t="s">
        <v>202</v>
      </c>
      <c r="AU546" s="145" t="s">
        <v>87</v>
      </c>
      <c r="AY546" s="17" t="s">
        <v>200</v>
      </c>
      <c r="BE546" s="146">
        <f>IF(N546="základní",J546,0)</f>
        <v>0</v>
      </c>
      <c r="BF546" s="146">
        <f>IF(N546="snížená",J546,0)</f>
        <v>0</v>
      </c>
      <c r="BG546" s="146">
        <f>IF(N546="zákl. přenesená",J546,0)</f>
        <v>0</v>
      </c>
      <c r="BH546" s="146">
        <f>IF(N546="sníž. přenesená",J546,0)</f>
        <v>0</v>
      </c>
      <c r="BI546" s="146">
        <f>IF(N546="nulová",J546,0)</f>
        <v>0</v>
      </c>
      <c r="BJ546" s="17" t="s">
        <v>85</v>
      </c>
      <c r="BK546" s="146">
        <f>ROUND(I546*H546,2)</f>
        <v>0</v>
      </c>
      <c r="BL546" s="17" t="s">
        <v>207</v>
      </c>
      <c r="BM546" s="145" t="s">
        <v>903</v>
      </c>
    </row>
    <row r="547" spans="2:65" s="14" customFormat="1" ht="11.25">
      <c r="B547" s="162"/>
      <c r="D547" s="148" t="s">
        <v>209</v>
      </c>
      <c r="E547" s="163" t="s">
        <v>1</v>
      </c>
      <c r="F547" s="164" t="s">
        <v>904</v>
      </c>
      <c r="H547" s="163" t="s">
        <v>1</v>
      </c>
      <c r="I547" s="165"/>
      <c r="L547" s="162"/>
      <c r="M547" s="166"/>
      <c r="T547" s="167"/>
      <c r="AT547" s="163" t="s">
        <v>209</v>
      </c>
      <c r="AU547" s="163" t="s">
        <v>87</v>
      </c>
      <c r="AV547" s="14" t="s">
        <v>85</v>
      </c>
      <c r="AW547" s="14" t="s">
        <v>32</v>
      </c>
      <c r="AX547" s="14" t="s">
        <v>77</v>
      </c>
      <c r="AY547" s="163" t="s">
        <v>200</v>
      </c>
    </row>
    <row r="548" spans="2:65" s="12" customFormat="1" ht="11.25">
      <c r="B548" s="147"/>
      <c r="D548" s="148" t="s">
        <v>209</v>
      </c>
      <c r="E548" s="149" t="s">
        <v>1</v>
      </c>
      <c r="F548" s="150" t="s">
        <v>892</v>
      </c>
      <c r="H548" s="151">
        <v>7.1</v>
      </c>
      <c r="I548" s="152"/>
      <c r="L548" s="147"/>
      <c r="M548" s="153"/>
      <c r="T548" s="154"/>
      <c r="AT548" s="149" t="s">
        <v>209</v>
      </c>
      <c r="AU548" s="149" t="s">
        <v>87</v>
      </c>
      <c r="AV548" s="12" t="s">
        <v>87</v>
      </c>
      <c r="AW548" s="12" t="s">
        <v>32</v>
      </c>
      <c r="AX548" s="12" t="s">
        <v>85</v>
      </c>
      <c r="AY548" s="149" t="s">
        <v>200</v>
      </c>
    </row>
    <row r="549" spans="2:65" s="1" customFormat="1" ht="16.5" customHeight="1">
      <c r="B549" s="32"/>
      <c r="C549" s="134" t="s">
        <v>905</v>
      </c>
      <c r="D549" s="134" t="s">
        <v>202</v>
      </c>
      <c r="E549" s="135" t="s">
        <v>906</v>
      </c>
      <c r="F549" s="136" t="s">
        <v>907</v>
      </c>
      <c r="G549" s="137" t="s">
        <v>302</v>
      </c>
      <c r="H549" s="138">
        <v>0.314</v>
      </c>
      <c r="I549" s="139"/>
      <c r="J549" s="140">
        <f>ROUND(I549*H549,2)</f>
        <v>0</v>
      </c>
      <c r="K549" s="136" t="s">
        <v>221</v>
      </c>
      <c r="L549" s="32"/>
      <c r="M549" s="141" t="s">
        <v>1</v>
      </c>
      <c r="N549" s="142" t="s">
        <v>42</v>
      </c>
      <c r="P549" s="143">
        <f>O549*H549</f>
        <v>0</v>
      </c>
      <c r="Q549" s="143">
        <v>0</v>
      </c>
      <c r="R549" s="143">
        <f>Q549*H549</f>
        <v>0</v>
      </c>
      <c r="S549" s="143">
        <v>0</v>
      </c>
      <c r="T549" s="144">
        <f>S549*H549</f>
        <v>0</v>
      </c>
      <c r="AR549" s="145" t="s">
        <v>207</v>
      </c>
      <c r="AT549" s="145" t="s">
        <v>202</v>
      </c>
      <c r="AU549" s="145" t="s">
        <v>87</v>
      </c>
      <c r="AY549" s="17" t="s">
        <v>200</v>
      </c>
      <c r="BE549" s="146">
        <f>IF(N549="základní",J549,0)</f>
        <v>0</v>
      </c>
      <c r="BF549" s="146">
        <f>IF(N549="snížená",J549,0)</f>
        <v>0</v>
      </c>
      <c r="BG549" s="146">
        <f>IF(N549="zákl. přenesená",J549,0)</f>
        <v>0</v>
      </c>
      <c r="BH549" s="146">
        <f>IF(N549="sníž. přenesená",J549,0)</f>
        <v>0</v>
      </c>
      <c r="BI549" s="146">
        <f>IF(N549="nulová",J549,0)</f>
        <v>0</v>
      </c>
      <c r="BJ549" s="17" t="s">
        <v>85</v>
      </c>
      <c r="BK549" s="146">
        <f>ROUND(I549*H549,2)</f>
        <v>0</v>
      </c>
      <c r="BL549" s="17" t="s">
        <v>207</v>
      </c>
      <c r="BM549" s="145" t="s">
        <v>908</v>
      </c>
    </row>
    <row r="550" spans="2:65" s="12" customFormat="1" ht="11.25">
      <c r="B550" s="147"/>
      <c r="D550" s="148" t="s">
        <v>209</v>
      </c>
      <c r="E550" s="149" t="s">
        <v>1</v>
      </c>
      <c r="F550" s="150" t="s">
        <v>909</v>
      </c>
      <c r="H550" s="151">
        <v>0.314</v>
      </c>
      <c r="I550" s="152"/>
      <c r="L550" s="147"/>
      <c r="M550" s="153"/>
      <c r="T550" s="154"/>
      <c r="AT550" s="149" t="s">
        <v>209</v>
      </c>
      <c r="AU550" s="149" t="s">
        <v>87</v>
      </c>
      <c r="AV550" s="12" t="s">
        <v>87</v>
      </c>
      <c r="AW550" s="12" t="s">
        <v>32</v>
      </c>
      <c r="AX550" s="12" t="s">
        <v>85</v>
      </c>
      <c r="AY550" s="149" t="s">
        <v>200</v>
      </c>
    </row>
    <row r="551" spans="2:65" s="1" customFormat="1" ht="37.9" customHeight="1">
      <c r="B551" s="32"/>
      <c r="C551" s="134" t="s">
        <v>910</v>
      </c>
      <c r="D551" s="134" t="s">
        <v>202</v>
      </c>
      <c r="E551" s="135" t="s">
        <v>911</v>
      </c>
      <c r="F551" s="136" t="s">
        <v>912</v>
      </c>
      <c r="G551" s="137" t="s">
        <v>574</v>
      </c>
      <c r="H551" s="138">
        <v>3</v>
      </c>
      <c r="I551" s="139"/>
      <c r="J551" s="140">
        <f t="shared" ref="J551:J556" si="10">ROUND(I551*H551,2)</f>
        <v>0</v>
      </c>
      <c r="K551" s="136" t="s">
        <v>206</v>
      </c>
      <c r="L551" s="32"/>
      <c r="M551" s="141" t="s">
        <v>1</v>
      </c>
      <c r="N551" s="142" t="s">
        <v>42</v>
      </c>
      <c r="P551" s="143">
        <f t="shared" ref="P551:P556" si="11">O551*H551</f>
        <v>0</v>
      </c>
      <c r="Q551" s="143">
        <v>0.09</v>
      </c>
      <c r="R551" s="143">
        <f t="shared" ref="R551:R556" si="12">Q551*H551</f>
        <v>0.27</v>
      </c>
      <c r="S551" s="143">
        <v>0</v>
      </c>
      <c r="T551" s="144">
        <f t="shared" ref="T551:T556" si="13">S551*H551</f>
        <v>0</v>
      </c>
      <c r="AR551" s="145" t="s">
        <v>207</v>
      </c>
      <c r="AT551" s="145" t="s">
        <v>202</v>
      </c>
      <c r="AU551" s="145" t="s">
        <v>87</v>
      </c>
      <c r="AY551" s="17" t="s">
        <v>200</v>
      </c>
      <c r="BE551" s="146">
        <f t="shared" ref="BE551:BE556" si="14">IF(N551="základní",J551,0)</f>
        <v>0</v>
      </c>
      <c r="BF551" s="146">
        <f t="shared" ref="BF551:BF556" si="15">IF(N551="snížená",J551,0)</f>
        <v>0</v>
      </c>
      <c r="BG551" s="146">
        <f t="shared" ref="BG551:BG556" si="16">IF(N551="zákl. přenesená",J551,0)</f>
        <v>0</v>
      </c>
      <c r="BH551" s="146">
        <f t="shared" ref="BH551:BH556" si="17">IF(N551="sníž. přenesená",J551,0)</f>
        <v>0</v>
      </c>
      <c r="BI551" s="146">
        <f t="shared" ref="BI551:BI556" si="18">IF(N551="nulová",J551,0)</f>
        <v>0</v>
      </c>
      <c r="BJ551" s="17" t="s">
        <v>85</v>
      </c>
      <c r="BK551" s="146">
        <f t="shared" ref="BK551:BK556" si="19">ROUND(I551*H551,2)</f>
        <v>0</v>
      </c>
      <c r="BL551" s="17" t="s">
        <v>207</v>
      </c>
      <c r="BM551" s="145" t="s">
        <v>913</v>
      </c>
    </row>
    <row r="552" spans="2:65" s="1" customFormat="1" ht="37.9" customHeight="1">
      <c r="B552" s="32"/>
      <c r="C552" s="175" t="s">
        <v>914</v>
      </c>
      <c r="D552" s="175" t="s">
        <v>451</v>
      </c>
      <c r="E552" s="176" t="s">
        <v>915</v>
      </c>
      <c r="F552" s="177" t="s">
        <v>916</v>
      </c>
      <c r="G552" s="178" t="s">
        <v>574</v>
      </c>
      <c r="H552" s="179">
        <v>2</v>
      </c>
      <c r="I552" s="180"/>
      <c r="J552" s="181">
        <f t="shared" si="10"/>
        <v>0</v>
      </c>
      <c r="K552" s="177" t="s">
        <v>221</v>
      </c>
      <c r="L552" s="182"/>
      <c r="M552" s="183" t="s">
        <v>1</v>
      </c>
      <c r="N552" s="184" t="s">
        <v>42</v>
      </c>
      <c r="P552" s="143">
        <f t="shared" si="11"/>
        <v>0</v>
      </c>
      <c r="Q552" s="143">
        <v>7.0999999999999994E-2</v>
      </c>
      <c r="R552" s="143">
        <f t="shared" si="12"/>
        <v>0.14199999999999999</v>
      </c>
      <c r="S552" s="143">
        <v>0</v>
      </c>
      <c r="T552" s="144">
        <f t="shared" si="13"/>
        <v>0</v>
      </c>
      <c r="AR552" s="145" t="s">
        <v>239</v>
      </c>
      <c r="AT552" s="145" t="s">
        <v>451</v>
      </c>
      <c r="AU552" s="145" t="s">
        <v>87</v>
      </c>
      <c r="AY552" s="17" t="s">
        <v>200</v>
      </c>
      <c r="BE552" s="146">
        <f t="shared" si="14"/>
        <v>0</v>
      </c>
      <c r="BF552" s="146">
        <f t="shared" si="15"/>
        <v>0</v>
      </c>
      <c r="BG552" s="146">
        <f t="shared" si="16"/>
        <v>0</v>
      </c>
      <c r="BH552" s="146">
        <f t="shared" si="17"/>
        <v>0</v>
      </c>
      <c r="BI552" s="146">
        <f t="shared" si="18"/>
        <v>0</v>
      </c>
      <c r="BJ552" s="17" t="s">
        <v>85</v>
      </c>
      <c r="BK552" s="146">
        <f t="shared" si="19"/>
        <v>0</v>
      </c>
      <c r="BL552" s="17" t="s">
        <v>207</v>
      </c>
      <c r="BM552" s="145" t="s">
        <v>917</v>
      </c>
    </row>
    <row r="553" spans="2:65" s="1" customFormat="1" ht="37.9" customHeight="1">
      <c r="B553" s="32"/>
      <c r="C553" s="175" t="s">
        <v>918</v>
      </c>
      <c r="D553" s="175" t="s">
        <v>451</v>
      </c>
      <c r="E553" s="176" t="s">
        <v>919</v>
      </c>
      <c r="F553" s="177" t="s">
        <v>920</v>
      </c>
      <c r="G553" s="178" t="s">
        <v>574</v>
      </c>
      <c r="H553" s="179">
        <v>1</v>
      </c>
      <c r="I553" s="180"/>
      <c r="J553" s="181">
        <f t="shared" si="10"/>
        <v>0</v>
      </c>
      <c r="K553" s="177" t="s">
        <v>221</v>
      </c>
      <c r="L553" s="182"/>
      <c r="M553" s="183" t="s">
        <v>1</v>
      </c>
      <c r="N553" s="184" t="s">
        <v>42</v>
      </c>
      <c r="P553" s="143">
        <f t="shared" si="11"/>
        <v>0</v>
      </c>
      <c r="Q553" s="143">
        <v>7.0000000000000007E-2</v>
      </c>
      <c r="R553" s="143">
        <f t="shared" si="12"/>
        <v>7.0000000000000007E-2</v>
      </c>
      <c r="S553" s="143">
        <v>0</v>
      </c>
      <c r="T553" s="144">
        <f t="shared" si="13"/>
        <v>0</v>
      </c>
      <c r="AR553" s="145" t="s">
        <v>239</v>
      </c>
      <c r="AT553" s="145" t="s">
        <v>451</v>
      </c>
      <c r="AU553" s="145" t="s">
        <v>87</v>
      </c>
      <c r="AY553" s="17" t="s">
        <v>200</v>
      </c>
      <c r="BE553" s="146">
        <f t="shared" si="14"/>
        <v>0</v>
      </c>
      <c r="BF553" s="146">
        <f t="shared" si="15"/>
        <v>0</v>
      </c>
      <c r="BG553" s="146">
        <f t="shared" si="16"/>
        <v>0</v>
      </c>
      <c r="BH553" s="146">
        <f t="shared" si="17"/>
        <v>0</v>
      </c>
      <c r="BI553" s="146">
        <f t="shared" si="18"/>
        <v>0</v>
      </c>
      <c r="BJ553" s="17" t="s">
        <v>85</v>
      </c>
      <c r="BK553" s="146">
        <f t="shared" si="19"/>
        <v>0</v>
      </c>
      <c r="BL553" s="17" t="s">
        <v>207</v>
      </c>
      <c r="BM553" s="145" t="s">
        <v>921</v>
      </c>
    </row>
    <row r="554" spans="2:65" s="1" customFormat="1" ht="24.2" customHeight="1">
      <c r="B554" s="32"/>
      <c r="C554" s="175" t="s">
        <v>922</v>
      </c>
      <c r="D554" s="175" t="s">
        <v>451</v>
      </c>
      <c r="E554" s="176" t="s">
        <v>923</v>
      </c>
      <c r="F554" s="177" t="s">
        <v>924</v>
      </c>
      <c r="G554" s="178" t="s">
        <v>574</v>
      </c>
      <c r="H554" s="179">
        <v>2</v>
      </c>
      <c r="I554" s="180"/>
      <c r="J554" s="181">
        <f t="shared" si="10"/>
        <v>0</v>
      </c>
      <c r="K554" s="177" t="s">
        <v>1</v>
      </c>
      <c r="L554" s="182"/>
      <c r="M554" s="183" t="s">
        <v>1</v>
      </c>
      <c r="N554" s="184" t="s">
        <v>42</v>
      </c>
      <c r="P554" s="143">
        <f t="shared" si="11"/>
        <v>0</v>
      </c>
      <c r="Q554" s="143">
        <v>7.0999999999999994E-2</v>
      </c>
      <c r="R554" s="143">
        <f t="shared" si="12"/>
        <v>0.14199999999999999</v>
      </c>
      <c r="S554" s="143">
        <v>0</v>
      </c>
      <c r="T554" s="144">
        <f t="shared" si="13"/>
        <v>0</v>
      </c>
      <c r="AR554" s="145" t="s">
        <v>239</v>
      </c>
      <c r="AT554" s="145" t="s">
        <v>451</v>
      </c>
      <c r="AU554" s="145" t="s">
        <v>87</v>
      </c>
      <c r="AY554" s="17" t="s">
        <v>200</v>
      </c>
      <c r="BE554" s="146">
        <f t="shared" si="14"/>
        <v>0</v>
      </c>
      <c r="BF554" s="146">
        <f t="shared" si="15"/>
        <v>0</v>
      </c>
      <c r="BG554" s="146">
        <f t="shared" si="16"/>
        <v>0</v>
      </c>
      <c r="BH554" s="146">
        <f t="shared" si="17"/>
        <v>0</v>
      </c>
      <c r="BI554" s="146">
        <f t="shared" si="18"/>
        <v>0</v>
      </c>
      <c r="BJ554" s="17" t="s">
        <v>85</v>
      </c>
      <c r="BK554" s="146">
        <f t="shared" si="19"/>
        <v>0</v>
      </c>
      <c r="BL554" s="17" t="s">
        <v>207</v>
      </c>
      <c r="BM554" s="145" t="s">
        <v>925</v>
      </c>
    </row>
    <row r="555" spans="2:65" s="1" customFormat="1" ht="33" customHeight="1">
      <c r="B555" s="32"/>
      <c r="C555" s="175" t="s">
        <v>926</v>
      </c>
      <c r="D555" s="175" t="s">
        <v>451</v>
      </c>
      <c r="E555" s="176" t="s">
        <v>927</v>
      </c>
      <c r="F555" s="177" t="s">
        <v>928</v>
      </c>
      <c r="G555" s="178" t="s">
        <v>574</v>
      </c>
      <c r="H555" s="179">
        <v>1</v>
      </c>
      <c r="I555" s="180"/>
      <c r="J555" s="181">
        <f t="shared" si="10"/>
        <v>0</v>
      </c>
      <c r="K555" s="177" t="s">
        <v>1</v>
      </c>
      <c r="L555" s="182"/>
      <c r="M555" s="183" t="s">
        <v>1</v>
      </c>
      <c r="N555" s="184" t="s">
        <v>42</v>
      </c>
      <c r="P555" s="143">
        <f t="shared" si="11"/>
        <v>0</v>
      </c>
      <c r="Q555" s="143">
        <v>7.0000000000000007E-2</v>
      </c>
      <c r="R555" s="143">
        <f t="shared" si="12"/>
        <v>7.0000000000000007E-2</v>
      </c>
      <c r="S555" s="143">
        <v>0</v>
      </c>
      <c r="T555" s="144">
        <f t="shared" si="13"/>
        <v>0</v>
      </c>
      <c r="AR555" s="145" t="s">
        <v>239</v>
      </c>
      <c r="AT555" s="145" t="s">
        <v>451</v>
      </c>
      <c r="AU555" s="145" t="s">
        <v>87</v>
      </c>
      <c r="AY555" s="17" t="s">
        <v>200</v>
      </c>
      <c r="BE555" s="146">
        <f t="shared" si="14"/>
        <v>0</v>
      </c>
      <c r="BF555" s="146">
        <f t="shared" si="15"/>
        <v>0</v>
      </c>
      <c r="BG555" s="146">
        <f t="shared" si="16"/>
        <v>0</v>
      </c>
      <c r="BH555" s="146">
        <f t="shared" si="17"/>
        <v>0</v>
      </c>
      <c r="BI555" s="146">
        <f t="shared" si="18"/>
        <v>0</v>
      </c>
      <c r="BJ555" s="17" t="s">
        <v>85</v>
      </c>
      <c r="BK555" s="146">
        <f t="shared" si="19"/>
        <v>0</v>
      </c>
      <c r="BL555" s="17" t="s">
        <v>207</v>
      </c>
      <c r="BM555" s="145" t="s">
        <v>929</v>
      </c>
    </row>
    <row r="556" spans="2:65" s="1" customFormat="1" ht="24.2" customHeight="1">
      <c r="B556" s="32"/>
      <c r="C556" s="134" t="s">
        <v>930</v>
      </c>
      <c r="D556" s="134" t="s">
        <v>202</v>
      </c>
      <c r="E556" s="135" t="s">
        <v>931</v>
      </c>
      <c r="F556" s="136" t="s">
        <v>932</v>
      </c>
      <c r="G556" s="137" t="s">
        <v>574</v>
      </c>
      <c r="H556" s="138">
        <v>7</v>
      </c>
      <c r="I556" s="139"/>
      <c r="J556" s="140">
        <f t="shared" si="10"/>
        <v>0</v>
      </c>
      <c r="K556" s="136" t="s">
        <v>206</v>
      </c>
      <c r="L556" s="32"/>
      <c r="M556" s="141" t="s">
        <v>1</v>
      </c>
      <c r="N556" s="142" t="s">
        <v>42</v>
      </c>
      <c r="P556" s="143">
        <f t="shared" si="11"/>
        <v>0</v>
      </c>
      <c r="Q556" s="143">
        <v>1.3699999999999999E-3</v>
      </c>
      <c r="R556" s="143">
        <f t="shared" si="12"/>
        <v>9.5899999999999996E-3</v>
      </c>
      <c r="S556" s="143">
        <v>0</v>
      </c>
      <c r="T556" s="144">
        <f t="shared" si="13"/>
        <v>0</v>
      </c>
      <c r="AR556" s="145" t="s">
        <v>207</v>
      </c>
      <c r="AT556" s="145" t="s">
        <v>202</v>
      </c>
      <c r="AU556" s="145" t="s">
        <v>87</v>
      </c>
      <c r="AY556" s="17" t="s">
        <v>200</v>
      </c>
      <c r="BE556" s="146">
        <f t="shared" si="14"/>
        <v>0</v>
      </c>
      <c r="BF556" s="146">
        <f t="shared" si="15"/>
        <v>0</v>
      </c>
      <c r="BG556" s="146">
        <f t="shared" si="16"/>
        <v>0</v>
      </c>
      <c r="BH556" s="146">
        <f t="shared" si="17"/>
        <v>0</v>
      </c>
      <c r="BI556" s="146">
        <f t="shared" si="18"/>
        <v>0</v>
      </c>
      <c r="BJ556" s="17" t="s">
        <v>85</v>
      </c>
      <c r="BK556" s="146">
        <f t="shared" si="19"/>
        <v>0</v>
      </c>
      <c r="BL556" s="17" t="s">
        <v>207</v>
      </c>
      <c r="BM556" s="145" t="s">
        <v>933</v>
      </c>
    </row>
    <row r="557" spans="2:65" s="12" customFormat="1" ht="11.25">
      <c r="B557" s="147"/>
      <c r="D557" s="148" t="s">
        <v>209</v>
      </c>
      <c r="E557" s="149" t="s">
        <v>1</v>
      </c>
      <c r="F557" s="150" t="s">
        <v>934</v>
      </c>
      <c r="H557" s="151">
        <v>7</v>
      </c>
      <c r="I557" s="152"/>
      <c r="L557" s="147"/>
      <c r="M557" s="153"/>
      <c r="T557" s="154"/>
      <c r="AT557" s="149" t="s">
        <v>209</v>
      </c>
      <c r="AU557" s="149" t="s">
        <v>87</v>
      </c>
      <c r="AV557" s="12" t="s">
        <v>87</v>
      </c>
      <c r="AW557" s="12" t="s">
        <v>32</v>
      </c>
      <c r="AX557" s="12" t="s">
        <v>85</v>
      </c>
      <c r="AY557" s="149" t="s">
        <v>200</v>
      </c>
    </row>
    <row r="558" spans="2:65" s="1" customFormat="1" ht="24.2" customHeight="1">
      <c r="B558" s="32"/>
      <c r="C558" s="134" t="s">
        <v>935</v>
      </c>
      <c r="D558" s="134" t="s">
        <v>202</v>
      </c>
      <c r="E558" s="135" t="s">
        <v>936</v>
      </c>
      <c r="F558" s="136" t="s">
        <v>937</v>
      </c>
      <c r="G558" s="137" t="s">
        <v>574</v>
      </c>
      <c r="H558" s="138">
        <v>1</v>
      </c>
      <c r="I558" s="139"/>
      <c r="J558" s="140">
        <f>ROUND(I558*H558,2)</f>
        <v>0</v>
      </c>
      <c r="K558" s="136" t="s">
        <v>206</v>
      </c>
      <c r="L558" s="32"/>
      <c r="M558" s="141" t="s">
        <v>1</v>
      </c>
      <c r="N558" s="142" t="s">
        <v>42</v>
      </c>
      <c r="P558" s="143">
        <f>O558*H558</f>
        <v>0</v>
      </c>
      <c r="Q558" s="143">
        <v>1.2460000000000001E-2</v>
      </c>
      <c r="R558" s="143">
        <f>Q558*H558</f>
        <v>1.2460000000000001E-2</v>
      </c>
      <c r="S558" s="143">
        <v>0</v>
      </c>
      <c r="T558" s="144">
        <f>S558*H558</f>
        <v>0</v>
      </c>
      <c r="AR558" s="145" t="s">
        <v>207</v>
      </c>
      <c r="AT558" s="145" t="s">
        <v>202</v>
      </c>
      <c r="AU558" s="145" t="s">
        <v>87</v>
      </c>
      <c r="AY558" s="17" t="s">
        <v>200</v>
      </c>
      <c r="BE558" s="146">
        <f>IF(N558="základní",J558,0)</f>
        <v>0</v>
      </c>
      <c r="BF558" s="146">
        <f>IF(N558="snížená",J558,0)</f>
        <v>0</v>
      </c>
      <c r="BG558" s="146">
        <f>IF(N558="zákl. přenesená",J558,0)</f>
        <v>0</v>
      </c>
      <c r="BH558" s="146">
        <f>IF(N558="sníž. přenesená",J558,0)</f>
        <v>0</v>
      </c>
      <c r="BI558" s="146">
        <f>IF(N558="nulová",J558,0)</f>
        <v>0</v>
      </c>
      <c r="BJ558" s="17" t="s">
        <v>85</v>
      </c>
      <c r="BK558" s="146">
        <f>ROUND(I558*H558,2)</f>
        <v>0</v>
      </c>
      <c r="BL558" s="17" t="s">
        <v>207</v>
      </c>
      <c r="BM558" s="145" t="s">
        <v>938</v>
      </c>
    </row>
    <row r="559" spans="2:65" s="12" customFormat="1" ht="11.25">
      <c r="B559" s="147"/>
      <c r="D559" s="148" t="s">
        <v>209</v>
      </c>
      <c r="E559" s="149" t="s">
        <v>1</v>
      </c>
      <c r="F559" s="150" t="s">
        <v>819</v>
      </c>
      <c r="H559" s="151">
        <v>1</v>
      </c>
      <c r="I559" s="152"/>
      <c r="L559" s="147"/>
      <c r="M559" s="153"/>
      <c r="T559" s="154"/>
      <c r="AT559" s="149" t="s">
        <v>209</v>
      </c>
      <c r="AU559" s="149" t="s">
        <v>87</v>
      </c>
      <c r="AV559" s="12" t="s">
        <v>87</v>
      </c>
      <c r="AW559" s="12" t="s">
        <v>32</v>
      </c>
      <c r="AX559" s="12" t="s">
        <v>85</v>
      </c>
      <c r="AY559" s="149" t="s">
        <v>200</v>
      </c>
    </row>
    <row r="560" spans="2:65" s="1" customFormat="1" ht="16.5" customHeight="1">
      <c r="B560" s="32"/>
      <c r="C560" s="134" t="s">
        <v>939</v>
      </c>
      <c r="D560" s="134" t="s">
        <v>202</v>
      </c>
      <c r="E560" s="135" t="s">
        <v>940</v>
      </c>
      <c r="F560" s="136" t="s">
        <v>941</v>
      </c>
      <c r="G560" s="137" t="s">
        <v>574</v>
      </c>
      <c r="H560" s="138">
        <v>11</v>
      </c>
      <c r="I560" s="139"/>
      <c r="J560" s="140">
        <f>ROUND(I560*H560,2)</f>
        <v>0</v>
      </c>
      <c r="K560" s="136" t="s">
        <v>221</v>
      </c>
      <c r="L560" s="32"/>
      <c r="M560" s="141" t="s">
        <v>1</v>
      </c>
      <c r="N560" s="142" t="s">
        <v>42</v>
      </c>
      <c r="P560" s="143">
        <f>O560*H560</f>
        <v>0</v>
      </c>
      <c r="Q560" s="143">
        <v>1.6E-2</v>
      </c>
      <c r="R560" s="143">
        <f>Q560*H560</f>
        <v>0.17599999999999999</v>
      </c>
      <c r="S560" s="143">
        <v>0</v>
      </c>
      <c r="T560" s="144">
        <f>S560*H560</f>
        <v>0</v>
      </c>
      <c r="AR560" s="145" t="s">
        <v>207</v>
      </c>
      <c r="AT560" s="145" t="s">
        <v>202</v>
      </c>
      <c r="AU560" s="145" t="s">
        <v>87</v>
      </c>
      <c r="AY560" s="17" t="s">
        <v>200</v>
      </c>
      <c r="BE560" s="146">
        <f>IF(N560="základní",J560,0)</f>
        <v>0</v>
      </c>
      <c r="BF560" s="146">
        <f>IF(N560="snížená",J560,0)</f>
        <v>0</v>
      </c>
      <c r="BG560" s="146">
        <f>IF(N560="zákl. přenesená",J560,0)</f>
        <v>0</v>
      </c>
      <c r="BH560" s="146">
        <f>IF(N560="sníž. přenesená",J560,0)</f>
        <v>0</v>
      </c>
      <c r="BI560" s="146">
        <f>IF(N560="nulová",J560,0)</f>
        <v>0</v>
      </c>
      <c r="BJ560" s="17" t="s">
        <v>85</v>
      </c>
      <c r="BK560" s="146">
        <f>ROUND(I560*H560,2)</f>
        <v>0</v>
      </c>
      <c r="BL560" s="17" t="s">
        <v>207</v>
      </c>
      <c r="BM560" s="145" t="s">
        <v>942</v>
      </c>
    </row>
    <row r="561" spans="2:65" s="1" customFormat="1" ht="24.2" customHeight="1">
      <c r="B561" s="32"/>
      <c r="C561" s="134" t="s">
        <v>943</v>
      </c>
      <c r="D561" s="134" t="s">
        <v>202</v>
      </c>
      <c r="E561" s="135" t="s">
        <v>944</v>
      </c>
      <c r="F561" s="136" t="s">
        <v>945</v>
      </c>
      <c r="G561" s="137" t="s">
        <v>574</v>
      </c>
      <c r="H561" s="138">
        <v>2</v>
      </c>
      <c r="I561" s="139"/>
      <c r="J561" s="140">
        <f>ROUND(I561*H561,2)</f>
        <v>0</v>
      </c>
      <c r="K561" s="136" t="s">
        <v>221</v>
      </c>
      <c r="L561" s="32"/>
      <c r="M561" s="141" t="s">
        <v>1</v>
      </c>
      <c r="N561" s="142" t="s">
        <v>42</v>
      </c>
      <c r="P561" s="143">
        <f>O561*H561</f>
        <v>0</v>
      </c>
      <c r="Q561" s="143">
        <v>1.0999999999999999E-2</v>
      </c>
      <c r="R561" s="143">
        <f>Q561*H561</f>
        <v>2.1999999999999999E-2</v>
      </c>
      <c r="S561" s="143">
        <v>0</v>
      </c>
      <c r="T561" s="144">
        <f>S561*H561</f>
        <v>0</v>
      </c>
      <c r="AR561" s="145" t="s">
        <v>207</v>
      </c>
      <c r="AT561" s="145" t="s">
        <v>202</v>
      </c>
      <c r="AU561" s="145" t="s">
        <v>87</v>
      </c>
      <c r="AY561" s="17" t="s">
        <v>200</v>
      </c>
      <c r="BE561" s="146">
        <f>IF(N561="základní",J561,0)</f>
        <v>0</v>
      </c>
      <c r="BF561" s="146">
        <f>IF(N561="snížená",J561,0)</f>
        <v>0</v>
      </c>
      <c r="BG561" s="146">
        <f>IF(N561="zákl. přenesená",J561,0)</f>
        <v>0</v>
      </c>
      <c r="BH561" s="146">
        <f>IF(N561="sníž. přenesená",J561,0)</f>
        <v>0</v>
      </c>
      <c r="BI561" s="146">
        <f>IF(N561="nulová",J561,0)</f>
        <v>0</v>
      </c>
      <c r="BJ561" s="17" t="s">
        <v>85</v>
      </c>
      <c r="BK561" s="146">
        <f>ROUND(I561*H561,2)</f>
        <v>0</v>
      </c>
      <c r="BL561" s="17" t="s">
        <v>207</v>
      </c>
      <c r="BM561" s="145" t="s">
        <v>946</v>
      </c>
    </row>
    <row r="562" spans="2:65" s="12" customFormat="1" ht="11.25">
      <c r="B562" s="147"/>
      <c r="D562" s="148" t="s">
        <v>209</v>
      </c>
      <c r="E562" s="149" t="s">
        <v>1</v>
      </c>
      <c r="F562" s="150" t="s">
        <v>947</v>
      </c>
      <c r="H562" s="151">
        <v>2</v>
      </c>
      <c r="I562" s="152"/>
      <c r="L562" s="147"/>
      <c r="M562" s="153"/>
      <c r="T562" s="154"/>
      <c r="AT562" s="149" t="s">
        <v>209</v>
      </c>
      <c r="AU562" s="149" t="s">
        <v>87</v>
      </c>
      <c r="AV562" s="12" t="s">
        <v>87</v>
      </c>
      <c r="AW562" s="12" t="s">
        <v>32</v>
      </c>
      <c r="AX562" s="12" t="s">
        <v>85</v>
      </c>
      <c r="AY562" s="149" t="s">
        <v>200</v>
      </c>
    </row>
    <row r="563" spans="2:65" s="1" customFormat="1" ht="24.2" customHeight="1">
      <c r="B563" s="32"/>
      <c r="C563" s="134" t="s">
        <v>948</v>
      </c>
      <c r="D563" s="134" t="s">
        <v>202</v>
      </c>
      <c r="E563" s="135" t="s">
        <v>949</v>
      </c>
      <c r="F563" s="136" t="s">
        <v>950</v>
      </c>
      <c r="G563" s="137" t="s">
        <v>226</v>
      </c>
      <c r="H563" s="138">
        <v>208.6</v>
      </c>
      <c r="I563" s="139"/>
      <c r="J563" s="140">
        <f>ROUND(I563*H563,2)</f>
        <v>0</v>
      </c>
      <c r="K563" s="136" t="s">
        <v>206</v>
      </c>
      <c r="L563" s="32"/>
      <c r="M563" s="141" t="s">
        <v>1</v>
      </c>
      <c r="N563" s="142" t="s">
        <v>42</v>
      </c>
      <c r="P563" s="143">
        <f>O563*H563</f>
        <v>0</v>
      </c>
      <c r="Q563" s="143">
        <v>0</v>
      </c>
      <c r="R563" s="143">
        <f>Q563*H563</f>
        <v>0</v>
      </c>
      <c r="S563" s="143">
        <v>0</v>
      </c>
      <c r="T563" s="144">
        <f>S563*H563</f>
        <v>0</v>
      </c>
      <c r="AR563" s="145" t="s">
        <v>207</v>
      </c>
      <c r="AT563" s="145" t="s">
        <v>202</v>
      </c>
      <c r="AU563" s="145" t="s">
        <v>87</v>
      </c>
      <c r="AY563" s="17" t="s">
        <v>200</v>
      </c>
      <c r="BE563" s="146">
        <f>IF(N563="základní",J563,0)</f>
        <v>0</v>
      </c>
      <c r="BF563" s="146">
        <f>IF(N563="snížená",J563,0)</f>
        <v>0</v>
      </c>
      <c r="BG563" s="146">
        <f>IF(N563="zákl. přenesená",J563,0)</f>
        <v>0</v>
      </c>
      <c r="BH563" s="146">
        <f>IF(N563="sníž. přenesená",J563,0)</f>
        <v>0</v>
      </c>
      <c r="BI563" s="146">
        <f>IF(N563="nulová",J563,0)</f>
        <v>0</v>
      </c>
      <c r="BJ563" s="17" t="s">
        <v>85</v>
      </c>
      <c r="BK563" s="146">
        <f>ROUND(I563*H563,2)</f>
        <v>0</v>
      </c>
      <c r="BL563" s="17" t="s">
        <v>207</v>
      </c>
      <c r="BM563" s="145" t="s">
        <v>951</v>
      </c>
    </row>
    <row r="564" spans="2:65" s="12" customFormat="1" ht="11.25">
      <c r="B564" s="147"/>
      <c r="D564" s="148" t="s">
        <v>209</v>
      </c>
      <c r="E564" s="149" t="s">
        <v>1</v>
      </c>
      <c r="F564" s="150" t="s">
        <v>952</v>
      </c>
      <c r="H564" s="151">
        <v>208.6</v>
      </c>
      <c r="I564" s="152"/>
      <c r="L564" s="147"/>
      <c r="M564" s="153"/>
      <c r="T564" s="154"/>
      <c r="AT564" s="149" t="s">
        <v>209</v>
      </c>
      <c r="AU564" s="149" t="s">
        <v>87</v>
      </c>
      <c r="AV564" s="12" t="s">
        <v>87</v>
      </c>
      <c r="AW564" s="12" t="s">
        <v>32</v>
      </c>
      <c r="AX564" s="12" t="s">
        <v>85</v>
      </c>
      <c r="AY564" s="149" t="s">
        <v>200</v>
      </c>
    </row>
    <row r="565" spans="2:65" s="1" customFormat="1" ht="21.75" customHeight="1">
      <c r="B565" s="32"/>
      <c r="C565" s="134" t="s">
        <v>953</v>
      </c>
      <c r="D565" s="134" t="s">
        <v>202</v>
      </c>
      <c r="E565" s="135" t="s">
        <v>954</v>
      </c>
      <c r="F565" s="136" t="s">
        <v>955</v>
      </c>
      <c r="G565" s="137" t="s">
        <v>226</v>
      </c>
      <c r="H565" s="138">
        <v>208.6</v>
      </c>
      <c r="I565" s="139"/>
      <c r="J565" s="140">
        <f>ROUND(I565*H565,2)</f>
        <v>0</v>
      </c>
      <c r="K565" s="136" t="s">
        <v>206</v>
      </c>
      <c r="L565" s="32"/>
      <c r="M565" s="141" t="s">
        <v>1</v>
      </c>
      <c r="N565" s="142" t="s">
        <v>42</v>
      </c>
      <c r="P565" s="143">
        <f>O565*H565</f>
        <v>0</v>
      </c>
      <c r="Q565" s="143">
        <v>0</v>
      </c>
      <c r="R565" s="143">
        <f>Q565*H565</f>
        <v>0</v>
      </c>
      <c r="S565" s="143">
        <v>0</v>
      </c>
      <c r="T565" s="144">
        <f>S565*H565</f>
        <v>0</v>
      </c>
      <c r="AR565" s="145" t="s">
        <v>207</v>
      </c>
      <c r="AT565" s="145" t="s">
        <v>202</v>
      </c>
      <c r="AU565" s="145" t="s">
        <v>87</v>
      </c>
      <c r="AY565" s="17" t="s">
        <v>200</v>
      </c>
      <c r="BE565" s="146">
        <f>IF(N565="základní",J565,0)</f>
        <v>0</v>
      </c>
      <c r="BF565" s="146">
        <f>IF(N565="snížená",J565,0)</f>
        <v>0</v>
      </c>
      <c r="BG565" s="146">
        <f>IF(N565="zákl. přenesená",J565,0)</f>
        <v>0</v>
      </c>
      <c r="BH565" s="146">
        <f>IF(N565="sníž. přenesená",J565,0)</f>
        <v>0</v>
      </c>
      <c r="BI565" s="146">
        <f>IF(N565="nulová",J565,0)</f>
        <v>0</v>
      </c>
      <c r="BJ565" s="17" t="s">
        <v>85</v>
      </c>
      <c r="BK565" s="146">
        <f>ROUND(I565*H565,2)</f>
        <v>0</v>
      </c>
      <c r="BL565" s="17" t="s">
        <v>207</v>
      </c>
      <c r="BM565" s="145" t="s">
        <v>956</v>
      </c>
    </row>
    <row r="566" spans="2:65" s="12" customFormat="1" ht="11.25">
      <c r="B566" s="147"/>
      <c r="D566" s="148" t="s">
        <v>209</v>
      </c>
      <c r="E566" s="149" t="s">
        <v>1</v>
      </c>
      <c r="F566" s="150" t="s">
        <v>952</v>
      </c>
      <c r="H566" s="151">
        <v>208.6</v>
      </c>
      <c r="I566" s="152"/>
      <c r="L566" s="147"/>
      <c r="M566" s="153"/>
      <c r="T566" s="154"/>
      <c r="AT566" s="149" t="s">
        <v>209</v>
      </c>
      <c r="AU566" s="149" t="s">
        <v>87</v>
      </c>
      <c r="AV566" s="12" t="s">
        <v>87</v>
      </c>
      <c r="AW566" s="12" t="s">
        <v>32</v>
      </c>
      <c r="AX566" s="12" t="s">
        <v>85</v>
      </c>
      <c r="AY566" s="149" t="s">
        <v>200</v>
      </c>
    </row>
    <row r="567" spans="2:65" s="1" customFormat="1" ht="24.2" customHeight="1">
      <c r="B567" s="32"/>
      <c r="C567" s="134" t="s">
        <v>957</v>
      </c>
      <c r="D567" s="134" t="s">
        <v>202</v>
      </c>
      <c r="E567" s="135" t="s">
        <v>958</v>
      </c>
      <c r="F567" s="136" t="s">
        <v>959</v>
      </c>
      <c r="G567" s="137" t="s">
        <v>226</v>
      </c>
      <c r="H567" s="138">
        <v>205.1</v>
      </c>
      <c r="I567" s="139"/>
      <c r="J567" s="140">
        <f>ROUND(I567*H567,2)</f>
        <v>0</v>
      </c>
      <c r="K567" s="136" t="s">
        <v>206</v>
      </c>
      <c r="L567" s="32"/>
      <c r="M567" s="141" t="s">
        <v>1</v>
      </c>
      <c r="N567" s="142" t="s">
        <v>42</v>
      </c>
      <c r="P567" s="143">
        <f>O567*H567</f>
        <v>0</v>
      </c>
      <c r="Q567" s="143">
        <v>9.0000000000000006E-5</v>
      </c>
      <c r="R567" s="143">
        <f>Q567*H567</f>
        <v>1.8459E-2</v>
      </c>
      <c r="S567" s="143">
        <v>0</v>
      </c>
      <c r="T567" s="144">
        <f>S567*H567</f>
        <v>0</v>
      </c>
      <c r="AR567" s="145" t="s">
        <v>207</v>
      </c>
      <c r="AT567" s="145" t="s">
        <v>202</v>
      </c>
      <c r="AU567" s="145" t="s">
        <v>87</v>
      </c>
      <c r="AY567" s="17" t="s">
        <v>200</v>
      </c>
      <c r="BE567" s="146">
        <f>IF(N567="základní",J567,0)</f>
        <v>0</v>
      </c>
      <c r="BF567" s="146">
        <f>IF(N567="snížená",J567,0)</f>
        <v>0</v>
      </c>
      <c r="BG567" s="146">
        <f>IF(N567="zákl. přenesená",J567,0)</f>
        <v>0</v>
      </c>
      <c r="BH567" s="146">
        <f>IF(N567="sníž. přenesená",J567,0)</f>
        <v>0</v>
      </c>
      <c r="BI567" s="146">
        <f>IF(N567="nulová",J567,0)</f>
        <v>0</v>
      </c>
      <c r="BJ567" s="17" t="s">
        <v>85</v>
      </c>
      <c r="BK567" s="146">
        <f>ROUND(I567*H567,2)</f>
        <v>0</v>
      </c>
      <c r="BL567" s="17" t="s">
        <v>207</v>
      </c>
      <c r="BM567" s="145" t="s">
        <v>960</v>
      </c>
    </row>
    <row r="568" spans="2:65" s="12" customFormat="1" ht="11.25">
      <c r="B568" s="147"/>
      <c r="D568" s="148" t="s">
        <v>209</v>
      </c>
      <c r="E568" s="149" t="s">
        <v>1</v>
      </c>
      <c r="F568" s="150" t="s">
        <v>119</v>
      </c>
      <c r="H568" s="151">
        <v>205.1</v>
      </c>
      <c r="I568" s="152"/>
      <c r="L568" s="147"/>
      <c r="M568" s="153"/>
      <c r="T568" s="154"/>
      <c r="AT568" s="149" t="s">
        <v>209</v>
      </c>
      <c r="AU568" s="149" t="s">
        <v>87</v>
      </c>
      <c r="AV568" s="12" t="s">
        <v>87</v>
      </c>
      <c r="AW568" s="12" t="s">
        <v>32</v>
      </c>
      <c r="AX568" s="12" t="s">
        <v>85</v>
      </c>
      <c r="AY568" s="149" t="s">
        <v>200</v>
      </c>
    </row>
    <row r="569" spans="2:65" s="1" customFormat="1" ht="24.2" customHeight="1">
      <c r="B569" s="32"/>
      <c r="C569" s="134" t="s">
        <v>961</v>
      </c>
      <c r="D569" s="134" t="s">
        <v>202</v>
      </c>
      <c r="E569" s="135" t="s">
        <v>962</v>
      </c>
      <c r="F569" s="136" t="s">
        <v>963</v>
      </c>
      <c r="G569" s="137" t="s">
        <v>302</v>
      </c>
      <c r="H569" s="138">
        <v>0.89400000000000002</v>
      </c>
      <c r="I569" s="139"/>
      <c r="J569" s="140">
        <f>ROUND(I569*H569,2)</f>
        <v>0</v>
      </c>
      <c r="K569" s="136" t="s">
        <v>206</v>
      </c>
      <c r="L569" s="32"/>
      <c r="M569" s="141" t="s">
        <v>1</v>
      </c>
      <c r="N569" s="142" t="s">
        <v>42</v>
      </c>
      <c r="P569" s="143">
        <f>O569*H569</f>
        <v>0</v>
      </c>
      <c r="Q569" s="143">
        <v>1.5298499999999999</v>
      </c>
      <c r="R569" s="143">
        <f>Q569*H569</f>
        <v>1.3676858999999999</v>
      </c>
      <c r="S569" s="143">
        <v>0</v>
      </c>
      <c r="T569" s="144">
        <f>S569*H569</f>
        <v>0</v>
      </c>
      <c r="AR569" s="145" t="s">
        <v>207</v>
      </c>
      <c r="AT569" s="145" t="s">
        <v>202</v>
      </c>
      <c r="AU569" s="145" t="s">
        <v>87</v>
      </c>
      <c r="AY569" s="17" t="s">
        <v>200</v>
      </c>
      <c r="BE569" s="146">
        <f>IF(N569="základní",J569,0)</f>
        <v>0</v>
      </c>
      <c r="BF569" s="146">
        <f>IF(N569="snížená",J569,0)</f>
        <v>0</v>
      </c>
      <c r="BG569" s="146">
        <f>IF(N569="zákl. přenesená",J569,0)</f>
        <v>0</v>
      </c>
      <c r="BH569" s="146">
        <f>IF(N569="sníž. přenesená",J569,0)</f>
        <v>0</v>
      </c>
      <c r="BI569" s="146">
        <f>IF(N569="nulová",J569,0)</f>
        <v>0</v>
      </c>
      <c r="BJ569" s="17" t="s">
        <v>85</v>
      </c>
      <c r="BK569" s="146">
        <f>ROUND(I569*H569,2)</f>
        <v>0</v>
      </c>
      <c r="BL569" s="17" t="s">
        <v>207</v>
      </c>
      <c r="BM569" s="145" t="s">
        <v>964</v>
      </c>
    </row>
    <row r="570" spans="2:65" s="14" customFormat="1" ht="11.25">
      <c r="B570" s="162"/>
      <c r="D570" s="148" t="s">
        <v>209</v>
      </c>
      <c r="E570" s="163" t="s">
        <v>1</v>
      </c>
      <c r="F570" s="164" t="s">
        <v>965</v>
      </c>
      <c r="H570" s="163" t="s">
        <v>1</v>
      </c>
      <c r="I570" s="165"/>
      <c r="L570" s="162"/>
      <c r="M570" s="166"/>
      <c r="T570" s="167"/>
      <c r="AT570" s="163" t="s">
        <v>209</v>
      </c>
      <c r="AU570" s="163" t="s">
        <v>87</v>
      </c>
      <c r="AV570" s="14" t="s">
        <v>85</v>
      </c>
      <c r="AW570" s="14" t="s">
        <v>32</v>
      </c>
      <c r="AX570" s="14" t="s">
        <v>77</v>
      </c>
      <c r="AY570" s="163" t="s">
        <v>200</v>
      </c>
    </row>
    <row r="571" spans="2:65" s="12" customFormat="1" ht="11.25">
      <c r="B571" s="147"/>
      <c r="D571" s="148" t="s">
        <v>209</v>
      </c>
      <c r="E571" s="149" t="s">
        <v>1</v>
      </c>
      <c r="F571" s="150" t="s">
        <v>966</v>
      </c>
      <c r="H571" s="151">
        <v>0.77</v>
      </c>
      <c r="I571" s="152"/>
      <c r="L571" s="147"/>
      <c r="M571" s="153"/>
      <c r="T571" s="154"/>
      <c r="AT571" s="149" t="s">
        <v>209</v>
      </c>
      <c r="AU571" s="149" t="s">
        <v>87</v>
      </c>
      <c r="AV571" s="12" t="s">
        <v>87</v>
      </c>
      <c r="AW571" s="12" t="s">
        <v>32</v>
      </c>
      <c r="AX571" s="12" t="s">
        <v>77</v>
      </c>
      <c r="AY571" s="149" t="s">
        <v>200</v>
      </c>
    </row>
    <row r="572" spans="2:65" s="12" customFormat="1" ht="11.25">
      <c r="B572" s="147"/>
      <c r="D572" s="148" t="s">
        <v>209</v>
      </c>
      <c r="E572" s="149" t="s">
        <v>1</v>
      </c>
      <c r="F572" s="150" t="s">
        <v>967</v>
      </c>
      <c r="H572" s="151">
        <v>4.2000000000000003E-2</v>
      </c>
      <c r="I572" s="152"/>
      <c r="L572" s="147"/>
      <c r="M572" s="153"/>
      <c r="T572" s="154"/>
      <c r="AT572" s="149" t="s">
        <v>209</v>
      </c>
      <c r="AU572" s="149" t="s">
        <v>87</v>
      </c>
      <c r="AV572" s="12" t="s">
        <v>87</v>
      </c>
      <c r="AW572" s="12" t="s">
        <v>32</v>
      </c>
      <c r="AX572" s="12" t="s">
        <v>77</v>
      </c>
      <c r="AY572" s="149" t="s">
        <v>200</v>
      </c>
    </row>
    <row r="573" spans="2:65" s="12" customFormat="1" ht="11.25">
      <c r="B573" s="147"/>
      <c r="D573" s="148" t="s">
        <v>209</v>
      </c>
      <c r="E573" s="149" t="s">
        <v>1</v>
      </c>
      <c r="F573" s="150" t="s">
        <v>968</v>
      </c>
      <c r="H573" s="151">
        <v>8.2000000000000003E-2</v>
      </c>
      <c r="I573" s="152"/>
      <c r="L573" s="147"/>
      <c r="M573" s="153"/>
      <c r="T573" s="154"/>
      <c r="AT573" s="149" t="s">
        <v>209</v>
      </c>
      <c r="AU573" s="149" t="s">
        <v>87</v>
      </c>
      <c r="AV573" s="12" t="s">
        <v>87</v>
      </c>
      <c r="AW573" s="12" t="s">
        <v>32</v>
      </c>
      <c r="AX573" s="12" t="s">
        <v>77</v>
      </c>
      <c r="AY573" s="149" t="s">
        <v>200</v>
      </c>
    </row>
    <row r="574" spans="2:65" s="13" customFormat="1" ht="11.25">
      <c r="B574" s="155"/>
      <c r="D574" s="148" t="s">
        <v>209</v>
      </c>
      <c r="E574" s="156" t="s">
        <v>1</v>
      </c>
      <c r="F574" s="157" t="s">
        <v>230</v>
      </c>
      <c r="H574" s="158">
        <v>0.89400000000000002</v>
      </c>
      <c r="I574" s="159"/>
      <c r="L574" s="155"/>
      <c r="M574" s="160"/>
      <c r="T574" s="161"/>
      <c r="AT574" s="156" t="s">
        <v>209</v>
      </c>
      <c r="AU574" s="156" t="s">
        <v>87</v>
      </c>
      <c r="AV574" s="13" t="s">
        <v>207</v>
      </c>
      <c r="AW574" s="13" t="s">
        <v>32</v>
      </c>
      <c r="AX574" s="13" t="s">
        <v>85</v>
      </c>
      <c r="AY574" s="156" t="s">
        <v>200</v>
      </c>
    </row>
    <row r="575" spans="2:65" s="1" customFormat="1" ht="16.5" customHeight="1">
      <c r="B575" s="32"/>
      <c r="C575" s="134" t="s">
        <v>969</v>
      </c>
      <c r="D575" s="134" t="s">
        <v>202</v>
      </c>
      <c r="E575" s="135" t="s">
        <v>970</v>
      </c>
      <c r="F575" s="136" t="s">
        <v>971</v>
      </c>
      <c r="G575" s="137" t="s">
        <v>574</v>
      </c>
      <c r="H575" s="138">
        <v>2</v>
      </c>
      <c r="I575" s="139"/>
      <c r="J575" s="140">
        <f>ROUND(I575*H575,2)</f>
        <v>0</v>
      </c>
      <c r="K575" s="136" t="s">
        <v>221</v>
      </c>
      <c r="L575" s="32"/>
      <c r="M575" s="141" t="s">
        <v>1</v>
      </c>
      <c r="N575" s="142" t="s">
        <v>42</v>
      </c>
      <c r="P575" s="143">
        <f>O575*H575</f>
        <v>0</v>
      </c>
      <c r="Q575" s="143">
        <v>5.0000000000000001E-4</v>
      </c>
      <c r="R575" s="143">
        <f>Q575*H575</f>
        <v>1E-3</v>
      </c>
      <c r="S575" s="143">
        <v>0</v>
      </c>
      <c r="T575" s="144">
        <f>S575*H575</f>
        <v>0</v>
      </c>
      <c r="AR575" s="145" t="s">
        <v>207</v>
      </c>
      <c r="AT575" s="145" t="s">
        <v>202</v>
      </c>
      <c r="AU575" s="145" t="s">
        <v>87</v>
      </c>
      <c r="AY575" s="17" t="s">
        <v>200</v>
      </c>
      <c r="BE575" s="146">
        <f>IF(N575="základní",J575,0)</f>
        <v>0</v>
      </c>
      <c r="BF575" s="146">
        <f>IF(N575="snížená",J575,0)</f>
        <v>0</v>
      </c>
      <c r="BG575" s="146">
        <f>IF(N575="zákl. přenesená",J575,0)</f>
        <v>0</v>
      </c>
      <c r="BH575" s="146">
        <f>IF(N575="sníž. přenesená",J575,0)</f>
        <v>0</v>
      </c>
      <c r="BI575" s="146">
        <f>IF(N575="nulová",J575,0)</f>
        <v>0</v>
      </c>
      <c r="BJ575" s="17" t="s">
        <v>85</v>
      </c>
      <c r="BK575" s="146">
        <f>ROUND(I575*H575,2)</f>
        <v>0</v>
      </c>
      <c r="BL575" s="17" t="s">
        <v>207</v>
      </c>
      <c r="BM575" s="145" t="s">
        <v>972</v>
      </c>
    </row>
    <row r="576" spans="2:65" s="12" customFormat="1" ht="11.25">
      <c r="B576" s="147"/>
      <c r="D576" s="148" t="s">
        <v>209</v>
      </c>
      <c r="E576" s="149" t="s">
        <v>1</v>
      </c>
      <c r="F576" s="150" t="s">
        <v>973</v>
      </c>
      <c r="H576" s="151">
        <v>2</v>
      </c>
      <c r="I576" s="152"/>
      <c r="L576" s="147"/>
      <c r="M576" s="153"/>
      <c r="T576" s="154"/>
      <c r="AT576" s="149" t="s">
        <v>209</v>
      </c>
      <c r="AU576" s="149" t="s">
        <v>87</v>
      </c>
      <c r="AV576" s="12" t="s">
        <v>87</v>
      </c>
      <c r="AW576" s="12" t="s">
        <v>32</v>
      </c>
      <c r="AX576" s="12" t="s">
        <v>85</v>
      </c>
      <c r="AY576" s="149" t="s">
        <v>200</v>
      </c>
    </row>
    <row r="577" spans="2:65" s="1" customFormat="1" ht="21.75" customHeight="1">
      <c r="B577" s="32"/>
      <c r="C577" s="134" t="s">
        <v>974</v>
      </c>
      <c r="D577" s="134" t="s">
        <v>202</v>
      </c>
      <c r="E577" s="135" t="s">
        <v>975</v>
      </c>
      <c r="F577" s="136" t="s">
        <v>976</v>
      </c>
      <c r="G577" s="137" t="s">
        <v>574</v>
      </c>
      <c r="H577" s="138">
        <v>13</v>
      </c>
      <c r="I577" s="139"/>
      <c r="J577" s="140">
        <f>ROUND(I577*H577,2)</f>
        <v>0</v>
      </c>
      <c r="K577" s="136" t="s">
        <v>221</v>
      </c>
      <c r="L577" s="32"/>
      <c r="M577" s="141" t="s">
        <v>1</v>
      </c>
      <c r="N577" s="142" t="s">
        <v>42</v>
      </c>
      <c r="P577" s="143">
        <f>O577*H577</f>
        <v>0</v>
      </c>
      <c r="Q577" s="143">
        <v>1.1800000000000001E-3</v>
      </c>
      <c r="R577" s="143">
        <f>Q577*H577</f>
        <v>1.5340000000000001E-2</v>
      </c>
      <c r="S577" s="143">
        <v>0</v>
      </c>
      <c r="T577" s="144">
        <f>S577*H577</f>
        <v>0</v>
      </c>
      <c r="AR577" s="145" t="s">
        <v>207</v>
      </c>
      <c r="AT577" s="145" t="s">
        <v>202</v>
      </c>
      <c r="AU577" s="145" t="s">
        <v>87</v>
      </c>
      <c r="AY577" s="17" t="s">
        <v>200</v>
      </c>
      <c r="BE577" s="146">
        <f>IF(N577="základní",J577,0)</f>
        <v>0</v>
      </c>
      <c r="BF577" s="146">
        <f>IF(N577="snížená",J577,0)</f>
        <v>0</v>
      </c>
      <c r="BG577" s="146">
        <f>IF(N577="zákl. přenesená",J577,0)</f>
        <v>0</v>
      </c>
      <c r="BH577" s="146">
        <f>IF(N577="sníž. přenesená",J577,0)</f>
        <v>0</v>
      </c>
      <c r="BI577" s="146">
        <f>IF(N577="nulová",J577,0)</f>
        <v>0</v>
      </c>
      <c r="BJ577" s="17" t="s">
        <v>85</v>
      </c>
      <c r="BK577" s="146">
        <f>ROUND(I577*H577,2)</f>
        <v>0</v>
      </c>
      <c r="BL577" s="17" t="s">
        <v>207</v>
      </c>
      <c r="BM577" s="145" t="s">
        <v>977</v>
      </c>
    </row>
    <row r="578" spans="2:65" s="1" customFormat="1" ht="21.75" customHeight="1">
      <c r="B578" s="32"/>
      <c r="C578" s="134" t="s">
        <v>978</v>
      </c>
      <c r="D578" s="134" t="s">
        <v>202</v>
      </c>
      <c r="E578" s="135" t="s">
        <v>979</v>
      </c>
      <c r="F578" s="136" t="s">
        <v>980</v>
      </c>
      <c r="G578" s="137" t="s">
        <v>574</v>
      </c>
      <c r="H578" s="138">
        <v>2</v>
      </c>
      <c r="I578" s="139"/>
      <c r="J578" s="140">
        <f>ROUND(I578*H578,2)</f>
        <v>0</v>
      </c>
      <c r="K578" s="136" t="s">
        <v>206</v>
      </c>
      <c r="L578" s="32"/>
      <c r="M578" s="141" t="s">
        <v>1</v>
      </c>
      <c r="N578" s="142" t="s">
        <v>42</v>
      </c>
      <c r="P578" s="143">
        <f>O578*H578</f>
        <v>0</v>
      </c>
      <c r="Q578" s="143">
        <v>1E-3</v>
      </c>
      <c r="R578" s="143">
        <f>Q578*H578</f>
        <v>2E-3</v>
      </c>
      <c r="S578" s="143">
        <v>0</v>
      </c>
      <c r="T578" s="144">
        <f>S578*H578</f>
        <v>0</v>
      </c>
      <c r="AR578" s="145" t="s">
        <v>207</v>
      </c>
      <c r="AT578" s="145" t="s">
        <v>202</v>
      </c>
      <c r="AU578" s="145" t="s">
        <v>87</v>
      </c>
      <c r="AY578" s="17" t="s">
        <v>200</v>
      </c>
      <c r="BE578" s="146">
        <f>IF(N578="základní",J578,0)</f>
        <v>0</v>
      </c>
      <c r="BF578" s="146">
        <f>IF(N578="snížená",J578,0)</f>
        <v>0</v>
      </c>
      <c r="BG578" s="146">
        <f>IF(N578="zákl. přenesená",J578,0)</f>
        <v>0</v>
      </c>
      <c r="BH578" s="146">
        <f>IF(N578="sníž. přenesená",J578,0)</f>
        <v>0</v>
      </c>
      <c r="BI578" s="146">
        <f>IF(N578="nulová",J578,0)</f>
        <v>0</v>
      </c>
      <c r="BJ578" s="17" t="s">
        <v>85</v>
      </c>
      <c r="BK578" s="146">
        <f>ROUND(I578*H578,2)</f>
        <v>0</v>
      </c>
      <c r="BL578" s="17" t="s">
        <v>207</v>
      </c>
      <c r="BM578" s="145" t="s">
        <v>981</v>
      </c>
    </row>
    <row r="579" spans="2:65" s="1" customFormat="1" ht="16.5" customHeight="1">
      <c r="B579" s="32"/>
      <c r="C579" s="134" t="s">
        <v>982</v>
      </c>
      <c r="D579" s="134" t="s">
        <v>202</v>
      </c>
      <c r="E579" s="135" t="s">
        <v>983</v>
      </c>
      <c r="F579" s="136" t="s">
        <v>984</v>
      </c>
      <c r="G579" s="137" t="s">
        <v>226</v>
      </c>
      <c r="H579" s="138">
        <v>240</v>
      </c>
      <c r="I579" s="139"/>
      <c r="J579" s="140">
        <f>ROUND(I579*H579,2)</f>
        <v>0</v>
      </c>
      <c r="K579" s="136" t="s">
        <v>206</v>
      </c>
      <c r="L579" s="32"/>
      <c r="M579" s="141" t="s">
        <v>1</v>
      </c>
      <c r="N579" s="142" t="s">
        <v>42</v>
      </c>
      <c r="P579" s="143">
        <f>O579*H579</f>
        <v>0</v>
      </c>
      <c r="Q579" s="143">
        <v>1.9000000000000001E-4</v>
      </c>
      <c r="R579" s="143">
        <f>Q579*H579</f>
        <v>4.5600000000000002E-2</v>
      </c>
      <c r="S579" s="143">
        <v>0</v>
      </c>
      <c r="T579" s="144">
        <f>S579*H579</f>
        <v>0</v>
      </c>
      <c r="AR579" s="145" t="s">
        <v>207</v>
      </c>
      <c r="AT579" s="145" t="s">
        <v>202</v>
      </c>
      <c r="AU579" s="145" t="s">
        <v>87</v>
      </c>
      <c r="AY579" s="17" t="s">
        <v>200</v>
      </c>
      <c r="BE579" s="146">
        <f>IF(N579="základní",J579,0)</f>
        <v>0</v>
      </c>
      <c r="BF579" s="146">
        <f>IF(N579="snížená",J579,0)</f>
        <v>0</v>
      </c>
      <c r="BG579" s="146">
        <f>IF(N579="zákl. přenesená",J579,0)</f>
        <v>0</v>
      </c>
      <c r="BH579" s="146">
        <f>IF(N579="sníž. přenesená",J579,0)</f>
        <v>0</v>
      </c>
      <c r="BI579" s="146">
        <f>IF(N579="nulová",J579,0)</f>
        <v>0</v>
      </c>
      <c r="BJ579" s="17" t="s">
        <v>85</v>
      </c>
      <c r="BK579" s="146">
        <f>ROUND(I579*H579,2)</f>
        <v>0</v>
      </c>
      <c r="BL579" s="17" t="s">
        <v>207</v>
      </c>
      <c r="BM579" s="145" t="s">
        <v>985</v>
      </c>
    </row>
    <row r="580" spans="2:65" s="1" customFormat="1" ht="37.9" customHeight="1">
      <c r="B580" s="32"/>
      <c r="C580" s="134" t="s">
        <v>986</v>
      </c>
      <c r="D580" s="134" t="s">
        <v>202</v>
      </c>
      <c r="E580" s="135" t="s">
        <v>987</v>
      </c>
      <c r="F580" s="136" t="s">
        <v>988</v>
      </c>
      <c r="G580" s="137" t="s">
        <v>574</v>
      </c>
      <c r="H580" s="138">
        <v>1</v>
      </c>
      <c r="I580" s="139"/>
      <c r="J580" s="140">
        <f>ROUND(I580*H580,2)</f>
        <v>0</v>
      </c>
      <c r="K580" s="136" t="s">
        <v>221</v>
      </c>
      <c r="L580" s="32"/>
      <c r="M580" s="141" t="s">
        <v>1</v>
      </c>
      <c r="N580" s="142" t="s">
        <v>42</v>
      </c>
      <c r="P580" s="143">
        <f>O580*H580</f>
        <v>0</v>
      </c>
      <c r="Q580" s="143">
        <v>0</v>
      </c>
      <c r="R580" s="143">
        <f>Q580*H580</f>
        <v>0</v>
      </c>
      <c r="S580" s="143">
        <v>0.15</v>
      </c>
      <c r="T580" s="144">
        <f>S580*H580</f>
        <v>0.15</v>
      </c>
      <c r="AR580" s="145" t="s">
        <v>207</v>
      </c>
      <c r="AT580" s="145" t="s">
        <v>202</v>
      </c>
      <c r="AU580" s="145" t="s">
        <v>87</v>
      </c>
      <c r="AY580" s="17" t="s">
        <v>200</v>
      </c>
      <c r="BE580" s="146">
        <f>IF(N580="základní",J580,0)</f>
        <v>0</v>
      </c>
      <c r="BF580" s="146">
        <f>IF(N580="snížená",J580,0)</f>
        <v>0</v>
      </c>
      <c r="BG580" s="146">
        <f>IF(N580="zákl. přenesená",J580,0)</f>
        <v>0</v>
      </c>
      <c r="BH580" s="146">
        <f>IF(N580="sníž. přenesená",J580,0)</f>
        <v>0</v>
      </c>
      <c r="BI580" s="146">
        <f>IF(N580="nulová",J580,0)</f>
        <v>0</v>
      </c>
      <c r="BJ580" s="17" t="s">
        <v>85</v>
      </c>
      <c r="BK580" s="146">
        <f>ROUND(I580*H580,2)</f>
        <v>0</v>
      </c>
      <c r="BL580" s="17" t="s">
        <v>207</v>
      </c>
      <c r="BM580" s="145" t="s">
        <v>989</v>
      </c>
    </row>
    <row r="581" spans="2:65" s="12" customFormat="1" ht="11.25">
      <c r="B581" s="147"/>
      <c r="D581" s="148" t="s">
        <v>209</v>
      </c>
      <c r="E581" s="149" t="s">
        <v>1</v>
      </c>
      <c r="F581" s="150" t="s">
        <v>990</v>
      </c>
      <c r="H581" s="151">
        <v>1</v>
      </c>
      <c r="I581" s="152"/>
      <c r="L581" s="147"/>
      <c r="M581" s="153"/>
      <c r="T581" s="154"/>
      <c r="AT581" s="149" t="s">
        <v>209</v>
      </c>
      <c r="AU581" s="149" t="s">
        <v>87</v>
      </c>
      <c r="AV581" s="12" t="s">
        <v>87</v>
      </c>
      <c r="AW581" s="12" t="s">
        <v>32</v>
      </c>
      <c r="AX581" s="12" t="s">
        <v>85</v>
      </c>
      <c r="AY581" s="149" t="s">
        <v>200</v>
      </c>
    </row>
    <row r="582" spans="2:65" s="1" customFormat="1" ht="24.2" customHeight="1">
      <c r="B582" s="32"/>
      <c r="C582" s="134" t="s">
        <v>991</v>
      </c>
      <c r="D582" s="134" t="s">
        <v>202</v>
      </c>
      <c r="E582" s="135" t="s">
        <v>992</v>
      </c>
      <c r="F582" s="136" t="s">
        <v>993</v>
      </c>
      <c r="G582" s="137" t="s">
        <v>302</v>
      </c>
      <c r="H582" s="138">
        <v>4.3109999999999999</v>
      </c>
      <c r="I582" s="139"/>
      <c r="J582" s="140">
        <f>ROUND(I582*H582,2)</f>
        <v>0</v>
      </c>
      <c r="K582" s="136" t="s">
        <v>206</v>
      </c>
      <c r="L582" s="32"/>
      <c r="M582" s="141" t="s">
        <v>1</v>
      </c>
      <c r="N582" s="142" t="s">
        <v>42</v>
      </c>
      <c r="P582" s="143">
        <f>O582*H582</f>
        <v>0</v>
      </c>
      <c r="Q582" s="143">
        <v>0</v>
      </c>
      <c r="R582" s="143">
        <f>Q582*H582</f>
        <v>0</v>
      </c>
      <c r="S582" s="143">
        <v>0.36</v>
      </c>
      <c r="T582" s="144">
        <f>S582*H582</f>
        <v>1.55196</v>
      </c>
      <c r="AR582" s="145" t="s">
        <v>207</v>
      </c>
      <c r="AT582" s="145" t="s">
        <v>202</v>
      </c>
      <c r="AU582" s="145" t="s">
        <v>87</v>
      </c>
      <c r="AY582" s="17" t="s">
        <v>200</v>
      </c>
      <c r="BE582" s="146">
        <f>IF(N582="základní",J582,0)</f>
        <v>0</v>
      </c>
      <c r="BF582" s="146">
        <f>IF(N582="snížená",J582,0)</f>
        <v>0</v>
      </c>
      <c r="BG582" s="146">
        <f>IF(N582="zákl. přenesená",J582,0)</f>
        <v>0</v>
      </c>
      <c r="BH582" s="146">
        <f>IF(N582="sníž. přenesená",J582,0)</f>
        <v>0</v>
      </c>
      <c r="BI582" s="146">
        <f>IF(N582="nulová",J582,0)</f>
        <v>0</v>
      </c>
      <c r="BJ582" s="17" t="s">
        <v>85</v>
      </c>
      <c r="BK582" s="146">
        <f>ROUND(I582*H582,2)</f>
        <v>0</v>
      </c>
      <c r="BL582" s="17" t="s">
        <v>207</v>
      </c>
      <c r="BM582" s="145" t="s">
        <v>994</v>
      </c>
    </row>
    <row r="583" spans="2:65" s="12" customFormat="1" ht="11.25">
      <c r="B583" s="147"/>
      <c r="D583" s="148" t="s">
        <v>209</v>
      </c>
      <c r="E583" s="149" t="s">
        <v>1</v>
      </c>
      <c r="F583" s="150" t="s">
        <v>995</v>
      </c>
      <c r="H583" s="151">
        <v>4.3109999999999999</v>
      </c>
      <c r="I583" s="152"/>
      <c r="L583" s="147"/>
      <c r="M583" s="153"/>
      <c r="T583" s="154"/>
      <c r="AT583" s="149" t="s">
        <v>209</v>
      </c>
      <c r="AU583" s="149" t="s">
        <v>87</v>
      </c>
      <c r="AV583" s="12" t="s">
        <v>87</v>
      </c>
      <c r="AW583" s="12" t="s">
        <v>32</v>
      </c>
      <c r="AX583" s="12" t="s">
        <v>85</v>
      </c>
      <c r="AY583" s="149" t="s">
        <v>200</v>
      </c>
    </row>
    <row r="584" spans="2:65" s="1" customFormat="1" ht="24.2" customHeight="1">
      <c r="B584" s="32"/>
      <c r="C584" s="134" t="s">
        <v>996</v>
      </c>
      <c r="D584" s="134" t="s">
        <v>202</v>
      </c>
      <c r="E584" s="135" t="s">
        <v>997</v>
      </c>
      <c r="F584" s="136" t="s">
        <v>998</v>
      </c>
      <c r="G584" s="137" t="s">
        <v>302</v>
      </c>
      <c r="H584" s="138">
        <v>1.74</v>
      </c>
      <c r="I584" s="139"/>
      <c r="J584" s="140">
        <f>ROUND(I584*H584,2)</f>
        <v>0</v>
      </c>
      <c r="K584" s="136" t="s">
        <v>206</v>
      </c>
      <c r="L584" s="32"/>
      <c r="M584" s="141" t="s">
        <v>1</v>
      </c>
      <c r="N584" s="142" t="s">
        <v>42</v>
      </c>
      <c r="P584" s="143">
        <f>O584*H584</f>
        <v>0</v>
      </c>
      <c r="Q584" s="143">
        <v>0</v>
      </c>
      <c r="R584" s="143">
        <f>Q584*H584</f>
        <v>0</v>
      </c>
      <c r="S584" s="143">
        <v>0.55000000000000004</v>
      </c>
      <c r="T584" s="144">
        <f>S584*H584</f>
        <v>0.95700000000000007</v>
      </c>
      <c r="AR584" s="145" t="s">
        <v>207</v>
      </c>
      <c r="AT584" s="145" t="s">
        <v>202</v>
      </c>
      <c r="AU584" s="145" t="s">
        <v>87</v>
      </c>
      <c r="AY584" s="17" t="s">
        <v>200</v>
      </c>
      <c r="BE584" s="146">
        <f>IF(N584="základní",J584,0)</f>
        <v>0</v>
      </c>
      <c r="BF584" s="146">
        <f>IF(N584="snížená",J584,0)</f>
        <v>0</v>
      </c>
      <c r="BG584" s="146">
        <f>IF(N584="zákl. přenesená",J584,0)</f>
        <v>0</v>
      </c>
      <c r="BH584" s="146">
        <f>IF(N584="sníž. přenesená",J584,0)</f>
        <v>0</v>
      </c>
      <c r="BI584" s="146">
        <f>IF(N584="nulová",J584,0)</f>
        <v>0</v>
      </c>
      <c r="BJ584" s="17" t="s">
        <v>85</v>
      </c>
      <c r="BK584" s="146">
        <f>ROUND(I584*H584,2)</f>
        <v>0</v>
      </c>
      <c r="BL584" s="17" t="s">
        <v>207</v>
      </c>
      <c r="BM584" s="145" t="s">
        <v>999</v>
      </c>
    </row>
    <row r="585" spans="2:65" s="14" customFormat="1" ht="11.25">
      <c r="B585" s="162"/>
      <c r="D585" s="148" t="s">
        <v>209</v>
      </c>
      <c r="E585" s="163" t="s">
        <v>1</v>
      </c>
      <c r="F585" s="164" t="s">
        <v>1000</v>
      </c>
      <c r="H585" s="163" t="s">
        <v>1</v>
      </c>
      <c r="I585" s="165"/>
      <c r="L585" s="162"/>
      <c r="M585" s="166"/>
      <c r="T585" s="167"/>
      <c r="AT585" s="163" t="s">
        <v>209</v>
      </c>
      <c r="AU585" s="163" t="s">
        <v>87</v>
      </c>
      <c r="AV585" s="14" t="s">
        <v>85</v>
      </c>
      <c r="AW585" s="14" t="s">
        <v>32</v>
      </c>
      <c r="AX585" s="14" t="s">
        <v>77</v>
      </c>
      <c r="AY585" s="163" t="s">
        <v>200</v>
      </c>
    </row>
    <row r="586" spans="2:65" s="14" customFormat="1" ht="11.25">
      <c r="B586" s="162"/>
      <c r="D586" s="148" t="s">
        <v>209</v>
      </c>
      <c r="E586" s="163" t="s">
        <v>1</v>
      </c>
      <c r="F586" s="164" t="s">
        <v>1001</v>
      </c>
      <c r="H586" s="163" t="s">
        <v>1</v>
      </c>
      <c r="I586" s="165"/>
      <c r="L586" s="162"/>
      <c r="M586" s="166"/>
      <c r="T586" s="167"/>
      <c r="AT586" s="163" t="s">
        <v>209</v>
      </c>
      <c r="AU586" s="163" t="s">
        <v>87</v>
      </c>
      <c r="AV586" s="14" t="s">
        <v>85</v>
      </c>
      <c r="AW586" s="14" t="s">
        <v>32</v>
      </c>
      <c r="AX586" s="14" t="s">
        <v>77</v>
      </c>
      <c r="AY586" s="163" t="s">
        <v>200</v>
      </c>
    </row>
    <row r="587" spans="2:65" s="12" customFormat="1" ht="11.25">
      <c r="B587" s="147"/>
      <c r="D587" s="148" t="s">
        <v>209</v>
      </c>
      <c r="E587" s="149" t="s">
        <v>1</v>
      </c>
      <c r="F587" s="150" t="s">
        <v>1002</v>
      </c>
      <c r="H587" s="151">
        <v>1.35</v>
      </c>
      <c r="I587" s="152"/>
      <c r="L587" s="147"/>
      <c r="M587" s="153"/>
      <c r="T587" s="154"/>
      <c r="AT587" s="149" t="s">
        <v>209</v>
      </c>
      <c r="AU587" s="149" t="s">
        <v>87</v>
      </c>
      <c r="AV587" s="12" t="s">
        <v>87</v>
      </c>
      <c r="AW587" s="12" t="s">
        <v>32</v>
      </c>
      <c r="AX587" s="12" t="s">
        <v>77</v>
      </c>
      <c r="AY587" s="149" t="s">
        <v>200</v>
      </c>
    </row>
    <row r="588" spans="2:65" s="12" customFormat="1" ht="11.25">
      <c r="B588" s="147"/>
      <c r="D588" s="148" t="s">
        <v>209</v>
      </c>
      <c r="E588" s="149" t="s">
        <v>1</v>
      </c>
      <c r="F588" s="150" t="s">
        <v>1003</v>
      </c>
      <c r="H588" s="151">
        <v>-0.51</v>
      </c>
      <c r="I588" s="152"/>
      <c r="L588" s="147"/>
      <c r="M588" s="153"/>
      <c r="T588" s="154"/>
      <c r="AT588" s="149" t="s">
        <v>209</v>
      </c>
      <c r="AU588" s="149" t="s">
        <v>87</v>
      </c>
      <c r="AV588" s="12" t="s">
        <v>87</v>
      </c>
      <c r="AW588" s="12" t="s">
        <v>32</v>
      </c>
      <c r="AX588" s="12" t="s">
        <v>77</v>
      </c>
      <c r="AY588" s="149" t="s">
        <v>200</v>
      </c>
    </row>
    <row r="589" spans="2:65" s="14" customFormat="1" ht="11.25">
      <c r="B589" s="162"/>
      <c r="D589" s="148" t="s">
        <v>209</v>
      </c>
      <c r="E589" s="163" t="s">
        <v>1</v>
      </c>
      <c r="F589" s="164" t="s">
        <v>1004</v>
      </c>
      <c r="H589" s="163" t="s">
        <v>1</v>
      </c>
      <c r="I589" s="165"/>
      <c r="L589" s="162"/>
      <c r="M589" s="166"/>
      <c r="T589" s="167"/>
      <c r="AT589" s="163" t="s">
        <v>209</v>
      </c>
      <c r="AU589" s="163" t="s">
        <v>87</v>
      </c>
      <c r="AV589" s="14" t="s">
        <v>85</v>
      </c>
      <c r="AW589" s="14" t="s">
        <v>32</v>
      </c>
      <c r="AX589" s="14" t="s">
        <v>77</v>
      </c>
      <c r="AY589" s="163" t="s">
        <v>200</v>
      </c>
    </row>
    <row r="590" spans="2:65" s="12" customFormat="1" ht="11.25">
      <c r="B590" s="147"/>
      <c r="D590" s="148" t="s">
        <v>209</v>
      </c>
      <c r="E590" s="149" t="s">
        <v>1</v>
      </c>
      <c r="F590" s="150" t="s">
        <v>1005</v>
      </c>
      <c r="H590" s="151">
        <v>0.9</v>
      </c>
      <c r="I590" s="152"/>
      <c r="L590" s="147"/>
      <c r="M590" s="153"/>
      <c r="T590" s="154"/>
      <c r="AT590" s="149" t="s">
        <v>209</v>
      </c>
      <c r="AU590" s="149" t="s">
        <v>87</v>
      </c>
      <c r="AV590" s="12" t="s">
        <v>87</v>
      </c>
      <c r="AW590" s="12" t="s">
        <v>32</v>
      </c>
      <c r="AX590" s="12" t="s">
        <v>77</v>
      </c>
      <c r="AY590" s="149" t="s">
        <v>200</v>
      </c>
    </row>
    <row r="591" spans="2:65" s="13" customFormat="1" ht="11.25">
      <c r="B591" s="155"/>
      <c r="D591" s="148" t="s">
        <v>209</v>
      </c>
      <c r="E591" s="156" t="s">
        <v>1</v>
      </c>
      <c r="F591" s="157" t="s">
        <v>230</v>
      </c>
      <c r="H591" s="158">
        <v>1.74</v>
      </c>
      <c r="I591" s="159"/>
      <c r="L591" s="155"/>
      <c r="M591" s="160"/>
      <c r="T591" s="161"/>
      <c r="AT591" s="156" t="s">
        <v>209</v>
      </c>
      <c r="AU591" s="156" t="s">
        <v>87</v>
      </c>
      <c r="AV591" s="13" t="s">
        <v>207</v>
      </c>
      <c r="AW591" s="13" t="s">
        <v>32</v>
      </c>
      <c r="AX591" s="13" t="s">
        <v>85</v>
      </c>
      <c r="AY591" s="156" t="s">
        <v>200</v>
      </c>
    </row>
    <row r="592" spans="2:65" s="1" customFormat="1" ht="21.75" customHeight="1">
      <c r="B592" s="32"/>
      <c r="C592" s="134" t="s">
        <v>1006</v>
      </c>
      <c r="D592" s="134" t="s">
        <v>202</v>
      </c>
      <c r="E592" s="135" t="s">
        <v>274</v>
      </c>
      <c r="F592" s="136" t="s">
        <v>275</v>
      </c>
      <c r="G592" s="137" t="s">
        <v>213</v>
      </c>
      <c r="H592" s="138">
        <v>2.673</v>
      </c>
      <c r="I592" s="139"/>
      <c r="J592" s="140">
        <f>ROUND(I592*H592,2)</f>
        <v>0</v>
      </c>
      <c r="K592" s="136" t="s">
        <v>206</v>
      </c>
      <c r="L592" s="32"/>
      <c r="M592" s="141" t="s">
        <v>1</v>
      </c>
      <c r="N592" s="142" t="s">
        <v>42</v>
      </c>
      <c r="P592" s="143">
        <f>O592*H592</f>
        <v>0</v>
      </c>
      <c r="Q592" s="143">
        <v>0</v>
      </c>
      <c r="R592" s="143">
        <f>Q592*H592</f>
        <v>0</v>
      </c>
      <c r="S592" s="143">
        <v>0</v>
      </c>
      <c r="T592" s="144">
        <f>S592*H592</f>
        <v>0</v>
      </c>
      <c r="AR592" s="145" t="s">
        <v>207</v>
      </c>
      <c r="AT592" s="145" t="s">
        <v>202</v>
      </c>
      <c r="AU592" s="145" t="s">
        <v>87</v>
      </c>
      <c r="AY592" s="17" t="s">
        <v>200</v>
      </c>
      <c r="BE592" s="146">
        <f>IF(N592="základní",J592,0)</f>
        <v>0</v>
      </c>
      <c r="BF592" s="146">
        <f>IF(N592="snížená",J592,0)</f>
        <v>0</v>
      </c>
      <c r="BG592" s="146">
        <f>IF(N592="zákl. přenesená",J592,0)</f>
        <v>0</v>
      </c>
      <c r="BH592" s="146">
        <f>IF(N592="sníž. přenesená",J592,0)</f>
        <v>0</v>
      </c>
      <c r="BI592" s="146">
        <f>IF(N592="nulová",J592,0)</f>
        <v>0</v>
      </c>
      <c r="BJ592" s="17" t="s">
        <v>85</v>
      </c>
      <c r="BK592" s="146">
        <f>ROUND(I592*H592,2)</f>
        <v>0</v>
      </c>
      <c r="BL592" s="17" t="s">
        <v>207</v>
      </c>
      <c r="BM592" s="145" t="s">
        <v>1007</v>
      </c>
    </row>
    <row r="593" spans="2:65" s="1" customFormat="1" ht="24.2" customHeight="1">
      <c r="B593" s="32"/>
      <c r="C593" s="134" t="s">
        <v>1008</v>
      </c>
      <c r="D593" s="134" t="s">
        <v>202</v>
      </c>
      <c r="E593" s="135" t="s">
        <v>278</v>
      </c>
      <c r="F593" s="136" t="s">
        <v>279</v>
      </c>
      <c r="G593" s="137" t="s">
        <v>213</v>
      </c>
      <c r="H593" s="138">
        <v>13.365</v>
      </c>
      <c r="I593" s="139"/>
      <c r="J593" s="140">
        <f>ROUND(I593*H593,2)</f>
        <v>0</v>
      </c>
      <c r="K593" s="136" t="s">
        <v>206</v>
      </c>
      <c r="L593" s="32"/>
      <c r="M593" s="141" t="s">
        <v>1</v>
      </c>
      <c r="N593" s="142" t="s">
        <v>42</v>
      </c>
      <c r="P593" s="143">
        <f>O593*H593</f>
        <v>0</v>
      </c>
      <c r="Q593" s="143">
        <v>0</v>
      </c>
      <c r="R593" s="143">
        <f>Q593*H593</f>
        <v>0</v>
      </c>
      <c r="S593" s="143">
        <v>0</v>
      </c>
      <c r="T593" s="144">
        <f>S593*H593</f>
        <v>0</v>
      </c>
      <c r="AR593" s="145" t="s">
        <v>207</v>
      </c>
      <c r="AT593" s="145" t="s">
        <v>202</v>
      </c>
      <c r="AU593" s="145" t="s">
        <v>87</v>
      </c>
      <c r="AY593" s="17" t="s">
        <v>200</v>
      </c>
      <c r="BE593" s="146">
        <f>IF(N593="základní",J593,0)</f>
        <v>0</v>
      </c>
      <c r="BF593" s="146">
        <f>IF(N593="snížená",J593,0)</f>
        <v>0</v>
      </c>
      <c r="BG593" s="146">
        <f>IF(N593="zákl. přenesená",J593,0)</f>
        <v>0</v>
      </c>
      <c r="BH593" s="146">
        <f>IF(N593="sníž. přenesená",J593,0)</f>
        <v>0</v>
      </c>
      <c r="BI593" s="146">
        <f>IF(N593="nulová",J593,0)</f>
        <v>0</v>
      </c>
      <c r="BJ593" s="17" t="s">
        <v>85</v>
      </c>
      <c r="BK593" s="146">
        <f>ROUND(I593*H593,2)</f>
        <v>0</v>
      </c>
      <c r="BL593" s="17" t="s">
        <v>207</v>
      </c>
      <c r="BM593" s="145" t="s">
        <v>1009</v>
      </c>
    </row>
    <row r="594" spans="2:65" s="12" customFormat="1" ht="11.25">
      <c r="B594" s="147"/>
      <c r="D594" s="148" t="s">
        <v>209</v>
      </c>
      <c r="F594" s="150" t="s">
        <v>1010</v>
      </c>
      <c r="H594" s="151">
        <v>13.365</v>
      </c>
      <c r="I594" s="152"/>
      <c r="L594" s="147"/>
      <c r="M594" s="153"/>
      <c r="T594" s="154"/>
      <c r="AT594" s="149" t="s">
        <v>209</v>
      </c>
      <c r="AU594" s="149" t="s">
        <v>87</v>
      </c>
      <c r="AV594" s="12" t="s">
        <v>87</v>
      </c>
      <c r="AW594" s="12" t="s">
        <v>4</v>
      </c>
      <c r="AX594" s="12" t="s">
        <v>85</v>
      </c>
      <c r="AY594" s="149" t="s">
        <v>200</v>
      </c>
    </row>
    <row r="595" spans="2:65" s="1" customFormat="1" ht="33" customHeight="1">
      <c r="B595" s="32"/>
      <c r="C595" s="134" t="s">
        <v>1011</v>
      </c>
      <c r="D595" s="134" t="s">
        <v>202</v>
      </c>
      <c r="E595" s="135" t="s">
        <v>1012</v>
      </c>
      <c r="F595" s="136" t="s">
        <v>1013</v>
      </c>
      <c r="G595" s="137" t="s">
        <v>213</v>
      </c>
      <c r="H595" s="138">
        <v>2.673</v>
      </c>
      <c r="I595" s="139"/>
      <c r="J595" s="140">
        <f>ROUND(I595*H595,2)</f>
        <v>0</v>
      </c>
      <c r="K595" s="136" t="s">
        <v>221</v>
      </c>
      <c r="L595" s="32"/>
      <c r="M595" s="141" t="s">
        <v>1</v>
      </c>
      <c r="N595" s="142" t="s">
        <v>42</v>
      </c>
      <c r="P595" s="143">
        <f>O595*H595</f>
        <v>0</v>
      </c>
      <c r="Q595" s="143">
        <v>0</v>
      </c>
      <c r="R595" s="143">
        <f>Q595*H595</f>
        <v>0</v>
      </c>
      <c r="S595" s="143">
        <v>0</v>
      </c>
      <c r="T595" s="144">
        <f>S595*H595</f>
        <v>0</v>
      </c>
      <c r="AR595" s="145" t="s">
        <v>207</v>
      </c>
      <c r="AT595" s="145" t="s">
        <v>202</v>
      </c>
      <c r="AU595" s="145" t="s">
        <v>87</v>
      </c>
      <c r="AY595" s="17" t="s">
        <v>200</v>
      </c>
      <c r="BE595" s="146">
        <f>IF(N595="základní",J595,0)</f>
        <v>0</v>
      </c>
      <c r="BF595" s="146">
        <f>IF(N595="snížená",J595,0)</f>
        <v>0</v>
      </c>
      <c r="BG595" s="146">
        <f>IF(N595="zákl. přenesená",J595,0)</f>
        <v>0</v>
      </c>
      <c r="BH595" s="146">
        <f>IF(N595="sníž. přenesená",J595,0)</f>
        <v>0</v>
      </c>
      <c r="BI595" s="146">
        <f>IF(N595="nulová",J595,0)</f>
        <v>0</v>
      </c>
      <c r="BJ595" s="17" t="s">
        <v>85</v>
      </c>
      <c r="BK595" s="146">
        <f>ROUND(I595*H595,2)</f>
        <v>0</v>
      </c>
      <c r="BL595" s="17" t="s">
        <v>207</v>
      </c>
      <c r="BM595" s="145" t="s">
        <v>1014</v>
      </c>
    </row>
    <row r="596" spans="2:65" s="11" customFormat="1" ht="22.9" customHeight="1">
      <c r="B596" s="122"/>
      <c r="D596" s="123" t="s">
        <v>76</v>
      </c>
      <c r="E596" s="132" t="s">
        <v>1015</v>
      </c>
      <c r="F596" s="132" t="s">
        <v>1016</v>
      </c>
      <c r="I596" s="125"/>
      <c r="J596" s="133">
        <f>BK596</f>
        <v>0</v>
      </c>
      <c r="L596" s="122"/>
      <c r="M596" s="127"/>
      <c r="P596" s="128">
        <f>SUM(P597:P618)</f>
        <v>0</v>
      </c>
      <c r="R596" s="128">
        <f>SUM(R597:R618)</f>
        <v>0.22882000000000002</v>
      </c>
      <c r="T596" s="129">
        <f>SUM(T597:T618)</f>
        <v>0</v>
      </c>
      <c r="AR596" s="123" t="s">
        <v>85</v>
      </c>
      <c r="AT596" s="130" t="s">
        <v>76</v>
      </c>
      <c r="AU596" s="130" t="s">
        <v>85</v>
      </c>
      <c r="AY596" s="123" t="s">
        <v>200</v>
      </c>
      <c r="BK596" s="131">
        <f>SUM(BK597:BK618)</f>
        <v>0</v>
      </c>
    </row>
    <row r="597" spans="2:65" s="1" customFormat="1" ht="24.2" customHeight="1">
      <c r="B597" s="32"/>
      <c r="C597" s="134" t="s">
        <v>1017</v>
      </c>
      <c r="D597" s="134" t="s">
        <v>202</v>
      </c>
      <c r="E597" s="135" t="s">
        <v>1018</v>
      </c>
      <c r="F597" s="136" t="s">
        <v>1019</v>
      </c>
      <c r="G597" s="137" t="s">
        <v>574</v>
      </c>
      <c r="H597" s="138">
        <v>1</v>
      </c>
      <c r="I597" s="139"/>
      <c r="J597" s="140">
        <f>ROUND(I597*H597,2)</f>
        <v>0</v>
      </c>
      <c r="K597" s="136" t="s">
        <v>206</v>
      </c>
      <c r="L597" s="32"/>
      <c r="M597" s="141" t="s">
        <v>1</v>
      </c>
      <c r="N597" s="142" t="s">
        <v>42</v>
      </c>
      <c r="P597" s="143">
        <f>O597*H597</f>
        <v>0</v>
      </c>
      <c r="Q597" s="143">
        <v>1.67E-3</v>
      </c>
      <c r="R597" s="143">
        <f>Q597*H597</f>
        <v>1.67E-3</v>
      </c>
      <c r="S597" s="143">
        <v>0</v>
      </c>
      <c r="T597" s="144">
        <f>S597*H597</f>
        <v>0</v>
      </c>
      <c r="AR597" s="145" t="s">
        <v>207</v>
      </c>
      <c r="AT597" s="145" t="s">
        <v>202</v>
      </c>
      <c r="AU597" s="145" t="s">
        <v>87</v>
      </c>
      <c r="AY597" s="17" t="s">
        <v>200</v>
      </c>
      <c r="BE597" s="146">
        <f>IF(N597="základní",J597,0)</f>
        <v>0</v>
      </c>
      <c r="BF597" s="146">
        <f>IF(N597="snížená",J597,0)</f>
        <v>0</v>
      </c>
      <c r="BG597" s="146">
        <f>IF(N597="zákl. přenesená",J597,0)</f>
        <v>0</v>
      </c>
      <c r="BH597" s="146">
        <f>IF(N597="sníž. přenesená",J597,0)</f>
        <v>0</v>
      </c>
      <c r="BI597" s="146">
        <f>IF(N597="nulová",J597,0)</f>
        <v>0</v>
      </c>
      <c r="BJ597" s="17" t="s">
        <v>85</v>
      </c>
      <c r="BK597" s="146">
        <f>ROUND(I597*H597,2)</f>
        <v>0</v>
      </c>
      <c r="BL597" s="17" t="s">
        <v>207</v>
      </c>
      <c r="BM597" s="145" t="s">
        <v>1020</v>
      </c>
    </row>
    <row r="598" spans="2:65" s="12" customFormat="1" ht="11.25">
      <c r="B598" s="147"/>
      <c r="D598" s="148" t="s">
        <v>209</v>
      </c>
      <c r="F598" s="150" t="s">
        <v>1021</v>
      </c>
      <c r="H598" s="151">
        <v>1</v>
      </c>
      <c r="I598" s="152"/>
      <c r="L598" s="147"/>
      <c r="M598" s="153"/>
      <c r="T598" s="154"/>
      <c r="AT598" s="149" t="s">
        <v>209</v>
      </c>
      <c r="AU598" s="149" t="s">
        <v>87</v>
      </c>
      <c r="AV598" s="12" t="s">
        <v>87</v>
      </c>
      <c r="AW598" s="12" t="s">
        <v>4</v>
      </c>
      <c r="AX598" s="12" t="s">
        <v>85</v>
      </c>
      <c r="AY598" s="149" t="s">
        <v>200</v>
      </c>
    </row>
    <row r="599" spans="2:65" s="1" customFormat="1" ht="16.5" customHeight="1">
      <c r="B599" s="32"/>
      <c r="C599" s="175" t="s">
        <v>1022</v>
      </c>
      <c r="D599" s="175" t="s">
        <v>451</v>
      </c>
      <c r="E599" s="176" t="s">
        <v>1023</v>
      </c>
      <c r="F599" s="177" t="s">
        <v>1024</v>
      </c>
      <c r="G599" s="178" t="s">
        <v>574</v>
      </c>
      <c r="H599" s="179">
        <v>1</v>
      </c>
      <c r="I599" s="180"/>
      <c r="J599" s="181">
        <f t="shared" ref="J599:J618" si="20">ROUND(I599*H599,2)</f>
        <v>0</v>
      </c>
      <c r="K599" s="177" t="s">
        <v>221</v>
      </c>
      <c r="L599" s="182"/>
      <c r="M599" s="183" t="s">
        <v>1</v>
      </c>
      <c r="N599" s="184" t="s">
        <v>42</v>
      </c>
      <c r="P599" s="143">
        <f t="shared" ref="P599:P618" si="21">O599*H599</f>
        <v>0</v>
      </c>
      <c r="Q599" s="143">
        <v>1.017E-2</v>
      </c>
      <c r="R599" s="143">
        <f t="shared" ref="R599:R618" si="22">Q599*H599</f>
        <v>1.017E-2</v>
      </c>
      <c r="S599" s="143">
        <v>0</v>
      </c>
      <c r="T599" s="144">
        <f t="shared" ref="T599:T618" si="23">S599*H599</f>
        <v>0</v>
      </c>
      <c r="AR599" s="145" t="s">
        <v>239</v>
      </c>
      <c r="AT599" s="145" t="s">
        <v>451</v>
      </c>
      <c r="AU599" s="145" t="s">
        <v>87</v>
      </c>
      <c r="AY599" s="17" t="s">
        <v>200</v>
      </c>
      <c r="BE599" s="146">
        <f t="shared" ref="BE599:BE618" si="24">IF(N599="základní",J599,0)</f>
        <v>0</v>
      </c>
      <c r="BF599" s="146">
        <f t="shared" ref="BF599:BF618" si="25">IF(N599="snížená",J599,0)</f>
        <v>0</v>
      </c>
      <c r="BG599" s="146">
        <f t="shared" ref="BG599:BG618" si="26">IF(N599="zákl. přenesená",J599,0)</f>
        <v>0</v>
      </c>
      <c r="BH599" s="146">
        <f t="shared" ref="BH599:BH618" si="27">IF(N599="sníž. přenesená",J599,0)</f>
        <v>0</v>
      </c>
      <c r="BI599" s="146">
        <f t="shared" ref="BI599:BI618" si="28">IF(N599="nulová",J599,0)</f>
        <v>0</v>
      </c>
      <c r="BJ599" s="17" t="s">
        <v>85</v>
      </c>
      <c r="BK599" s="146">
        <f t="shared" ref="BK599:BK618" si="29">ROUND(I599*H599,2)</f>
        <v>0</v>
      </c>
      <c r="BL599" s="17" t="s">
        <v>207</v>
      </c>
      <c r="BM599" s="145" t="s">
        <v>1025</v>
      </c>
    </row>
    <row r="600" spans="2:65" s="1" customFormat="1" ht="24.2" customHeight="1">
      <c r="B600" s="32"/>
      <c r="C600" s="134" t="s">
        <v>1026</v>
      </c>
      <c r="D600" s="134" t="s">
        <v>202</v>
      </c>
      <c r="E600" s="135" t="s">
        <v>1027</v>
      </c>
      <c r="F600" s="136" t="s">
        <v>1028</v>
      </c>
      <c r="G600" s="137" t="s">
        <v>574</v>
      </c>
      <c r="H600" s="138">
        <v>3</v>
      </c>
      <c r="I600" s="139"/>
      <c r="J600" s="140">
        <f t="shared" si="20"/>
        <v>0</v>
      </c>
      <c r="K600" s="136" t="s">
        <v>206</v>
      </c>
      <c r="L600" s="32"/>
      <c r="M600" s="141" t="s">
        <v>1</v>
      </c>
      <c r="N600" s="142" t="s">
        <v>42</v>
      </c>
      <c r="P600" s="143">
        <f t="shared" si="21"/>
        <v>0</v>
      </c>
      <c r="Q600" s="143">
        <v>1.67E-3</v>
      </c>
      <c r="R600" s="143">
        <f t="shared" si="22"/>
        <v>5.0100000000000006E-3</v>
      </c>
      <c r="S600" s="143">
        <v>0</v>
      </c>
      <c r="T600" s="144">
        <f t="shared" si="23"/>
        <v>0</v>
      </c>
      <c r="AR600" s="145" t="s">
        <v>207</v>
      </c>
      <c r="AT600" s="145" t="s">
        <v>202</v>
      </c>
      <c r="AU600" s="145" t="s">
        <v>87</v>
      </c>
      <c r="AY600" s="17" t="s">
        <v>200</v>
      </c>
      <c r="BE600" s="146">
        <f t="shared" si="24"/>
        <v>0</v>
      </c>
      <c r="BF600" s="146">
        <f t="shared" si="25"/>
        <v>0</v>
      </c>
      <c r="BG600" s="146">
        <f t="shared" si="26"/>
        <v>0</v>
      </c>
      <c r="BH600" s="146">
        <f t="shared" si="27"/>
        <v>0</v>
      </c>
      <c r="BI600" s="146">
        <f t="shared" si="28"/>
        <v>0</v>
      </c>
      <c r="BJ600" s="17" t="s">
        <v>85</v>
      </c>
      <c r="BK600" s="146">
        <f t="shared" si="29"/>
        <v>0</v>
      </c>
      <c r="BL600" s="17" t="s">
        <v>207</v>
      </c>
      <c r="BM600" s="145" t="s">
        <v>1029</v>
      </c>
    </row>
    <row r="601" spans="2:65" s="1" customFormat="1" ht="16.5" customHeight="1">
      <c r="B601" s="32"/>
      <c r="C601" s="175" t="s">
        <v>1030</v>
      </c>
      <c r="D601" s="175" t="s">
        <v>451</v>
      </c>
      <c r="E601" s="176" t="s">
        <v>1031</v>
      </c>
      <c r="F601" s="177" t="s">
        <v>1032</v>
      </c>
      <c r="G601" s="178" t="s">
        <v>574</v>
      </c>
      <c r="H601" s="179">
        <v>2</v>
      </c>
      <c r="I601" s="180"/>
      <c r="J601" s="181">
        <f t="shared" si="20"/>
        <v>0</v>
      </c>
      <c r="K601" s="177" t="s">
        <v>221</v>
      </c>
      <c r="L601" s="182"/>
      <c r="M601" s="183" t="s">
        <v>1</v>
      </c>
      <c r="N601" s="184" t="s">
        <v>42</v>
      </c>
      <c r="P601" s="143">
        <f t="shared" si="21"/>
        <v>0</v>
      </c>
      <c r="Q601" s="143">
        <v>1.017E-2</v>
      </c>
      <c r="R601" s="143">
        <f t="shared" si="22"/>
        <v>2.034E-2</v>
      </c>
      <c r="S601" s="143">
        <v>0</v>
      </c>
      <c r="T601" s="144">
        <f t="shared" si="23"/>
        <v>0</v>
      </c>
      <c r="AR601" s="145" t="s">
        <v>239</v>
      </c>
      <c r="AT601" s="145" t="s">
        <v>451</v>
      </c>
      <c r="AU601" s="145" t="s">
        <v>87</v>
      </c>
      <c r="AY601" s="17" t="s">
        <v>200</v>
      </c>
      <c r="BE601" s="146">
        <f t="shared" si="24"/>
        <v>0</v>
      </c>
      <c r="BF601" s="146">
        <f t="shared" si="25"/>
        <v>0</v>
      </c>
      <c r="BG601" s="146">
        <f t="shared" si="26"/>
        <v>0</v>
      </c>
      <c r="BH601" s="146">
        <f t="shared" si="27"/>
        <v>0</v>
      </c>
      <c r="BI601" s="146">
        <f t="shared" si="28"/>
        <v>0</v>
      </c>
      <c r="BJ601" s="17" t="s">
        <v>85</v>
      </c>
      <c r="BK601" s="146">
        <f t="shared" si="29"/>
        <v>0</v>
      </c>
      <c r="BL601" s="17" t="s">
        <v>207</v>
      </c>
      <c r="BM601" s="145" t="s">
        <v>1033</v>
      </c>
    </row>
    <row r="602" spans="2:65" s="1" customFormat="1" ht="21.75" customHeight="1">
      <c r="B602" s="32"/>
      <c r="C602" s="175" t="s">
        <v>1034</v>
      </c>
      <c r="D602" s="175" t="s">
        <v>451</v>
      </c>
      <c r="E602" s="176" t="s">
        <v>1035</v>
      </c>
      <c r="F602" s="177" t="s">
        <v>1036</v>
      </c>
      <c r="G602" s="178" t="s">
        <v>574</v>
      </c>
      <c r="H602" s="179">
        <v>1</v>
      </c>
      <c r="I602" s="180"/>
      <c r="J602" s="181">
        <f t="shared" si="20"/>
        <v>0</v>
      </c>
      <c r="K602" s="177" t="s">
        <v>206</v>
      </c>
      <c r="L602" s="182"/>
      <c r="M602" s="183" t="s">
        <v>1</v>
      </c>
      <c r="N602" s="184" t="s">
        <v>42</v>
      </c>
      <c r="P602" s="143">
        <f t="shared" si="21"/>
        <v>0</v>
      </c>
      <c r="Q602" s="143">
        <v>2.1000000000000001E-2</v>
      </c>
      <c r="R602" s="143">
        <f t="shared" si="22"/>
        <v>2.1000000000000001E-2</v>
      </c>
      <c r="S602" s="143">
        <v>0</v>
      </c>
      <c r="T602" s="144">
        <f t="shared" si="23"/>
        <v>0</v>
      </c>
      <c r="AR602" s="145" t="s">
        <v>239</v>
      </c>
      <c r="AT602" s="145" t="s">
        <v>451</v>
      </c>
      <c r="AU602" s="145" t="s">
        <v>87</v>
      </c>
      <c r="AY602" s="17" t="s">
        <v>200</v>
      </c>
      <c r="BE602" s="146">
        <f t="shared" si="24"/>
        <v>0</v>
      </c>
      <c r="BF602" s="146">
        <f t="shared" si="25"/>
        <v>0</v>
      </c>
      <c r="BG602" s="146">
        <f t="shared" si="26"/>
        <v>0</v>
      </c>
      <c r="BH602" s="146">
        <f t="shared" si="27"/>
        <v>0</v>
      </c>
      <c r="BI602" s="146">
        <f t="shared" si="28"/>
        <v>0</v>
      </c>
      <c r="BJ602" s="17" t="s">
        <v>85</v>
      </c>
      <c r="BK602" s="146">
        <f t="shared" si="29"/>
        <v>0</v>
      </c>
      <c r="BL602" s="17" t="s">
        <v>207</v>
      </c>
      <c r="BM602" s="145" t="s">
        <v>1037</v>
      </c>
    </row>
    <row r="603" spans="2:65" s="1" customFormat="1" ht="24.2" customHeight="1">
      <c r="B603" s="32"/>
      <c r="C603" s="134" t="s">
        <v>1038</v>
      </c>
      <c r="D603" s="134" t="s">
        <v>202</v>
      </c>
      <c r="E603" s="135" t="s">
        <v>1039</v>
      </c>
      <c r="F603" s="136" t="s">
        <v>1040</v>
      </c>
      <c r="G603" s="137" t="s">
        <v>574</v>
      </c>
      <c r="H603" s="138">
        <v>2</v>
      </c>
      <c r="I603" s="139"/>
      <c r="J603" s="140">
        <f t="shared" si="20"/>
        <v>0</v>
      </c>
      <c r="K603" s="136" t="s">
        <v>206</v>
      </c>
      <c r="L603" s="32"/>
      <c r="M603" s="141" t="s">
        <v>1</v>
      </c>
      <c r="N603" s="142" t="s">
        <v>42</v>
      </c>
      <c r="P603" s="143">
        <f t="shared" si="21"/>
        <v>0</v>
      </c>
      <c r="Q603" s="143">
        <v>1.7099999999999999E-3</v>
      </c>
      <c r="R603" s="143">
        <f t="shared" si="22"/>
        <v>3.4199999999999999E-3</v>
      </c>
      <c r="S603" s="143">
        <v>0</v>
      </c>
      <c r="T603" s="144">
        <f t="shared" si="23"/>
        <v>0</v>
      </c>
      <c r="AR603" s="145" t="s">
        <v>207</v>
      </c>
      <c r="AT603" s="145" t="s">
        <v>202</v>
      </c>
      <c r="AU603" s="145" t="s">
        <v>87</v>
      </c>
      <c r="AY603" s="17" t="s">
        <v>200</v>
      </c>
      <c r="BE603" s="146">
        <f t="shared" si="24"/>
        <v>0</v>
      </c>
      <c r="BF603" s="146">
        <f t="shared" si="25"/>
        <v>0</v>
      </c>
      <c r="BG603" s="146">
        <f t="shared" si="26"/>
        <v>0</v>
      </c>
      <c r="BH603" s="146">
        <f t="shared" si="27"/>
        <v>0</v>
      </c>
      <c r="BI603" s="146">
        <f t="shared" si="28"/>
        <v>0</v>
      </c>
      <c r="BJ603" s="17" t="s">
        <v>85</v>
      </c>
      <c r="BK603" s="146">
        <f t="shared" si="29"/>
        <v>0</v>
      </c>
      <c r="BL603" s="17" t="s">
        <v>207</v>
      </c>
      <c r="BM603" s="145" t="s">
        <v>1041</v>
      </c>
    </row>
    <row r="604" spans="2:65" s="1" customFormat="1" ht="24.2" customHeight="1">
      <c r="B604" s="32"/>
      <c r="C604" s="175" t="s">
        <v>1042</v>
      </c>
      <c r="D604" s="175" t="s">
        <v>451</v>
      </c>
      <c r="E604" s="176" t="s">
        <v>1043</v>
      </c>
      <c r="F604" s="177" t="s">
        <v>1044</v>
      </c>
      <c r="G604" s="178" t="s">
        <v>574</v>
      </c>
      <c r="H604" s="179">
        <v>2</v>
      </c>
      <c r="I604" s="180"/>
      <c r="J604" s="181">
        <f t="shared" si="20"/>
        <v>0</v>
      </c>
      <c r="K604" s="177" t="s">
        <v>221</v>
      </c>
      <c r="L604" s="182"/>
      <c r="M604" s="183" t="s">
        <v>1</v>
      </c>
      <c r="N604" s="184" t="s">
        <v>42</v>
      </c>
      <c r="P604" s="143">
        <f t="shared" si="21"/>
        <v>0</v>
      </c>
      <c r="Q604" s="143">
        <v>1.78E-2</v>
      </c>
      <c r="R604" s="143">
        <f t="shared" si="22"/>
        <v>3.56E-2</v>
      </c>
      <c r="S604" s="143">
        <v>0</v>
      </c>
      <c r="T604" s="144">
        <f t="shared" si="23"/>
        <v>0</v>
      </c>
      <c r="AR604" s="145" t="s">
        <v>239</v>
      </c>
      <c r="AT604" s="145" t="s">
        <v>451</v>
      </c>
      <c r="AU604" s="145" t="s">
        <v>87</v>
      </c>
      <c r="AY604" s="17" t="s">
        <v>200</v>
      </c>
      <c r="BE604" s="146">
        <f t="shared" si="24"/>
        <v>0</v>
      </c>
      <c r="BF604" s="146">
        <f t="shared" si="25"/>
        <v>0</v>
      </c>
      <c r="BG604" s="146">
        <f t="shared" si="26"/>
        <v>0</v>
      </c>
      <c r="BH604" s="146">
        <f t="shared" si="27"/>
        <v>0</v>
      </c>
      <c r="BI604" s="146">
        <f t="shared" si="28"/>
        <v>0</v>
      </c>
      <c r="BJ604" s="17" t="s">
        <v>85</v>
      </c>
      <c r="BK604" s="146">
        <f t="shared" si="29"/>
        <v>0</v>
      </c>
      <c r="BL604" s="17" t="s">
        <v>207</v>
      </c>
      <c r="BM604" s="145" t="s">
        <v>1045</v>
      </c>
    </row>
    <row r="605" spans="2:65" s="1" customFormat="1" ht="24.2" customHeight="1">
      <c r="B605" s="32"/>
      <c r="C605" s="134" t="s">
        <v>1046</v>
      </c>
      <c r="D605" s="134" t="s">
        <v>202</v>
      </c>
      <c r="E605" s="135" t="s">
        <v>1047</v>
      </c>
      <c r="F605" s="136" t="s">
        <v>1048</v>
      </c>
      <c r="G605" s="137" t="s">
        <v>574</v>
      </c>
      <c r="H605" s="138">
        <v>1</v>
      </c>
      <c r="I605" s="139"/>
      <c r="J605" s="140">
        <f t="shared" si="20"/>
        <v>0</v>
      </c>
      <c r="K605" s="136" t="s">
        <v>206</v>
      </c>
      <c r="L605" s="32"/>
      <c r="M605" s="141" t="s">
        <v>1</v>
      </c>
      <c r="N605" s="142" t="s">
        <v>42</v>
      </c>
      <c r="P605" s="143">
        <f t="shared" si="21"/>
        <v>0</v>
      </c>
      <c r="Q605" s="143">
        <v>1.6199999999999999E-3</v>
      </c>
      <c r="R605" s="143">
        <f t="shared" si="22"/>
        <v>1.6199999999999999E-3</v>
      </c>
      <c r="S605" s="143">
        <v>0</v>
      </c>
      <c r="T605" s="144">
        <f t="shared" si="23"/>
        <v>0</v>
      </c>
      <c r="AR605" s="145" t="s">
        <v>207</v>
      </c>
      <c r="AT605" s="145" t="s">
        <v>202</v>
      </c>
      <c r="AU605" s="145" t="s">
        <v>87</v>
      </c>
      <c r="AY605" s="17" t="s">
        <v>200</v>
      </c>
      <c r="BE605" s="146">
        <f t="shared" si="24"/>
        <v>0</v>
      </c>
      <c r="BF605" s="146">
        <f t="shared" si="25"/>
        <v>0</v>
      </c>
      <c r="BG605" s="146">
        <f t="shared" si="26"/>
        <v>0</v>
      </c>
      <c r="BH605" s="146">
        <f t="shared" si="27"/>
        <v>0</v>
      </c>
      <c r="BI605" s="146">
        <f t="shared" si="28"/>
        <v>0</v>
      </c>
      <c r="BJ605" s="17" t="s">
        <v>85</v>
      </c>
      <c r="BK605" s="146">
        <f t="shared" si="29"/>
        <v>0</v>
      </c>
      <c r="BL605" s="17" t="s">
        <v>207</v>
      </c>
      <c r="BM605" s="145" t="s">
        <v>1049</v>
      </c>
    </row>
    <row r="606" spans="2:65" s="1" customFormat="1" ht="16.5" customHeight="1">
      <c r="B606" s="32"/>
      <c r="C606" s="175" t="s">
        <v>1050</v>
      </c>
      <c r="D606" s="175" t="s">
        <v>451</v>
      </c>
      <c r="E606" s="176" t="s">
        <v>1051</v>
      </c>
      <c r="F606" s="177" t="s">
        <v>1052</v>
      </c>
      <c r="G606" s="178" t="s">
        <v>574</v>
      </c>
      <c r="H606" s="179">
        <v>1</v>
      </c>
      <c r="I606" s="180"/>
      <c r="J606" s="181">
        <f t="shared" si="20"/>
        <v>0</v>
      </c>
      <c r="K606" s="177" t="s">
        <v>221</v>
      </c>
      <c r="L606" s="182"/>
      <c r="M606" s="183" t="s">
        <v>1</v>
      </c>
      <c r="N606" s="184" t="s">
        <v>42</v>
      </c>
      <c r="P606" s="143">
        <f t="shared" si="21"/>
        <v>0</v>
      </c>
      <c r="Q606" s="143">
        <v>1.7999999999999999E-2</v>
      </c>
      <c r="R606" s="143">
        <f t="shared" si="22"/>
        <v>1.7999999999999999E-2</v>
      </c>
      <c r="S606" s="143">
        <v>0</v>
      </c>
      <c r="T606" s="144">
        <f t="shared" si="23"/>
        <v>0</v>
      </c>
      <c r="AR606" s="145" t="s">
        <v>239</v>
      </c>
      <c r="AT606" s="145" t="s">
        <v>451</v>
      </c>
      <c r="AU606" s="145" t="s">
        <v>87</v>
      </c>
      <c r="AY606" s="17" t="s">
        <v>200</v>
      </c>
      <c r="BE606" s="146">
        <f t="shared" si="24"/>
        <v>0</v>
      </c>
      <c r="BF606" s="146">
        <f t="shared" si="25"/>
        <v>0</v>
      </c>
      <c r="BG606" s="146">
        <f t="shared" si="26"/>
        <v>0</v>
      </c>
      <c r="BH606" s="146">
        <f t="shared" si="27"/>
        <v>0</v>
      </c>
      <c r="BI606" s="146">
        <f t="shared" si="28"/>
        <v>0</v>
      </c>
      <c r="BJ606" s="17" t="s">
        <v>85</v>
      </c>
      <c r="BK606" s="146">
        <f t="shared" si="29"/>
        <v>0</v>
      </c>
      <c r="BL606" s="17" t="s">
        <v>207</v>
      </c>
      <c r="BM606" s="145" t="s">
        <v>1053</v>
      </c>
    </row>
    <row r="607" spans="2:65" s="1" customFormat="1" ht="24.2" customHeight="1">
      <c r="B607" s="32"/>
      <c r="C607" s="134" t="s">
        <v>1054</v>
      </c>
      <c r="D607" s="134" t="s">
        <v>202</v>
      </c>
      <c r="E607" s="135" t="s">
        <v>1055</v>
      </c>
      <c r="F607" s="136" t="s">
        <v>1056</v>
      </c>
      <c r="G607" s="137" t="s">
        <v>574</v>
      </c>
      <c r="H607" s="138">
        <v>1</v>
      </c>
      <c r="I607" s="139"/>
      <c r="J607" s="140">
        <f t="shared" si="20"/>
        <v>0</v>
      </c>
      <c r="K607" s="136" t="s">
        <v>206</v>
      </c>
      <c r="L607" s="32"/>
      <c r="M607" s="141" t="s">
        <v>1</v>
      </c>
      <c r="N607" s="142" t="s">
        <v>42</v>
      </c>
      <c r="P607" s="143">
        <f t="shared" si="21"/>
        <v>0</v>
      </c>
      <c r="Q607" s="143">
        <v>1.65E-3</v>
      </c>
      <c r="R607" s="143">
        <f t="shared" si="22"/>
        <v>1.65E-3</v>
      </c>
      <c r="S607" s="143">
        <v>0</v>
      </c>
      <c r="T607" s="144">
        <f t="shared" si="23"/>
        <v>0</v>
      </c>
      <c r="AR607" s="145" t="s">
        <v>207</v>
      </c>
      <c r="AT607" s="145" t="s">
        <v>202</v>
      </c>
      <c r="AU607" s="145" t="s">
        <v>87</v>
      </c>
      <c r="AY607" s="17" t="s">
        <v>200</v>
      </c>
      <c r="BE607" s="146">
        <f t="shared" si="24"/>
        <v>0</v>
      </c>
      <c r="BF607" s="146">
        <f t="shared" si="25"/>
        <v>0</v>
      </c>
      <c r="BG607" s="146">
        <f t="shared" si="26"/>
        <v>0</v>
      </c>
      <c r="BH607" s="146">
        <f t="shared" si="27"/>
        <v>0</v>
      </c>
      <c r="BI607" s="146">
        <f t="shared" si="28"/>
        <v>0</v>
      </c>
      <c r="BJ607" s="17" t="s">
        <v>85</v>
      </c>
      <c r="BK607" s="146">
        <f t="shared" si="29"/>
        <v>0</v>
      </c>
      <c r="BL607" s="17" t="s">
        <v>207</v>
      </c>
      <c r="BM607" s="145" t="s">
        <v>1057</v>
      </c>
    </row>
    <row r="608" spans="2:65" s="1" customFormat="1" ht="16.5" customHeight="1">
      <c r="B608" s="32"/>
      <c r="C608" s="175" t="s">
        <v>1058</v>
      </c>
      <c r="D608" s="175" t="s">
        <v>451</v>
      </c>
      <c r="E608" s="176" t="s">
        <v>1059</v>
      </c>
      <c r="F608" s="177" t="s">
        <v>1060</v>
      </c>
      <c r="G608" s="178" t="s">
        <v>574</v>
      </c>
      <c r="H608" s="179">
        <v>1</v>
      </c>
      <c r="I608" s="180"/>
      <c r="J608" s="181">
        <f t="shared" si="20"/>
        <v>0</v>
      </c>
      <c r="K608" s="177" t="s">
        <v>221</v>
      </c>
      <c r="L608" s="182"/>
      <c r="M608" s="183" t="s">
        <v>1</v>
      </c>
      <c r="N608" s="184" t="s">
        <v>42</v>
      </c>
      <c r="P608" s="143">
        <f t="shared" si="21"/>
        <v>0</v>
      </c>
      <c r="Q608" s="143">
        <v>2.7E-2</v>
      </c>
      <c r="R608" s="143">
        <f t="shared" si="22"/>
        <v>2.7E-2</v>
      </c>
      <c r="S608" s="143">
        <v>0</v>
      </c>
      <c r="T608" s="144">
        <f t="shared" si="23"/>
        <v>0</v>
      </c>
      <c r="AR608" s="145" t="s">
        <v>239</v>
      </c>
      <c r="AT608" s="145" t="s">
        <v>451</v>
      </c>
      <c r="AU608" s="145" t="s">
        <v>87</v>
      </c>
      <c r="AY608" s="17" t="s">
        <v>200</v>
      </c>
      <c r="BE608" s="146">
        <f t="shared" si="24"/>
        <v>0</v>
      </c>
      <c r="BF608" s="146">
        <f t="shared" si="25"/>
        <v>0</v>
      </c>
      <c r="BG608" s="146">
        <f t="shared" si="26"/>
        <v>0</v>
      </c>
      <c r="BH608" s="146">
        <f t="shared" si="27"/>
        <v>0</v>
      </c>
      <c r="BI608" s="146">
        <f t="shared" si="28"/>
        <v>0</v>
      </c>
      <c r="BJ608" s="17" t="s">
        <v>85</v>
      </c>
      <c r="BK608" s="146">
        <f t="shared" si="29"/>
        <v>0</v>
      </c>
      <c r="BL608" s="17" t="s">
        <v>207</v>
      </c>
      <c r="BM608" s="145" t="s">
        <v>1061</v>
      </c>
    </row>
    <row r="609" spans="2:65" s="1" customFormat="1" ht="24.2" customHeight="1">
      <c r="B609" s="32"/>
      <c r="C609" s="134" t="s">
        <v>1062</v>
      </c>
      <c r="D609" s="134" t="s">
        <v>202</v>
      </c>
      <c r="E609" s="135" t="s">
        <v>1063</v>
      </c>
      <c r="F609" s="136" t="s">
        <v>1064</v>
      </c>
      <c r="G609" s="137" t="s">
        <v>574</v>
      </c>
      <c r="H609" s="138">
        <v>1</v>
      </c>
      <c r="I609" s="139"/>
      <c r="J609" s="140">
        <f t="shared" si="20"/>
        <v>0</v>
      </c>
      <c r="K609" s="136" t="s">
        <v>206</v>
      </c>
      <c r="L609" s="32"/>
      <c r="M609" s="141" t="s">
        <v>1</v>
      </c>
      <c r="N609" s="142" t="s">
        <v>42</v>
      </c>
      <c r="P609" s="143">
        <f t="shared" si="21"/>
        <v>0</v>
      </c>
      <c r="Q609" s="143">
        <v>1.6199999999999999E-3</v>
      </c>
      <c r="R609" s="143">
        <f t="shared" si="22"/>
        <v>1.6199999999999999E-3</v>
      </c>
      <c r="S609" s="143">
        <v>0</v>
      </c>
      <c r="T609" s="144">
        <f t="shared" si="23"/>
        <v>0</v>
      </c>
      <c r="AR609" s="145" t="s">
        <v>207</v>
      </c>
      <c r="AT609" s="145" t="s">
        <v>202</v>
      </c>
      <c r="AU609" s="145" t="s">
        <v>87</v>
      </c>
      <c r="AY609" s="17" t="s">
        <v>200</v>
      </c>
      <c r="BE609" s="146">
        <f t="shared" si="24"/>
        <v>0</v>
      </c>
      <c r="BF609" s="146">
        <f t="shared" si="25"/>
        <v>0</v>
      </c>
      <c r="BG609" s="146">
        <f t="shared" si="26"/>
        <v>0</v>
      </c>
      <c r="BH609" s="146">
        <f t="shared" si="27"/>
        <v>0</v>
      </c>
      <c r="BI609" s="146">
        <f t="shared" si="28"/>
        <v>0</v>
      </c>
      <c r="BJ609" s="17" t="s">
        <v>85</v>
      </c>
      <c r="BK609" s="146">
        <f t="shared" si="29"/>
        <v>0</v>
      </c>
      <c r="BL609" s="17" t="s">
        <v>207</v>
      </c>
      <c r="BM609" s="145" t="s">
        <v>1065</v>
      </c>
    </row>
    <row r="610" spans="2:65" s="1" customFormat="1" ht="16.5" customHeight="1">
      <c r="B610" s="32"/>
      <c r="C610" s="175" t="s">
        <v>1066</v>
      </c>
      <c r="D610" s="175" t="s">
        <v>451</v>
      </c>
      <c r="E610" s="176" t="s">
        <v>1067</v>
      </c>
      <c r="F610" s="177" t="s">
        <v>1068</v>
      </c>
      <c r="G610" s="178" t="s">
        <v>574</v>
      </c>
      <c r="H610" s="179">
        <v>1</v>
      </c>
      <c r="I610" s="180"/>
      <c r="J610" s="181">
        <f t="shared" si="20"/>
        <v>0</v>
      </c>
      <c r="K610" s="177" t="s">
        <v>221</v>
      </c>
      <c r="L610" s="182"/>
      <c r="M610" s="183" t="s">
        <v>1</v>
      </c>
      <c r="N610" s="184" t="s">
        <v>42</v>
      </c>
      <c r="P610" s="143">
        <f t="shared" si="21"/>
        <v>0</v>
      </c>
      <c r="Q610" s="143">
        <v>1.7999999999999999E-2</v>
      </c>
      <c r="R610" s="143">
        <f t="shared" si="22"/>
        <v>1.7999999999999999E-2</v>
      </c>
      <c r="S610" s="143">
        <v>0</v>
      </c>
      <c r="T610" s="144">
        <f t="shared" si="23"/>
        <v>0</v>
      </c>
      <c r="AR610" s="145" t="s">
        <v>239</v>
      </c>
      <c r="AT610" s="145" t="s">
        <v>451</v>
      </c>
      <c r="AU610" s="145" t="s">
        <v>87</v>
      </c>
      <c r="AY610" s="17" t="s">
        <v>200</v>
      </c>
      <c r="BE610" s="146">
        <f t="shared" si="24"/>
        <v>0</v>
      </c>
      <c r="BF610" s="146">
        <f t="shared" si="25"/>
        <v>0</v>
      </c>
      <c r="BG610" s="146">
        <f t="shared" si="26"/>
        <v>0</v>
      </c>
      <c r="BH610" s="146">
        <f t="shared" si="27"/>
        <v>0</v>
      </c>
      <c r="BI610" s="146">
        <f t="shared" si="28"/>
        <v>0</v>
      </c>
      <c r="BJ610" s="17" t="s">
        <v>85</v>
      </c>
      <c r="BK610" s="146">
        <f t="shared" si="29"/>
        <v>0</v>
      </c>
      <c r="BL610" s="17" t="s">
        <v>207</v>
      </c>
      <c r="BM610" s="145" t="s">
        <v>1069</v>
      </c>
    </row>
    <row r="611" spans="2:65" s="1" customFormat="1" ht="16.5" customHeight="1">
      <c r="B611" s="32"/>
      <c r="C611" s="175" t="s">
        <v>1070</v>
      </c>
      <c r="D611" s="175" t="s">
        <v>451</v>
      </c>
      <c r="E611" s="176" t="s">
        <v>1071</v>
      </c>
      <c r="F611" s="177" t="s">
        <v>1072</v>
      </c>
      <c r="G611" s="178" t="s">
        <v>574</v>
      </c>
      <c r="H611" s="179">
        <v>1</v>
      </c>
      <c r="I611" s="180"/>
      <c r="J611" s="181">
        <f t="shared" si="20"/>
        <v>0</v>
      </c>
      <c r="K611" s="177" t="s">
        <v>206</v>
      </c>
      <c r="L611" s="182"/>
      <c r="M611" s="183" t="s">
        <v>1</v>
      </c>
      <c r="N611" s="184" t="s">
        <v>42</v>
      </c>
      <c r="P611" s="143">
        <f t="shared" si="21"/>
        <v>0</v>
      </c>
      <c r="Q611" s="143">
        <v>1.5E-3</v>
      </c>
      <c r="R611" s="143">
        <f t="shared" si="22"/>
        <v>1.5E-3</v>
      </c>
      <c r="S611" s="143">
        <v>0</v>
      </c>
      <c r="T611" s="144">
        <f t="shared" si="23"/>
        <v>0</v>
      </c>
      <c r="AR611" s="145" t="s">
        <v>239</v>
      </c>
      <c r="AT611" s="145" t="s">
        <v>451</v>
      </c>
      <c r="AU611" s="145" t="s">
        <v>87</v>
      </c>
      <c r="AY611" s="17" t="s">
        <v>200</v>
      </c>
      <c r="BE611" s="146">
        <f t="shared" si="24"/>
        <v>0</v>
      </c>
      <c r="BF611" s="146">
        <f t="shared" si="25"/>
        <v>0</v>
      </c>
      <c r="BG611" s="146">
        <f t="shared" si="26"/>
        <v>0</v>
      </c>
      <c r="BH611" s="146">
        <f t="shared" si="27"/>
        <v>0</v>
      </c>
      <c r="BI611" s="146">
        <f t="shared" si="28"/>
        <v>0</v>
      </c>
      <c r="BJ611" s="17" t="s">
        <v>85</v>
      </c>
      <c r="BK611" s="146">
        <f t="shared" si="29"/>
        <v>0</v>
      </c>
      <c r="BL611" s="17" t="s">
        <v>207</v>
      </c>
      <c r="BM611" s="145" t="s">
        <v>1073</v>
      </c>
    </row>
    <row r="612" spans="2:65" s="1" customFormat="1" ht="24.2" customHeight="1">
      <c r="B612" s="32"/>
      <c r="C612" s="134" t="s">
        <v>1074</v>
      </c>
      <c r="D612" s="134" t="s">
        <v>202</v>
      </c>
      <c r="E612" s="135" t="s">
        <v>1075</v>
      </c>
      <c r="F612" s="136" t="s">
        <v>1076</v>
      </c>
      <c r="G612" s="137" t="s">
        <v>574</v>
      </c>
      <c r="H612" s="138">
        <v>1</v>
      </c>
      <c r="I612" s="139"/>
      <c r="J612" s="140">
        <f t="shared" si="20"/>
        <v>0</v>
      </c>
      <c r="K612" s="136" t="s">
        <v>221</v>
      </c>
      <c r="L612" s="32"/>
      <c r="M612" s="141" t="s">
        <v>1</v>
      </c>
      <c r="N612" s="142" t="s">
        <v>42</v>
      </c>
      <c r="P612" s="143">
        <f t="shared" si="21"/>
        <v>0</v>
      </c>
      <c r="Q612" s="143">
        <v>1.6199999999999999E-3</v>
      </c>
      <c r="R612" s="143">
        <f t="shared" si="22"/>
        <v>1.6199999999999999E-3</v>
      </c>
      <c r="S612" s="143">
        <v>0</v>
      </c>
      <c r="T612" s="144">
        <f t="shared" si="23"/>
        <v>0</v>
      </c>
      <c r="AR612" s="145" t="s">
        <v>207</v>
      </c>
      <c r="AT612" s="145" t="s">
        <v>202</v>
      </c>
      <c r="AU612" s="145" t="s">
        <v>87</v>
      </c>
      <c r="AY612" s="17" t="s">
        <v>200</v>
      </c>
      <c r="BE612" s="146">
        <f t="shared" si="24"/>
        <v>0</v>
      </c>
      <c r="BF612" s="146">
        <f t="shared" si="25"/>
        <v>0</v>
      </c>
      <c r="BG612" s="146">
        <f t="shared" si="26"/>
        <v>0</v>
      </c>
      <c r="BH612" s="146">
        <f t="shared" si="27"/>
        <v>0</v>
      </c>
      <c r="BI612" s="146">
        <f t="shared" si="28"/>
        <v>0</v>
      </c>
      <c r="BJ612" s="17" t="s">
        <v>85</v>
      </c>
      <c r="BK612" s="146">
        <f t="shared" si="29"/>
        <v>0</v>
      </c>
      <c r="BL612" s="17" t="s">
        <v>207</v>
      </c>
      <c r="BM612" s="145" t="s">
        <v>1077</v>
      </c>
    </row>
    <row r="613" spans="2:65" s="1" customFormat="1" ht="16.5" customHeight="1">
      <c r="B613" s="32"/>
      <c r="C613" s="175" t="s">
        <v>1078</v>
      </c>
      <c r="D613" s="175" t="s">
        <v>451</v>
      </c>
      <c r="E613" s="176" t="s">
        <v>1079</v>
      </c>
      <c r="F613" s="177" t="s">
        <v>1080</v>
      </c>
      <c r="G613" s="178" t="s">
        <v>574</v>
      </c>
      <c r="H613" s="179">
        <v>1</v>
      </c>
      <c r="I613" s="180"/>
      <c r="J613" s="181">
        <f t="shared" si="20"/>
        <v>0</v>
      </c>
      <c r="K613" s="177" t="s">
        <v>221</v>
      </c>
      <c r="L613" s="182"/>
      <c r="M613" s="183" t="s">
        <v>1</v>
      </c>
      <c r="N613" s="184" t="s">
        <v>42</v>
      </c>
      <c r="P613" s="143">
        <f t="shared" si="21"/>
        <v>0</v>
      </c>
      <c r="Q613" s="143">
        <v>1.2999999999999999E-2</v>
      </c>
      <c r="R613" s="143">
        <f t="shared" si="22"/>
        <v>1.2999999999999999E-2</v>
      </c>
      <c r="S613" s="143">
        <v>0</v>
      </c>
      <c r="T613" s="144">
        <f t="shared" si="23"/>
        <v>0</v>
      </c>
      <c r="AR613" s="145" t="s">
        <v>239</v>
      </c>
      <c r="AT613" s="145" t="s">
        <v>451</v>
      </c>
      <c r="AU613" s="145" t="s">
        <v>87</v>
      </c>
      <c r="AY613" s="17" t="s">
        <v>200</v>
      </c>
      <c r="BE613" s="146">
        <f t="shared" si="24"/>
        <v>0</v>
      </c>
      <c r="BF613" s="146">
        <f t="shared" si="25"/>
        <v>0</v>
      </c>
      <c r="BG613" s="146">
        <f t="shared" si="26"/>
        <v>0</v>
      </c>
      <c r="BH613" s="146">
        <f t="shared" si="27"/>
        <v>0</v>
      </c>
      <c r="BI613" s="146">
        <f t="shared" si="28"/>
        <v>0</v>
      </c>
      <c r="BJ613" s="17" t="s">
        <v>85</v>
      </c>
      <c r="BK613" s="146">
        <f t="shared" si="29"/>
        <v>0</v>
      </c>
      <c r="BL613" s="17" t="s">
        <v>207</v>
      </c>
      <c r="BM613" s="145" t="s">
        <v>1081</v>
      </c>
    </row>
    <row r="614" spans="2:65" s="1" customFormat="1" ht="16.5" customHeight="1">
      <c r="B614" s="32"/>
      <c r="C614" s="175" t="s">
        <v>1082</v>
      </c>
      <c r="D614" s="175" t="s">
        <v>451</v>
      </c>
      <c r="E614" s="176" t="s">
        <v>1071</v>
      </c>
      <c r="F614" s="177" t="s">
        <v>1072</v>
      </c>
      <c r="G614" s="178" t="s">
        <v>574</v>
      </c>
      <c r="H614" s="179">
        <v>1</v>
      </c>
      <c r="I614" s="180"/>
      <c r="J614" s="181">
        <f t="shared" si="20"/>
        <v>0</v>
      </c>
      <c r="K614" s="177" t="s">
        <v>206</v>
      </c>
      <c r="L614" s="182"/>
      <c r="M614" s="183" t="s">
        <v>1</v>
      </c>
      <c r="N614" s="184" t="s">
        <v>42</v>
      </c>
      <c r="P614" s="143">
        <f t="shared" si="21"/>
        <v>0</v>
      </c>
      <c r="Q614" s="143">
        <v>1.5E-3</v>
      </c>
      <c r="R614" s="143">
        <f t="shared" si="22"/>
        <v>1.5E-3</v>
      </c>
      <c r="S614" s="143">
        <v>0</v>
      </c>
      <c r="T614" s="144">
        <f t="shared" si="23"/>
        <v>0</v>
      </c>
      <c r="AR614" s="145" t="s">
        <v>239</v>
      </c>
      <c r="AT614" s="145" t="s">
        <v>451</v>
      </c>
      <c r="AU614" s="145" t="s">
        <v>87</v>
      </c>
      <c r="AY614" s="17" t="s">
        <v>200</v>
      </c>
      <c r="BE614" s="146">
        <f t="shared" si="24"/>
        <v>0</v>
      </c>
      <c r="BF614" s="146">
        <f t="shared" si="25"/>
        <v>0</v>
      </c>
      <c r="BG614" s="146">
        <f t="shared" si="26"/>
        <v>0</v>
      </c>
      <c r="BH614" s="146">
        <f t="shared" si="27"/>
        <v>0</v>
      </c>
      <c r="BI614" s="146">
        <f t="shared" si="28"/>
        <v>0</v>
      </c>
      <c r="BJ614" s="17" t="s">
        <v>85</v>
      </c>
      <c r="BK614" s="146">
        <f t="shared" si="29"/>
        <v>0</v>
      </c>
      <c r="BL614" s="17" t="s">
        <v>207</v>
      </c>
      <c r="BM614" s="145" t="s">
        <v>1083</v>
      </c>
    </row>
    <row r="615" spans="2:65" s="1" customFormat="1" ht="24.2" customHeight="1">
      <c r="B615" s="32"/>
      <c r="C615" s="134" t="s">
        <v>1084</v>
      </c>
      <c r="D615" s="134" t="s">
        <v>202</v>
      </c>
      <c r="E615" s="135" t="s">
        <v>1085</v>
      </c>
      <c r="F615" s="136" t="s">
        <v>1086</v>
      </c>
      <c r="G615" s="137" t="s">
        <v>574</v>
      </c>
      <c r="H615" s="138">
        <v>2</v>
      </c>
      <c r="I615" s="139"/>
      <c r="J615" s="140">
        <f t="shared" si="20"/>
        <v>0</v>
      </c>
      <c r="K615" s="136" t="s">
        <v>221</v>
      </c>
      <c r="L615" s="32"/>
      <c r="M615" s="141" t="s">
        <v>1</v>
      </c>
      <c r="N615" s="142" t="s">
        <v>42</v>
      </c>
      <c r="P615" s="143">
        <f t="shared" si="21"/>
        <v>0</v>
      </c>
      <c r="Q615" s="143">
        <v>1.65E-3</v>
      </c>
      <c r="R615" s="143">
        <f t="shared" si="22"/>
        <v>3.3E-3</v>
      </c>
      <c r="S615" s="143">
        <v>0</v>
      </c>
      <c r="T615" s="144">
        <f t="shared" si="23"/>
        <v>0</v>
      </c>
      <c r="AR615" s="145" t="s">
        <v>207</v>
      </c>
      <c r="AT615" s="145" t="s">
        <v>202</v>
      </c>
      <c r="AU615" s="145" t="s">
        <v>87</v>
      </c>
      <c r="AY615" s="17" t="s">
        <v>200</v>
      </c>
      <c r="BE615" s="146">
        <f t="shared" si="24"/>
        <v>0</v>
      </c>
      <c r="BF615" s="146">
        <f t="shared" si="25"/>
        <v>0</v>
      </c>
      <c r="BG615" s="146">
        <f t="shared" si="26"/>
        <v>0</v>
      </c>
      <c r="BH615" s="146">
        <f t="shared" si="27"/>
        <v>0</v>
      </c>
      <c r="BI615" s="146">
        <f t="shared" si="28"/>
        <v>0</v>
      </c>
      <c r="BJ615" s="17" t="s">
        <v>85</v>
      </c>
      <c r="BK615" s="146">
        <f t="shared" si="29"/>
        <v>0</v>
      </c>
      <c r="BL615" s="17" t="s">
        <v>207</v>
      </c>
      <c r="BM615" s="145" t="s">
        <v>1087</v>
      </c>
    </row>
    <row r="616" spans="2:65" s="1" customFormat="1" ht="16.5" customHeight="1">
      <c r="B616" s="32"/>
      <c r="C616" s="175" t="s">
        <v>1088</v>
      </c>
      <c r="D616" s="175" t="s">
        <v>451</v>
      </c>
      <c r="E616" s="176" t="s">
        <v>1089</v>
      </c>
      <c r="F616" s="177" t="s">
        <v>1090</v>
      </c>
      <c r="G616" s="178" t="s">
        <v>574</v>
      </c>
      <c r="H616" s="179">
        <v>2</v>
      </c>
      <c r="I616" s="180"/>
      <c r="J616" s="181">
        <f t="shared" si="20"/>
        <v>0</v>
      </c>
      <c r="K616" s="177" t="s">
        <v>221</v>
      </c>
      <c r="L616" s="182"/>
      <c r="M616" s="183" t="s">
        <v>1</v>
      </c>
      <c r="N616" s="184" t="s">
        <v>42</v>
      </c>
      <c r="P616" s="143">
        <f t="shared" si="21"/>
        <v>0</v>
      </c>
      <c r="Q616" s="143">
        <v>1.4E-2</v>
      </c>
      <c r="R616" s="143">
        <f t="shared" si="22"/>
        <v>2.8000000000000001E-2</v>
      </c>
      <c r="S616" s="143">
        <v>0</v>
      </c>
      <c r="T616" s="144">
        <f t="shared" si="23"/>
        <v>0</v>
      </c>
      <c r="AR616" s="145" t="s">
        <v>239</v>
      </c>
      <c r="AT616" s="145" t="s">
        <v>451</v>
      </c>
      <c r="AU616" s="145" t="s">
        <v>87</v>
      </c>
      <c r="AY616" s="17" t="s">
        <v>200</v>
      </c>
      <c r="BE616" s="146">
        <f t="shared" si="24"/>
        <v>0</v>
      </c>
      <c r="BF616" s="146">
        <f t="shared" si="25"/>
        <v>0</v>
      </c>
      <c r="BG616" s="146">
        <f t="shared" si="26"/>
        <v>0</v>
      </c>
      <c r="BH616" s="146">
        <f t="shared" si="27"/>
        <v>0</v>
      </c>
      <c r="BI616" s="146">
        <f t="shared" si="28"/>
        <v>0</v>
      </c>
      <c r="BJ616" s="17" t="s">
        <v>85</v>
      </c>
      <c r="BK616" s="146">
        <f t="shared" si="29"/>
        <v>0</v>
      </c>
      <c r="BL616" s="17" t="s">
        <v>207</v>
      </c>
      <c r="BM616" s="145" t="s">
        <v>1091</v>
      </c>
    </row>
    <row r="617" spans="2:65" s="1" customFormat="1" ht="16.5" customHeight="1">
      <c r="B617" s="32"/>
      <c r="C617" s="175" t="s">
        <v>1092</v>
      </c>
      <c r="D617" s="175" t="s">
        <v>451</v>
      </c>
      <c r="E617" s="176" t="s">
        <v>1093</v>
      </c>
      <c r="F617" s="177" t="s">
        <v>1094</v>
      </c>
      <c r="G617" s="178" t="s">
        <v>574</v>
      </c>
      <c r="H617" s="179">
        <v>2</v>
      </c>
      <c r="I617" s="180"/>
      <c r="J617" s="181">
        <f t="shared" si="20"/>
        <v>0</v>
      </c>
      <c r="K617" s="177" t="s">
        <v>206</v>
      </c>
      <c r="L617" s="182"/>
      <c r="M617" s="183" t="s">
        <v>1</v>
      </c>
      <c r="N617" s="184" t="s">
        <v>42</v>
      </c>
      <c r="P617" s="143">
        <f t="shared" si="21"/>
        <v>0</v>
      </c>
      <c r="Q617" s="143">
        <v>2.8E-3</v>
      </c>
      <c r="R617" s="143">
        <f t="shared" si="22"/>
        <v>5.5999999999999999E-3</v>
      </c>
      <c r="S617" s="143">
        <v>0</v>
      </c>
      <c r="T617" s="144">
        <f t="shared" si="23"/>
        <v>0</v>
      </c>
      <c r="AR617" s="145" t="s">
        <v>239</v>
      </c>
      <c r="AT617" s="145" t="s">
        <v>451</v>
      </c>
      <c r="AU617" s="145" t="s">
        <v>87</v>
      </c>
      <c r="AY617" s="17" t="s">
        <v>200</v>
      </c>
      <c r="BE617" s="146">
        <f t="shared" si="24"/>
        <v>0</v>
      </c>
      <c r="BF617" s="146">
        <f t="shared" si="25"/>
        <v>0</v>
      </c>
      <c r="BG617" s="146">
        <f t="shared" si="26"/>
        <v>0</v>
      </c>
      <c r="BH617" s="146">
        <f t="shared" si="27"/>
        <v>0</v>
      </c>
      <c r="BI617" s="146">
        <f t="shared" si="28"/>
        <v>0</v>
      </c>
      <c r="BJ617" s="17" t="s">
        <v>85</v>
      </c>
      <c r="BK617" s="146">
        <f t="shared" si="29"/>
        <v>0</v>
      </c>
      <c r="BL617" s="17" t="s">
        <v>207</v>
      </c>
      <c r="BM617" s="145" t="s">
        <v>1095</v>
      </c>
    </row>
    <row r="618" spans="2:65" s="1" customFormat="1" ht="24.2" customHeight="1">
      <c r="B618" s="32"/>
      <c r="C618" s="134" t="s">
        <v>1096</v>
      </c>
      <c r="D618" s="134" t="s">
        <v>202</v>
      </c>
      <c r="E618" s="135" t="s">
        <v>1097</v>
      </c>
      <c r="F618" s="136" t="s">
        <v>1098</v>
      </c>
      <c r="G618" s="137" t="s">
        <v>574</v>
      </c>
      <c r="H618" s="138">
        <v>1</v>
      </c>
      <c r="I618" s="139"/>
      <c r="J618" s="140">
        <f t="shared" si="20"/>
        <v>0</v>
      </c>
      <c r="K618" s="136" t="s">
        <v>221</v>
      </c>
      <c r="L618" s="32"/>
      <c r="M618" s="141" t="s">
        <v>1</v>
      </c>
      <c r="N618" s="142" t="s">
        <v>42</v>
      </c>
      <c r="P618" s="143">
        <f t="shared" si="21"/>
        <v>0</v>
      </c>
      <c r="Q618" s="143">
        <v>9.1999999999999998E-3</v>
      </c>
      <c r="R618" s="143">
        <f t="shared" si="22"/>
        <v>9.1999999999999998E-3</v>
      </c>
      <c r="S618" s="143">
        <v>0</v>
      </c>
      <c r="T618" s="144">
        <f t="shared" si="23"/>
        <v>0</v>
      </c>
      <c r="AR618" s="145" t="s">
        <v>207</v>
      </c>
      <c r="AT618" s="145" t="s">
        <v>202</v>
      </c>
      <c r="AU618" s="145" t="s">
        <v>87</v>
      </c>
      <c r="AY618" s="17" t="s">
        <v>200</v>
      </c>
      <c r="BE618" s="146">
        <f t="shared" si="24"/>
        <v>0</v>
      </c>
      <c r="BF618" s="146">
        <f t="shared" si="25"/>
        <v>0</v>
      </c>
      <c r="BG618" s="146">
        <f t="shared" si="26"/>
        <v>0</v>
      </c>
      <c r="BH618" s="146">
        <f t="shared" si="27"/>
        <v>0</v>
      </c>
      <c r="BI618" s="146">
        <f t="shared" si="28"/>
        <v>0</v>
      </c>
      <c r="BJ618" s="17" t="s">
        <v>85</v>
      </c>
      <c r="BK618" s="146">
        <f t="shared" si="29"/>
        <v>0</v>
      </c>
      <c r="BL618" s="17" t="s">
        <v>207</v>
      </c>
      <c r="BM618" s="145" t="s">
        <v>1099</v>
      </c>
    </row>
    <row r="619" spans="2:65" s="11" customFormat="1" ht="22.9" customHeight="1">
      <c r="B619" s="122"/>
      <c r="D619" s="123" t="s">
        <v>76</v>
      </c>
      <c r="E619" s="132" t="s">
        <v>1100</v>
      </c>
      <c r="F619" s="132" t="s">
        <v>1101</v>
      </c>
      <c r="I619" s="125"/>
      <c r="J619" s="133">
        <f>BK619</f>
        <v>0</v>
      </c>
      <c r="L619" s="122"/>
      <c r="M619" s="127"/>
      <c r="P619" s="128">
        <f>SUM(P620:P640)</f>
        <v>0</v>
      </c>
      <c r="R619" s="128">
        <f>SUM(R620:R640)</f>
        <v>0.20438200000000006</v>
      </c>
      <c r="T619" s="129">
        <f>SUM(T620:T640)</f>
        <v>0</v>
      </c>
      <c r="AR619" s="123" t="s">
        <v>85</v>
      </c>
      <c r="AT619" s="130" t="s">
        <v>76</v>
      </c>
      <c r="AU619" s="130" t="s">
        <v>85</v>
      </c>
      <c r="AY619" s="123" t="s">
        <v>200</v>
      </c>
      <c r="BK619" s="131">
        <f>SUM(BK620:BK640)</f>
        <v>0</v>
      </c>
    </row>
    <row r="620" spans="2:65" s="1" customFormat="1" ht="33" customHeight="1">
      <c r="B620" s="32"/>
      <c r="C620" s="134" t="s">
        <v>1102</v>
      </c>
      <c r="D620" s="134" t="s">
        <v>202</v>
      </c>
      <c r="E620" s="135" t="s">
        <v>1103</v>
      </c>
      <c r="F620" s="136" t="s">
        <v>1104</v>
      </c>
      <c r="G620" s="137" t="s">
        <v>574</v>
      </c>
      <c r="H620" s="138">
        <v>1</v>
      </c>
      <c r="I620" s="139"/>
      <c r="J620" s="140">
        <f>ROUND(I620*H620,2)</f>
        <v>0</v>
      </c>
      <c r="K620" s="136" t="s">
        <v>206</v>
      </c>
      <c r="L620" s="32"/>
      <c r="M620" s="141" t="s">
        <v>1</v>
      </c>
      <c r="N620" s="142" t="s">
        <v>42</v>
      </c>
      <c r="P620" s="143">
        <f>O620*H620</f>
        <v>0</v>
      </c>
      <c r="Q620" s="143">
        <v>1.67E-3</v>
      </c>
      <c r="R620" s="143">
        <f>Q620*H620</f>
        <v>1.67E-3</v>
      </c>
      <c r="S620" s="143">
        <v>0</v>
      </c>
      <c r="T620" s="144">
        <f>S620*H620</f>
        <v>0</v>
      </c>
      <c r="AR620" s="145" t="s">
        <v>207</v>
      </c>
      <c r="AT620" s="145" t="s">
        <v>202</v>
      </c>
      <c r="AU620" s="145" t="s">
        <v>87</v>
      </c>
      <c r="AY620" s="17" t="s">
        <v>200</v>
      </c>
      <c r="BE620" s="146">
        <f>IF(N620="základní",J620,0)</f>
        <v>0</v>
      </c>
      <c r="BF620" s="146">
        <f>IF(N620="snížená",J620,0)</f>
        <v>0</v>
      </c>
      <c r="BG620" s="146">
        <f>IF(N620="zákl. přenesená",J620,0)</f>
        <v>0</v>
      </c>
      <c r="BH620" s="146">
        <f>IF(N620="sníž. přenesená",J620,0)</f>
        <v>0</v>
      </c>
      <c r="BI620" s="146">
        <f>IF(N620="nulová",J620,0)</f>
        <v>0</v>
      </c>
      <c r="BJ620" s="17" t="s">
        <v>85</v>
      </c>
      <c r="BK620" s="146">
        <f>ROUND(I620*H620,2)</f>
        <v>0</v>
      </c>
      <c r="BL620" s="17" t="s">
        <v>207</v>
      </c>
      <c r="BM620" s="145" t="s">
        <v>1105</v>
      </c>
    </row>
    <row r="621" spans="2:65" s="1" customFormat="1" ht="24.2" customHeight="1">
      <c r="B621" s="32"/>
      <c r="C621" s="175" t="s">
        <v>1106</v>
      </c>
      <c r="D621" s="175" t="s">
        <v>451</v>
      </c>
      <c r="E621" s="176" t="s">
        <v>1107</v>
      </c>
      <c r="F621" s="177" t="s">
        <v>1108</v>
      </c>
      <c r="G621" s="178" t="s">
        <v>574</v>
      </c>
      <c r="H621" s="179">
        <v>1.01</v>
      </c>
      <c r="I621" s="180"/>
      <c r="J621" s="181">
        <f>ROUND(I621*H621,2)</f>
        <v>0</v>
      </c>
      <c r="K621" s="177" t="s">
        <v>206</v>
      </c>
      <c r="L621" s="182"/>
      <c r="M621" s="183" t="s">
        <v>1</v>
      </c>
      <c r="N621" s="184" t="s">
        <v>42</v>
      </c>
      <c r="P621" s="143">
        <f>O621*H621</f>
        <v>0</v>
      </c>
      <c r="Q621" s="143">
        <v>1.12E-2</v>
      </c>
      <c r="R621" s="143">
        <f>Q621*H621</f>
        <v>1.1311999999999999E-2</v>
      </c>
      <c r="S621" s="143">
        <v>0</v>
      </c>
      <c r="T621" s="144">
        <f>S621*H621</f>
        <v>0</v>
      </c>
      <c r="AR621" s="145" t="s">
        <v>239</v>
      </c>
      <c r="AT621" s="145" t="s">
        <v>451</v>
      </c>
      <c r="AU621" s="145" t="s">
        <v>87</v>
      </c>
      <c r="AY621" s="17" t="s">
        <v>200</v>
      </c>
      <c r="BE621" s="146">
        <f>IF(N621="základní",J621,0)</f>
        <v>0</v>
      </c>
      <c r="BF621" s="146">
        <f>IF(N621="snížená",J621,0)</f>
        <v>0</v>
      </c>
      <c r="BG621" s="146">
        <f>IF(N621="zákl. přenesená",J621,0)</f>
        <v>0</v>
      </c>
      <c r="BH621" s="146">
        <f>IF(N621="sníž. přenesená",J621,0)</f>
        <v>0</v>
      </c>
      <c r="BI621" s="146">
        <f>IF(N621="nulová",J621,0)</f>
        <v>0</v>
      </c>
      <c r="BJ621" s="17" t="s">
        <v>85</v>
      </c>
      <c r="BK621" s="146">
        <f>ROUND(I621*H621,2)</f>
        <v>0</v>
      </c>
      <c r="BL621" s="17" t="s">
        <v>207</v>
      </c>
      <c r="BM621" s="145" t="s">
        <v>1109</v>
      </c>
    </row>
    <row r="622" spans="2:65" s="12" customFormat="1" ht="11.25">
      <c r="B622" s="147"/>
      <c r="D622" s="148" t="s">
        <v>209</v>
      </c>
      <c r="F622" s="150" t="s">
        <v>1110</v>
      </c>
      <c r="H622" s="151">
        <v>1.01</v>
      </c>
      <c r="I622" s="152"/>
      <c r="L622" s="147"/>
      <c r="M622" s="153"/>
      <c r="T622" s="154"/>
      <c r="AT622" s="149" t="s">
        <v>209</v>
      </c>
      <c r="AU622" s="149" t="s">
        <v>87</v>
      </c>
      <c r="AV622" s="12" t="s">
        <v>87</v>
      </c>
      <c r="AW622" s="12" t="s">
        <v>4</v>
      </c>
      <c r="AX622" s="12" t="s">
        <v>85</v>
      </c>
      <c r="AY622" s="149" t="s">
        <v>200</v>
      </c>
    </row>
    <row r="623" spans="2:65" s="1" customFormat="1" ht="24.2" customHeight="1">
      <c r="B623" s="32"/>
      <c r="C623" s="134" t="s">
        <v>1111</v>
      </c>
      <c r="D623" s="134" t="s">
        <v>202</v>
      </c>
      <c r="E623" s="135" t="s">
        <v>1018</v>
      </c>
      <c r="F623" s="136" t="s">
        <v>1019</v>
      </c>
      <c r="G623" s="137" t="s">
        <v>574</v>
      </c>
      <c r="H623" s="138">
        <v>3</v>
      </c>
      <c r="I623" s="139"/>
      <c r="J623" s="140">
        <f>ROUND(I623*H623,2)</f>
        <v>0</v>
      </c>
      <c r="K623" s="136" t="s">
        <v>206</v>
      </c>
      <c r="L623" s="32"/>
      <c r="M623" s="141" t="s">
        <v>1</v>
      </c>
      <c r="N623" s="142" t="s">
        <v>42</v>
      </c>
      <c r="P623" s="143">
        <f>O623*H623</f>
        <v>0</v>
      </c>
      <c r="Q623" s="143">
        <v>1.67E-3</v>
      </c>
      <c r="R623" s="143">
        <f>Q623*H623</f>
        <v>5.0100000000000006E-3</v>
      </c>
      <c r="S623" s="143">
        <v>0</v>
      </c>
      <c r="T623" s="144">
        <f>S623*H623</f>
        <v>0</v>
      </c>
      <c r="AR623" s="145" t="s">
        <v>207</v>
      </c>
      <c r="AT623" s="145" t="s">
        <v>202</v>
      </c>
      <c r="AU623" s="145" t="s">
        <v>87</v>
      </c>
      <c r="AY623" s="17" t="s">
        <v>200</v>
      </c>
      <c r="BE623" s="146">
        <f>IF(N623="základní",J623,0)</f>
        <v>0</v>
      </c>
      <c r="BF623" s="146">
        <f>IF(N623="snížená",J623,0)</f>
        <v>0</v>
      </c>
      <c r="BG623" s="146">
        <f>IF(N623="zákl. přenesená",J623,0)</f>
        <v>0</v>
      </c>
      <c r="BH623" s="146">
        <f>IF(N623="sníž. přenesená",J623,0)</f>
        <v>0</v>
      </c>
      <c r="BI623" s="146">
        <f>IF(N623="nulová",J623,0)</f>
        <v>0</v>
      </c>
      <c r="BJ623" s="17" t="s">
        <v>85</v>
      </c>
      <c r="BK623" s="146">
        <f>ROUND(I623*H623,2)</f>
        <v>0</v>
      </c>
      <c r="BL623" s="17" t="s">
        <v>207</v>
      </c>
      <c r="BM623" s="145" t="s">
        <v>1112</v>
      </c>
    </row>
    <row r="624" spans="2:65" s="12" customFormat="1" ht="11.25">
      <c r="B624" s="147"/>
      <c r="D624" s="148" t="s">
        <v>209</v>
      </c>
      <c r="F624" s="150" t="s">
        <v>1113</v>
      </c>
      <c r="H624" s="151">
        <v>3</v>
      </c>
      <c r="I624" s="152"/>
      <c r="L624" s="147"/>
      <c r="M624" s="153"/>
      <c r="T624" s="154"/>
      <c r="AT624" s="149" t="s">
        <v>209</v>
      </c>
      <c r="AU624" s="149" t="s">
        <v>87</v>
      </c>
      <c r="AV624" s="12" t="s">
        <v>87</v>
      </c>
      <c r="AW624" s="12" t="s">
        <v>4</v>
      </c>
      <c r="AX624" s="12" t="s">
        <v>85</v>
      </c>
      <c r="AY624" s="149" t="s">
        <v>200</v>
      </c>
    </row>
    <row r="625" spans="2:65" s="1" customFormat="1" ht="24.2" customHeight="1">
      <c r="B625" s="32"/>
      <c r="C625" s="175" t="s">
        <v>1114</v>
      </c>
      <c r="D625" s="175" t="s">
        <v>451</v>
      </c>
      <c r="E625" s="176" t="s">
        <v>1115</v>
      </c>
      <c r="F625" s="177" t="s">
        <v>1116</v>
      </c>
      <c r="G625" s="178" t="s">
        <v>574</v>
      </c>
      <c r="H625" s="179">
        <v>1</v>
      </c>
      <c r="I625" s="180"/>
      <c r="J625" s="181">
        <f t="shared" ref="J625:J640" si="30">ROUND(I625*H625,2)</f>
        <v>0</v>
      </c>
      <c r="K625" s="177" t="s">
        <v>206</v>
      </c>
      <c r="L625" s="182"/>
      <c r="M625" s="183" t="s">
        <v>1</v>
      </c>
      <c r="N625" s="184" t="s">
        <v>42</v>
      </c>
      <c r="P625" s="143">
        <f t="shared" ref="P625:P640" si="31">O625*H625</f>
        <v>0</v>
      </c>
      <c r="Q625" s="143">
        <v>2.4500000000000001E-2</v>
      </c>
      <c r="R625" s="143">
        <f t="shared" ref="R625:R640" si="32">Q625*H625</f>
        <v>2.4500000000000001E-2</v>
      </c>
      <c r="S625" s="143">
        <v>0</v>
      </c>
      <c r="T625" s="144">
        <f t="shared" ref="T625:T640" si="33">S625*H625</f>
        <v>0</v>
      </c>
      <c r="AR625" s="145" t="s">
        <v>239</v>
      </c>
      <c r="AT625" s="145" t="s">
        <v>451</v>
      </c>
      <c r="AU625" s="145" t="s">
        <v>87</v>
      </c>
      <c r="AY625" s="17" t="s">
        <v>200</v>
      </c>
      <c r="BE625" s="146">
        <f t="shared" ref="BE625:BE640" si="34">IF(N625="základní",J625,0)</f>
        <v>0</v>
      </c>
      <c r="BF625" s="146">
        <f t="shared" ref="BF625:BF640" si="35">IF(N625="snížená",J625,0)</f>
        <v>0</v>
      </c>
      <c r="BG625" s="146">
        <f t="shared" ref="BG625:BG640" si="36">IF(N625="zákl. přenesená",J625,0)</f>
        <v>0</v>
      </c>
      <c r="BH625" s="146">
        <f t="shared" ref="BH625:BH640" si="37">IF(N625="sníž. přenesená",J625,0)</f>
        <v>0</v>
      </c>
      <c r="BI625" s="146">
        <f t="shared" ref="BI625:BI640" si="38">IF(N625="nulová",J625,0)</f>
        <v>0</v>
      </c>
      <c r="BJ625" s="17" t="s">
        <v>85</v>
      </c>
      <c r="BK625" s="146">
        <f t="shared" ref="BK625:BK640" si="39">ROUND(I625*H625,2)</f>
        <v>0</v>
      </c>
      <c r="BL625" s="17" t="s">
        <v>207</v>
      </c>
      <c r="BM625" s="145" t="s">
        <v>1117</v>
      </c>
    </row>
    <row r="626" spans="2:65" s="1" customFormat="1" ht="24.2" customHeight="1">
      <c r="B626" s="32"/>
      <c r="C626" s="134" t="s">
        <v>1118</v>
      </c>
      <c r="D626" s="134" t="s">
        <v>202</v>
      </c>
      <c r="E626" s="135" t="s">
        <v>1027</v>
      </c>
      <c r="F626" s="136" t="s">
        <v>1028</v>
      </c>
      <c r="G626" s="137" t="s">
        <v>574</v>
      </c>
      <c r="H626" s="138">
        <v>3</v>
      </c>
      <c r="I626" s="139"/>
      <c r="J626" s="140">
        <f t="shared" si="30"/>
        <v>0</v>
      </c>
      <c r="K626" s="136" t="s">
        <v>206</v>
      </c>
      <c r="L626" s="32"/>
      <c r="M626" s="141" t="s">
        <v>1</v>
      </c>
      <c r="N626" s="142" t="s">
        <v>42</v>
      </c>
      <c r="P626" s="143">
        <f t="shared" si="31"/>
        <v>0</v>
      </c>
      <c r="Q626" s="143">
        <v>1.67E-3</v>
      </c>
      <c r="R626" s="143">
        <f t="shared" si="32"/>
        <v>5.0100000000000006E-3</v>
      </c>
      <c r="S626" s="143">
        <v>0</v>
      </c>
      <c r="T626" s="144">
        <f t="shared" si="33"/>
        <v>0</v>
      </c>
      <c r="AR626" s="145" t="s">
        <v>207</v>
      </c>
      <c r="AT626" s="145" t="s">
        <v>202</v>
      </c>
      <c r="AU626" s="145" t="s">
        <v>87</v>
      </c>
      <c r="AY626" s="17" t="s">
        <v>200</v>
      </c>
      <c r="BE626" s="146">
        <f t="shared" si="34"/>
        <v>0</v>
      </c>
      <c r="BF626" s="146">
        <f t="shared" si="35"/>
        <v>0</v>
      </c>
      <c r="BG626" s="146">
        <f t="shared" si="36"/>
        <v>0</v>
      </c>
      <c r="BH626" s="146">
        <f t="shared" si="37"/>
        <v>0</v>
      </c>
      <c r="BI626" s="146">
        <f t="shared" si="38"/>
        <v>0</v>
      </c>
      <c r="BJ626" s="17" t="s">
        <v>85</v>
      </c>
      <c r="BK626" s="146">
        <f t="shared" si="39"/>
        <v>0</v>
      </c>
      <c r="BL626" s="17" t="s">
        <v>207</v>
      </c>
      <c r="BM626" s="145" t="s">
        <v>1119</v>
      </c>
    </row>
    <row r="627" spans="2:65" s="1" customFormat="1" ht="21.75" customHeight="1">
      <c r="B627" s="32"/>
      <c r="C627" s="175" t="s">
        <v>1120</v>
      </c>
      <c r="D627" s="175" t="s">
        <v>451</v>
      </c>
      <c r="E627" s="176" t="s">
        <v>1035</v>
      </c>
      <c r="F627" s="177" t="s">
        <v>1036</v>
      </c>
      <c r="G627" s="178" t="s">
        <v>574</v>
      </c>
      <c r="H627" s="179">
        <v>1</v>
      </c>
      <c r="I627" s="180"/>
      <c r="J627" s="181">
        <f t="shared" si="30"/>
        <v>0</v>
      </c>
      <c r="K627" s="177" t="s">
        <v>206</v>
      </c>
      <c r="L627" s="182"/>
      <c r="M627" s="183" t="s">
        <v>1</v>
      </c>
      <c r="N627" s="184" t="s">
        <v>42</v>
      </c>
      <c r="P627" s="143">
        <f t="shared" si="31"/>
        <v>0</v>
      </c>
      <c r="Q627" s="143">
        <v>2.1000000000000001E-2</v>
      </c>
      <c r="R627" s="143">
        <f t="shared" si="32"/>
        <v>2.1000000000000001E-2</v>
      </c>
      <c r="S627" s="143">
        <v>0</v>
      </c>
      <c r="T627" s="144">
        <f t="shared" si="33"/>
        <v>0</v>
      </c>
      <c r="AR627" s="145" t="s">
        <v>239</v>
      </c>
      <c r="AT627" s="145" t="s">
        <v>451</v>
      </c>
      <c r="AU627" s="145" t="s">
        <v>87</v>
      </c>
      <c r="AY627" s="17" t="s">
        <v>200</v>
      </c>
      <c r="BE627" s="146">
        <f t="shared" si="34"/>
        <v>0</v>
      </c>
      <c r="BF627" s="146">
        <f t="shared" si="35"/>
        <v>0</v>
      </c>
      <c r="BG627" s="146">
        <f t="shared" si="36"/>
        <v>0</v>
      </c>
      <c r="BH627" s="146">
        <f t="shared" si="37"/>
        <v>0</v>
      </c>
      <c r="BI627" s="146">
        <f t="shared" si="38"/>
        <v>0</v>
      </c>
      <c r="BJ627" s="17" t="s">
        <v>85</v>
      </c>
      <c r="BK627" s="146">
        <f t="shared" si="39"/>
        <v>0</v>
      </c>
      <c r="BL627" s="17" t="s">
        <v>207</v>
      </c>
      <c r="BM627" s="145" t="s">
        <v>1121</v>
      </c>
    </row>
    <row r="628" spans="2:65" s="1" customFormat="1" ht="16.5" customHeight="1">
      <c r="B628" s="32"/>
      <c r="C628" s="175" t="s">
        <v>1122</v>
      </c>
      <c r="D628" s="175" t="s">
        <v>451</v>
      </c>
      <c r="E628" s="176" t="s">
        <v>1031</v>
      </c>
      <c r="F628" s="177" t="s">
        <v>1032</v>
      </c>
      <c r="G628" s="178" t="s">
        <v>574</v>
      </c>
      <c r="H628" s="179">
        <v>2</v>
      </c>
      <c r="I628" s="180"/>
      <c r="J628" s="181">
        <f t="shared" si="30"/>
        <v>0</v>
      </c>
      <c r="K628" s="177" t="s">
        <v>221</v>
      </c>
      <c r="L628" s="182"/>
      <c r="M628" s="183" t="s">
        <v>1</v>
      </c>
      <c r="N628" s="184" t="s">
        <v>42</v>
      </c>
      <c r="P628" s="143">
        <f t="shared" si="31"/>
        <v>0</v>
      </c>
      <c r="Q628" s="143">
        <v>1.017E-2</v>
      </c>
      <c r="R628" s="143">
        <f t="shared" si="32"/>
        <v>2.034E-2</v>
      </c>
      <c r="S628" s="143">
        <v>0</v>
      </c>
      <c r="T628" s="144">
        <f t="shared" si="33"/>
        <v>0</v>
      </c>
      <c r="AR628" s="145" t="s">
        <v>239</v>
      </c>
      <c r="AT628" s="145" t="s">
        <v>451</v>
      </c>
      <c r="AU628" s="145" t="s">
        <v>87</v>
      </c>
      <c r="AY628" s="17" t="s">
        <v>200</v>
      </c>
      <c r="BE628" s="146">
        <f t="shared" si="34"/>
        <v>0</v>
      </c>
      <c r="BF628" s="146">
        <f t="shared" si="35"/>
        <v>0</v>
      </c>
      <c r="BG628" s="146">
        <f t="shared" si="36"/>
        <v>0</v>
      </c>
      <c r="BH628" s="146">
        <f t="shared" si="37"/>
        <v>0</v>
      </c>
      <c r="BI628" s="146">
        <f t="shared" si="38"/>
        <v>0</v>
      </c>
      <c r="BJ628" s="17" t="s">
        <v>85</v>
      </c>
      <c r="BK628" s="146">
        <f t="shared" si="39"/>
        <v>0</v>
      </c>
      <c r="BL628" s="17" t="s">
        <v>207</v>
      </c>
      <c r="BM628" s="145" t="s">
        <v>1123</v>
      </c>
    </row>
    <row r="629" spans="2:65" s="1" customFormat="1" ht="24.2" customHeight="1">
      <c r="B629" s="32"/>
      <c r="C629" s="134" t="s">
        <v>1124</v>
      </c>
      <c r="D629" s="134" t="s">
        <v>202</v>
      </c>
      <c r="E629" s="135" t="s">
        <v>1039</v>
      </c>
      <c r="F629" s="136" t="s">
        <v>1040</v>
      </c>
      <c r="G629" s="137" t="s">
        <v>574</v>
      </c>
      <c r="H629" s="138">
        <v>2</v>
      </c>
      <c r="I629" s="139"/>
      <c r="J629" s="140">
        <f t="shared" si="30"/>
        <v>0</v>
      </c>
      <c r="K629" s="136" t="s">
        <v>206</v>
      </c>
      <c r="L629" s="32"/>
      <c r="M629" s="141" t="s">
        <v>1</v>
      </c>
      <c r="N629" s="142" t="s">
        <v>42</v>
      </c>
      <c r="P629" s="143">
        <f t="shared" si="31"/>
        <v>0</v>
      </c>
      <c r="Q629" s="143">
        <v>1.7099999999999999E-3</v>
      </c>
      <c r="R629" s="143">
        <f t="shared" si="32"/>
        <v>3.4199999999999999E-3</v>
      </c>
      <c r="S629" s="143">
        <v>0</v>
      </c>
      <c r="T629" s="144">
        <f t="shared" si="33"/>
        <v>0</v>
      </c>
      <c r="AR629" s="145" t="s">
        <v>207</v>
      </c>
      <c r="AT629" s="145" t="s">
        <v>202</v>
      </c>
      <c r="AU629" s="145" t="s">
        <v>87</v>
      </c>
      <c r="AY629" s="17" t="s">
        <v>200</v>
      </c>
      <c r="BE629" s="146">
        <f t="shared" si="34"/>
        <v>0</v>
      </c>
      <c r="BF629" s="146">
        <f t="shared" si="35"/>
        <v>0</v>
      </c>
      <c r="BG629" s="146">
        <f t="shared" si="36"/>
        <v>0</v>
      </c>
      <c r="BH629" s="146">
        <f t="shared" si="37"/>
        <v>0</v>
      </c>
      <c r="BI629" s="146">
        <f t="shared" si="38"/>
        <v>0</v>
      </c>
      <c r="BJ629" s="17" t="s">
        <v>85</v>
      </c>
      <c r="BK629" s="146">
        <f t="shared" si="39"/>
        <v>0</v>
      </c>
      <c r="BL629" s="17" t="s">
        <v>207</v>
      </c>
      <c r="BM629" s="145" t="s">
        <v>1125</v>
      </c>
    </row>
    <row r="630" spans="2:65" s="1" customFormat="1" ht="24.2" customHeight="1">
      <c r="B630" s="32"/>
      <c r="C630" s="175" t="s">
        <v>1126</v>
      </c>
      <c r="D630" s="175" t="s">
        <v>451</v>
      </c>
      <c r="E630" s="176" t="s">
        <v>1043</v>
      </c>
      <c r="F630" s="177" t="s">
        <v>1044</v>
      </c>
      <c r="G630" s="178" t="s">
        <v>574</v>
      </c>
      <c r="H630" s="179">
        <v>1</v>
      </c>
      <c r="I630" s="180"/>
      <c r="J630" s="181">
        <f t="shared" si="30"/>
        <v>0</v>
      </c>
      <c r="K630" s="177" t="s">
        <v>221</v>
      </c>
      <c r="L630" s="182"/>
      <c r="M630" s="183" t="s">
        <v>1</v>
      </c>
      <c r="N630" s="184" t="s">
        <v>42</v>
      </c>
      <c r="P630" s="143">
        <f t="shared" si="31"/>
        <v>0</v>
      </c>
      <c r="Q630" s="143">
        <v>1.78E-2</v>
      </c>
      <c r="R630" s="143">
        <f t="shared" si="32"/>
        <v>1.78E-2</v>
      </c>
      <c r="S630" s="143">
        <v>0</v>
      </c>
      <c r="T630" s="144">
        <f t="shared" si="33"/>
        <v>0</v>
      </c>
      <c r="AR630" s="145" t="s">
        <v>239</v>
      </c>
      <c r="AT630" s="145" t="s">
        <v>451</v>
      </c>
      <c r="AU630" s="145" t="s">
        <v>87</v>
      </c>
      <c r="AY630" s="17" t="s">
        <v>200</v>
      </c>
      <c r="BE630" s="146">
        <f t="shared" si="34"/>
        <v>0</v>
      </c>
      <c r="BF630" s="146">
        <f t="shared" si="35"/>
        <v>0</v>
      </c>
      <c r="BG630" s="146">
        <f t="shared" si="36"/>
        <v>0</v>
      </c>
      <c r="BH630" s="146">
        <f t="shared" si="37"/>
        <v>0</v>
      </c>
      <c r="BI630" s="146">
        <f t="shared" si="38"/>
        <v>0</v>
      </c>
      <c r="BJ630" s="17" t="s">
        <v>85</v>
      </c>
      <c r="BK630" s="146">
        <f t="shared" si="39"/>
        <v>0</v>
      </c>
      <c r="BL630" s="17" t="s">
        <v>207</v>
      </c>
      <c r="BM630" s="145" t="s">
        <v>1127</v>
      </c>
    </row>
    <row r="631" spans="2:65" s="1" customFormat="1" ht="24.2" customHeight="1">
      <c r="B631" s="32"/>
      <c r="C631" s="175" t="s">
        <v>1128</v>
      </c>
      <c r="D631" s="175" t="s">
        <v>451</v>
      </c>
      <c r="E631" s="176" t="s">
        <v>1129</v>
      </c>
      <c r="F631" s="177" t="s">
        <v>1130</v>
      </c>
      <c r="G631" s="178" t="s">
        <v>574</v>
      </c>
      <c r="H631" s="179">
        <v>1</v>
      </c>
      <c r="I631" s="180"/>
      <c r="J631" s="181">
        <f t="shared" si="30"/>
        <v>0</v>
      </c>
      <c r="K631" s="177" t="s">
        <v>221</v>
      </c>
      <c r="L631" s="182"/>
      <c r="M631" s="183" t="s">
        <v>1</v>
      </c>
      <c r="N631" s="184" t="s">
        <v>42</v>
      </c>
      <c r="P631" s="143">
        <f t="shared" si="31"/>
        <v>0</v>
      </c>
      <c r="Q631" s="143">
        <v>1.9400000000000001E-2</v>
      </c>
      <c r="R631" s="143">
        <f t="shared" si="32"/>
        <v>1.9400000000000001E-2</v>
      </c>
      <c r="S631" s="143">
        <v>0</v>
      </c>
      <c r="T631" s="144">
        <f t="shared" si="33"/>
        <v>0</v>
      </c>
      <c r="AR631" s="145" t="s">
        <v>239</v>
      </c>
      <c r="AT631" s="145" t="s">
        <v>451</v>
      </c>
      <c r="AU631" s="145" t="s">
        <v>87</v>
      </c>
      <c r="AY631" s="17" t="s">
        <v>200</v>
      </c>
      <c r="BE631" s="146">
        <f t="shared" si="34"/>
        <v>0</v>
      </c>
      <c r="BF631" s="146">
        <f t="shared" si="35"/>
        <v>0</v>
      </c>
      <c r="BG631" s="146">
        <f t="shared" si="36"/>
        <v>0</v>
      </c>
      <c r="BH631" s="146">
        <f t="shared" si="37"/>
        <v>0</v>
      </c>
      <c r="BI631" s="146">
        <f t="shared" si="38"/>
        <v>0</v>
      </c>
      <c r="BJ631" s="17" t="s">
        <v>85</v>
      </c>
      <c r="BK631" s="146">
        <f t="shared" si="39"/>
        <v>0</v>
      </c>
      <c r="BL631" s="17" t="s">
        <v>207</v>
      </c>
      <c r="BM631" s="145" t="s">
        <v>1131</v>
      </c>
    </row>
    <row r="632" spans="2:65" s="1" customFormat="1" ht="24.2" customHeight="1">
      <c r="B632" s="32"/>
      <c r="C632" s="134" t="s">
        <v>1132</v>
      </c>
      <c r="D632" s="134" t="s">
        <v>202</v>
      </c>
      <c r="E632" s="135" t="s">
        <v>1133</v>
      </c>
      <c r="F632" s="136" t="s">
        <v>1134</v>
      </c>
      <c r="G632" s="137" t="s">
        <v>574</v>
      </c>
      <c r="H632" s="138">
        <v>1</v>
      </c>
      <c r="I632" s="139"/>
      <c r="J632" s="140">
        <f t="shared" si="30"/>
        <v>0</v>
      </c>
      <c r="K632" s="136" t="s">
        <v>221</v>
      </c>
      <c r="L632" s="32"/>
      <c r="M632" s="141" t="s">
        <v>1</v>
      </c>
      <c r="N632" s="142" t="s">
        <v>42</v>
      </c>
      <c r="P632" s="143">
        <f t="shared" si="31"/>
        <v>0</v>
      </c>
      <c r="Q632" s="143">
        <v>1.6199999999999999E-3</v>
      </c>
      <c r="R632" s="143">
        <f t="shared" si="32"/>
        <v>1.6199999999999999E-3</v>
      </c>
      <c r="S632" s="143">
        <v>0</v>
      </c>
      <c r="T632" s="144">
        <f t="shared" si="33"/>
        <v>0</v>
      </c>
      <c r="AR632" s="145" t="s">
        <v>207</v>
      </c>
      <c r="AT632" s="145" t="s">
        <v>202</v>
      </c>
      <c r="AU632" s="145" t="s">
        <v>87</v>
      </c>
      <c r="AY632" s="17" t="s">
        <v>200</v>
      </c>
      <c r="BE632" s="146">
        <f t="shared" si="34"/>
        <v>0</v>
      </c>
      <c r="BF632" s="146">
        <f t="shared" si="35"/>
        <v>0</v>
      </c>
      <c r="BG632" s="146">
        <f t="shared" si="36"/>
        <v>0</v>
      </c>
      <c r="BH632" s="146">
        <f t="shared" si="37"/>
        <v>0</v>
      </c>
      <c r="BI632" s="146">
        <f t="shared" si="38"/>
        <v>0</v>
      </c>
      <c r="BJ632" s="17" t="s">
        <v>85</v>
      </c>
      <c r="BK632" s="146">
        <f t="shared" si="39"/>
        <v>0</v>
      </c>
      <c r="BL632" s="17" t="s">
        <v>207</v>
      </c>
      <c r="BM632" s="145" t="s">
        <v>1135</v>
      </c>
    </row>
    <row r="633" spans="2:65" s="1" customFormat="1" ht="16.5" customHeight="1">
      <c r="B633" s="32"/>
      <c r="C633" s="175" t="s">
        <v>1136</v>
      </c>
      <c r="D633" s="175" t="s">
        <v>451</v>
      </c>
      <c r="E633" s="176" t="s">
        <v>1137</v>
      </c>
      <c r="F633" s="177" t="s">
        <v>1138</v>
      </c>
      <c r="G633" s="178" t="s">
        <v>574</v>
      </c>
      <c r="H633" s="179">
        <v>1</v>
      </c>
      <c r="I633" s="180"/>
      <c r="J633" s="181">
        <f t="shared" si="30"/>
        <v>0</v>
      </c>
      <c r="K633" s="177" t="s">
        <v>221</v>
      </c>
      <c r="L633" s="182"/>
      <c r="M633" s="183" t="s">
        <v>1</v>
      </c>
      <c r="N633" s="184" t="s">
        <v>42</v>
      </c>
      <c r="P633" s="143">
        <f t="shared" si="31"/>
        <v>0</v>
      </c>
      <c r="Q633" s="143">
        <v>1.7999999999999999E-2</v>
      </c>
      <c r="R633" s="143">
        <f t="shared" si="32"/>
        <v>1.7999999999999999E-2</v>
      </c>
      <c r="S633" s="143">
        <v>0</v>
      </c>
      <c r="T633" s="144">
        <f t="shared" si="33"/>
        <v>0</v>
      </c>
      <c r="AR633" s="145" t="s">
        <v>239</v>
      </c>
      <c r="AT633" s="145" t="s">
        <v>451</v>
      </c>
      <c r="AU633" s="145" t="s">
        <v>87</v>
      </c>
      <c r="AY633" s="17" t="s">
        <v>200</v>
      </c>
      <c r="BE633" s="146">
        <f t="shared" si="34"/>
        <v>0</v>
      </c>
      <c r="BF633" s="146">
        <f t="shared" si="35"/>
        <v>0</v>
      </c>
      <c r="BG633" s="146">
        <f t="shared" si="36"/>
        <v>0</v>
      </c>
      <c r="BH633" s="146">
        <f t="shared" si="37"/>
        <v>0</v>
      </c>
      <c r="BI633" s="146">
        <f t="shared" si="38"/>
        <v>0</v>
      </c>
      <c r="BJ633" s="17" t="s">
        <v>85</v>
      </c>
      <c r="BK633" s="146">
        <f t="shared" si="39"/>
        <v>0</v>
      </c>
      <c r="BL633" s="17" t="s">
        <v>207</v>
      </c>
      <c r="BM633" s="145" t="s">
        <v>1139</v>
      </c>
    </row>
    <row r="634" spans="2:65" s="1" customFormat="1" ht="24.2" customHeight="1">
      <c r="B634" s="32"/>
      <c r="C634" s="134" t="s">
        <v>1140</v>
      </c>
      <c r="D634" s="134" t="s">
        <v>202</v>
      </c>
      <c r="E634" s="135" t="s">
        <v>1141</v>
      </c>
      <c r="F634" s="136" t="s">
        <v>1142</v>
      </c>
      <c r="G634" s="137" t="s">
        <v>574</v>
      </c>
      <c r="H634" s="138">
        <v>1</v>
      </c>
      <c r="I634" s="139"/>
      <c r="J634" s="140">
        <f t="shared" si="30"/>
        <v>0</v>
      </c>
      <c r="K634" s="136" t="s">
        <v>221</v>
      </c>
      <c r="L634" s="32"/>
      <c r="M634" s="141" t="s">
        <v>1</v>
      </c>
      <c r="N634" s="142" t="s">
        <v>42</v>
      </c>
      <c r="P634" s="143">
        <f t="shared" si="31"/>
        <v>0</v>
      </c>
      <c r="Q634" s="143">
        <v>1.65E-3</v>
      </c>
      <c r="R634" s="143">
        <f t="shared" si="32"/>
        <v>1.65E-3</v>
      </c>
      <c r="S634" s="143">
        <v>0</v>
      </c>
      <c r="T634" s="144">
        <f t="shared" si="33"/>
        <v>0</v>
      </c>
      <c r="AR634" s="145" t="s">
        <v>207</v>
      </c>
      <c r="AT634" s="145" t="s">
        <v>202</v>
      </c>
      <c r="AU634" s="145" t="s">
        <v>87</v>
      </c>
      <c r="AY634" s="17" t="s">
        <v>200</v>
      </c>
      <c r="BE634" s="146">
        <f t="shared" si="34"/>
        <v>0</v>
      </c>
      <c r="BF634" s="146">
        <f t="shared" si="35"/>
        <v>0</v>
      </c>
      <c r="BG634" s="146">
        <f t="shared" si="36"/>
        <v>0</v>
      </c>
      <c r="BH634" s="146">
        <f t="shared" si="37"/>
        <v>0</v>
      </c>
      <c r="BI634" s="146">
        <f t="shared" si="38"/>
        <v>0</v>
      </c>
      <c r="BJ634" s="17" t="s">
        <v>85</v>
      </c>
      <c r="BK634" s="146">
        <f t="shared" si="39"/>
        <v>0</v>
      </c>
      <c r="BL634" s="17" t="s">
        <v>207</v>
      </c>
      <c r="BM634" s="145" t="s">
        <v>1143</v>
      </c>
    </row>
    <row r="635" spans="2:65" s="1" customFormat="1" ht="16.5" customHeight="1">
      <c r="B635" s="32"/>
      <c r="C635" s="175" t="s">
        <v>1144</v>
      </c>
      <c r="D635" s="175" t="s">
        <v>451</v>
      </c>
      <c r="E635" s="176" t="s">
        <v>1145</v>
      </c>
      <c r="F635" s="177" t="s">
        <v>1146</v>
      </c>
      <c r="G635" s="178" t="s">
        <v>574</v>
      </c>
      <c r="H635" s="179">
        <v>1</v>
      </c>
      <c r="I635" s="180"/>
      <c r="J635" s="181">
        <f t="shared" si="30"/>
        <v>0</v>
      </c>
      <c r="K635" s="177" t="s">
        <v>221</v>
      </c>
      <c r="L635" s="182"/>
      <c r="M635" s="183" t="s">
        <v>1</v>
      </c>
      <c r="N635" s="184" t="s">
        <v>42</v>
      </c>
      <c r="P635" s="143">
        <f t="shared" si="31"/>
        <v>0</v>
      </c>
      <c r="Q635" s="143">
        <v>2.3E-2</v>
      </c>
      <c r="R635" s="143">
        <f t="shared" si="32"/>
        <v>2.3E-2</v>
      </c>
      <c r="S635" s="143">
        <v>0</v>
      </c>
      <c r="T635" s="144">
        <f t="shared" si="33"/>
        <v>0</v>
      </c>
      <c r="AR635" s="145" t="s">
        <v>239</v>
      </c>
      <c r="AT635" s="145" t="s">
        <v>451</v>
      </c>
      <c r="AU635" s="145" t="s">
        <v>87</v>
      </c>
      <c r="AY635" s="17" t="s">
        <v>200</v>
      </c>
      <c r="BE635" s="146">
        <f t="shared" si="34"/>
        <v>0</v>
      </c>
      <c r="BF635" s="146">
        <f t="shared" si="35"/>
        <v>0</v>
      </c>
      <c r="BG635" s="146">
        <f t="shared" si="36"/>
        <v>0</v>
      </c>
      <c r="BH635" s="146">
        <f t="shared" si="37"/>
        <v>0</v>
      </c>
      <c r="BI635" s="146">
        <f t="shared" si="38"/>
        <v>0</v>
      </c>
      <c r="BJ635" s="17" t="s">
        <v>85</v>
      </c>
      <c r="BK635" s="146">
        <f t="shared" si="39"/>
        <v>0</v>
      </c>
      <c r="BL635" s="17" t="s">
        <v>207</v>
      </c>
      <c r="BM635" s="145" t="s">
        <v>1147</v>
      </c>
    </row>
    <row r="636" spans="2:65" s="1" customFormat="1" ht="24.2" customHeight="1">
      <c r="B636" s="32"/>
      <c r="C636" s="134" t="s">
        <v>1148</v>
      </c>
      <c r="D636" s="134" t="s">
        <v>202</v>
      </c>
      <c r="E636" s="135" t="s">
        <v>1085</v>
      </c>
      <c r="F636" s="136" t="s">
        <v>1086</v>
      </c>
      <c r="G636" s="137" t="s">
        <v>574</v>
      </c>
      <c r="H636" s="138">
        <v>1</v>
      </c>
      <c r="I636" s="139"/>
      <c r="J636" s="140">
        <f t="shared" si="30"/>
        <v>0</v>
      </c>
      <c r="K636" s="136" t="s">
        <v>221</v>
      </c>
      <c r="L636" s="32"/>
      <c r="M636" s="141" t="s">
        <v>1</v>
      </c>
      <c r="N636" s="142" t="s">
        <v>42</v>
      </c>
      <c r="P636" s="143">
        <f t="shared" si="31"/>
        <v>0</v>
      </c>
      <c r="Q636" s="143">
        <v>1.65E-3</v>
      </c>
      <c r="R636" s="143">
        <f t="shared" si="32"/>
        <v>1.65E-3</v>
      </c>
      <c r="S636" s="143">
        <v>0</v>
      </c>
      <c r="T636" s="144">
        <f t="shared" si="33"/>
        <v>0</v>
      </c>
      <c r="AR636" s="145" t="s">
        <v>207</v>
      </c>
      <c r="AT636" s="145" t="s">
        <v>202</v>
      </c>
      <c r="AU636" s="145" t="s">
        <v>87</v>
      </c>
      <c r="AY636" s="17" t="s">
        <v>200</v>
      </c>
      <c r="BE636" s="146">
        <f t="shared" si="34"/>
        <v>0</v>
      </c>
      <c r="BF636" s="146">
        <f t="shared" si="35"/>
        <v>0</v>
      </c>
      <c r="BG636" s="146">
        <f t="shared" si="36"/>
        <v>0</v>
      </c>
      <c r="BH636" s="146">
        <f t="shared" si="37"/>
        <v>0</v>
      </c>
      <c r="BI636" s="146">
        <f t="shared" si="38"/>
        <v>0</v>
      </c>
      <c r="BJ636" s="17" t="s">
        <v>85</v>
      </c>
      <c r="BK636" s="146">
        <f t="shared" si="39"/>
        <v>0</v>
      </c>
      <c r="BL636" s="17" t="s">
        <v>207</v>
      </c>
      <c r="BM636" s="145" t="s">
        <v>1149</v>
      </c>
    </row>
    <row r="637" spans="2:65" s="1" customFormat="1" ht="16.5" customHeight="1">
      <c r="B637" s="32"/>
      <c r="C637" s="175" t="s">
        <v>1150</v>
      </c>
      <c r="D637" s="175" t="s">
        <v>451</v>
      </c>
      <c r="E637" s="176" t="s">
        <v>1089</v>
      </c>
      <c r="F637" s="177" t="s">
        <v>1090</v>
      </c>
      <c r="G637" s="178" t="s">
        <v>574</v>
      </c>
      <c r="H637" s="179">
        <v>1</v>
      </c>
      <c r="I637" s="180"/>
      <c r="J637" s="181">
        <f t="shared" si="30"/>
        <v>0</v>
      </c>
      <c r="K637" s="177" t="s">
        <v>221</v>
      </c>
      <c r="L637" s="182"/>
      <c r="M637" s="183" t="s">
        <v>1</v>
      </c>
      <c r="N637" s="184" t="s">
        <v>42</v>
      </c>
      <c r="P637" s="143">
        <f t="shared" si="31"/>
        <v>0</v>
      </c>
      <c r="Q637" s="143">
        <v>1.4E-2</v>
      </c>
      <c r="R637" s="143">
        <f t="shared" si="32"/>
        <v>1.4E-2</v>
      </c>
      <c r="S637" s="143">
        <v>0</v>
      </c>
      <c r="T637" s="144">
        <f t="shared" si="33"/>
        <v>0</v>
      </c>
      <c r="AR637" s="145" t="s">
        <v>239</v>
      </c>
      <c r="AT637" s="145" t="s">
        <v>451</v>
      </c>
      <c r="AU637" s="145" t="s">
        <v>87</v>
      </c>
      <c r="AY637" s="17" t="s">
        <v>200</v>
      </c>
      <c r="BE637" s="146">
        <f t="shared" si="34"/>
        <v>0</v>
      </c>
      <c r="BF637" s="146">
        <f t="shared" si="35"/>
        <v>0</v>
      </c>
      <c r="BG637" s="146">
        <f t="shared" si="36"/>
        <v>0</v>
      </c>
      <c r="BH637" s="146">
        <f t="shared" si="37"/>
        <v>0</v>
      </c>
      <c r="BI637" s="146">
        <f t="shared" si="38"/>
        <v>0</v>
      </c>
      <c r="BJ637" s="17" t="s">
        <v>85</v>
      </c>
      <c r="BK637" s="146">
        <f t="shared" si="39"/>
        <v>0</v>
      </c>
      <c r="BL637" s="17" t="s">
        <v>207</v>
      </c>
      <c r="BM637" s="145" t="s">
        <v>1151</v>
      </c>
    </row>
    <row r="638" spans="2:65" s="1" customFormat="1" ht="16.5" customHeight="1">
      <c r="B638" s="32"/>
      <c r="C638" s="175" t="s">
        <v>1152</v>
      </c>
      <c r="D638" s="175" t="s">
        <v>451</v>
      </c>
      <c r="E638" s="176" t="s">
        <v>1093</v>
      </c>
      <c r="F638" s="177" t="s">
        <v>1094</v>
      </c>
      <c r="G638" s="178" t="s">
        <v>574</v>
      </c>
      <c r="H638" s="179">
        <v>1</v>
      </c>
      <c r="I638" s="180"/>
      <c r="J638" s="181">
        <f t="shared" si="30"/>
        <v>0</v>
      </c>
      <c r="K638" s="177" t="s">
        <v>206</v>
      </c>
      <c r="L638" s="182"/>
      <c r="M638" s="183" t="s">
        <v>1</v>
      </c>
      <c r="N638" s="184" t="s">
        <v>42</v>
      </c>
      <c r="P638" s="143">
        <f t="shared" si="31"/>
        <v>0</v>
      </c>
      <c r="Q638" s="143">
        <v>2.8E-3</v>
      </c>
      <c r="R638" s="143">
        <f t="shared" si="32"/>
        <v>2.8E-3</v>
      </c>
      <c r="S638" s="143">
        <v>0</v>
      </c>
      <c r="T638" s="144">
        <f t="shared" si="33"/>
        <v>0</v>
      </c>
      <c r="AR638" s="145" t="s">
        <v>239</v>
      </c>
      <c r="AT638" s="145" t="s">
        <v>451</v>
      </c>
      <c r="AU638" s="145" t="s">
        <v>87</v>
      </c>
      <c r="AY638" s="17" t="s">
        <v>200</v>
      </c>
      <c r="BE638" s="146">
        <f t="shared" si="34"/>
        <v>0</v>
      </c>
      <c r="BF638" s="146">
        <f t="shared" si="35"/>
        <v>0</v>
      </c>
      <c r="BG638" s="146">
        <f t="shared" si="36"/>
        <v>0</v>
      </c>
      <c r="BH638" s="146">
        <f t="shared" si="37"/>
        <v>0</v>
      </c>
      <c r="BI638" s="146">
        <f t="shared" si="38"/>
        <v>0</v>
      </c>
      <c r="BJ638" s="17" t="s">
        <v>85</v>
      </c>
      <c r="BK638" s="146">
        <f t="shared" si="39"/>
        <v>0</v>
      </c>
      <c r="BL638" s="17" t="s">
        <v>207</v>
      </c>
      <c r="BM638" s="145" t="s">
        <v>1153</v>
      </c>
    </row>
    <row r="639" spans="2:65" s="1" customFormat="1" ht="24.2" customHeight="1">
      <c r="B639" s="32"/>
      <c r="C639" s="134" t="s">
        <v>1154</v>
      </c>
      <c r="D639" s="134" t="s">
        <v>202</v>
      </c>
      <c r="E639" s="135" t="s">
        <v>1097</v>
      </c>
      <c r="F639" s="136" t="s">
        <v>1098</v>
      </c>
      <c r="G639" s="137" t="s">
        <v>574</v>
      </c>
      <c r="H639" s="138">
        <v>1</v>
      </c>
      <c r="I639" s="139"/>
      <c r="J639" s="140">
        <f t="shared" si="30"/>
        <v>0</v>
      </c>
      <c r="K639" s="136" t="s">
        <v>221</v>
      </c>
      <c r="L639" s="32"/>
      <c r="M639" s="141" t="s">
        <v>1</v>
      </c>
      <c r="N639" s="142" t="s">
        <v>42</v>
      </c>
      <c r="P639" s="143">
        <f t="shared" si="31"/>
        <v>0</v>
      </c>
      <c r="Q639" s="143">
        <v>9.1999999999999998E-3</v>
      </c>
      <c r="R639" s="143">
        <f t="shared" si="32"/>
        <v>9.1999999999999998E-3</v>
      </c>
      <c r="S639" s="143">
        <v>0</v>
      </c>
      <c r="T639" s="144">
        <f t="shared" si="33"/>
        <v>0</v>
      </c>
      <c r="AR639" s="145" t="s">
        <v>207</v>
      </c>
      <c r="AT639" s="145" t="s">
        <v>202</v>
      </c>
      <c r="AU639" s="145" t="s">
        <v>87</v>
      </c>
      <c r="AY639" s="17" t="s">
        <v>200</v>
      </c>
      <c r="BE639" s="146">
        <f t="shared" si="34"/>
        <v>0</v>
      </c>
      <c r="BF639" s="146">
        <f t="shared" si="35"/>
        <v>0</v>
      </c>
      <c r="BG639" s="146">
        <f t="shared" si="36"/>
        <v>0</v>
      </c>
      <c r="BH639" s="146">
        <f t="shared" si="37"/>
        <v>0</v>
      </c>
      <c r="BI639" s="146">
        <f t="shared" si="38"/>
        <v>0</v>
      </c>
      <c r="BJ639" s="17" t="s">
        <v>85</v>
      </c>
      <c r="BK639" s="146">
        <f t="shared" si="39"/>
        <v>0</v>
      </c>
      <c r="BL639" s="17" t="s">
        <v>207</v>
      </c>
      <c r="BM639" s="145" t="s">
        <v>1155</v>
      </c>
    </row>
    <row r="640" spans="2:65" s="1" customFormat="1" ht="16.5" customHeight="1">
      <c r="B640" s="32"/>
      <c r="C640" s="134" t="s">
        <v>1156</v>
      </c>
      <c r="D640" s="134" t="s">
        <v>202</v>
      </c>
      <c r="E640" s="135" t="s">
        <v>1157</v>
      </c>
      <c r="F640" s="136" t="s">
        <v>1158</v>
      </c>
      <c r="G640" s="137" t="s">
        <v>574</v>
      </c>
      <c r="H640" s="138">
        <v>1</v>
      </c>
      <c r="I640" s="139"/>
      <c r="J640" s="140">
        <f t="shared" si="30"/>
        <v>0</v>
      </c>
      <c r="K640" s="136" t="s">
        <v>221</v>
      </c>
      <c r="L640" s="32"/>
      <c r="M640" s="141" t="s">
        <v>1</v>
      </c>
      <c r="N640" s="142" t="s">
        <v>42</v>
      </c>
      <c r="P640" s="143">
        <f t="shared" si="31"/>
        <v>0</v>
      </c>
      <c r="Q640" s="143">
        <v>3.0000000000000001E-3</v>
      </c>
      <c r="R640" s="143">
        <f t="shared" si="32"/>
        <v>3.0000000000000001E-3</v>
      </c>
      <c r="S640" s="143">
        <v>0</v>
      </c>
      <c r="T640" s="144">
        <f t="shared" si="33"/>
        <v>0</v>
      </c>
      <c r="AR640" s="145" t="s">
        <v>207</v>
      </c>
      <c r="AT640" s="145" t="s">
        <v>202</v>
      </c>
      <c r="AU640" s="145" t="s">
        <v>87</v>
      </c>
      <c r="AY640" s="17" t="s">
        <v>200</v>
      </c>
      <c r="BE640" s="146">
        <f t="shared" si="34"/>
        <v>0</v>
      </c>
      <c r="BF640" s="146">
        <f t="shared" si="35"/>
        <v>0</v>
      </c>
      <c r="BG640" s="146">
        <f t="shared" si="36"/>
        <v>0</v>
      </c>
      <c r="BH640" s="146">
        <f t="shared" si="37"/>
        <v>0</v>
      </c>
      <c r="BI640" s="146">
        <f t="shared" si="38"/>
        <v>0</v>
      </c>
      <c r="BJ640" s="17" t="s">
        <v>85</v>
      </c>
      <c r="BK640" s="146">
        <f t="shared" si="39"/>
        <v>0</v>
      </c>
      <c r="BL640" s="17" t="s">
        <v>207</v>
      </c>
      <c r="BM640" s="145" t="s">
        <v>1159</v>
      </c>
    </row>
    <row r="641" spans="2:65" s="11" customFormat="1" ht="22.9" customHeight="1">
      <c r="B641" s="122"/>
      <c r="D641" s="123" t="s">
        <v>76</v>
      </c>
      <c r="E641" s="132" t="s">
        <v>1160</v>
      </c>
      <c r="F641" s="132" t="s">
        <v>1161</v>
      </c>
      <c r="I641" s="125"/>
      <c r="J641" s="133">
        <f>BK641</f>
        <v>0</v>
      </c>
      <c r="L641" s="122"/>
      <c r="M641" s="127"/>
      <c r="P641" s="128">
        <f>P642</f>
        <v>0</v>
      </c>
      <c r="R641" s="128">
        <f>R642</f>
        <v>0</v>
      </c>
      <c r="T641" s="129">
        <f>T642</f>
        <v>0</v>
      </c>
      <c r="AR641" s="123" t="s">
        <v>85</v>
      </c>
      <c r="AT641" s="130" t="s">
        <v>76</v>
      </c>
      <c r="AU641" s="130" t="s">
        <v>85</v>
      </c>
      <c r="AY641" s="123" t="s">
        <v>200</v>
      </c>
      <c r="BK641" s="131">
        <f>BK642</f>
        <v>0</v>
      </c>
    </row>
    <row r="642" spans="2:65" s="1" customFormat="1" ht="24.2" customHeight="1">
      <c r="B642" s="32"/>
      <c r="C642" s="134" t="s">
        <v>1162</v>
      </c>
      <c r="D642" s="134" t="s">
        <v>202</v>
      </c>
      <c r="E642" s="135" t="s">
        <v>1163</v>
      </c>
      <c r="F642" s="136" t="s">
        <v>1164</v>
      </c>
      <c r="G642" s="137" t="s">
        <v>213</v>
      </c>
      <c r="H642" s="138">
        <v>53.009</v>
      </c>
      <c r="I642" s="139"/>
      <c r="J642" s="140">
        <f>ROUND(I642*H642,2)</f>
        <v>0</v>
      </c>
      <c r="K642" s="136" t="s">
        <v>206</v>
      </c>
      <c r="L642" s="32"/>
      <c r="M642" s="141" t="s">
        <v>1</v>
      </c>
      <c r="N642" s="142" t="s">
        <v>42</v>
      </c>
      <c r="P642" s="143">
        <f>O642*H642</f>
        <v>0</v>
      </c>
      <c r="Q642" s="143">
        <v>0</v>
      </c>
      <c r="R642" s="143">
        <f>Q642*H642</f>
        <v>0</v>
      </c>
      <c r="S642" s="143">
        <v>0</v>
      </c>
      <c r="T642" s="144">
        <f>S642*H642</f>
        <v>0</v>
      </c>
      <c r="AR642" s="145" t="s">
        <v>207</v>
      </c>
      <c r="AT642" s="145" t="s">
        <v>202</v>
      </c>
      <c r="AU642" s="145" t="s">
        <v>87</v>
      </c>
      <c r="AY642" s="17" t="s">
        <v>200</v>
      </c>
      <c r="BE642" s="146">
        <f>IF(N642="základní",J642,0)</f>
        <v>0</v>
      </c>
      <c r="BF642" s="146">
        <f>IF(N642="snížená",J642,0)</f>
        <v>0</v>
      </c>
      <c r="BG642" s="146">
        <f>IF(N642="zákl. přenesená",J642,0)</f>
        <v>0</v>
      </c>
      <c r="BH642" s="146">
        <f>IF(N642="sníž. přenesená",J642,0)</f>
        <v>0</v>
      </c>
      <c r="BI642" s="146">
        <f>IF(N642="nulová",J642,0)</f>
        <v>0</v>
      </c>
      <c r="BJ642" s="17" t="s">
        <v>85</v>
      </c>
      <c r="BK642" s="146">
        <f>ROUND(I642*H642,2)</f>
        <v>0</v>
      </c>
      <c r="BL642" s="17" t="s">
        <v>207</v>
      </c>
      <c r="BM642" s="145" t="s">
        <v>1165</v>
      </c>
    </row>
    <row r="643" spans="2:65" s="11" customFormat="1" ht="25.9" customHeight="1">
      <c r="B643" s="122"/>
      <c r="D643" s="123" t="s">
        <v>76</v>
      </c>
      <c r="E643" s="124" t="s">
        <v>1166</v>
      </c>
      <c r="F643" s="124" t="s">
        <v>1167</v>
      </c>
      <c r="I643" s="125"/>
      <c r="J643" s="126">
        <f>BK643</f>
        <v>0</v>
      </c>
      <c r="L643" s="122"/>
      <c r="M643" s="127"/>
      <c r="P643" s="128">
        <f>P644+P664</f>
        <v>0</v>
      </c>
      <c r="R643" s="128">
        <f>R644+R664</f>
        <v>9.3299369999999993E-2</v>
      </c>
      <c r="T643" s="129">
        <f>T644+T664</f>
        <v>0</v>
      </c>
      <c r="AR643" s="123" t="s">
        <v>87</v>
      </c>
      <c r="AT643" s="130" t="s">
        <v>76</v>
      </c>
      <c r="AU643" s="130" t="s">
        <v>77</v>
      </c>
      <c r="AY643" s="123" t="s">
        <v>200</v>
      </c>
      <c r="BK643" s="131">
        <f>BK644+BK664</f>
        <v>0</v>
      </c>
    </row>
    <row r="644" spans="2:65" s="11" customFormat="1" ht="22.9" customHeight="1">
      <c r="B644" s="122"/>
      <c r="D644" s="123" t="s">
        <v>76</v>
      </c>
      <c r="E644" s="132" t="s">
        <v>1168</v>
      </c>
      <c r="F644" s="132" t="s">
        <v>1169</v>
      </c>
      <c r="I644" s="125"/>
      <c r="J644" s="133">
        <f>BK644</f>
        <v>0</v>
      </c>
      <c r="L644" s="122"/>
      <c r="M644" s="127"/>
      <c r="P644" s="128">
        <f>SUM(P645:P663)</f>
        <v>0</v>
      </c>
      <c r="R644" s="128">
        <f>SUM(R645:R663)</f>
        <v>9.0619999999999992E-2</v>
      </c>
      <c r="T644" s="129">
        <f>SUM(T645:T663)</f>
        <v>0</v>
      </c>
      <c r="AR644" s="123" t="s">
        <v>87</v>
      </c>
      <c r="AT644" s="130" t="s">
        <v>76</v>
      </c>
      <c r="AU644" s="130" t="s">
        <v>85</v>
      </c>
      <c r="AY644" s="123" t="s">
        <v>200</v>
      </c>
      <c r="BK644" s="131">
        <f>SUM(BK645:BK663)</f>
        <v>0</v>
      </c>
    </row>
    <row r="645" spans="2:65" s="1" customFormat="1" ht="24.2" customHeight="1">
      <c r="B645" s="32"/>
      <c r="C645" s="134" t="s">
        <v>1170</v>
      </c>
      <c r="D645" s="134" t="s">
        <v>202</v>
      </c>
      <c r="E645" s="135" t="s">
        <v>1171</v>
      </c>
      <c r="F645" s="136" t="s">
        <v>1172</v>
      </c>
      <c r="G645" s="137" t="s">
        <v>205</v>
      </c>
      <c r="H645" s="138">
        <v>3.84</v>
      </c>
      <c r="I645" s="139"/>
      <c r="J645" s="140">
        <f>ROUND(I645*H645,2)</f>
        <v>0</v>
      </c>
      <c r="K645" s="136" t="s">
        <v>206</v>
      </c>
      <c r="L645" s="32"/>
      <c r="M645" s="141" t="s">
        <v>1</v>
      </c>
      <c r="N645" s="142" t="s">
        <v>42</v>
      </c>
      <c r="P645" s="143">
        <f>O645*H645</f>
        <v>0</v>
      </c>
      <c r="Q645" s="143">
        <v>0</v>
      </c>
      <c r="R645" s="143">
        <f>Q645*H645</f>
        <v>0</v>
      </c>
      <c r="S645" s="143">
        <v>0</v>
      </c>
      <c r="T645" s="144">
        <f>S645*H645</f>
        <v>0</v>
      </c>
      <c r="AR645" s="145" t="s">
        <v>277</v>
      </c>
      <c r="AT645" s="145" t="s">
        <v>202</v>
      </c>
      <c r="AU645" s="145" t="s">
        <v>87</v>
      </c>
      <c r="AY645" s="17" t="s">
        <v>200</v>
      </c>
      <c r="BE645" s="146">
        <f>IF(N645="základní",J645,0)</f>
        <v>0</v>
      </c>
      <c r="BF645" s="146">
        <f>IF(N645="snížená",J645,0)</f>
        <v>0</v>
      </c>
      <c r="BG645" s="146">
        <f>IF(N645="zákl. přenesená",J645,0)</f>
        <v>0</v>
      </c>
      <c r="BH645" s="146">
        <f>IF(N645="sníž. přenesená",J645,0)</f>
        <v>0</v>
      </c>
      <c r="BI645" s="146">
        <f>IF(N645="nulová",J645,0)</f>
        <v>0</v>
      </c>
      <c r="BJ645" s="17" t="s">
        <v>85</v>
      </c>
      <c r="BK645" s="146">
        <f>ROUND(I645*H645,2)</f>
        <v>0</v>
      </c>
      <c r="BL645" s="17" t="s">
        <v>277</v>
      </c>
      <c r="BM645" s="145" t="s">
        <v>1173</v>
      </c>
    </row>
    <row r="646" spans="2:65" s="12" customFormat="1" ht="11.25">
      <c r="B646" s="147"/>
      <c r="D646" s="148" t="s">
        <v>209</v>
      </c>
      <c r="E646" s="149" t="s">
        <v>1</v>
      </c>
      <c r="F646" s="150" t="s">
        <v>718</v>
      </c>
      <c r="H646" s="151">
        <v>3.84</v>
      </c>
      <c r="I646" s="152"/>
      <c r="L646" s="147"/>
      <c r="M646" s="153"/>
      <c r="T646" s="154"/>
      <c r="AT646" s="149" t="s">
        <v>209</v>
      </c>
      <c r="AU646" s="149" t="s">
        <v>87</v>
      </c>
      <c r="AV646" s="12" t="s">
        <v>87</v>
      </c>
      <c r="AW646" s="12" t="s">
        <v>32</v>
      </c>
      <c r="AX646" s="12" t="s">
        <v>77</v>
      </c>
      <c r="AY646" s="149" t="s">
        <v>200</v>
      </c>
    </row>
    <row r="647" spans="2:65" s="13" customFormat="1" ht="11.25">
      <c r="B647" s="155"/>
      <c r="D647" s="148" t="s">
        <v>209</v>
      </c>
      <c r="E647" s="156" t="s">
        <v>156</v>
      </c>
      <c r="F647" s="157" t="s">
        <v>230</v>
      </c>
      <c r="H647" s="158">
        <v>3.84</v>
      </c>
      <c r="I647" s="159"/>
      <c r="L647" s="155"/>
      <c r="M647" s="160"/>
      <c r="T647" s="161"/>
      <c r="AT647" s="156" t="s">
        <v>209</v>
      </c>
      <c r="AU647" s="156" t="s">
        <v>87</v>
      </c>
      <c r="AV647" s="13" t="s">
        <v>207</v>
      </c>
      <c r="AW647" s="13" t="s">
        <v>32</v>
      </c>
      <c r="AX647" s="13" t="s">
        <v>85</v>
      </c>
      <c r="AY647" s="156" t="s">
        <v>200</v>
      </c>
    </row>
    <row r="648" spans="2:65" s="1" customFormat="1" ht="16.5" customHeight="1">
      <c r="B648" s="32"/>
      <c r="C648" s="175" t="s">
        <v>1174</v>
      </c>
      <c r="D648" s="175" t="s">
        <v>451</v>
      </c>
      <c r="E648" s="176" t="s">
        <v>1175</v>
      </c>
      <c r="F648" s="177" t="s">
        <v>1176</v>
      </c>
      <c r="G648" s="178" t="s">
        <v>213</v>
      </c>
      <c r="H648" s="179">
        <v>1E-3</v>
      </c>
      <c r="I648" s="180"/>
      <c r="J648" s="181">
        <f>ROUND(I648*H648,2)</f>
        <v>0</v>
      </c>
      <c r="K648" s="177" t="s">
        <v>206</v>
      </c>
      <c r="L648" s="182"/>
      <c r="M648" s="183" t="s">
        <v>1</v>
      </c>
      <c r="N648" s="184" t="s">
        <v>42</v>
      </c>
      <c r="P648" s="143">
        <f>O648*H648</f>
        <v>0</v>
      </c>
      <c r="Q648" s="143">
        <v>1</v>
      </c>
      <c r="R648" s="143">
        <f>Q648*H648</f>
        <v>1E-3</v>
      </c>
      <c r="S648" s="143">
        <v>0</v>
      </c>
      <c r="T648" s="144">
        <f>S648*H648</f>
        <v>0</v>
      </c>
      <c r="AR648" s="145" t="s">
        <v>393</v>
      </c>
      <c r="AT648" s="145" t="s">
        <v>451</v>
      </c>
      <c r="AU648" s="145" t="s">
        <v>87</v>
      </c>
      <c r="AY648" s="17" t="s">
        <v>200</v>
      </c>
      <c r="BE648" s="146">
        <f>IF(N648="základní",J648,0)</f>
        <v>0</v>
      </c>
      <c r="BF648" s="146">
        <f>IF(N648="snížená",J648,0)</f>
        <v>0</v>
      </c>
      <c r="BG648" s="146">
        <f>IF(N648="zákl. přenesená",J648,0)</f>
        <v>0</v>
      </c>
      <c r="BH648" s="146">
        <f>IF(N648="sníž. přenesená",J648,0)</f>
        <v>0</v>
      </c>
      <c r="BI648" s="146">
        <f>IF(N648="nulová",J648,0)</f>
        <v>0</v>
      </c>
      <c r="BJ648" s="17" t="s">
        <v>85</v>
      </c>
      <c r="BK648" s="146">
        <f>ROUND(I648*H648,2)</f>
        <v>0</v>
      </c>
      <c r="BL648" s="17" t="s">
        <v>277</v>
      </c>
      <c r="BM648" s="145" t="s">
        <v>1177</v>
      </c>
    </row>
    <row r="649" spans="2:65" s="12" customFormat="1" ht="11.25">
      <c r="B649" s="147"/>
      <c r="D649" s="148" t="s">
        <v>209</v>
      </c>
      <c r="F649" s="150" t="s">
        <v>1178</v>
      </c>
      <c r="H649" s="151">
        <v>1E-3</v>
      </c>
      <c r="I649" s="152"/>
      <c r="L649" s="147"/>
      <c r="M649" s="153"/>
      <c r="T649" s="154"/>
      <c r="AT649" s="149" t="s">
        <v>209</v>
      </c>
      <c r="AU649" s="149" t="s">
        <v>87</v>
      </c>
      <c r="AV649" s="12" t="s">
        <v>87</v>
      </c>
      <c r="AW649" s="12" t="s">
        <v>4</v>
      </c>
      <c r="AX649" s="12" t="s">
        <v>85</v>
      </c>
      <c r="AY649" s="149" t="s">
        <v>200</v>
      </c>
    </row>
    <row r="650" spans="2:65" s="1" customFormat="1" ht="24.2" customHeight="1">
      <c r="B650" s="32"/>
      <c r="C650" s="134" t="s">
        <v>1179</v>
      </c>
      <c r="D650" s="134" t="s">
        <v>202</v>
      </c>
      <c r="E650" s="135" t="s">
        <v>1180</v>
      </c>
      <c r="F650" s="136" t="s">
        <v>1181</v>
      </c>
      <c r="G650" s="137" t="s">
        <v>205</v>
      </c>
      <c r="H650" s="138">
        <v>4</v>
      </c>
      <c r="I650" s="139"/>
      <c r="J650" s="140">
        <f>ROUND(I650*H650,2)</f>
        <v>0</v>
      </c>
      <c r="K650" s="136" t="s">
        <v>206</v>
      </c>
      <c r="L650" s="32"/>
      <c r="M650" s="141" t="s">
        <v>1</v>
      </c>
      <c r="N650" s="142" t="s">
        <v>42</v>
      </c>
      <c r="P650" s="143">
        <f>O650*H650</f>
        <v>0</v>
      </c>
      <c r="Q650" s="143">
        <v>0</v>
      </c>
      <c r="R650" s="143">
        <f>Q650*H650</f>
        <v>0</v>
      </c>
      <c r="S650" s="143">
        <v>0</v>
      </c>
      <c r="T650" s="144">
        <f>S650*H650</f>
        <v>0</v>
      </c>
      <c r="AR650" s="145" t="s">
        <v>277</v>
      </c>
      <c r="AT650" s="145" t="s">
        <v>202</v>
      </c>
      <c r="AU650" s="145" t="s">
        <v>87</v>
      </c>
      <c r="AY650" s="17" t="s">
        <v>200</v>
      </c>
      <c r="BE650" s="146">
        <f>IF(N650="základní",J650,0)</f>
        <v>0</v>
      </c>
      <c r="BF650" s="146">
        <f>IF(N650="snížená",J650,0)</f>
        <v>0</v>
      </c>
      <c r="BG650" s="146">
        <f>IF(N650="zákl. přenesená",J650,0)</f>
        <v>0</v>
      </c>
      <c r="BH650" s="146">
        <f>IF(N650="sníž. přenesená",J650,0)</f>
        <v>0</v>
      </c>
      <c r="BI650" s="146">
        <f>IF(N650="nulová",J650,0)</f>
        <v>0</v>
      </c>
      <c r="BJ650" s="17" t="s">
        <v>85</v>
      </c>
      <c r="BK650" s="146">
        <f>ROUND(I650*H650,2)</f>
        <v>0</v>
      </c>
      <c r="BL650" s="17" t="s">
        <v>277</v>
      </c>
      <c r="BM650" s="145" t="s">
        <v>1182</v>
      </c>
    </row>
    <row r="651" spans="2:65" s="12" customFormat="1" ht="11.25">
      <c r="B651" s="147"/>
      <c r="D651" s="148" t="s">
        <v>209</v>
      </c>
      <c r="E651" s="149" t="s">
        <v>1</v>
      </c>
      <c r="F651" s="150" t="s">
        <v>1183</v>
      </c>
      <c r="H651" s="151">
        <v>4</v>
      </c>
      <c r="I651" s="152"/>
      <c r="L651" s="147"/>
      <c r="M651" s="153"/>
      <c r="T651" s="154"/>
      <c r="AT651" s="149" t="s">
        <v>209</v>
      </c>
      <c r="AU651" s="149" t="s">
        <v>87</v>
      </c>
      <c r="AV651" s="12" t="s">
        <v>87</v>
      </c>
      <c r="AW651" s="12" t="s">
        <v>32</v>
      </c>
      <c r="AX651" s="12" t="s">
        <v>77</v>
      </c>
      <c r="AY651" s="149" t="s">
        <v>200</v>
      </c>
    </row>
    <row r="652" spans="2:65" s="13" customFormat="1" ht="11.25">
      <c r="B652" s="155"/>
      <c r="D652" s="148" t="s">
        <v>209</v>
      </c>
      <c r="E652" s="156" t="s">
        <v>1184</v>
      </c>
      <c r="F652" s="157" t="s">
        <v>230</v>
      </c>
      <c r="H652" s="158">
        <v>4</v>
      </c>
      <c r="I652" s="159"/>
      <c r="L652" s="155"/>
      <c r="M652" s="160"/>
      <c r="T652" s="161"/>
      <c r="AT652" s="156" t="s">
        <v>209</v>
      </c>
      <c r="AU652" s="156" t="s">
        <v>87</v>
      </c>
      <c r="AV652" s="13" t="s">
        <v>207</v>
      </c>
      <c r="AW652" s="13" t="s">
        <v>32</v>
      </c>
      <c r="AX652" s="13" t="s">
        <v>85</v>
      </c>
      <c r="AY652" s="156" t="s">
        <v>200</v>
      </c>
    </row>
    <row r="653" spans="2:65" s="1" customFormat="1" ht="16.5" customHeight="1">
      <c r="B653" s="32"/>
      <c r="C653" s="175" t="s">
        <v>1185</v>
      </c>
      <c r="D653" s="175" t="s">
        <v>451</v>
      </c>
      <c r="E653" s="176" t="s">
        <v>1175</v>
      </c>
      <c r="F653" s="177" t="s">
        <v>1176</v>
      </c>
      <c r="G653" s="178" t="s">
        <v>213</v>
      </c>
      <c r="H653" s="179">
        <v>1E-3</v>
      </c>
      <c r="I653" s="180"/>
      <c r="J653" s="181">
        <f>ROUND(I653*H653,2)</f>
        <v>0</v>
      </c>
      <c r="K653" s="177" t="s">
        <v>206</v>
      </c>
      <c r="L653" s="182"/>
      <c r="M653" s="183" t="s">
        <v>1</v>
      </c>
      <c r="N653" s="184" t="s">
        <v>42</v>
      </c>
      <c r="P653" s="143">
        <f>O653*H653</f>
        <v>0</v>
      </c>
      <c r="Q653" s="143">
        <v>1</v>
      </c>
      <c r="R653" s="143">
        <f>Q653*H653</f>
        <v>1E-3</v>
      </c>
      <c r="S653" s="143">
        <v>0</v>
      </c>
      <c r="T653" s="144">
        <f>S653*H653</f>
        <v>0</v>
      </c>
      <c r="AR653" s="145" t="s">
        <v>393</v>
      </c>
      <c r="AT653" s="145" t="s">
        <v>451</v>
      </c>
      <c r="AU653" s="145" t="s">
        <v>87</v>
      </c>
      <c r="AY653" s="17" t="s">
        <v>200</v>
      </c>
      <c r="BE653" s="146">
        <f>IF(N653="základní",J653,0)</f>
        <v>0</v>
      </c>
      <c r="BF653" s="146">
        <f>IF(N653="snížená",J653,0)</f>
        <v>0</v>
      </c>
      <c r="BG653" s="146">
        <f>IF(N653="zákl. přenesená",J653,0)</f>
        <v>0</v>
      </c>
      <c r="BH653" s="146">
        <f>IF(N653="sníž. přenesená",J653,0)</f>
        <v>0</v>
      </c>
      <c r="BI653" s="146">
        <f>IF(N653="nulová",J653,0)</f>
        <v>0</v>
      </c>
      <c r="BJ653" s="17" t="s">
        <v>85</v>
      </c>
      <c r="BK653" s="146">
        <f>ROUND(I653*H653,2)</f>
        <v>0</v>
      </c>
      <c r="BL653" s="17" t="s">
        <v>277</v>
      </c>
      <c r="BM653" s="145" t="s">
        <v>1186</v>
      </c>
    </row>
    <row r="654" spans="2:65" s="12" customFormat="1" ht="11.25">
      <c r="B654" s="147"/>
      <c r="D654" s="148" t="s">
        <v>209</v>
      </c>
      <c r="F654" s="150" t="s">
        <v>1187</v>
      </c>
      <c r="H654" s="151">
        <v>1E-3</v>
      </c>
      <c r="I654" s="152"/>
      <c r="L654" s="147"/>
      <c r="M654" s="153"/>
      <c r="T654" s="154"/>
      <c r="AT654" s="149" t="s">
        <v>209</v>
      </c>
      <c r="AU654" s="149" t="s">
        <v>87</v>
      </c>
      <c r="AV654" s="12" t="s">
        <v>87</v>
      </c>
      <c r="AW654" s="12" t="s">
        <v>4</v>
      </c>
      <c r="AX654" s="12" t="s">
        <v>85</v>
      </c>
      <c r="AY654" s="149" t="s">
        <v>200</v>
      </c>
    </row>
    <row r="655" spans="2:65" s="1" customFormat="1" ht="24.2" customHeight="1">
      <c r="B655" s="32"/>
      <c r="C655" s="134" t="s">
        <v>1188</v>
      </c>
      <c r="D655" s="134" t="s">
        <v>202</v>
      </c>
      <c r="E655" s="135" t="s">
        <v>1189</v>
      </c>
      <c r="F655" s="136" t="s">
        <v>1190</v>
      </c>
      <c r="G655" s="137" t="s">
        <v>205</v>
      </c>
      <c r="H655" s="138">
        <v>7.68</v>
      </c>
      <c r="I655" s="139"/>
      <c r="J655" s="140">
        <f>ROUND(I655*H655,2)</f>
        <v>0</v>
      </c>
      <c r="K655" s="136" t="s">
        <v>206</v>
      </c>
      <c r="L655" s="32"/>
      <c r="M655" s="141" t="s">
        <v>1</v>
      </c>
      <c r="N655" s="142" t="s">
        <v>42</v>
      </c>
      <c r="P655" s="143">
        <f>O655*H655</f>
        <v>0</v>
      </c>
      <c r="Q655" s="143">
        <v>4.0000000000000002E-4</v>
      </c>
      <c r="R655" s="143">
        <f>Q655*H655</f>
        <v>3.0720000000000001E-3</v>
      </c>
      <c r="S655" s="143">
        <v>0</v>
      </c>
      <c r="T655" s="144">
        <f>S655*H655</f>
        <v>0</v>
      </c>
      <c r="AR655" s="145" t="s">
        <v>277</v>
      </c>
      <c r="AT655" s="145" t="s">
        <v>202</v>
      </c>
      <c r="AU655" s="145" t="s">
        <v>87</v>
      </c>
      <c r="AY655" s="17" t="s">
        <v>200</v>
      </c>
      <c r="BE655" s="146">
        <f>IF(N655="základní",J655,0)</f>
        <v>0</v>
      </c>
      <c r="BF655" s="146">
        <f>IF(N655="snížená",J655,0)</f>
        <v>0</v>
      </c>
      <c r="BG655" s="146">
        <f>IF(N655="zákl. přenesená",J655,0)</f>
        <v>0</v>
      </c>
      <c r="BH655" s="146">
        <f>IF(N655="sníž. přenesená",J655,0)</f>
        <v>0</v>
      </c>
      <c r="BI655" s="146">
        <f>IF(N655="nulová",J655,0)</f>
        <v>0</v>
      </c>
      <c r="BJ655" s="17" t="s">
        <v>85</v>
      </c>
      <c r="BK655" s="146">
        <f>ROUND(I655*H655,2)</f>
        <v>0</v>
      </c>
      <c r="BL655" s="17" t="s">
        <v>277</v>
      </c>
      <c r="BM655" s="145" t="s">
        <v>1191</v>
      </c>
    </row>
    <row r="656" spans="2:65" s="12" customFormat="1" ht="11.25">
      <c r="B656" s="147"/>
      <c r="D656" s="148" t="s">
        <v>209</v>
      </c>
      <c r="E656" s="149" t="s">
        <v>1</v>
      </c>
      <c r="F656" s="150" t="s">
        <v>1192</v>
      </c>
      <c r="H656" s="151">
        <v>7.68</v>
      </c>
      <c r="I656" s="152"/>
      <c r="L656" s="147"/>
      <c r="M656" s="153"/>
      <c r="T656" s="154"/>
      <c r="AT656" s="149" t="s">
        <v>209</v>
      </c>
      <c r="AU656" s="149" t="s">
        <v>87</v>
      </c>
      <c r="AV656" s="12" t="s">
        <v>87</v>
      </c>
      <c r="AW656" s="12" t="s">
        <v>32</v>
      </c>
      <c r="AX656" s="12" t="s">
        <v>85</v>
      </c>
      <c r="AY656" s="149" t="s">
        <v>200</v>
      </c>
    </row>
    <row r="657" spans="2:65" s="1" customFormat="1" ht="37.9" customHeight="1">
      <c r="B657" s="32"/>
      <c r="C657" s="175" t="s">
        <v>1193</v>
      </c>
      <c r="D657" s="175" t="s">
        <v>451</v>
      </c>
      <c r="E657" s="176" t="s">
        <v>1194</v>
      </c>
      <c r="F657" s="177" t="s">
        <v>1195</v>
      </c>
      <c r="G657" s="178" t="s">
        <v>205</v>
      </c>
      <c r="H657" s="179">
        <v>8.9510000000000005</v>
      </c>
      <c r="I657" s="180"/>
      <c r="J657" s="181">
        <f>ROUND(I657*H657,2)</f>
        <v>0</v>
      </c>
      <c r="K657" s="177" t="s">
        <v>206</v>
      </c>
      <c r="L657" s="182"/>
      <c r="M657" s="183" t="s">
        <v>1</v>
      </c>
      <c r="N657" s="184" t="s">
        <v>42</v>
      </c>
      <c r="P657" s="143">
        <f>O657*H657</f>
        <v>0</v>
      </c>
      <c r="Q657" s="143">
        <v>4.4999999999999997E-3</v>
      </c>
      <c r="R657" s="143">
        <f>Q657*H657</f>
        <v>4.0279499999999996E-2</v>
      </c>
      <c r="S657" s="143">
        <v>0</v>
      </c>
      <c r="T657" s="144">
        <f>S657*H657</f>
        <v>0</v>
      </c>
      <c r="AR657" s="145" t="s">
        <v>393</v>
      </c>
      <c r="AT657" s="145" t="s">
        <v>451</v>
      </c>
      <c r="AU657" s="145" t="s">
        <v>87</v>
      </c>
      <c r="AY657" s="17" t="s">
        <v>200</v>
      </c>
      <c r="BE657" s="146">
        <f>IF(N657="základní",J657,0)</f>
        <v>0</v>
      </c>
      <c r="BF657" s="146">
        <f>IF(N657="snížená",J657,0)</f>
        <v>0</v>
      </c>
      <c r="BG657" s="146">
        <f>IF(N657="zákl. přenesená",J657,0)</f>
        <v>0</v>
      </c>
      <c r="BH657" s="146">
        <f>IF(N657="sníž. přenesená",J657,0)</f>
        <v>0</v>
      </c>
      <c r="BI657" s="146">
        <f>IF(N657="nulová",J657,0)</f>
        <v>0</v>
      </c>
      <c r="BJ657" s="17" t="s">
        <v>85</v>
      </c>
      <c r="BK657" s="146">
        <f>ROUND(I657*H657,2)</f>
        <v>0</v>
      </c>
      <c r="BL657" s="17" t="s">
        <v>277</v>
      </c>
      <c r="BM657" s="145" t="s">
        <v>1196</v>
      </c>
    </row>
    <row r="658" spans="2:65" s="12" customFormat="1" ht="11.25">
      <c r="B658" s="147"/>
      <c r="D658" s="148" t="s">
        <v>209</v>
      </c>
      <c r="F658" s="150" t="s">
        <v>1197</v>
      </c>
      <c r="H658" s="151">
        <v>8.9510000000000005</v>
      </c>
      <c r="I658" s="152"/>
      <c r="L658" s="147"/>
      <c r="M658" s="153"/>
      <c r="T658" s="154"/>
      <c r="AT658" s="149" t="s">
        <v>209</v>
      </c>
      <c r="AU658" s="149" t="s">
        <v>87</v>
      </c>
      <c r="AV658" s="12" t="s">
        <v>87</v>
      </c>
      <c r="AW658" s="12" t="s">
        <v>4</v>
      </c>
      <c r="AX658" s="12" t="s">
        <v>85</v>
      </c>
      <c r="AY658" s="149" t="s">
        <v>200</v>
      </c>
    </row>
    <row r="659" spans="2:65" s="1" customFormat="1" ht="24.2" customHeight="1">
      <c r="B659" s="32"/>
      <c r="C659" s="134" t="s">
        <v>1198</v>
      </c>
      <c r="D659" s="134" t="s">
        <v>202</v>
      </c>
      <c r="E659" s="135" t="s">
        <v>1199</v>
      </c>
      <c r="F659" s="136" t="s">
        <v>1200</v>
      </c>
      <c r="G659" s="137" t="s">
        <v>205</v>
      </c>
      <c r="H659" s="138">
        <v>7.68</v>
      </c>
      <c r="I659" s="139"/>
      <c r="J659" s="140">
        <f>ROUND(I659*H659,2)</f>
        <v>0</v>
      </c>
      <c r="K659" s="136" t="s">
        <v>206</v>
      </c>
      <c r="L659" s="32"/>
      <c r="M659" s="141" t="s">
        <v>1</v>
      </c>
      <c r="N659" s="142" t="s">
        <v>42</v>
      </c>
      <c r="P659" s="143">
        <f>O659*H659</f>
        <v>0</v>
      </c>
      <c r="Q659" s="143">
        <v>4.0000000000000002E-4</v>
      </c>
      <c r="R659" s="143">
        <f>Q659*H659</f>
        <v>3.0720000000000001E-3</v>
      </c>
      <c r="S659" s="143">
        <v>0</v>
      </c>
      <c r="T659" s="144">
        <f>S659*H659</f>
        <v>0</v>
      </c>
      <c r="AR659" s="145" t="s">
        <v>277</v>
      </c>
      <c r="AT659" s="145" t="s">
        <v>202</v>
      </c>
      <c r="AU659" s="145" t="s">
        <v>87</v>
      </c>
      <c r="AY659" s="17" t="s">
        <v>200</v>
      </c>
      <c r="BE659" s="146">
        <f>IF(N659="základní",J659,0)</f>
        <v>0</v>
      </c>
      <c r="BF659" s="146">
        <f>IF(N659="snížená",J659,0)</f>
        <v>0</v>
      </c>
      <c r="BG659" s="146">
        <f>IF(N659="zákl. přenesená",J659,0)</f>
        <v>0</v>
      </c>
      <c r="BH659" s="146">
        <f>IF(N659="sníž. přenesená",J659,0)</f>
        <v>0</v>
      </c>
      <c r="BI659" s="146">
        <f>IF(N659="nulová",J659,0)</f>
        <v>0</v>
      </c>
      <c r="BJ659" s="17" t="s">
        <v>85</v>
      </c>
      <c r="BK659" s="146">
        <f>ROUND(I659*H659,2)</f>
        <v>0</v>
      </c>
      <c r="BL659" s="17" t="s">
        <v>277</v>
      </c>
      <c r="BM659" s="145" t="s">
        <v>1201</v>
      </c>
    </row>
    <row r="660" spans="2:65" s="12" customFormat="1" ht="11.25">
      <c r="B660" s="147"/>
      <c r="D660" s="148" t="s">
        <v>209</v>
      </c>
      <c r="E660" s="149" t="s">
        <v>1</v>
      </c>
      <c r="F660" s="150" t="s">
        <v>1192</v>
      </c>
      <c r="H660" s="151">
        <v>7.68</v>
      </c>
      <c r="I660" s="152"/>
      <c r="L660" s="147"/>
      <c r="M660" s="153"/>
      <c r="T660" s="154"/>
      <c r="AT660" s="149" t="s">
        <v>209</v>
      </c>
      <c r="AU660" s="149" t="s">
        <v>87</v>
      </c>
      <c r="AV660" s="12" t="s">
        <v>87</v>
      </c>
      <c r="AW660" s="12" t="s">
        <v>32</v>
      </c>
      <c r="AX660" s="12" t="s">
        <v>85</v>
      </c>
      <c r="AY660" s="149" t="s">
        <v>200</v>
      </c>
    </row>
    <row r="661" spans="2:65" s="1" customFormat="1" ht="37.9" customHeight="1">
      <c r="B661" s="32"/>
      <c r="C661" s="175" t="s">
        <v>1202</v>
      </c>
      <c r="D661" s="175" t="s">
        <v>451</v>
      </c>
      <c r="E661" s="176" t="s">
        <v>1194</v>
      </c>
      <c r="F661" s="177" t="s">
        <v>1195</v>
      </c>
      <c r="G661" s="178" t="s">
        <v>205</v>
      </c>
      <c r="H661" s="179">
        <v>9.3770000000000007</v>
      </c>
      <c r="I661" s="180"/>
      <c r="J661" s="181">
        <f>ROUND(I661*H661,2)</f>
        <v>0</v>
      </c>
      <c r="K661" s="177" t="s">
        <v>206</v>
      </c>
      <c r="L661" s="182"/>
      <c r="M661" s="183" t="s">
        <v>1</v>
      </c>
      <c r="N661" s="184" t="s">
        <v>42</v>
      </c>
      <c r="P661" s="143">
        <f>O661*H661</f>
        <v>0</v>
      </c>
      <c r="Q661" s="143">
        <v>4.4999999999999997E-3</v>
      </c>
      <c r="R661" s="143">
        <f>Q661*H661</f>
        <v>4.2196499999999998E-2</v>
      </c>
      <c r="S661" s="143">
        <v>0</v>
      </c>
      <c r="T661" s="144">
        <f>S661*H661</f>
        <v>0</v>
      </c>
      <c r="AR661" s="145" t="s">
        <v>393</v>
      </c>
      <c r="AT661" s="145" t="s">
        <v>451</v>
      </c>
      <c r="AU661" s="145" t="s">
        <v>87</v>
      </c>
      <c r="AY661" s="17" t="s">
        <v>200</v>
      </c>
      <c r="BE661" s="146">
        <f>IF(N661="základní",J661,0)</f>
        <v>0</v>
      </c>
      <c r="BF661" s="146">
        <f>IF(N661="snížená",J661,0)</f>
        <v>0</v>
      </c>
      <c r="BG661" s="146">
        <f>IF(N661="zákl. přenesená",J661,0)</f>
        <v>0</v>
      </c>
      <c r="BH661" s="146">
        <f>IF(N661="sníž. přenesená",J661,0)</f>
        <v>0</v>
      </c>
      <c r="BI661" s="146">
        <f>IF(N661="nulová",J661,0)</f>
        <v>0</v>
      </c>
      <c r="BJ661" s="17" t="s">
        <v>85</v>
      </c>
      <c r="BK661" s="146">
        <f>ROUND(I661*H661,2)</f>
        <v>0</v>
      </c>
      <c r="BL661" s="17" t="s">
        <v>277</v>
      </c>
      <c r="BM661" s="145" t="s">
        <v>1203</v>
      </c>
    </row>
    <row r="662" spans="2:65" s="12" customFormat="1" ht="11.25">
      <c r="B662" s="147"/>
      <c r="D662" s="148" t="s">
        <v>209</v>
      </c>
      <c r="F662" s="150" t="s">
        <v>1204</v>
      </c>
      <c r="H662" s="151">
        <v>9.3770000000000007</v>
      </c>
      <c r="I662" s="152"/>
      <c r="L662" s="147"/>
      <c r="M662" s="153"/>
      <c r="T662" s="154"/>
      <c r="AT662" s="149" t="s">
        <v>209</v>
      </c>
      <c r="AU662" s="149" t="s">
        <v>87</v>
      </c>
      <c r="AV662" s="12" t="s">
        <v>87</v>
      </c>
      <c r="AW662" s="12" t="s">
        <v>4</v>
      </c>
      <c r="AX662" s="12" t="s">
        <v>85</v>
      </c>
      <c r="AY662" s="149" t="s">
        <v>200</v>
      </c>
    </row>
    <row r="663" spans="2:65" s="1" customFormat="1" ht="24.2" customHeight="1">
      <c r="B663" s="32"/>
      <c r="C663" s="134" t="s">
        <v>1205</v>
      </c>
      <c r="D663" s="134" t="s">
        <v>202</v>
      </c>
      <c r="E663" s="135" t="s">
        <v>1206</v>
      </c>
      <c r="F663" s="136" t="s">
        <v>1207</v>
      </c>
      <c r="G663" s="137" t="s">
        <v>213</v>
      </c>
      <c r="H663" s="138">
        <v>9.0999999999999998E-2</v>
      </c>
      <c r="I663" s="139"/>
      <c r="J663" s="140">
        <f>ROUND(I663*H663,2)</f>
        <v>0</v>
      </c>
      <c r="K663" s="136" t="s">
        <v>206</v>
      </c>
      <c r="L663" s="32"/>
      <c r="M663" s="141" t="s">
        <v>1</v>
      </c>
      <c r="N663" s="142" t="s">
        <v>42</v>
      </c>
      <c r="P663" s="143">
        <f>O663*H663</f>
        <v>0</v>
      </c>
      <c r="Q663" s="143">
        <v>0</v>
      </c>
      <c r="R663" s="143">
        <f>Q663*H663</f>
        <v>0</v>
      </c>
      <c r="S663" s="143">
        <v>0</v>
      </c>
      <c r="T663" s="144">
        <f>S663*H663</f>
        <v>0</v>
      </c>
      <c r="AR663" s="145" t="s">
        <v>277</v>
      </c>
      <c r="AT663" s="145" t="s">
        <v>202</v>
      </c>
      <c r="AU663" s="145" t="s">
        <v>87</v>
      </c>
      <c r="AY663" s="17" t="s">
        <v>200</v>
      </c>
      <c r="BE663" s="146">
        <f>IF(N663="základní",J663,0)</f>
        <v>0</v>
      </c>
      <c r="BF663" s="146">
        <f>IF(N663="snížená",J663,0)</f>
        <v>0</v>
      </c>
      <c r="BG663" s="146">
        <f>IF(N663="zákl. přenesená",J663,0)</f>
        <v>0</v>
      </c>
      <c r="BH663" s="146">
        <f>IF(N663="sníž. přenesená",J663,0)</f>
        <v>0</v>
      </c>
      <c r="BI663" s="146">
        <f>IF(N663="nulová",J663,0)</f>
        <v>0</v>
      </c>
      <c r="BJ663" s="17" t="s">
        <v>85</v>
      </c>
      <c r="BK663" s="146">
        <f>ROUND(I663*H663,2)</f>
        <v>0</v>
      </c>
      <c r="BL663" s="17" t="s">
        <v>277</v>
      </c>
      <c r="BM663" s="145" t="s">
        <v>1208</v>
      </c>
    </row>
    <row r="664" spans="2:65" s="11" customFormat="1" ht="22.9" customHeight="1">
      <c r="B664" s="122"/>
      <c r="D664" s="123" t="s">
        <v>76</v>
      </c>
      <c r="E664" s="132" t="s">
        <v>1209</v>
      </c>
      <c r="F664" s="132" t="s">
        <v>1210</v>
      </c>
      <c r="I664" s="125"/>
      <c r="J664" s="133">
        <f>BK664</f>
        <v>0</v>
      </c>
      <c r="L664" s="122"/>
      <c r="M664" s="127"/>
      <c r="P664" s="128">
        <f>SUM(P665:P669)</f>
        <v>0</v>
      </c>
      <c r="R664" s="128">
        <f>SUM(R665:R669)</f>
        <v>2.6793699999999999E-3</v>
      </c>
      <c r="T664" s="129">
        <f>SUM(T665:T669)</f>
        <v>0</v>
      </c>
      <c r="AR664" s="123" t="s">
        <v>87</v>
      </c>
      <c r="AT664" s="130" t="s">
        <v>76</v>
      </c>
      <c r="AU664" s="130" t="s">
        <v>85</v>
      </c>
      <c r="AY664" s="123" t="s">
        <v>200</v>
      </c>
      <c r="BK664" s="131">
        <f>SUM(BK665:BK669)</f>
        <v>0</v>
      </c>
    </row>
    <row r="665" spans="2:65" s="1" customFormat="1" ht="33" customHeight="1">
      <c r="B665" s="32"/>
      <c r="C665" s="134" t="s">
        <v>1211</v>
      </c>
      <c r="D665" s="134" t="s">
        <v>202</v>
      </c>
      <c r="E665" s="135" t="s">
        <v>1212</v>
      </c>
      <c r="F665" s="136" t="s">
        <v>1213</v>
      </c>
      <c r="G665" s="137" t="s">
        <v>205</v>
      </c>
      <c r="H665" s="138">
        <v>15.760999999999999</v>
      </c>
      <c r="I665" s="139"/>
      <c r="J665" s="140">
        <f>ROUND(I665*H665,2)</f>
        <v>0</v>
      </c>
      <c r="K665" s="136" t="s">
        <v>221</v>
      </c>
      <c r="L665" s="32"/>
      <c r="M665" s="141" t="s">
        <v>1</v>
      </c>
      <c r="N665" s="142" t="s">
        <v>42</v>
      </c>
      <c r="P665" s="143">
        <f>O665*H665</f>
        <v>0</v>
      </c>
      <c r="Q665" s="143">
        <v>1.7000000000000001E-4</v>
      </c>
      <c r="R665" s="143">
        <f>Q665*H665</f>
        <v>2.6793699999999999E-3</v>
      </c>
      <c r="S665" s="143">
        <v>0</v>
      </c>
      <c r="T665" s="144">
        <f>S665*H665</f>
        <v>0</v>
      </c>
      <c r="AR665" s="145" t="s">
        <v>277</v>
      </c>
      <c r="AT665" s="145" t="s">
        <v>202</v>
      </c>
      <c r="AU665" s="145" t="s">
        <v>87</v>
      </c>
      <c r="AY665" s="17" t="s">
        <v>200</v>
      </c>
      <c r="BE665" s="146">
        <f>IF(N665="základní",J665,0)</f>
        <v>0</v>
      </c>
      <c r="BF665" s="146">
        <f>IF(N665="snížená",J665,0)</f>
        <v>0</v>
      </c>
      <c r="BG665" s="146">
        <f>IF(N665="zákl. přenesená",J665,0)</f>
        <v>0</v>
      </c>
      <c r="BH665" s="146">
        <f>IF(N665="sníž. přenesená",J665,0)</f>
        <v>0</v>
      </c>
      <c r="BI665" s="146">
        <f>IF(N665="nulová",J665,0)</f>
        <v>0</v>
      </c>
      <c r="BJ665" s="17" t="s">
        <v>85</v>
      </c>
      <c r="BK665" s="146">
        <f>ROUND(I665*H665,2)</f>
        <v>0</v>
      </c>
      <c r="BL665" s="17" t="s">
        <v>277</v>
      </c>
      <c r="BM665" s="145" t="s">
        <v>1214</v>
      </c>
    </row>
    <row r="666" spans="2:65" s="14" customFormat="1" ht="11.25">
      <c r="B666" s="162"/>
      <c r="D666" s="148" t="s">
        <v>209</v>
      </c>
      <c r="E666" s="163" t="s">
        <v>1</v>
      </c>
      <c r="F666" s="164" t="s">
        <v>1215</v>
      </c>
      <c r="H666" s="163" t="s">
        <v>1</v>
      </c>
      <c r="I666" s="165"/>
      <c r="L666" s="162"/>
      <c r="M666" s="166"/>
      <c r="T666" s="167"/>
      <c r="AT666" s="163" t="s">
        <v>209</v>
      </c>
      <c r="AU666" s="163" t="s">
        <v>87</v>
      </c>
      <c r="AV666" s="14" t="s">
        <v>85</v>
      </c>
      <c r="AW666" s="14" t="s">
        <v>32</v>
      </c>
      <c r="AX666" s="14" t="s">
        <v>77</v>
      </c>
      <c r="AY666" s="163" t="s">
        <v>200</v>
      </c>
    </row>
    <row r="667" spans="2:65" s="12" customFormat="1" ht="11.25">
      <c r="B667" s="147"/>
      <c r="D667" s="148" t="s">
        <v>209</v>
      </c>
      <c r="E667" s="149" t="s">
        <v>1</v>
      </c>
      <c r="F667" s="150" t="s">
        <v>1216</v>
      </c>
      <c r="H667" s="151">
        <v>15.29</v>
      </c>
      <c r="I667" s="152"/>
      <c r="L667" s="147"/>
      <c r="M667" s="153"/>
      <c r="T667" s="154"/>
      <c r="AT667" s="149" t="s">
        <v>209</v>
      </c>
      <c r="AU667" s="149" t="s">
        <v>87</v>
      </c>
      <c r="AV667" s="12" t="s">
        <v>87</v>
      </c>
      <c r="AW667" s="12" t="s">
        <v>32</v>
      </c>
      <c r="AX667" s="12" t="s">
        <v>77</v>
      </c>
      <c r="AY667" s="149" t="s">
        <v>200</v>
      </c>
    </row>
    <row r="668" spans="2:65" s="12" customFormat="1" ht="11.25">
      <c r="B668" s="147"/>
      <c r="D668" s="148" t="s">
        <v>209</v>
      </c>
      <c r="E668" s="149" t="s">
        <v>1</v>
      </c>
      <c r="F668" s="150" t="s">
        <v>1217</v>
      </c>
      <c r="H668" s="151">
        <v>0.47099999999999997</v>
      </c>
      <c r="I668" s="152"/>
      <c r="L668" s="147"/>
      <c r="M668" s="153"/>
      <c r="T668" s="154"/>
      <c r="AT668" s="149" t="s">
        <v>209</v>
      </c>
      <c r="AU668" s="149" t="s">
        <v>87</v>
      </c>
      <c r="AV668" s="12" t="s">
        <v>87</v>
      </c>
      <c r="AW668" s="12" t="s">
        <v>32</v>
      </c>
      <c r="AX668" s="12" t="s">
        <v>77</v>
      </c>
      <c r="AY668" s="149" t="s">
        <v>200</v>
      </c>
    </row>
    <row r="669" spans="2:65" s="13" customFormat="1" ht="11.25">
      <c r="B669" s="155"/>
      <c r="D669" s="148" t="s">
        <v>209</v>
      </c>
      <c r="E669" s="156" t="s">
        <v>1</v>
      </c>
      <c r="F669" s="157" t="s">
        <v>230</v>
      </c>
      <c r="H669" s="158">
        <v>15.760999999999999</v>
      </c>
      <c r="I669" s="159"/>
      <c r="L669" s="155"/>
      <c r="M669" s="160"/>
      <c r="T669" s="161"/>
      <c r="AT669" s="156" t="s">
        <v>209</v>
      </c>
      <c r="AU669" s="156" t="s">
        <v>87</v>
      </c>
      <c r="AV669" s="13" t="s">
        <v>207</v>
      </c>
      <c r="AW669" s="13" t="s">
        <v>32</v>
      </c>
      <c r="AX669" s="13" t="s">
        <v>85</v>
      </c>
      <c r="AY669" s="156" t="s">
        <v>200</v>
      </c>
    </row>
    <row r="670" spans="2:65" s="11" customFormat="1" ht="25.9" customHeight="1">
      <c r="B670" s="122"/>
      <c r="D670" s="123" t="s">
        <v>76</v>
      </c>
      <c r="E670" s="124" t="s">
        <v>451</v>
      </c>
      <c r="F670" s="124" t="s">
        <v>1218</v>
      </c>
      <c r="I670" s="125"/>
      <c r="J670" s="126">
        <f>BK670</f>
        <v>0</v>
      </c>
      <c r="L670" s="122"/>
      <c r="M670" s="127"/>
      <c r="P670" s="128">
        <f>P671+P674</f>
        <v>0</v>
      </c>
      <c r="R670" s="128">
        <f>R671+R674</f>
        <v>1.3589720000000001</v>
      </c>
      <c r="T670" s="129">
        <f>T671+T674</f>
        <v>0</v>
      </c>
      <c r="AR670" s="123" t="s">
        <v>162</v>
      </c>
      <c r="AT670" s="130" t="s">
        <v>76</v>
      </c>
      <c r="AU670" s="130" t="s">
        <v>77</v>
      </c>
      <c r="AY670" s="123" t="s">
        <v>200</v>
      </c>
      <c r="BK670" s="131">
        <f>BK671+BK674</f>
        <v>0</v>
      </c>
    </row>
    <row r="671" spans="2:65" s="11" customFormat="1" ht="22.9" customHeight="1">
      <c r="B671" s="122"/>
      <c r="D671" s="123" t="s">
        <v>76</v>
      </c>
      <c r="E671" s="132" t="s">
        <v>1219</v>
      </c>
      <c r="F671" s="132" t="s">
        <v>1220</v>
      </c>
      <c r="I671" s="125"/>
      <c r="J671" s="133">
        <f>BK671</f>
        <v>0</v>
      </c>
      <c r="L671" s="122"/>
      <c r="M671" s="127"/>
      <c r="P671" s="128">
        <f>SUM(P672:P673)</f>
        <v>0</v>
      </c>
      <c r="R671" s="128">
        <f>SUM(R672:R673)</f>
        <v>0</v>
      </c>
      <c r="T671" s="129">
        <f>SUM(T672:T673)</f>
        <v>0</v>
      </c>
      <c r="AR671" s="123" t="s">
        <v>162</v>
      </c>
      <c r="AT671" s="130" t="s">
        <v>76</v>
      </c>
      <c r="AU671" s="130" t="s">
        <v>85</v>
      </c>
      <c r="AY671" s="123" t="s">
        <v>200</v>
      </c>
      <c r="BK671" s="131">
        <f>SUM(BK672:BK673)</f>
        <v>0</v>
      </c>
    </row>
    <row r="672" spans="2:65" s="1" customFormat="1" ht="24.2" customHeight="1">
      <c r="B672" s="32"/>
      <c r="C672" s="134" t="s">
        <v>1221</v>
      </c>
      <c r="D672" s="134" t="s">
        <v>202</v>
      </c>
      <c r="E672" s="135" t="s">
        <v>1222</v>
      </c>
      <c r="F672" s="136" t="s">
        <v>1223</v>
      </c>
      <c r="G672" s="137" t="s">
        <v>574</v>
      </c>
      <c r="H672" s="138">
        <v>22</v>
      </c>
      <c r="I672" s="139"/>
      <c r="J672" s="140">
        <f>ROUND(I672*H672,2)</f>
        <v>0</v>
      </c>
      <c r="K672" s="136" t="s">
        <v>206</v>
      </c>
      <c r="L672" s="32"/>
      <c r="M672" s="141" t="s">
        <v>1</v>
      </c>
      <c r="N672" s="142" t="s">
        <v>42</v>
      </c>
      <c r="P672" s="143">
        <f>O672*H672</f>
        <v>0</v>
      </c>
      <c r="Q672" s="143">
        <v>0</v>
      </c>
      <c r="R672" s="143">
        <f>Q672*H672</f>
        <v>0</v>
      </c>
      <c r="S672" s="143">
        <v>0</v>
      </c>
      <c r="T672" s="144">
        <f>S672*H672</f>
        <v>0</v>
      </c>
      <c r="AR672" s="145" t="s">
        <v>577</v>
      </c>
      <c r="AT672" s="145" t="s">
        <v>202</v>
      </c>
      <c r="AU672" s="145" t="s">
        <v>87</v>
      </c>
      <c r="AY672" s="17" t="s">
        <v>200</v>
      </c>
      <c r="BE672" s="146">
        <f>IF(N672="základní",J672,0)</f>
        <v>0</v>
      </c>
      <c r="BF672" s="146">
        <f>IF(N672="snížená",J672,0)</f>
        <v>0</v>
      </c>
      <c r="BG672" s="146">
        <f>IF(N672="zákl. přenesená",J672,0)</f>
        <v>0</v>
      </c>
      <c r="BH672" s="146">
        <f>IF(N672="sníž. přenesená",J672,0)</f>
        <v>0</v>
      </c>
      <c r="BI672" s="146">
        <f>IF(N672="nulová",J672,0)</f>
        <v>0</v>
      </c>
      <c r="BJ672" s="17" t="s">
        <v>85</v>
      </c>
      <c r="BK672" s="146">
        <f>ROUND(I672*H672,2)</f>
        <v>0</v>
      </c>
      <c r="BL672" s="17" t="s">
        <v>577</v>
      </c>
      <c r="BM672" s="145" t="s">
        <v>1224</v>
      </c>
    </row>
    <row r="673" spans="2:65" s="1" customFormat="1" ht="16.5" customHeight="1">
      <c r="B673" s="32"/>
      <c r="C673" s="175" t="s">
        <v>1225</v>
      </c>
      <c r="D673" s="175" t="s">
        <v>451</v>
      </c>
      <c r="E673" s="176" t="s">
        <v>1226</v>
      </c>
      <c r="F673" s="177" t="s">
        <v>1227</v>
      </c>
      <c r="G673" s="178" t="s">
        <v>574</v>
      </c>
      <c r="H673" s="179">
        <v>22</v>
      </c>
      <c r="I673" s="180"/>
      <c r="J673" s="181">
        <f>ROUND(I673*H673,2)</f>
        <v>0</v>
      </c>
      <c r="K673" s="177" t="s">
        <v>221</v>
      </c>
      <c r="L673" s="182"/>
      <c r="M673" s="183" t="s">
        <v>1</v>
      </c>
      <c r="N673" s="184" t="s">
        <v>42</v>
      </c>
      <c r="P673" s="143">
        <f>O673*H673</f>
        <v>0</v>
      </c>
      <c r="Q673" s="143">
        <v>0</v>
      </c>
      <c r="R673" s="143">
        <f>Q673*H673</f>
        <v>0</v>
      </c>
      <c r="S673" s="143">
        <v>0</v>
      </c>
      <c r="T673" s="144">
        <f>S673*H673</f>
        <v>0</v>
      </c>
      <c r="AR673" s="145" t="s">
        <v>1228</v>
      </c>
      <c r="AT673" s="145" t="s">
        <v>451</v>
      </c>
      <c r="AU673" s="145" t="s">
        <v>87</v>
      </c>
      <c r="AY673" s="17" t="s">
        <v>200</v>
      </c>
      <c r="BE673" s="146">
        <f>IF(N673="základní",J673,0)</f>
        <v>0</v>
      </c>
      <c r="BF673" s="146">
        <f>IF(N673="snížená",J673,0)</f>
        <v>0</v>
      </c>
      <c r="BG673" s="146">
        <f>IF(N673="zákl. přenesená",J673,0)</f>
        <v>0</v>
      </c>
      <c r="BH673" s="146">
        <f>IF(N673="sníž. přenesená",J673,0)</f>
        <v>0</v>
      </c>
      <c r="BI673" s="146">
        <f>IF(N673="nulová",J673,0)</f>
        <v>0</v>
      </c>
      <c r="BJ673" s="17" t="s">
        <v>85</v>
      </c>
      <c r="BK673" s="146">
        <f>ROUND(I673*H673,2)</f>
        <v>0</v>
      </c>
      <c r="BL673" s="17" t="s">
        <v>577</v>
      </c>
      <c r="BM673" s="145" t="s">
        <v>1229</v>
      </c>
    </row>
    <row r="674" spans="2:65" s="11" customFormat="1" ht="22.9" customHeight="1">
      <c r="B674" s="122"/>
      <c r="D674" s="123" t="s">
        <v>76</v>
      </c>
      <c r="E674" s="132" t="s">
        <v>1230</v>
      </c>
      <c r="F674" s="132" t="s">
        <v>1231</v>
      </c>
      <c r="I674" s="125"/>
      <c r="J674" s="133">
        <f>BK674</f>
        <v>0</v>
      </c>
      <c r="L674" s="122"/>
      <c r="M674" s="127"/>
      <c r="P674" s="128">
        <f>SUM(P675:P679)</f>
        <v>0</v>
      </c>
      <c r="R674" s="128">
        <f>SUM(R675:R679)</f>
        <v>1.3589720000000001</v>
      </c>
      <c r="T674" s="129">
        <f>SUM(T675:T679)</f>
        <v>0</v>
      </c>
      <c r="AR674" s="123" t="s">
        <v>162</v>
      </c>
      <c r="AT674" s="130" t="s">
        <v>76</v>
      </c>
      <c r="AU674" s="130" t="s">
        <v>85</v>
      </c>
      <c r="AY674" s="123" t="s">
        <v>200</v>
      </c>
      <c r="BK674" s="131">
        <f>SUM(BK675:BK679)</f>
        <v>0</v>
      </c>
    </row>
    <row r="675" spans="2:65" s="1" customFormat="1" ht="21.75" customHeight="1">
      <c r="B675" s="32"/>
      <c r="C675" s="134" t="s">
        <v>1232</v>
      </c>
      <c r="D675" s="134" t="s">
        <v>202</v>
      </c>
      <c r="E675" s="135" t="s">
        <v>1233</v>
      </c>
      <c r="F675" s="136" t="s">
        <v>1234</v>
      </c>
      <c r="G675" s="137" t="s">
        <v>226</v>
      </c>
      <c r="H675" s="138">
        <v>10.8</v>
      </c>
      <c r="I675" s="139"/>
      <c r="J675" s="140">
        <f>ROUND(I675*H675,2)</f>
        <v>0</v>
      </c>
      <c r="K675" s="136" t="s">
        <v>206</v>
      </c>
      <c r="L675" s="32"/>
      <c r="M675" s="141" t="s">
        <v>1</v>
      </c>
      <c r="N675" s="142" t="s">
        <v>42</v>
      </c>
      <c r="P675" s="143">
        <f>O675*H675</f>
        <v>0</v>
      </c>
      <c r="Q675" s="143">
        <v>9.0000000000000006E-5</v>
      </c>
      <c r="R675" s="143">
        <f>Q675*H675</f>
        <v>9.720000000000001E-4</v>
      </c>
      <c r="S675" s="143">
        <v>0</v>
      </c>
      <c r="T675" s="144">
        <f>S675*H675</f>
        <v>0</v>
      </c>
      <c r="AR675" s="145" t="s">
        <v>577</v>
      </c>
      <c r="AT675" s="145" t="s">
        <v>202</v>
      </c>
      <c r="AU675" s="145" t="s">
        <v>87</v>
      </c>
      <c r="AY675" s="17" t="s">
        <v>200</v>
      </c>
      <c r="BE675" s="146">
        <f>IF(N675="základní",J675,0)</f>
        <v>0</v>
      </c>
      <c r="BF675" s="146">
        <f>IF(N675="snížená",J675,0)</f>
        <v>0</v>
      </c>
      <c r="BG675" s="146">
        <f>IF(N675="zákl. přenesená",J675,0)</f>
        <v>0</v>
      </c>
      <c r="BH675" s="146">
        <f>IF(N675="sníž. přenesená",J675,0)</f>
        <v>0</v>
      </c>
      <c r="BI675" s="146">
        <f>IF(N675="nulová",J675,0)</f>
        <v>0</v>
      </c>
      <c r="BJ675" s="17" t="s">
        <v>85</v>
      </c>
      <c r="BK675" s="146">
        <f>ROUND(I675*H675,2)</f>
        <v>0</v>
      </c>
      <c r="BL675" s="17" t="s">
        <v>577</v>
      </c>
      <c r="BM675" s="145" t="s">
        <v>1235</v>
      </c>
    </row>
    <row r="676" spans="2:65" s="14" customFormat="1" ht="11.25">
      <c r="B676" s="162"/>
      <c r="D676" s="148" t="s">
        <v>209</v>
      </c>
      <c r="E676" s="163" t="s">
        <v>1</v>
      </c>
      <c r="F676" s="164" t="s">
        <v>1236</v>
      </c>
      <c r="H676" s="163" t="s">
        <v>1</v>
      </c>
      <c r="I676" s="165"/>
      <c r="L676" s="162"/>
      <c r="M676" s="166"/>
      <c r="T676" s="167"/>
      <c r="AT676" s="163" t="s">
        <v>209</v>
      </c>
      <c r="AU676" s="163" t="s">
        <v>87</v>
      </c>
      <c r="AV676" s="14" t="s">
        <v>85</v>
      </c>
      <c r="AW676" s="14" t="s">
        <v>32</v>
      </c>
      <c r="AX676" s="14" t="s">
        <v>77</v>
      </c>
      <c r="AY676" s="163" t="s">
        <v>200</v>
      </c>
    </row>
    <row r="677" spans="2:65" s="12" customFormat="1" ht="11.25">
      <c r="B677" s="147"/>
      <c r="D677" s="148" t="s">
        <v>209</v>
      </c>
      <c r="E677" s="149" t="s">
        <v>1</v>
      </c>
      <c r="F677" s="150" t="s">
        <v>1237</v>
      </c>
      <c r="H677" s="151">
        <v>10.8</v>
      </c>
      <c r="I677" s="152"/>
      <c r="L677" s="147"/>
      <c r="M677" s="153"/>
      <c r="T677" s="154"/>
      <c r="AT677" s="149" t="s">
        <v>209</v>
      </c>
      <c r="AU677" s="149" t="s">
        <v>87</v>
      </c>
      <c r="AV677" s="12" t="s">
        <v>87</v>
      </c>
      <c r="AW677" s="12" t="s">
        <v>32</v>
      </c>
      <c r="AX677" s="12" t="s">
        <v>85</v>
      </c>
      <c r="AY677" s="149" t="s">
        <v>200</v>
      </c>
    </row>
    <row r="678" spans="2:65" s="1" customFormat="1" ht="37.9" customHeight="1">
      <c r="B678" s="32"/>
      <c r="C678" s="134" t="s">
        <v>1238</v>
      </c>
      <c r="D678" s="134" t="s">
        <v>202</v>
      </c>
      <c r="E678" s="135" t="s">
        <v>1239</v>
      </c>
      <c r="F678" s="136" t="s">
        <v>1240</v>
      </c>
      <c r="G678" s="137" t="s">
        <v>574</v>
      </c>
      <c r="H678" s="138">
        <v>7</v>
      </c>
      <c r="I678" s="139"/>
      <c r="J678" s="140">
        <f>ROUND(I678*H678,2)</f>
        <v>0</v>
      </c>
      <c r="K678" s="136" t="s">
        <v>221</v>
      </c>
      <c r="L678" s="32"/>
      <c r="M678" s="141" t="s">
        <v>1</v>
      </c>
      <c r="N678" s="142" t="s">
        <v>42</v>
      </c>
      <c r="P678" s="143">
        <f>O678*H678</f>
        <v>0</v>
      </c>
      <c r="Q678" s="143">
        <v>0.19400000000000001</v>
      </c>
      <c r="R678" s="143">
        <f>Q678*H678</f>
        <v>1.3580000000000001</v>
      </c>
      <c r="S678" s="143">
        <v>0</v>
      </c>
      <c r="T678" s="144">
        <f>S678*H678</f>
        <v>0</v>
      </c>
      <c r="AR678" s="145" t="s">
        <v>577</v>
      </c>
      <c r="AT678" s="145" t="s">
        <v>202</v>
      </c>
      <c r="AU678" s="145" t="s">
        <v>87</v>
      </c>
      <c r="AY678" s="17" t="s">
        <v>200</v>
      </c>
      <c r="BE678" s="146">
        <f>IF(N678="základní",J678,0)</f>
        <v>0</v>
      </c>
      <c r="BF678" s="146">
        <f>IF(N678="snížená",J678,0)</f>
        <v>0</v>
      </c>
      <c r="BG678" s="146">
        <f>IF(N678="zákl. přenesená",J678,0)</f>
        <v>0</v>
      </c>
      <c r="BH678" s="146">
        <f>IF(N678="sníž. přenesená",J678,0)</f>
        <v>0</v>
      </c>
      <c r="BI678" s="146">
        <f>IF(N678="nulová",J678,0)</f>
        <v>0</v>
      </c>
      <c r="BJ678" s="17" t="s">
        <v>85</v>
      </c>
      <c r="BK678" s="146">
        <f>ROUND(I678*H678,2)</f>
        <v>0</v>
      </c>
      <c r="BL678" s="17" t="s">
        <v>577</v>
      </c>
      <c r="BM678" s="145" t="s">
        <v>1241</v>
      </c>
    </row>
    <row r="679" spans="2:65" s="12" customFormat="1" ht="11.25">
      <c r="B679" s="147"/>
      <c r="D679" s="148" t="s">
        <v>209</v>
      </c>
      <c r="E679" s="149" t="s">
        <v>1</v>
      </c>
      <c r="F679" s="150" t="s">
        <v>104</v>
      </c>
      <c r="H679" s="151">
        <v>7</v>
      </c>
      <c r="I679" s="152"/>
      <c r="L679" s="147"/>
      <c r="M679" s="185"/>
      <c r="N679" s="186"/>
      <c r="O679" s="186"/>
      <c r="P679" s="186"/>
      <c r="Q679" s="186"/>
      <c r="R679" s="186"/>
      <c r="S679" s="186"/>
      <c r="T679" s="187"/>
      <c r="AT679" s="149" t="s">
        <v>209</v>
      </c>
      <c r="AU679" s="149" t="s">
        <v>87</v>
      </c>
      <c r="AV679" s="12" t="s">
        <v>87</v>
      </c>
      <c r="AW679" s="12" t="s">
        <v>32</v>
      </c>
      <c r="AX679" s="12" t="s">
        <v>85</v>
      </c>
      <c r="AY679" s="149" t="s">
        <v>200</v>
      </c>
    </row>
    <row r="680" spans="2:65" s="1" customFormat="1" ht="6.95" customHeight="1">
      <c r="B680" s="44"/>
      <c r="C680" s="45"/>
      <c r="D680" s="45"/>
      <c r="E680" s="45"/>
      <c r="F680" s="45"/>
      <c r="G680" s="45"/>
      <c r="H680" s="45"/>
      <c r="I680" s="45"/>
      <c r="J680" s="45"/>
      <c r="K680" s="45"/>
      <c r="L680" s="32"/>
    </row>
  </sheetData>
  <sheetProtection algorithmName="SHA-512" hashValue="9GcAXpatPpxfeA1Zjqdv1at8nzEo7SxHXUaVfPMZCcDJP7B0pXLsgNHRicFcxF9bWyoJGHkiqXSyfm6kIU3LHg==" saltValue="ZqQsun4YN+ZRrA48b6lMDJdaGN8tv+HavEjELJcj8RcOam2yLvZETQNk9VTinueJa5+5OmWcyqkTmoalfJk0aw==" spinCount="100000" sheet="1" objects="1" scenarios="1" formatColumns="0" formatRows="0" autoFilter="0"/>
  <autoFilter ref="C132:K679" xr:uid="{00000000-0009-0000-0000-000001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rintOptions horizontalCentered="1"/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B2:BM17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90</v>
      </c>
      <c r="AZ2" s="88" t="s">
        <v>1242</v>
      </c>
      <c r="BA2" s="88" t="s">
        <v>1</v>
      </c>
      <c r="BB2" s="88" t="s">
        <v>1</v>
      </c>
      <c r="BC2" s="88" t="s">
        <v>103</v>
      </c>
      <c r="BD2" s="88" t="s">
        <v>87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  <c r="AZ3" s="88" t="s">
        <v>158</v>
      </c>
      <c r="BA3" s="88" t="s">
        <v>1</v>
      </c>
      <c r="BB3" s="88" t="s">
        <v>1</v>
      </c>
      <c r="BC3" s="88" t="s">
        <v>159</v>
      </c>
      <c r="BD3" s="88" t="s">
        <v>87</v>
      </c>
    </row>
    <row r="4" spans="2:56" ht="24.95" customHeight="1">
      <c r="B4" s="20"/>
      <c r="D4" s="21" t="s">
        <v>106</v>
      </c>
      <c r="L4" s="20"/>
      <c r="M4" s="89" t="s">
        <v>10</v>
      </c>
      <c r="AT4" s="17" t="s">
        <v>4</v>
      </c>
      <c r="AZ4" s="88" t="s">
        <v>1243</v>
      </c>
      <c r="BA4" s="88" t="s">
        <v>1</v>
      </c>
      <c r="BB4" s="88" t="s">
        <v>1</v>
      </c>
      <c r="BC4" s="88" t="s">
        <v>1244</v>
      </c>
      <c r="BD4" s="88" t="s">
        <v>87</v>
      </c>
    </row>
    <row r="5" spans="2:56" ht="6.95" customHeight="1">
      <c r="B5" s="20"/>
      <c r="L5" s="20"/>
      <c r="AZ5" s="88" t="s">
        <v>102</v>
      </c>
      <c r="BA5" s="88" t="s">
        <v>1</v>
      </c>
      <c r="BB5" s="88" t="s">
        <v>1</v>
      </c>
      <c r="BC5" s="88" t="s">
        <v>1245</v>
      </c>
      <c r="BD5" s="88" t="s">
        <v>87</v>
      </c>
    </row>
    <row r="6" spans="2:56" ht="12" customHeight="1">
      <c r="B6" s="20"/>
      <c r="D6" s="27" t="s">
        <v>16</v>
      </c>
      <c r="L6" s="20"/>
    </row>
    <row r="7" spans="2:56" ht="26.25" customHeight="1">
      <c r="B7" s="20"/>
      <c r="E7" s="231" t="str">
        <f>'Rekapitulace stavby'!K6</f>
        <v>POHOŘELICE, ul. MLÝNSKÁ - POSUNUTÍ VÝTLAKU ODPADNÍCH VOD SEVERNÍM SMĚREM</v>
      </c>
      <c r="F7" s="232"/>
      <c r="G7" s="232"/>
      <c r="H7" s="232"/>
      <c r="L7" s="20"/>
    </row>
    <row r="8" spans="2:56" s="1" customFormat="1" ht="12" customHeight="1">
      <c r="B8" s="32"/>
      <c r="D8" s="27" t="s">
        <v>115</v>
      </c>
      <c r="L8" s="32"/>
    </row>
    <row r="9" spans="2:56" s="1" customFormat="1" ht="30" customHeight="1">
      <c r="B9" s="32"/>
      <c r="E9" s="193" t="s">
        <v>1246</v>
      </c>
      <c r="F9" s="233"/>
      <c r="G9" s="233"/>
      <c r="H9" s="233"/>
      <c r="L9" s="32"/>
    </row>
    <row r="10" spans="2:56" s="1" customFormat="1" ht="11.25">
      <c r="B10" s="32"/>
      <c r="L10" s="32"/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5. 1. 2025</v>
      </c>
      <c r="L12" s="32"/>
    </row>
    <row r="13" spans="2:56" s="1" customFormat="1" ht="10.9" customHeight="1">
      <c r="B13" s="32"/>
      <c r="L13" s="32"/>
    </row>
    <row r="14" spans="2:5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5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4" t="str">
        <f>'Rekapitulace stavby'!E14</f>
        <v>Vyplň údaj</v>
      </c>
      <c r="F18" s="215"/>
      <c r="G18" s="215"/>
      <c r="H18" s="215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149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0"/>
      <c r="E27" s="220" t="s">
        <v>1</v>
      </c>
      <c r="F27" s="220"/>
      <c r="G27" s="220"/>
      <c r="H27" s="220"/>
      <c r="L27" s="90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2" t="s">
        <v>37</v>
      </c>
      <c r="J30" s="66">
        <f>ROUND(J121,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5" t="s">
        <v>41</v>
      </c>
      <c r="E33" s="27" t="s">
        <v>42</v>
      </c>
      <c r="F33" s="93">
        <f>ROUND((SUM(BE121:BE176)),  2)</f>
        <v>0</v>
      </c>
      <c r="I33" s="94">
        <v>0.21</v>
      </c>
      <c r="J33" s="93">
        <f>ROUND(((SUM(BE121:BE176))*I33),  2)</f>
        <v>0</v>
      </c>
      <c r="L33" s="32"/>
    </row>
    <row r="34" spans="2:12" s="1" customFormat="1" ht="14.45" customHeight="1">
      <c r="B34" s="32"/>
      <c r="E34" s="27" t="s">
        <v>43</v>
      </c>
      <c r="F34" s="93">
        <f>ROUND((SUM(BF121:BF176)),  2)</f>
        <v>0</v>
      </c>
      <c r="I34" s="94">
        <v>0.12</v>
      </c>
      <c r="J34" s="93">
        <f>ROUND(((SUM(BF121:BF176))*I34),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3">
        <f>ROUND((SUM(BG121:BG176)),  2)</f>
        <v>0</v>
      </c>
      <c r="I35" s="94">
        <v>0.21</v>
      </c>
      <c r="J35" s="93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3">
        <f>ROUND((SUM(BH121:BH176)),  2)</f>
        <v>0</v>
      </c>
      <c r="I36" s="94">
        <v>0.12</v>
      </c>
      <c r="J36" s="93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3">
        <f>ROUND((SUM(BI121:BI176)),  2)</f>
        <v>0</v>
      </c>
      <c r="I37" s="94">
        <v>0</v>
      </c>
      <c r="J37" s="9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5"/>
      <c r="D39" s="96" t="s">
        <v>47</v>
      </c>
      <c r="E39" s="57"/>
      <c r="F39" s="57"/>
      <c r="G39" s="97" t="s">
        <v>48</v>
      </c>
      <c r="H39" s="98" t="s">
        <v>49</v>
      </c>
      <c r="I39" s="57"/>
      <c r="J39" s="99">
        <f>SUM(J30:J37)</f>
        <v>0</v>
      </c>
      <c r="K39" s="100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52</v>
      </c>
      <c r="E61" s="34"/>
      <c r="F61" s="101" t="s">
        <v>53</v>
      </c>
      <c r="G61" s="43" t="s">
        <v>52</v>
      </c>
      <c r="H61" s="34"/>
      <c r="I61" s="34"/>
      <c r="J61" s="102" t="s">
        <v>53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52</v>
      </c>
      <c r="E76" s="34"/>
      <c r="F76" s="101" t="s">
        <v>53</v>
      </c>
      <c r="G76" s="43" t="s">
        <v>52</v>
      </c>
      <c r="H76" s="34"/>
      <c r="I76" s="34"/>
      <c r="J76" s="102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163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31" t="str">
        <f>E7</f>
        <v>POHOŘELICE, ul. MLÝNSKÁ - POSUNUTÍ VÝTLAKU ODPADNÍCH VOD SEVERNÍM SMĚREM</v>
      </c>
      <c r="F85" s="232"/>
      <c r="G85" s="232"/>
      <c r="H85" s="232"/>
      <c r="L85" s="32"/>
    </row>
    <row r="86" spans="2:47" s="1" customFormat="1" ht="12" customHeight="1">
      <c r="B86" s="32"/>
      <c r="C86" s="27" t="s">
        <v>115</v>
      </c>
      <c r="L86" s="32"/>
    </row>
    <row r="87" spans="2:47" s="1" customFormat="1" ht="30" customHeight="1">
      <c r="B87" s="32"/>
      <c r="E87" s="193" t="str">
        <f>E9</f>
        <v>SO 02 - OPRAVA MÍSTNÍCH KOMUNIKACÍ PO PŘEKOPECH</v>
      </c>
      <c r="F87" s="233"/>
      <c r="G87" s="233"/>
      <c r="H87" s="23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Pohořelice nad Svitavou</v>
      </c>
      <c r="I89" s="27" t="s">
        <v>22</v>
      </c>
      <c r="J89" s="52" t="str">
        <f>IF(J12="","",J12)</f>
        <v>5. 1. 2025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Město Pohořelice</v>
      </c>
      <c r="I91" s="27" t="s">
        <v>30</v>
      </c>
      <c r="J91" s="30" t="str">
        <f>E21</f>
        <v>AQUA PROCON s.r.o. Brno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Obrtel M.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3" t="s">
        <v>164</v>
      </c>
      <c r="D94" s="95"/>
      <c r="E94" s="95"/>
      <c r="F94" s="95"/>
      <c r="G94" s="95"/>
      <c r="H94" s="95"/>
      <c r="I94" s="95"/>
      <c r="J94" s="104" t="s">
        <v>165</v>
      </c>
      <c r="K94" s="95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5" t="s">
        <v>166</v>
      </c>
      <c r="J96" s="66">
        <f>J121</f>
        <v>0</v>
      </c>
      <c r="L96" s="32"/>
      <c r="AU96" s="17" t="s">
        <v>167</v>
      </c>
    </row>
    <row r="97" spans="2:12" s="8" customFormat="1" ht="24.95" customHeight="1">
      <c r="B97" s="106"/>
      <c r="D97" s="107" t="s">
        <v>168</v>
      </c>
      <c r="E97" s="108"/>
      <c r="F97" s="108"/>
      <c r="G97" s="108"/>
      <c r="H97" s="108"/>
      <c r="I97" s="108"/>
      <c r="J97" s="109">
        <f>J122</f>
        <v>0</v>
      </c>
      <c r="L97" s="106"/>
    </row>
    <row r="98" spans="2:12" s="9" customFormat="1" ht="19.899999999999999" customHeight="1">
      <c r="B98" s="110"/>
      <c r="D98" s="111" t="s">
        <v>169</v>
      </c>
      <c r="E98" s="112"/>
      <c r="F98" s="112"/>
      <c r="G98" s="112"/>
      <c r="H98" s="112"/>
      <c r="I98" s="112"/>
      <c r="J98" s="113">
        <f>J123</f>
        <v>0</v>
      </c>
      <c r="L98" s="110"/>
    </row>
    <row r="99" spans="2:12" s="9" customFormat="1" ht="19.899999999999999" customHeight="1">
      <c r="B99" s="110"/>
      <c r="D99" s="111" t="s">
        <v>173</v>
      </c>
      <c r="E99" s="112"/>
      <c r="F99" s="112"/>
      <c r="G99" s="112"/>
      <c r="H99" s="112"/>
      <c r="I99" s="112"/>
      <c r="J99" s="113">
        <f>J159</f>
        <v>0</v>
      </c>
      <c r="L99" s="110"/>
    </row>
    <row r="100" spans="2:12" s="9" customFormat="1" ht="19.899999999999999" customHeight="1">
      <c r="B100" s="110"/>
      <c r="D100" s="111" t="s">
        <v>1247</v>
      </c>
      <c r="E100" s="112"/>
      <c r="F100" s="112"/>
      <c r="G100" s="112"/>
      <c r="H100" s="112"/>
      <c r="I100" s="112"/>
      <c r="J100" s="113">
        <f>J172</f>
        <v>0</v>
      </c>
      <c r="L100" s="110"/>
    </row>
    <row r="101" spans="2:12" s="9" customFormat="1" ht="19.899999999999999" customHeight="1">
      <c r="B101" s="110"/>
      <c r="D101" s="111" t="s">
        <v>178</v>
      </c>
      <c r="E101" s="112"/>
      <c r="F101" s="112"/>
      <c r="G101" s="112"/>
      <c r="H101" s="112"/>
      <c r="I101" s="112"/>
      <c r="J101" s="113">
        <f>J175</f>
        <v>0</v>
      </c>
      <c r="L101" s="110"/>
    </row>
    <row r="102" spans="2:12" s="1" customFormat="1" ht="21.75" customHeight="1">
      <c r="B102" s="32"/>
      <c r="L102" s="32"/>
    </row>
    <row r="103" spans="2:12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5" customHeight="1">
      <c r="B108" s="32"/>
      <c r="C108" s="21" t="s">
        <v>185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26.25" customHeight="1">
      <c r="B111" s="32"/>
      <c r="E111" s="231" t="str">
        <f>E7</f>
        <v>POHOŘELICE, ul. MLÝNSKÁ - POSUNUTÍ VÝTLAKU ODPADNÍCH VOD SEVERNÍM SMĚREM</v>
      </c>
      <c r="F111" s="232"/>
      <c r="G111" s="232"/>
      <c r="H111" s="232"/>
      <c r="L111" s="32"/>
    </row>
    <row r="112" spans="2:12" s="1" customFormat="1" ht="12" customHeight="1">
      <c r="B112" s="32"/>
      <c r="C112" s="27" t="s">
        <v>115</v>
      </c>
      <c r="L112" s="32"/>
    </row>
    <row r="113" spans="2:65" s="1" customFormat="1" ht="30" customHeight="1">
      <c r="B113" s="32"/>
      <c r="E113" s="193" t="str">
        <f>E9</f>
        <v>SO 02 - OPRAVA MÍSTNÍCH KOMUNIKACÍ PO PŘEKOPECH</v>
      </c>
      <c r="F113" s="233"/>
      <c r="G113" s="233"/>
      <c r="H113" s="233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>Pohořelice nad Svitavou</v>
      </c>
      <c r="I115" s="27" t="s">
        <v>22</v>
      </c>
      <c r="J115" s="52" t="str">
        <f>IF(J12="","",J12)</f>
        <v>5. 1. 2025</v>
      </c>
      <c r="L115" s="32"/>
    </row>
    <row r="116" spans="2:65" s="1" customFormat="1" ht="6.95" customHeight="1">
      <c r="B116" s="32"/>
      <c r="L116" s="32"/>
    </row>
    <row r="117" spans="2:65" s="1" customFormat="1" ht="25.7" customHeight="1">
      <c r="B117" s="32"/>
      <c r="C117" s="27" t="s">
        <v>24</v>
      </c>
      <c r="F117" s="25" t="str">
        <f>E15</f>
        <v>Město Pohořelice</v>
      </c>
      <c r="I117" s="27" t="s">
        <v>30</v>
      </c>
      <c r="J117" s="30" t="str">
        <f>E21</f>
        <v>AQUA PROCON s.r.o. Brno</v>
      </c>
      <c r="L117" s="32"/>
    </row>
    <row r="118" spans="2:65" s="1" customFormat="1" ht="15.2" customHeight="1">
      <c r="B118" s="32"/>
      <c r="C118" s="27" t="s">
        <v>28</v>
      </c>
      <c r="F118" s="25" t="str">
        <f>IF(E18="","",E18)</f>
        <v>Vyplň údaj</v>
      </c>
      <c r="I118" s="27" t="s">
        <v>33</v>
      </c>
      <c r="J118" s="30" t="str">
        <f>E24</f>
        <v xml:space="preserve"> Obrtel M.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4"/>
      <c r="C120" s="115" t="s">
        <v>186</v>
      </c>
      <c r="D120" s="116" t="s">
        <v>62</v>
      </c>
      <c r="E120" s="116" t="s">
        <v>58</v>
      </c>
      <c r="F120" s="116" t="s">
        <v>59</v>
      </c>
      <c r="G120" s="116" t="s">
        <v>187</v>
      </c>
      <c r="H120" s="116" t="s">
        <v>188</v>
      </c>
      <c r="I120" s="116" t="s">
        <v>189</v>
      </c>
      <c r="J120" s="116" t="s">
        <v>165</v>
      </c>
      <c r="K120" s="117" t="s">
        <v>190</v>
      </c>
      <c r="L120" s="114"/>
      <c r="M120" s="59" t="s">
        <v>1</v>
      </c>
      <c r="N120" s="60" t="s">
        <v>41</v>
      </c>
      <c r="O120" s="60" t="s">
        <v>191</v>
      </c>
      <c r="P120" s="60" t="s">
        <v>192</v>
      </c>
      <c r="Q120" s="60" t="s">
        <v>193</v>
      </c>
      <c r="R120" s="60" t="s">
        <v>194</v>
      </c>
      <c r="S120" s="60" t="s">
        <v>195</v>
      </c>
      <c r="T120" s="61" t="s">
        <v>196</v>
      </c>
    </row>
    <row r="121" spans="2:65" s="1" customFormat="1" ht="22.9" customHeight="1">
      <c r="B121" s="32"/>
      <c r="C121" s="64" t="s">
        <v>197</v>
      </c>
      <c r="J121" s="118">
        <f>BK121</f>
        <v>0</v>
      </c>
      <c r="L121" s="32"/>
      <c r="M121" s="62"/>
      <c r="N121" s="53"/>
      <c r="O121" s="53"/>
      <c r="P121" s="119">
        <f>P122</f>
        <v>0</v>
      </c>
      <c r="Q121" s="53"/>
      <c r="R121" s="119">
        <f>R122</f>
        <v>311.39174669999994</v>
      </c>
      <c r="S121" s="53"/>
      <c r="T121" s="120">
        <f>T122</f>
        <v>102.44454999999999</v>
      </c>
      <c r="AT121" s="17" t="s">
        <v>76</v>
      </c>
      <c r="AU121" s="17" t="s">
        <v>167</v>
      </c>
      <c r="BK121" s="121">
        <f>BK122</f>
        <v>0</v>
      </c>
    </row>
    <row r="122" spans="2:65" s="11" customFormat="1" ht="25.9" customHeight="1">
      <c r="B122" s="122"/>
      <c r="D122" s="123" t="s">
        <v>76</v>
      </c>
      <c r="E122" s="124" t="s">
        <v>198</v>
      </c>
      <c r="F122" s="124" t="s">
        <v>199</v>
      </c>
      <c r="I122" s="125"/>
      <c r="J122" s="126">
        <f>BK122</f>
        <v>0</v>
      </c>
      <c r="L122" s="122"/>
      <c r="M122" s="127"/>
      <c r="P122" s="128">
        <f>P123+P159+P172+P175</f>
        <v>0</v>
      </c>
      <c r="R122" s="128">
        <f>R123+R159+R172+R175</f>
        <v>311.39174669999994</v>
      </c>
      <c r="T122" s="129">
        <f>T123+T159+T172+T175</f>
        <v>102.44454999999999</v>
      </c>
      <c r="AR122" s="123" t="s">
        <v>85</v>
      </c>
      <c r="AT122" s="130" t="s">
        <v>76</v>
      </c>
      <c r="AU122" s="130" t="s">
        <v>77</v>
      </c>
      <c r="AY122" s="123" t="s">
        <v>200</v>
      </c>
      <c r="BK122" s="131">
        <f>BK123+BK159+BK172+BK175</f>
        <v>0</v>
      </c>
    </row>
    <row r="123" spans="2:65" s="11" customFormat="1" ht="22.9" customHeight="1">
      <c r="B123" s="122"/>
      <c r="D123" s="123" t="s">
        <v>76</v>
      </c>
      <c r="E123" s="132" t="s">
        <v>85</v>
      </c>
      <c r="F123" s="132" t="s">
        <v>201</v>
      </c>
      <c r="I123" s="125"/>
      <c r="J123" s="133">
        <f>BK123</f>
        <v>0</v>
      </c>
      <c r="L123" s="122"/>
      <c r="M123" s="127"/>
      <c r="P123" s="128">
        <f>SUM(P124:P158)</f>
        <v>0</v>
      </c>
      <c r="R123" s="128">
        <f>SUM(R124:R158)</f>
        <v>2.6240000000000003E-2</v>
      </c>
      <c r="T123" s="129">
        <f>SUM(T124:T158)</f>
        <v>102.44454999999999</v>
      </c>
      <c r="AR123" s="123" t="s">
        <v>85</v>
      </c>
      <c r="AT123" s="130" t="s">
        <v>76</v>
      </c>
      <c r="AU123" s="130" t="s">
        <v>85</v>
      </c>
      <c r="AY123" s="123" t="s">
        <v>200</v>
      </c>
      <c r="BK123" s="131">
        <f>SUM(BK124:BK158)</f>
        <v>0</v>
      </c>
    </row>
    <row r="124" spans="2:65" s="1" customFormat="1" ht="33" customHeight="1">
      <c r="B124" s="32"/>
      <c r="C124" s="134" t="s">
        <v>85</v>
      </c>
      <c r="D124" s="134" t="s">
        <v>202</v>
      </c>
      <c r="E124" s="135" t="s">
        <v>1248</v>
      </c>
      <c r="F124" s="136" t="s">
        <v>1249</v>
      </c>
      <c r="G124" s="137" t="s">
        <v>205</v>
      </c>
      <c r="H124" s="138">
        <v>82.55</v>
      </c>
      <c r="I124" s="139"/>
      <c r="J124" s="140">
        <f>ROUND(I124*H124,2)</f>
        <v>0</v>
      </c>
      <c r="K124" s="136" t="s">
        <v>206</v>
      </c>
      <c r="L124" s="32"/>
      <c r="M124" s="141" t="s">
        <v>1</v>
      </c>
      <c r="N124" s="142" t="s">
        <v>42</v>
      </c>
      <c r="P124" s="143">
        <f>O124*H124</f>
        <v>0</v>
      </c>
      <c r="Q124" s="143">
        <v>0</v>
      </c>
      <c r="R124" s="143">
        <f>Q124*H124</f>
        <v>0</v>
      </c>
      <c r="S124" s="143">
        <v>0.3</v>
      </c>
      <c r="T124" s="144">
        <f>S124*H124</f>
        <v>24.764999999999997</v>
      </c>
      <c r="AR124" s="145" t="s">
        <v>207</v>
      </c>
      <c r="AT124" s="145" t="s">
        <v>202</v>
      </c>
      <c r="AU124" s="145" t="s">
        <v>87</v>
      </c>
      <c r="AY124" s="17" t="s">
        <v>200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7" t="s">
        <v>85</v>
      </c>
      <c r="BK124" s="146">
        <f>ROUND(I124*H124,2)</f>
        <v>0</v>
      </c>
      <c r="BL124" s="17" t="s">
        <v>207</v>
      </c>
      <c r="BM124" s="145" t="s">
        <v>208</v>
      </c>
    </row>
    <row r="125" spans="2:65" s="12" customFormat="1" ht="11.25">
      <c r="B125" s="147"/>
      <c r="D125" s="148" t="s">
        <v>209</v>
      </c>
      <c r="E125" s="149" t="s">
        <v>1</v>
      </c>
      <c r="F125" s="150" t="s">
        <v>210</v>
      </c>
      <c r="H125" s="151">
        <v>82.55</v>
      </c>
      <c r="I125" s="152"/>
      <c r="L125" s="147"/>
      <c r="M125" s="153"/>
      <c r="T125" s="154"/>
      <c r="AT125" s="149" t="s">
        <v>209</v>
      </c>
      <c r="AU125" s="149" t="s">
        <v>87</v>
      </c>
      <c r="AV125" s="12" t="s">
        <v>87</v>
      </c>
      <c r="AW125" s="12" t="s">
        <v>32</v>
      </c>
      <c r="AX125" s="12" t="s">
        <v>85</v>
      </c>
      <c r="AY125" s="149" t="s">
        <v>200</v>
      </c>
    </row>
    <row r="126" spans="2:65" s="1" customFormat="1" ht="21.75" customHeight="1">
      <c r="B126" s="32"/>
      <c r="C126" s="134" t="s">
        <v>87</v>
      </c>
      <c r="D126" s="134" t="s">
        <v>202</v>
      </c>
      <c r="E126" s="135" t="s">
        <v>211</v>
      </c>
      <c r="F126" s="136" t="s">
        <v>212</v>
      </c>
      <c r="G126" s="137" t="s">
        <v>213</v>
      </c>
      <c r="H126" s="138">
        <v>24.765000000000001</v>
      </c>
      <c r="I126" s="139"/>
      <c r="J126" s="140">
        <f>ROUND(I126*H126,2)</f>
        <v>0</v>
      </c>
      <c r="K126" s="136" t="s">
        <v>206</v>
      </c>
      <c r="L126" s="32"/>
      <c r="M126" s="141" t="s">
        <v>1</v>
      </c>
      <c r="N126" s="142" t="s">
        <v>42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207</v>
      </c>
      <c r="AT126" s="145" t="s">
        <v>202</v>
      </c>
      <c r="AU126" s="145" t="s">
        <v>87</v>
      </c>
      <c r="AY126" s="17" t="s">
        <v>200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85</v>
      </c>
      <c r="BK126" s="146">
        <f>ROUND(I126*H126,2)</f>
        <v>0</v>
      </c>
      <c r="BL126" s="17" t="s">
        <v>207</v>
      </c>
      <c r="BM126" s="145" t="s">
        <v>214</v>
      </c>
    </row>
    <row r="127" spans="2:65" s="1" customFormat="1" ht="24.2" customHeight="1">
      <c r="B127" s="32"/>
      <c r="C127" s="134" t="s">
        <v>162</v>
      </c>
      <c r="D127" s="134" t="s">
        <v>202</v>
      </c>
      <c r="E127" s="135" t="s">
        <v>215</v>
      </c>
      <c r="F127" s="136" t="s">
        <v>216</v>
      </c>
      <c r="G127" s="137" t="s">
        <v>213</v>
      </c>
      <c r="H127" s="138">
        <v>123.825</v>
      </c>
      <c r="I127" s="139"/>
      <c r="J127" s="140">
        <f>ROUND(I127*H127,2)</f>
        <v>0</v>
      </c>
      <c r="K127" s="136" t="s">
        <v>206</v>
      </c>
      <c r="L127" s="32"/>
      <c r="M127" s="141" t="s">
        <v>1</v>
      </c>
      <c r="N127" s="142" t="s">
        <v>42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207</v>
      </c>
      <c r="AT127" s="145" t="s">
        <v>202</v>
      </c>
      <c r="AU127" s="145" t="s">
        <v>87</v>
      </c>
      <c r="AY127" s="17" t="s">
        <v>200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85</v>
      </c>
      <c r="BK127" s="146">
        <f>ROUND(I127*H127,2)</f>
        <v>0</v>
      </c>
      <c r="BL127" s="17" t="s">
        <v>207</v>
      </c>
      <c r="BM127" s="145" t="s">
        <v>217</v>
      </c>
    </row>
    <row r="128" spans="2:65" s="12" customFormat="1" ht="11.25">
      <c r="B128" s="147"/>
      <c r="D128" s="148" t="s">
        <v>209</v>
      </c>
      <c r="F128" s="150" t="s">
        <v>1250</v>
      </c>
      <c r="H128" s="151">
        <v>123.825</v>
      </c>
      <c r="I128" s="152"/>
      <c r="L128" s="147"/>
      <c r="M128" s="153"/>
      <c r="T128" s="154"/>
      <c r="AT128" s="149" t="s">
        <v>209</v>
      </c>
      <c r="AU128" s="149" t="s">
        <v>87</v>
      </c>
      <c r="AV128" s="12" t="s">
        <v>87</v>
      </c>
      <c r="AW128" s="12" t="s">
        <v>4</v>
      </c>
      <c r="AX128" s="12" t="s">
        <v>85</v>
      </c>
      <c r="AY128" s="149" t="s">
        <v>200</v>
      </c>
    </row>
    <row r="129" spans="2:65" s="1" customFormat="1" ht="37.9" customHeight="1">
      <c r="B129" s="32"/>
      <c r="C129" s="134" t="s">
        <v>207</v>
      </c>
      <c r="D129" s="134" t="s">
        <v>202</v>
      </c>
      <c r="E129" s="135" t="s">
        <v>219</v>
      </c>
      <c r="F129" s="136" t="s">
        <v>220</v>
      </c>
      <c r="G129" s="137" t="s">
        <v>213</v>
      </c>
      <c r="H129" s="138">
        <v>24.39</v>
      </c>
      <c r="I129" s="139"/>
      <c r="J129" s="140">
        <f>ROUND(I129*H129,2)</f>
        <v>0</v>
      </c>
      <c r="K129" s="136" t="s">
        <v>221</v>
      </c>
      <c r="L129" s="32"/>
      <c r="M129" s="141" t="s">
        <v>1</v>
      </c>
      <c r="N129" s="142" t="s">
        <v>42</v>
      </c>
      <c r="P129" s="143">
        <f>O129*H129</f>
        <v>0</v>
      </c>
      <c r="Q129" s="143">
        <v>0</v>
      </c>
      <c r="R129" s="143">
        <f>Q129*H129</f>
        <v>0</v>
      </c>
      <c r="S129" s="143">
        <v>0</v>
      </c>
      <c r="T129" s="144">
        <f>S129*H129</f>
        <v>0</v>
      </c>
      <c r="AR129" s="145" t="s">
        <v>207</v>
      </c>
      <c r="AT129" s="145" t="s">
        <v>202</v>
      </c>
      <c r="AU129" s="145" t="s">
        <v>87</v>
      </c>
      <c r="AY129" s="17" t="s">
        <v>200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7" t="s">
        <v>85</v>
      </c>
      <c r="BK129" s="146">
        <f>ROUND(I129*H129,2)</f>
        <v>0</v>
      </c>
      <c r="BL129" s="17" t="s">
        <v>207</v>
      </c>
      <c r="BM129" s="145" t="s">
        <v>222</v>
      </c>
    </row>
    <row r="130" spans="2:65" s="1" customFormat="1" ht="33" customHeight="1">
      <c r="B130" s="32"/>
      <c r="C130" s="134" t="s">
        <v>223</v>
      </c>
      <c r="D130" s="134" t="s">
        <v>202</v>
      </c>
      <c r="E130" s="135" t="s">
        <v>1251</v>
      </c>
      <c r="F130" s="136" t="s">
        <v>1252</v>
      </c>
      <c r="G130" s="137" t="s">
        <v>205</v>
      </c>
      <c r="H130" s="138">
        <v>82.55</v>
      </c>
      <c r="I130" s="139"/>
      <c r="J130" s="140">
        <f>ROUND(I130*H130,2)</f>
        <v>0</v>
      </c>
      <c r="K130" s="136" t="s">
        <v>206</v>
      </c>
      <c r="L130" s="32"/>
      <c r="M130" s="141" t="s">
        <v>1</v>
      </c>
      <c r="N130" s="142" t="s">
        <v>42</v>
      </c>
      <c r="P130" s="143">
        <f>O130*H130</f>
        <v>0</v>
      </c>
      <c r="Q130" s="143">
        <v>0</v>
      </c>
      <c r="R130" s="143">
        <f>Q130*H130</f>
        <v>0</v>
      </c>
      <c r="S130" s="143">
        <v>0.625</v>
      </c>
      <c r="T130" s="144">
        <f>S130*H130</f>
        <v>51.59375</v>
      </c>
      <c r="AR130" s="145" t="s">
        <v>207</v>
      </c>
      <c r="AT130" s="145" t="s">
        <v>202</v>
      </c>
      <c r="AU130" s="145" t="s">
        <v>87</v>
      </c>
      <c r="AY130" s="17" t="s">
        <v>200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85</v>
      </c>
      <c r="BK130" s="146">
        <f>ROUND(I130*H130,2)</f>
        <v>0</v>
      </c>
      <c r="BL130" s="17" t="s">
        <v>207</v>
      </c>
      <c r="BM130" s="145" t="s">
        <v>242</v>
      </c>
    </row>
    <row r="131" spans="2:65" s="12" customFormat="1" ht="11.25">
      <c r="B131" s="147"/>
      <c r="D131" s="148" t="s">
        <v>209</v>
      </c>
      <c r="E131" s="149" t="s">
        <v>1</v>
      </c>
      <c r="F131" s="150" t="s">
        <v>243</v>
      </c>
      <c r="H131" s="151">
        <v>82.55</v>
      </c>
      <c r="I131" s="152"/>
      <c r="L131" s="147"/>
      <c r="M131" s="153"/>
      <c r="T131" s="154"/>
      <c r="AT131" s="149" t="s">
        <v>209</v>
      </c>
      <c r="AU131" s="149" t="s">
        <v>87</v>
      </c>
      <c r="AV131" s="12" t="s">
        <v>87</v>
      </c>
      <c r="AW131" s="12" t="s">
        <v>32</v>
      </c>
      <c r="AX131" s="12" t="s">
        <v>85</v>
      </c>
      <c r="AY131" s="149" t="s">
        <v>200</v>
      </c>
    </row>
    <row r="132" spans="2:65" s="1" customFormat="1" ht="24.2" customHeight="1">
      <c r="B132" s="32"/>
      <c r="C132" s="134" t="s">
        <v>231</v>
      </c>
      <c r="D132" s="134" t="s">
        <v>202</v>
      </c>
      <c r="E132" s="135" t="s">
        <v>245</v>
      </c>
      <c r="F132" s="136" t="s">
        <v>246</v>
      </c>
      <c r="G132" s="137" t="s">
        <v>226</v>
      </c>
      <c r="H132" s="138">
        <v>328</v>
      </c>
      <c r="I132" s="139"/>
      <c r="J132" s="140">
        <f>ROUND(I132*H132,2)</f>
        <v>0</v>
      </c>
      <c r="K132" s="136" t="s">
        <v>206</v>
      </c>
      <c r="L132" s="32"/>
      <c r="M132" s="141" t="s">
        <v>1</v>
      </c>
      <c r="N132" s="142" t="s">
        <v>42</v>
      </c>
      <c r="P132" s="143">
        <f>O132*H132</f>
        <v>0</v>
      </c>
      <c r="Q132" s="143">
        <v>8.0000000000000007E-5</v>
      </c>
      <c r="R132" s="143">
        <f>Q132*H132</f>
        <v>2.6240000000000003E-2</v>
      </c>
      <c r="S132" s="143">
        <v>0</v>
      </c>
      <c r="T132" s="144">
        <f>S132*H132</f>
        <v>0</v>
      </c>
      <c r="AR132" s="145" t="s">
        <v>207</v>
      </c>
      <c r="AT132" s="145" t="s">
        <v>202</v>
      </c>
      <c r="AU132" s="145" t="s">
        <v>87</v>
      </c>
      <c r="AY132" s="17" t="s">
        <v>200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7" t="s">
        <v>85</v>
      </c>
      <c r="BK132" s="146">
        <f>ROUND(I132*H132,2)</f>
        <v>0</v>
      </c>
      <c r="BL132" s="17" t="s">
        <v>207</v>
      </c>
      <c r="BM132" s="145" t="s">
        <v>247</v>
      </c>
    </row>
    <row r="133" spans="2:65" s="12" customFormat="1" ht="11.25">
      <c r="B133" s="147"/>
      <c r="D133" s="148" t="s">
        <v>209</v>
      </c>
      <c r="E133" s="149" t="s">
        <v>1</v>
      </c>
      <c r="F133" s="150" t="s">
        <v>158</v>
      </c>
      <c r="H133" s="151">
        <v>328</v>
      </c>
      <c r="I133" s="152"/>
      <c r="L133" s="147"/>
      <c r="M133" s="153"/>
      <c r="T133" s="154"/>
      <c r="AT133" s="149" t="s">
        <v>209</v>
      </c>
      <c r="AU133" s="149" t="s">
        <v>87</v>
      </c>
      <c r="AV133" s="12" t="s">
        <v>87</v>
      </c>
      <c r="AW133" s="12" t="s">
        <v>32</v>
      </c>
      <c r="AX133" s="12" t="s">
        <v>85</v>
      </c>
      <c r="AY133" s="149" t="s">
        <v>200</v>
      </c>
    </row>
    <row r="134" spans="2:65" s="1" customFormat="1" ht="16.5" customHeight="1">
      <c r="B134" s="32"/>
      <c r="C134" s="134" t="s">
        <v>105</v>
      </c>
      <c r="D134" s="134" t="s">
        <v>202</v>
      </c>
      <c r="E134" s="135" t="s">
        <v>249</v>
      </c>
      <c r="F134" s="136" t="s">
        <v>250</v>
      </c>
      <c r="G134" s="137" t="s">
        <v>213</v>
      </c>
      <c r="H134" s="138">
        <v>51.594000000000001</v>
      </c>
      <c r="I134" s="139"/>
      <c r="J134" s="140">
        <f>ROUND(I134*H134,2)</f>
        <v>0</v>
      </c>
      <c r="K134" s="136" t="s">
        <v>206</v>
      </c>
      <c r="L134" s="32"/>
      <c r="M134" s="141" t="s">
        <v>1</v>
      </c>
      <c r="N134" s="142" t="s">
        <v>42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207</v>
      </c>
      <c r="AT134" s="145" t="s">
        <v>202</v>
      </c>
      <c r="AU134" s="145" t="s">
        <v>87</v>
      </c>
      <c r="AY134" s="17" t="s">
        <v>200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7" t="s">
        <v>85</v>
      </c>
      <c r="BK134" s="146">
        <f>ROUND(I134*H134,2)</f>
        <v>0</v>
      </c>
      <c r="BL134" s="17" t="s">
        <v>207</v>
      </c>
      <c r="BM134" s="145" t="s">
        <v>251</v>
      </c>
    </row>
    <row r="135" spans="2:65" s="1" customFormat="1" ht="24.2" customHeight="1">
      <c r="B135" s="32"/>
      <c r="C135" s="134" t="s">
        <v>239</v>
      </c>
      <c r="D135" s="134" t="s">
        <v>202</v>
      </c>
      <c r="E135" s="135" t="s">
        <v>253</v>
      </c>
      <c r="F135" s="136" t="s">
        <v>254</v>
      </c>
      <c r="G135" s="137" t="s">
        <v>213</v>
      </c>
      <c r="H135" s="138">
        <v>257.97000000000003</v>
      </c>
      <c r="I135" s="139"/>
      <c r="J135" s="140">
        <f>ROUND(I135*H135,2)</f>
        <v>0</v>
      </c>
      <c r="K135" s="136" t="s">
        <v>206</v>
      </c>
      <c r="L135" s="32"/>
      <c r="M135" s="141" t="s">
        <v>1</v>
      </c>
      <c r="N135" s="142" t="s">
        <v>42</v>
      </c>
      <c r="P135" s="143">
        <f>O135*H135</f>
        <v>0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AR135" s="145" t="s">
        <v>207</v>
      </c>
      <c r="AT135" s="145" t="s">
        <v>202</v>
      </c>
      <c r="AU135" s="145" t="s">
        <v>87</v>
      </c>
      <c r="AY135" s="17" t="s">
        <v>200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7" t="s">
        <v>85</v>
      </c>
      <c r="BK135" s="146">
        <f>ROUND(I135*H135,2)</f>
        <v>0</v>
      </c>
      <c r="BL135" s="17" t="s">
        <v>207</v>
      </c>
      <c r="BM135" s="145" t="s">
        <v>255</v>
      </c>
    </row>
    <row r="136" spans="2:65" s="12" customFormat="1" ht="11.25">
      <c r="B136" s="147"/>
      <c r="D136" s="148" t="s">
        <v>209</v>
      </c>
      <c r="F136" s="150" t="s">
        <v>1253</v>
      </c>
      <c r="H136" s="151">
        <v>257.97000000000003</v>
      </c>
      <c r="I136" s="152"/>
      <c r="L136" s="147"/>
      <c r="M136" s="153"/>
      <c r="T136" s="154"/>
      <c r="AT136" s="149" t="s">
        <v>209</v>
      </c>
      <c r="AU136" s="149" t="s">
        <v>87</v>
      </c>
      <c r="AV136" s="12" t="s">
        <v>87</v>
      </c>
      <c r="AW136" s="12" t="s">
        <v>4</v>
      </c>
      <c r="AX136" s="12" t="s">
        <v>85</v>
      </c>
      <c r="AY136" s="149" t="s">
        <v>200</v>
      </c>
    </row>
    <row r="137" spans="2:65" s="1" customFormat="1" ht="33" customHeight="1">
      <c r="B137" s="32"/>
      <c r="C137" s="134" t="s">
        <v>244</v>
      </c>
      <c r="D137" s="134" t="s">
        <v>202</v>
      </c>
      <c r="E137" s="135" t="s">
        <v>257</v>
      </c>
      <c r="F137" s="136" t="s">
        <v>258</v>
      </c>
      <c r="G137" s="137" t="s">
        <v>213</v>
      </c>
      <c r="H137" s="138">
        <v>51.594000000000001</v>
      </c>
      <c r="I137" s="139"/>
      <c r="J137" s="140">
        <f>ROUND(I137*H137,2)</f>
        <v>0</v>
      </c>
      <c r="K137" s="136" t="s">
        <v>221</v>
      </c>
      <c r="L137" s="32"/>
      <c r="M137" s="141" t="s">
        <v>1</v>
      </c>
      <c r="N137" s="142" t="s">
        <v>42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207</v>
      </c>
      <c r="AT137" s="145" t="s">
        <v>202</v>
      </c>
      <c r="AU137" s="145" t="s">
        <v>87</v>
      </c>
      <c r="AY137" s="17" t="s">
        <v>200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7" t="s">
        <v>85</v>
      </c>
      <c r="BK137" s="146">
        <f>ROUND(I137*H137,2)</f>
        <v>0</v>
      </c>
      <c r="BL137" s="17" t="s">
        <v>207</v>
      </c>
      <c r="BM137" s="145" t="s">
        <v>259</v>
      </c>
    </row>
    <row r="138" spans="2:65" s="1" customFormat="1" ht="24.2" customHeight="1">
      <c r="B138" s="32"/>
      <c r="C138" s="134" t="s">
        <v>248</v>
      </c>
      <c r="D138" s="134" t="s">
        <v>202</v>
      </c>
      <c r="E138" s="135" t="s">
        <v>1254</v>
      </c>
      <c r="F138" s="136" t="s">
        <v>1255</v>
      </c>
      <c r="G138" s="137" t="s">
        <v>205</v>
      </c>
      <c r="H138" s="138">
        <v>82.55</v>
      </c>
      <c r="I138" s="139"/>
      <c r="J138" s="140">
        <f>ROUND(I138*H138,2)</f>
        <v>0</v>
      </c>
      <c r="K138" s="136" t="s">
        <v>206</v>
      </c>
      <c r="L138" s="32"/>
      <c r="M138" s="141" t="s">
        <v>1</v>
      </c>
      <c r="N138" s="142" t="s">
        <v>42</v>
      </c>
      <c r="P138" s="143">
        <f>O138*H138</f>
        <v>0</v>
      </c>
      <c r="Q138" s="143">
        <v>0</v>
      </c>
      <c r="R138" s="143">
        <f>Q138*H138</f>
        <v>0</v>
      </c>
      <c r="S138" s="143">
        <v>0.316</v>
      </c>
      <c r="T138" s="144">
        <f>S138*H138</f>
        <v>26.085799999999999</v>
      </c>
      <c r="AR138" s="145" t="s">
        <v>207</v>
      </c>
      <c r="AT138" s="145" t="s">
        <v>202</v>
      </c>
      <c r="AU138" s="145" t="s">
        <v>87</v>
      </c>
      <c r="AY138" s="17" t="s">
        <v>200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85</v>
      </c>
      <c r="BK138" s="146">
        <f>ROUND(I138*H138,2)</f>
        <v>0</v>
      </c>
      <c r="BL138" s="17" t="s">
        <v>207</v>
      </c>
      <c r="BM138" s="145" t="s">
        <v>263</v>
      </c>
    </row>
    <row r="139" spans="2:65" s="14" customFormat="1" ht="11.25">
      <c r="B139" s="162"/>
      <c r="D139" s="148" t="s">
        <v>209</v>
      </c>
      <c r="E139" s="163" t="s">
        <v>1</v>
      </c>
      <c r="F139" s="164" t="s">
        <v>1256</v>
      </c>
      <c r="H139" s="163" t="s">
        <v>1</v>
      </c>
      <c r="I139" s="165"/>
      <c r="L139" s="162"/>
      <c r="M139" s="166"/>
      <c r="T139" s="167"/>
      <c r="AT139" s="163" t="s">
        <v>209</v>
      </c>
      <c r="AU139" s="163" t="s">
        <v>87</v>
      </c>
      <c r="AV139" s="14" t="s">
        <v>85</v>
      </c>
      <c r="AW139" s="14" t="s">
        <v>32</v>
      </c>
      <c r="AX139" s="14" t="s">
        <v>77</v>
      </c>
      <c r="AY139" s="163" t="s">
        <v>200</v>
      </c>
    </row>
    <row r="140" spans="2:65" s="14" customFormat="1" ht="11.25">
      <c r="B140" s="162"/>
      <c r="D140" s="148" t="s">
        <v>209</v>
      </c>
      <c r="E140" s="163" t="s">
        <v>1</v>
      </c>
      <c r="F140" s="164" t="s">
        <v>264</v>
      </c>
      <c r="H140" s="163" t="s">
        <v>1</v>
      </c>
      <c r="I140" s="165"/>
      <c r="L140" s="162"/>
      <c r="M140" s="166"/>
      <c r="T140" s="167"/>
      <c r="AT140" s="163" t="s">
        <v>209</v>
      </c>
      <c r="AU140" s="163" t="s">
        <v>87</v>
      </c>
      <c r="AV140" s="14" t="s">
        <v>85</v>
      </c>
      <c r="AW140" s="14" t="s">
        <v>32</v>
      </c>
      <c r="AX140" s="14" t="s">
        <v>77</v>
      </c>
      <c r="AY140" s="163" t="s">
        <v>200</v>
      </c>
    </row>
    <row r="141" spans="2:65" s="12" customFormat="1" ht="11.25">
      <c r="B141" s="147"/>
      <c r="D141" s="148" t="s">
        <v>209</v>
      </c>
      <c r="E141" s="149" t="s">
        <v>1</v>
      </c>
      <c r="F141" s="150" t="s">
        <v>265</v>
      </c>
      <c r="H141" s="151">
        <v>192.72</v>
      </c>
      <c r="I141" s="152"/>
      <c r="L141" s="147"/>
      <c r="M141" s="153"/>
      <c r="T141" s="154"/>
      <c r="AT141" s="149" t="s">
        <v>209</v>
      </c>
      <c r="AU141" s="149" t="s">
        <v>87</v>
      </c>
      <c r="AV141" s="12" t="s">
        <v>87</v>
      </c>
      <c r="AW141" s="12" t="s">
        <v>32</v>
      </c>
      <c r="AX141" s="12" t="s">
        <v>77</v>
      </c>
      <c r="AY141" s="149" t="s">
        <v>200</v>
      </c>
    </row>
    <row r="142" spans="2:65" s="12" customFormat="1" ht="11.25">
      <c r="B142" s="147"/>
      <c r="D142" s="148" t="s">
        <v>209</v>
      </c>
      <c r="E142" s="149" t="s">
        <v>1</v>
      </c>
      <c r="F142" s="150" t="s">
        <v>266</v>
      </c>
      <c r="H142" s="151">
        <v>4</v>
      </c>
      <c r="I142" s="152"/>
      <c r="L142" s="147"/>
      <c r="M142" s="153"/>
      <c r="T142" s="154"/>
      <c r="AT142" s="149" t="s">
        <v>209</v>
      </c>
      <c r="AU142" s="149" t="s">
        <v>87</v>
      </c>
      <c r="AV142" s="12" t="s">
        <v>87</v>
      </c>
      <c r="AW142" s="12" t="s">
        <v>32</v>
      </c>
      <c r="AX142" s="12" t="s">
        <v>77</v>
      </c>
      <c r="AY142" s="149" t="s">
        <v>200</v>
      </c>
    </row>
    <row r="143" spans="2:65" s="13" customFormat="1" ht="11.25">
      <c r="B143" s="155"/>
      <c r="D143" s="148" t="s">
        <v>209</v>
      </c>
      <c r="E143" s="156" t="s">
        <v>1242</v>
      </c>
      <c r="F143" s="157" t="s">
        <v>230</v>
      </c>
      <c r="H143" s="158">
        <v>196.72</v>
      </c>
      <c r="I143" s="159"/>
      <c r="L143" s="155"/>
      <c r="M143" s="160"/>
      <c r="T143" s="161"/>
      <c r="AT143" s="156" t="s">
        <v>209</v>
      </c>
      <c r="AU143" s="156" t="s">
        <v>87</v>
      </c>
      <c r="AV143" s="13" t="s">
        <v>207</v>
      </c>
      <c r="AW143" s="13" t="s">
        <v>32</v>
      </c>
      <c r="AX143" s="13" t="s">
        <v>77</v>
      </c>
      <c r="AY143" s="156" t="s">
        <v>200</v>
      </c>
    </row>
    <row r="144" spans="2:65" s="14" customFormat="1" ht="22.5">
      <c r="B144" s="162"/>
      <c r="D144" s="148" t="s">
        <v>209</v>
      </c>
      <c r="E144" s="163" t="s">
        <v>1</v>
      </c>
      <c r="F144" s="164" t="s">
        <v>1257</v>
      </c>
      <c r="H144" s="163" t="s">
        <v>1</v>
      </c>
      <c r="I144" s="165"/>
      <c r="L144" s="162"/>
      <c r="M144" s="166"/>
      <c r="T144" s="167"/>
      <c r="AT144" s="163" t="s">
        <v>209</v>
      </c>
      <c r="AU144" s="163" t="s">
        <v>87</v>
      </c>
      <c r="AV144" s="14" t="s">
        <v>85</v>
      </c>
      <c r="AW144" s="14" t="s">
        <v>32</v>
      </c>
      <c r="AX144" s="14" t="s">
        <v>77</v>
      </c>
      <c r="AY144" s="163" t="s">
        <v>200</v>
      </c>
    </row>
    <row r="145" spans="2:65" s="12" customFormat="1" ht="11.25">
      <c r="B145" s="147"/>
      <c r="D145" s="148" t="s">
        <v>209</v>
      </c>
      <c r="E145" s="149" t="s">
        <v>1</v>
      </c>
      <c r="F145" s="150" t="s">
        <v>1258</v>
      </c>
      <c r="H145" s="151">
        <v>273.02</v>
      </c>
      <c r="I145" s="152"/>
      <c r="L145" s="147"/>
      <c r="M145" s="153"/>
      <c r="T145" s="154"/>
      <c r="AT145" s="149" t="s">
        <v>209</v>
      </c>
      <c r="AU145" s="149" t="s">
        <v>87</v>
      </c>
      <c r="AV145" s="12" t="s">
        <v>87</v>
      </c>
      <c r="AW145" s="12" t="s">
        <v>32</v>
      </c>
      <c r="AX145" s="12" t="s">
        <v>77</v>
      </c>
      <c r="AY145" s="149" t="s">
        <v>200</v>
      </c>
    </row>
    <row r="146" spans="2:65" s="12" customFormat="1" ht="11.25">
      <c r="B146" s="147"/>
      <c r="D146" s="148" t="s">
        <v>209</v>
      </c>
      <c r="E146" s="149" t="s">
        <v>1</v>
      </c>
      <c r="F146" s="150" t="s">
        <v>1259</v>
      </c>
      <c r="H146" s="151">
        <v>6.25</v>
      </c>
      <c r="I146" s="152"/>
      <c r="L146" s="147"/>
      <c r="M146" s="153"/>
      <c r="T146" s="154"/>
      <c r="AT146" s="149" t="s">
        <v>209</v>
      </c>
      <c r="AU146" s="149" t="s">
        <v>87</v>
      </c>
      <c r="AV146" s="12" t="s">
        <v>87</v>
      </c>
      <c r="AW146" s="12" t="s">
        <v>32</v>
      </c>
      <c r="AX146" s="12" t="s">
        <v>77</v>
      </c>
      <c r="AY146" s="149" t="s">
        <v>200</v>
      </c>
    </row>
    <row r="147" spans="2:65" s="13" customFormat="1" ht="11.25">
      <c r="B147" s="155"/>
      <c r="D147" s="148" t="s">
        <v>209</v>
      </c>
      <c r="E147" s="156" t="s">
        <v>1243</v>
      </c>
      <c r="F147" s="157" t="s">
        <v>230</v>
      </c>
      <c r="H147" s="158">
        <v>279.27</v>
      </c>
      <c r="I147" s="159"/>
      <c r="L147" s="155"/>
      <c r="M147" s="160"/>
      <c r="T147" s="161"/>
      <c r="AT147" s="156" t="s">
        <v>209</v>
      </c>
      <c r="AU147" s="156" t="s">
        <v>87</v>
      </c>
      <c r="AV147" s="13" t="s">
        <v>207</v>
      </c>
      <c r="AW147" s="13" t="s">
        <v>32</v>
      </c>
      <c r="AX147" s="13" t="s">
        <v>77</v>
      </c>
      <c r="AY147" s="156" t="s">
        <v>200</v>
      </c>
    </row>
    <row r="148" spans="2:65" s="14" customFormat="1" ht="11.25">
      <c r="B148" s="162"/>
      <c r="D148" s="148" t="s">
        <v>209</v>
      </c>
      <c r="E148" s="163" t="s">
        <v>1</v>
      </c>
      <c r="F148" s="164" t="s">
        <v>1260</v>
      </c>
      <c r="H148" s="163" t="s">
        <v>1</v>
      </c>
      <c r="I148" s="165"/>
      <c r="L148" s="162"/>
      <c r="M148" s="166"/>
      <c r="T148" s="167"/>
      <c r="AT148" s="163" t="s">
        <v>209</v>
      </c>
      <c r="AU148" s="163" t="s">
        <v>87</v>
      </c>
      <c r="AV148" s="14" t="s">
        <v>85</v>
      </c>
      <c r="AW148" s="14" t="s">
        <v>32</v>
      </c>
      <c r="AX148" s="14" t="s">
        <v>77</v>
      </c>
      <c r="AY148" s="163" t="s">
        <v>200</v>
      </c>
    </row>
    <row r="149" spans="2:65" s="12" customFormat="1" ht="11.25">
      <c r="B149" s="147"/>
      <c r="D149" s="148" t="s">
        <v>209</v>
      </c>
      <c r="E149" s="149" t="s">
        <v>1</v>
      </c>
      <c r="F149" s="150" t="s">
        <v>1261</v>
      </c>
      <c r="H149" s="151">
        <v>82.55</v>
      </c>
      <c r="I149" s="152"/>
      <c r="L149" s="147"/>
      <c r="M149" s="153"/>
      <c r="T149" s="154"/>
      <c r="AT149" s="149" t="s">
        <v>209</v>
      </c>
      <c r="AU149" s="149" t="s">
        <v>87</v>
      </c>
      <c r="AV149" s="12" t="s">
        <v>87</v>
      </c>
      <c r="AW149" s="12" t="s">
        <v>32</v>
      </c>
      <c r="AX149" s="12" t="s">
        <v>77</v>
      </c>
      <c r="AY149" s="149" t="s">
        <v>200</v>
      </c>
    </row>
    <row r="150" spans="2:65" s="13" customFormat="1" ht="11.25">
      <c r="B150" s="155"/>
      <c r="D150" s="148" t="s">
        <v>209</v>
      </c>
      <c r="E150" s="156" t="s">
        <v>102</v>
      </c>
      <c r="F150" s="157" t="s">
        <v>230</v>
      </c>
      <c r="H150" s="158">
        <v>82.55</v>
      </c>
      <c r="I150" s="159"/>
      <c r="L150" s="155"/>
      <c r="M150" s="160"/>
      <c r="T150" s="161"/>
      <c r="AT150" s="156" t="s">
        <v>209</v>
      </c>
      <c r="AU150" s="156" t="s">
        <v>87</v>
      </c>
      <c r="AV150" s="13" t="s">
        <v>207</v>
      </c>
      <c r="AW150" s="13" t="s">
        <v>32</v>
      </c>
      <c r="AX150" s="13" t="s">
        <v>85</v>
      </c>
      <c r="AY150" s="156" t="s">
        <v>200</v>
      </c>
    </row>
    <row r="151" spans="2:65" s="1" customFormat="1" ht="24.2" customHeight="1">
      <c r="B151" s="32"/>
      <c r="C151" s="134" t="s">
        <v>252</v>
      </c>
      <c r="D151" s="134" t="s">
        <v>202</v>
      </c>
      <c r="E151" s="135" t="s">
        <v>268</v>
      </c>
      <c r="F151" s="136" t="s">
        <v>269</v>
      </c>
      <c r="G151" s="137" t="s">
        <v>226</v>
      </c>
      <c r="H151" s="138">
        <v>328</v>
      </c>
      <c r="I151" s="139"/>
      <c r="J151" s="140">
        <f>ROUND(I151*H151,2)</f>
        <v>0</v>
      </c>
      <c r="K151" s="136" t="s">
        <v>206</v>
      </c>
      <c r="L151" s="32"/>
      <c r="M151" s="141" t="s">
        <v>1</v>
      </c>
      <c r="N151" s="142" t="s">
        <v>42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207</v>
      </c>
      <c r="AT151" s="145" t="s">
        <v>202</v>
      </c>
      <c r="AU151" s="145" t="s">
        <v>87</v>
      </c>
      <c r="AY151" s="17" t="s">
        <v>200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7" t="s">
        <v>85</v>
      </c>
      <c r="BK151" s="146">
        <f>ROUND(I151*H151,2)</f>
        <v>0</v>
      </c>
      <c r="BL151" s="17" t="s">
        <v>207</v>
      </c>
      <c r="BM151" s="145" t="s">
        <v>270</v>
      </c>
    </row>
    <row r="152" spans="2:65" s="12" customFormat="1" ht="11.25">
      <c r="B152" s="147"/>
      <c r="D152" s="148" t="s">
        <v>209</v>
      </c>
      <c r="E152" s="149" t="s">
        <v>1</v>
      </c>
      <c r="F152" s="150" t="s">
        <v>271</v>
      </c>
      <c r="H152" s="151">
        <v>321.2</v>
      </c>
      <c r="I152" s="152"/>
      <c r="L152" s="147"/>
      <c r="M152" s="153"/>
      <c r="T152" s="154"/>
      <c r="AT152" s="149" t="s">
        <v>209</v>
      </c>
      <c r="AU152" s="149" t="s">
        <v>87</v>
      </c>
      <c r="AV152" s="12" t="s">
        <v>87</v>
      </c>
      <c r="AW152" s="12" t="s">
        <v>32</v>
      </c>
      <c r="AX152" s="12" t="s">
        <v>77</v>
      </c>
      <c r="AY152" s="149" t="s">
        <v>200</v>
      </c>
    </row>
    <row r="153" spans="2:65" s="12" customFormat="1" ht="11.25">
      <c r="B153" s="147"/>
      <c r="D153" s="148" t="s">
        <v>209</v>
      </c>
      <c r="E153" s="149" t="s">
        <v>1</v>
      </c>
      <c r="F153" s="150" t="s">
        <v>272</v>
      </c>
      <c r="H153" s="151">
        <v>6.8</v>
      </c>
      <c r="I153" s="152"/>
      <c r="L153" s="147"/>
      <c r="M153" s="153"/>
      <c r="T153" s="154"/>
      <c r="AT153" s="149" t="s">
        <v>209</v>
      </c>
      <c r="AU153" s="149" t="s">
        <v>87</v>
      </c>
      <c r="AV153" s="12" t="s">
        <v>87</v>
      </c>
      <c r="AW153" s="12" t="s">
        <v>32</v>
      </c>
      <c r="AX153" s="12" t="s">
        <v>77</v>
      </c>
      <c r="AY153" s="149" t="s">
        <v>200</v>
      </c>
    </row>
    <row r="154" spans="2:65" s="13" customFormat="1" ht="11.25">
      <c r="B154" s="155"/>
      <c r="D154" s="148" t="s">
        <v>209</v>
      </c>
      <c r="E154" s="156" t="s">
        <v>158</v>
      </c>
      <c r="F154" s="157" t="s">
        <v>230</v>
      </c>
      <c r="H154" s="158">
        <v>328</v>
      </c>
      <c r="I154" s="159"/>
      <c r="L154" s="155"/>
      <c r="M154" s="160"/>
      <c r="T154" s="161"/>
      <c r="AT154" s="156" t="s">
        <v>209</v>
      </c>
      <c r="AU154" s="156" t="s">
        <v>87</v>
      </c>
      <c r="AV154" s="13" t="s">
        <v>207</v>
      </c>
      <c r="AW154" s="13" t="s">
        <v>32</v>
      </c>
      <c r="AX154" s="13" t="s">
        <v>85</v>
      </c>
      <c r="AY154" s="156" t="s">
        <v>200</v>
      </c>
    </row>
    <row r="155" spans="2:65" s="1" customFormat="1" ht="21.75" customHeight="1">
      <c r="B155" s="32"/>
      <c r="C155" s="134" t="s">
        <v>8</v>
      </c>
      <c r="D155" s="134" t="s">
        <v>202</v>
      </c>
      <c r="E155" s="135" t="s">
        <v>274</v>
      </c>
      <c r="F155" s="136" t="s">
        <v>275</v>
      </c>
      <c r="G155" s="137" t="s">
        <v>213</v>
      </c>
      <c r="H155" s="138">
        <v>26.085999999999999</v>
      </c>
      <c r="I155" s="139"/>
      <c r="J155" s="140">
        <f>ROUND(I155*H155,2)</f>
        <v>0</v>
      </c>
      <c r="K155" s="136" t="s">
        <v>206</v>
      </c>
      <c r="L155" s="32"/>
      <c r="M155" s="141" t="s">
        <v>1</v>
      </c>
      <c r="N155" s="142" t="s">
        <v>42</v>
      </c>
      <c r="P155" s="143">
        <f>O155*H155</f>
        <v>0</v>
      </c>
      <c r="Q155" s="143">
        <v>0</v>
      </c>
      <c r="R155" s="143">
        <f>Q155*H155</f>
        <v>0</v>
      </c>
      <c r="S155" s="143">
        <v>0</v>
      </c>
      <c r="T155" s="144">
        <f>S155*H155</f>
        <v>0</v>
      </c>
      <c r="AR155" s="145" t="s">
        <v>207</v>
      </c>
      <c r="AT155" s="145" t="s">
        <v>202</v>
      </c>
      <c r="AU155" s="145" t="s">
        <v>87</v>
      </c>
      <c r="AY155" s="17" t="s">
        <v>200</v>
      </c>
      <c r="BE155" s="146">
        <f>IF(N155="základní",J155,0)</f>
        <v>0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7" t="s">
        <v>85</v>
      </c>
      <c r="BK155" s="146">
        <f>ROUND(I155*H155,2)</f>
        <v>0</v>
      </c>
      <c r="BL155" s="17" t="s">
        <v>207</v>
      </c>
      <c r="BM155" s="145" t="s">
        <v>276</v>
      </c>
    </row>
    <row r="156" spans="2:65" s="1" customFormat="1" ht="24.2" customHeight="1">
      <c r="B156" s="32"/>
      <c r="C156" s="134" t="s">
        <v>260</v>
      </c>
      <c r="D156" s="134" t="s">
        <v>202</v>
      </c>
      <c r="E156" s="135" t="s">
        <v>278</v>
      </c>
      <c r="F156" s="136" t="s">
        <v>279</v>
      </c>
      <c r="G156" s="137" t="s">
        <v>213</v>
      </c>
      <c r="H156" s="138">
        <v>495.63400000000001</v>
      </c>
      <c r="I156" s="139"/>
      <c r="J156" s="140">
        <f>ROUND(I156*H156,2)</f>
        <v>0</v>
      </c>
      <c r="K156" s="136" t="s">
        <v>206</v>
      </c>
      <c r="L156" s="32"/>
      <c r="M156" s="141" t="s">
        <v>1</v>
      </c>
      <c r="N156" s="142" t="s">
        <v>42</v>
      </c>
      <c r="P156" s="143">
        <f>O156*H156</f>
        <v>0</v>
      </c>
      <c r="Q156" s="143">
        <v>0</v>
      </c>
      <c r="R156" s="143">
        <f>Q156*H156</f>
        <v>0</v>
      </c>
      <c r="S156" s="143">
        <v>0</v>
      </c>
      <c r="T156" s="144">
        <f>S156*H156</f>
        <v>0</v>
      </c>
      <c r="AR156" s="145" t="s">
        <v>207</v>
      </c>
      <c r="AT156" s="145" t="s">
        <v>202</v>
      </c>
      <c r="AU156" s="145" t="s">
        <v>87</v>
      </c>
      <c r="AY156" s="17" t="s">
        <v>200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7" t="s">
        <v>85</v>
      </c>
      <c r="BK156" s="146">
        <f>ROUND(I156*H156,2)</f>
        <v>0</v>
      </c>
      <c r="BL156" s="17" t="s">
        <v>207</v>
      </c>
      <c r="BM156" s="145" t="s">
        <v>280</v>
      </c>
    </row>
    <row r="157" spans="2:65" s="12" customFormat="1" ht="11.25">
      <c r="B157" s="147"/>
      <c r="D157" s="148" t="s">
        <v>209</v>
      </c>
      <c r="F157" s="150" t="s">
        <v>1262</v>
      </c>
      <c r="H157" s="151">
        <v>495.63400000000001</v>
      </c>
      <c r="I157" s="152"/>
      <c r="L157" s="147"/>
      <c r="M157" s="153"/>
      <c r="T157" s="154"/>
      <c r="AT157" s="149" t="s">
        <v>209</v>
      </c>
      <c r="AU157" s="149" t="s">
        <v>87</v>
      </c>
      <c r="AV157" s="12" t="s">
        <v>87</v>
      </c>
      <c r="AW157" s="12" t="s">
        <v>4</v>
      </c>
      <c r="AX157" s="12" t="s">
        <v>85</v>
      </c>
      <c r="AY157" s="149" t="s">
        <v>200</v>
      </c>
    </row>
    <row r="158" spans="2:65" s="1" customFormat="1" ht="44.25" customHeight="1">
      <c r="B158" s="32"/>
      <c r="C158" s="134" t="s">
        <v>267</v>
      </c>
      <c r="D158" s="134" t="s">
        <v>202</v>
      </c>
      <c r="E158" s="135" t="s">
        <v>283</v>
      </c>
      <c r="F158" s="136" t="s">
        <v>284</v>
      </c>
      <c r="G158" s="137" t="s">
        <v>213</v>
      </c>
      <c r="H158" s="138">
        <v>26.085999999999999</v>
      </c>
      <c r="I158" s="139"/>
      <c r="J158" s="140">
        <f>ROUND(I158*H158,2)</f>
        <v>0</v>
      </c>
      <c r="K158" s="136" t="s">
        <v>221</v>
      </c>
      <c r="L158" s="32"/>
      <c r="M158" s="141" t="s">
        <v>1</v>
      </c>
      <c r="N158" s="142" t="s">
        <v>42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207</v>
      </c>
      <c r="AT158" s="145" t="s">
        <v>202</v>
      </c>
      <c r="AU158" s="145" t="s">
        <v>87</v>
      </c>
      <c r="AY158" s="17" t="s">
        <v>200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7" t="s">
        <v>85</v>
      </c>
      <c r="BK158" s="146">
        <f>ROUND(I158*H158,2)</f>
        <v>0</v>
      </c>
      <c r="BL158" s="17" t="s">
        <v>207</v>
      </c>
      <c r="BM158" s="145" t="s">
        <v>285</v>
      </c>
    </row>
    <row r="159" spans="2:65" s="11" customFormat="1" ht="22.9" customHeight="1">
      <c r="B159" s="122"/>
      <c r="D159" s="123" t="s">
        <v>76</v>
      </c>
      <c r="E159" s="132" t="s">
        <v>223</v>
      </c>
      <c r="F159" s="132" t="s">
        <v>670</v>
      </c>
      <c r="I159" s="125"/>
      <c r="J159" s="133">
        <f>BK159</f>
        <v>0</v>
      </c>
      <c r="L159" s="122"/>
      <c r="M159" s="127"/>
      <c r="P159" s="128">
        <f>SUM(P160:P171)</f>
        <v>0</v>
      </c>
      <c r="R159" s="128">
        <f>SUM(R160:R171)</f>
        <v>311.16542669999995</v>
      </c>
      <c r="T159" s="129">
        <f>SUM(T160:T171)</f>
        <v>0</v>
      </c>
      <c r="AR159" s="123" t="s">
        <v>85</v>
      </c>
      <c r="AT159" s="130" t="s">
        <v>76</v>
      </c>
      <c r="AU159" s="130" t="s">
        <v>85</v>
      </c>
      <c r="AY159" s="123" t="s">
        <v>200</v>
      </c>
      <c r="BK159" s="131">
        <f>SUM(BK160:BK171)</f>
        <v>0</v>
      </c>
    </row>
    <row r="160" spans="2:65" s="1" customFormat="1" ht="33" customHeight="1">
      <c r="B160" s="32"/>
      <c r="C160" s="134" t="s">
        <v>273</v>
      </c>
      <c r="D160" s="134" t="s">
        <v>202</v>
      </c>
      <c r="E160" s="135" t="s">
        <v>1263</v>
      </c>
      <c r="F160" s="136" t="s">
        <v>1264</v>
      </c>
      <c r="G160" s="137" t="s">
        <v>205</v>
      </c>
      <c r="H160" s="138">
        <v>279.27</v>
      </c>
      <c r="I160" s="139"/>
      <c r="J160" s="140">
        <f>ROUND(I160*H160,2)</f>
        <v>0</v>
      </c>
      <c r="K160" s="136" t="s">
        <v>206</v>
      </c>
      <c r="L160" s="32"/>
      <c r="M160" s="141" t="s">
        <v>1</v>
      </c>
      <c r="N160" s="142" t="s">
        <v>42</v>
      </c>
      <c r="P160" s="143">
        <f>O160*H160</f>
        <v>0</v>
      </c>
      <c r="Q160" s="143">
        <v>0.12966</v>
      </c>
      <c r="R160" s="143">
        <f>Q160*H160</f>
        <v>36.210148199999999</v>
      </c>
      <c r="S160" s="143">
        <v>0</v>
      </c>
      <c r="T160" s="144">
        <f>S160*H160</f>
        <v>0</v>
      </c>
      <c r="AR160" s="145" t="s">
        <v>207</v>
      </c>
      <c r="AT160" s="145" t="s">
        <v>202</v>
      </c>
      <c r="AU160" s="145" t="s">
        <v>87</v>
      </c>
      <c r="AY160" s="17" t="s">
        <v>200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7" t="s">
        <v>85</v>
      </c>
      <c r="BK160" s="146">
        <f>ROUND(I160*H160,2)</f>
        <v>0</v>
      </c>
      <c r="BL160" s="17" t="s">
        <v>207</v>
      </c>
      <c r="BM160" s="145" t="s">
        <v>1265</v>
      </c>
    </row>
    <row r="161" spans="2:65" s="12" customFormat="1" ht="11.25">
      <c r="B161" s="147"/>
      <c r="D161" s="148" t="s">
        <v>209</v>
      </c>
      <c r="E161" s="149" t="s">
        <v>1</v>
      </c>
      <c r="F161" s="150" t="s">
        <v>1243</v>
      </c>
      <c r="H161" s="151">
        <v>279.27</v>
      </c>
      <c r="I161" s="152"/>
      <c r="L161" s="147"/>
      <c r="M161" s="153"/>
      <c r="T161" s="154"/>
      <c r="AT161" s="149" t="s">
        <v>209</v>
      </c>
      <c r="AU161" s="149" t="s">
        <v>87</v>
      </c>
      <c r="AV161" s="12" t="s">
        <v>87</v>
      </c>
      <c r="AW161" s="12" t="s">
        <v>32</v>
      </c>
      <c r="AX161" s="12" t="s">
        <v>85</v>
      </c>
      <c r="AY161" s="149" t="s">
        <v>200</v>
      </c>
    </row>
    <row r="162" spans="2:65" s="1" customFormat="1" ht="21.75" customHeight="1">
      <c r="B162" s="32"/>
      <c r="C162" s="134" t="s">
        <v>277</v>
      </c>
      <c r="D162" s="134" t="s">
        <v>202</v>
      </c>
      <c r="E162" s="135" t="s">
        <v>1266</v>
      </c>
      <c r="F162" s="136" t="s">
        <v>1267</v>
      </c>
      <c r="G162" s="137" t="s">
        <v>205</v>
      </c>
      <c r="H162" s="138">
        <v>279.27</v>
      </c>
      <c r="I162" s="139"/>
      <c r="J162" s="140">
        <f>ROUND(I162*H162,2)</f>
        <v>0</v>
      </c>
      <c r="K162" s="136" t="s">
        <v>206</v>
      </c>
      <c r="L162" s="32"/>
      <c r="M162" s="141" t="s">
        <v>1</v>
      </c>
      <c r="N162" s="142" t="s">
        <v>42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207</v>
      </c>
      <c r="AT162" s="145" t="s">
        <v>202</v>
      </c>
      <c r="AU162" s="145" t="s">
        <v>87</v>
      </c>
      <c r="AY162" s="17" t="s">
        <v>200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7" t="s">
        <v>85</v>
      </c>
      <c r="BK162" s="146">
        <f>ROUND(I162*H162,2)</f>
        <v>0</v>
      </c>
      <c r="BL162" s="17" t="s">
        <v>207</v>
      </c>
      <c r="BM162" s="145" t="s">
        <v>1268</v>
      </c>
    </row>
    <row r="163" spans="2:65" s="12" customFormat="1" ht="11.25">
      <c r="B163" s="147"/>
      <c r="D163" s="148" t="s">
        <v>209</v>
      </c>
      <c r="E163" s="149" t="s">
        <v>1</v>
      </c>
      <c r="F163" s="150" t="s">
        <v>1243</v>
      </c>
      <c r="H163" s="151">
        <v>279.27</v>
      </c>
      <c r="I163" s="152"/>
      <c r="L163" s="147"/>
      <c r="M163" s="153"/>
      <c r="T163" s="154"/>
      <c r="AT163" s="149" t="s">
        <v>209</v>
      </c>
      <c r="AU163" s="149" t="s">
        <v>87</v>
      </c>
      <c r="AV163" s="12" t="s">
        <v>87</v>
      </c>
      <c r="AW163" s="12" t="s">
        <v>32</v>
      </c>
      <c r="AX163" s="12" t="s">
        <v>85</v>
      </c>
      <c r="AY163" s="149" t="s">
        <v>200</v>
      </c>
    </row>
    <row r="164" spans="2:65" s="1" customFormat="1" ht="37.9" customHeight="1">
      <c r="B164" s="32"/>
      <c r="C164" s="134" t="s">
        <v>282</v>
      </c>
      <c r="D164" s="134" t="s">
        <v>202</v>
      </c>
      <c r="E164" s="135" t="s">
        <v>1269</v>
      </c>
      <c r="F164" s="136" t="s">
        <v>1270</v>
      </c>
      <c r="G164" s="137" t="s">
        <v>205</v>
      </c>
      <c r="H164" s="138">
        <v>279.27</v>
      </c>
      <c r="I164" s="139"/>
      <c r="J164" s="140">
        <f>ROUND(I164*H164,2)</f>
        <v>0</v>
      </c>
      <c r="K164" s="136" t="s">
        <v>221</v>
      </c>
      <c r="L164" s="32"/>
      <c r="M164" s="141" t="s">
        <v>1</v>
      </c>
      <c r="N164" s="142" t="s">
        <v>42</v>
      </c>
      <c r="P164" s="143">
        <f>O164*H164</f>
        <v>0</v>
      </c>
      <c r="Q164" s="143">
        <v>0.13200000000000001</v>
      </c>
      <c r="R164" s="143">
        <f>Q164*H164</f>
        <v>36.863639999999997</v>
      </c>
      <c r="S164" s="143">
        <v>0</v>
      </c>
      <c r="T164" s="144">
        <f>S164*H164</f>
        <v>0</v>
      </c>
      <c r="AR164" s="145" t="s">
        <v>207</v>
      </c>
      <c r="AT164" s="145" t="s">
        <v>202</v>
      </c>
      <c r="AU164" s="145" t="s">
        <v>87</v>
      </c>
      <c r="AY164" s="17" t="s">
        <v>200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7" t="s">
        <v>85</v>
      </c>
      <c r="BK164" s="146">
        <f>ROUND(I164*H164,2)</f>
        <v>0</v>
      </c>
      <c r="BL164" s="17" t="s">
        <v>207</v>
      </c>
      <c r="BM164" s="145" t="s">
        <v>1271</v>
      </c>
    </row>
    <row r="165" spans="2:65" s="12" customFormat="1" ht="11.25">
      <c r="B165" s="147"/>
      <c r="D165" s="148" t="s">
        <v>209</v>
      </c>
      <c r="E165" s="149" t="s">
        <v>1</v>
      </c>
      <c r="F165" s="150" t="s">
        <v>1243</v>
      </c>
      <c r="H165" s="151">
        <v>279.27</v>
      </c>
      <c r="I165" s="152"/>
      <c r="L165" s="147"/>
      <c r="M165" s="153"/>
      <c r="T165" s="154"/>
      <c r="AT165" s="149" t="s">
        <v>209</v>
      </c>
      <c r="AU165" s="149" t="s">
        <v>87</v>
      </c>
      <c r="AV165" s="12" t="s">
        <v>87</v>
      </c>
      <c r="AW165" s="12" t="s">
        <v>32</v>
      </c>
      <c r="AX165" s="12" t="s">
        <v>85</v>
      </c>
      <c r="AY165" s="149" t="s">
        <v>200</v>
      </c>
    </row>
    <row r="166" spans="2:65" s="1" customFormat="1" ht="24.2" customHeight="1">
      <c r="B166" s="32"/>
      <c r="C166" s="134" t="s">
        <v>286</v>
      </c>
      <c r="D166" s="134" t="s">
        <v>202</v>
      </c>
      <c r="E166" s="135" t="s">
        <v>1272</v>
      </c>
      <c r="F166" s="136" t="s">
        <v>1273</v>
      </c>
      <c r="G166" s="137" t="s">
        <v>205</v>
      </c>
      <c r="H166" s="138">
        <v>279.27</v>
      </c>
      <c r="I166" s="139"/>
      <c r="J166" s="140">
        <f>ROUND(I166*H166,2)</f>
        <v>0</v>
      </c>
      <c r="K166" s="136" t="s">
        <v>206</v>
      </c>
      <c r="L166" s="32"/>
      <c r="M166" s="141" t="s">
        <v>1</v>
      </c>
      <c r="N166" s="142" t="s">
        <v>42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207</v>
      </c>
      <c r="AT166" s="145" t="s">
        <v>202</v>
      </c>
      <c r="AU166" s="145" t="s">
        <v>87</v>
      </c>
      <c r="AY166" s="17" t="s">
        <v>200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7" t="s">
        <v>85</v>
      </c>
      <c r="BK166" s="146">
        <f>ROUND(I166*H166,2)</f>
        <v>0</v>
      </c>
      <c r="BL166" s="17" t="s">
        <v>207</v>
      </c>
      <c r="BM166" s="145" t="s">
        <v>1274</v>
      </c>
    </row>
    <row r="167" spans="2:65" s="12" customFormat="1" ht="11.25">
      <c r="B167" s="147"/>
      <c r="D167" s="148" t="s">
        <v>209</v>
      </c>
      <c r="E167" s="149" t="s">
        <v>1</v>
      </c>
      <c r="F167" s="150" t="s">
        <v>1243</v>
      </c>
      <c r="H167" s="151">
        <v>279.27</v>
      </c>
      <c r="I167" s="152"/>
      <c r="L167" s="147"/>
      <c r="M167" s="153"/>
      <c r="T167" s="154"/>
      <c r="AT167" s="149" t="s">
        <v>209</v>
      </c>
      <c r="AU167" s="149" t="s">
        <v>87</v>
      </c>
      <c r="AV167" s="12" t="s">
        <v>87</v>
      </c>
      <c r="AW167" s="12" t="s">
        <v>32</v>
      </c>
      <c r="AX167" s="12" t="s">
        <v>85</v>
      </c>
      <c r="AY167" s="149" t="s">
        <v>200</v>
      </c>
    </row>
    <row r="168" spans="2:65" s="1" customFormat="1" ht="44.25" customHeight="1">
      <c r="B168" s="32"/>
      <c r="C168" s="134" t="s">
        <v>290</v>
      </c>
      <c r="D168" s="134" t="s">
        <v>202</v>
      </c>
      <c r="E168" s="135" t="s">
        <v>1275</v>
      </c>
      <c r="F168" s="136" t="s">
        <v>1276</v>
      </c>
      <c r="G168" s="137" t="s">
        <v>205</v>
      </c>
      <c r="H168" s="138">
        <v>279.27</v>
      </c>
      <c r="I168" s="139"/>
      <c r="J168" s="140">
        <f>ROUND(I168*H168,2)</f>
        <v>0</v>
      </c>
      <c r="K168" s="136" t="s">
        <v>221</v>
      </c>
      <c r="L168" s="32"/>
      <c r="M168" s="141" t="s">
        <v>1</v>
      </c>
      <c r="N168" s="142" t="s">
        <v>42</v>
      </c>
      <c r="P168" s="143">
        <f>O168*H168</f>
        <v>0</v>
      </c>
      <c r="Q168" s="143">
        <v>0.50754999999999995</v>
      </c>
      <c r="R168" s="143">
        <f>Q168*H168</f>
        <v>141.74348849999998</v>
      </c>
      <c r="S168" s="143">
        <v>0</v>
      </c>
      <c r="T168" s="144">
        <f>S168*H168</f>
        <v>0</v>
      </c>
      <c r="AR168" s="145" t="s">
        <v>207</v>
      </c>
      <c r="AT168" s="145" t="s">
        <v>202</v>
      </c>
      <c r="AU168" s="145" t="s">
        <v>87</v>
      </c>
      <c r="AY168" s="17" t="s">
        <v>200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7" t="s">
        <v>85</v>
      </c>
      <c r="BK168" s="146">
        <f>ROUND(I168*H168,2)</f>
        <v>0</v>
      </c>
      <c r="BL168" s="17" t="s">
        <v>207</v>
      </c>
      <c r="BM168" s="145" t="s">
        <v>1277</v>
      </c>
    </row>
    <row r="169" spans="2:65" s="12" customFormat="1" ht="11.25">
      <c r="B169" s="147"/>
      <c r="D169" s="148" t="s">
        <v>209</v>
      </c>
      <c r="E169" s="149" t="s">
        <v>1</v>
      </c>
      <c r="F169" s="150" t="s">
        <v>1243</v>
      </c>
      <c r="H169" s="151">
        <v>279.27</v>
      </c>
      <c r="I169" s="152"/>
      <c r="L169" s="147"/>
      <c r="M169" s="153"/>
      <c r="T169" s="154"/>
      <c r="AT169" s="149" t="s">
        <v>209</v>
      </c>
      <c r="AU169" s="149" t="s">
        <v>87</v>
      </c>
      <c r="AV169" s="12" t="s">
        <v>87</v>
      </c>
      <c r="AW169" s="12" t="s">
        <v>32</v>
      </c>
      <c r="AX169" s="12" t="s">
        <v>85</v>
      </c>
      <c r="AY169" s="149" t="s">
        <v>200</v>
      </c>
    </row>
    <row r="170" spans="2:65" s="1" customFormat="1" ht="33" customHeight="1">
      <c r="B170" s="32"/>
      <c r="C170" s="134" t="s">
        <v>299</v>
      </c>
      <c r="D170" s="134" t="s">
        <v>202</v>
      </c>
      <c r="E170" s="135" t="s">
        <v>1278</v>
      </c>
      <c r="F170" s="136" t="s">
        <v>1279</v>
      </c>
      <c r="G170" s="137" t="s">
        <v>205</v>
      </c>
      <c r="H170" s="138">
        <v>279.27</v>
      </c>
      <c r="I170" s="139"/>
      <c r="J170" s="140">
        <f>ROUND(I170*H170,2)</f>
        <v>0</v>
      </c>
      <c r="K170" s="136" t="s">
        <v>206</v>
      </c>
      <c r="L170" s="32"/>
      <c r="M170" s="141" t="s">
        <v>1</v>
      </c>
      <c r="N170" s="142" t="s">
        <v>42</v>
      </c>
      <c r="P170" s="143">
        <f>O170*H170</f>
        <v>0</v>
      </c>
      <c r="Q170" s="143">
        <v>0.34499999999999997</v>
      </c>
      <c r="R170" s="143">
        <f>Q170*H170</f>
        <v>96.34814999999999</v>
      </c>
      <c r="S170" s="143">
        <v>0</v>
      </c>
      <c r="T170" s="144">
        <f>S170*H170</f>
        <v>0</v>
      </c>
      <c r="AR170" s="145" t="s">
        <v>207</v>
      </c>
      <c r="AT170" s="145" t="s">
        <v>202</v>
      </c>
      <c r="AU170" s="145" t="s">
        <v>87</v>
      </c>
      <c r="AY170" s="17" t="s">
        <v>200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7" t="s">
        <v>85</v>
      </c>
      <c r="BK170" s="146">
        <f>ROUND(I170*H170,2)</f>
        <v>0</v>
      </c>
      <c r="BL170" s="17" t="s">
        <v>207</v>
      </c>
      <c r="BM170" s="145" t="s">
        <v>1280</v>
      </c>
    </row>
    <row r="171" spans="2:65" s="12" customFormat="1" ht="11.25">
      <c r="B171" s="147"/>
      <c r="D171" s="148" t="s">
        <v>209</v>
      </c>
      <c r="E171" s="149" t="s">
        <v>1</v>
      </c>
      <c r="F171" s="150" t="s">
        <v>1243</v>
      </c>
      <c r="H171" s="151">
        <v>279.27</v>
      </c>
      <c r="I171" s="152"/>
      <c r="L171" s="147"/>
      <c r="M171" s="153"/>
      <c r="T171" s="154"/>
      <c r="AT171" s="149" t="s">
        <v>209</v>
      </c>
      <c r="AU171" s="149" t="s">
        <v>87</v>
      </c>
      <c r="AV171" s="12" t="s">
        <v>87</v>
      </c>
      <c r="AW171" s="12" t="s">
        <v>32</v>
      </c>
      <c r="AX171" s="12" t="s">
        <v>85</v>
      </c>
      <c r="AY171" s="149" t="s">
        <v>200</v>
      </c>
    </row>
    <row r="172" spans="2:65" s="11" customFormat="1" ht="22.9" customHeight="1">
      <c r="B172" s="122"/>
      <c r="D172" s="123" t="s">
        <v>76</v>
      </c>
      <c r="E172" s="132" t="s">
        <v>244</v>
      </c>
      <c r="F172" s="132" t="s">
        <v>1281</v>
      </c>
      <c r="I172" s="125"/>
      <c r="J172" s="133">
        <f>BK172</f>
        <v>0</v>
      </c>
      <c r="L172" s="122"/>
      <c r="M172" s="127"/>
      <c r="P172" s="128">
        <f>SUM(P173:P174)</f>
        <v>0</v>
      </c>
      <c r="R172" s="128">
        <f>SUM(R173:R174)</f>
        <v>0.20007999999999998</v>
      </c>
      <c r="T172" s="129">
        <f>SUM(T173:T174)</f>
        <v>0</v>
      </c>
      <c r="AR172" s="123" t="s">
        <v>85</v>
      </c>
      <c r="AT172" s="130" t="s">
        <v>76</v>
      </c>
      <c r="AU172" s="130" t="s">
        <v>85</v>
      </c>
      <c r="AY172" s="123" t="s">
        <v>200</v>
      </c>
      <c r="BK172" s="131">
        <f>SUM(BK173:BK174)</f>
        <v>0</v>
      </c>
    </row>
    <row r="173" spans="2:65" s="1" customFormat="1" ht="33" customHeight="1">
      <c r="B173" s="32"/>
      <c r="C173" s="134" t="s">
        <v>7</v>
      </c>
      <c r="D173" s="134" t="s">
        <v>202</v>
      </c>
      <c r="E173" s="135" t="s">
        <v>1282</v>
      </c>
      <c r="F173" s="136" t="s">
        <v>1283</v>
      </c>
      <c r="G173" s="137" t="s">
        <v>226</v>
      </c>
      <c r="H173" s="138">
        <v>328</v>
      </c>
      <c r="I173" s="139"/>
      <c r="J173" s="140">
        <f>ROUND(I173*H173,2)</f>
        <v>0</v>
      </c>
      <c r="K173" s="136" t="s">
        <v>206</v>
      </c>
      <c r="L173" s="32"/>
      <c r="M173" s="141" t="s">
        <v>1</v>
      </c>
      <c r="N173" s="142" t="s">
        <v>42</v>
      </c>
      <c r="P173" s="143">
        <f>O173*H173</f>
        <v>0</v>
      </c>
      <c r="Q173" s="143">
        <v>6.0999999999999997E-4</v>
      </c>
      <c r="R173" s="143">
        <f>Q173*H173</f>
        <v>0.20007999999999998</v>
      </c>
      <c r="S173" s="143">
        <v>0</v>
      </c>
      <c r="T173" s="144">
        <f>S173*H173</f>
        <v>0</v>
      </c>
      <c r="AR173" s="145" t="s">
        <v>207</v>
      </c>
      <c r="AT173" s="145" t="s">
        <v>202</v>
      </c>
      <c r="AU173" s="145" t="s">
        <v>87</v>
      </c>
      <c r="AY173" s="17" t="s">
        <v>200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7" t="s">
        <v>85</v>
      </c>
      <c r="BK173" s="146">
        <f>ROUND(I173*H173,2)</f>
        <v>0</v>
      </c>
      <c r="BL173" s="17" t="s">
        <v>207</v>
      </c>
      <c r="BM173" s="145" t="s">
        <v>1284</v>
      </c>
    </row>
    <row r="174" spans="2:65" s="12" customFormat="1" ht="11.25">
      <c r="B174" s="147"/>
      <c r="D174" s="148" t="s">
        <v>209</v>
      </c>
      <c r="E174" s="149" t="s">
        <v>1</v>
      </c>
      <c r="F174" s="150" t="s">
        <v>158</v>
      </c>
      <c r="H174" s="151">
        <v>328</v>
      </c>
      <c r="I174" s="152"/>
      <c r="L174" s="147"/>
      <c r="M174" s="153"/>
      <c r="T174" s="154"/>
      <c r="AT174" s="149" t="s">
        <v>209</v>
      </c>
      <c r="AU174" s="149" t="s">
        <v>87</v>
      </c>
      <c r="AV174" s="12" t="s">
        <v>87</v>
      </c>
      <c r="AW174" s="12" t="s">
        <v>32</v>
      </c>
      <c r="AX174" s="12" t="s">
        <v>85</v>
      </c>
      <c r="AY174" s="149" t="s">
        <v>200</v>
      </c>
    </row>
    <row r="175" spans="2:65" s="11" customFormat="1" ht="22.9" customHeight="1">
      <c r="B175" s="122"/>
      <c r="D175" s="123" t="s">
        <v>76</v>
      </c>
      <c r="E175" s="132" t="s">
        <v>1160</v>
      </c>
      <c r="F175" s="132" t="s">
        <v>1161</v>
      </c>
      <c r="I175" s="125"/>
      <c r="J175" s="133">
        <f>BK175</f>
        <v>0</v>
      </c>
      <c r="L175" s="122"/>
      <c r="M175" s="127"/>
      <c r="P175" s="128">
        <f>P176</f>
        <v>0</v>
      </c>
      <c r="R175" s="128">
        <f>R176</f>
        <v>0</v>
      </c>
      <c r="T175" s="129">
        <f>T176</f>
        <v>0</v>
      </c>
      <c r="AR175" s="123" t="s">
        <v>85</v>
      </c>
      <c r="AT175" s="130" t="s">
        <v>76</v>
      </c>
      <c r="AU175" s="130" t="s">
        <v>85</v>
      </c>
      <c r="AY175" s="123" t="s">
        <v>200</v>
      </c>
      <c r="BK175" s="131">
        <f>BK176</f>
        <v>0</v>
      </c>
    </row>
    <row r="176" spans="2:65" s="1" customFormat="1" ht="33" customHeight="1">
      <c r="B176" s="32"/>
      <c r="C176" s="134" t="s">
        <v>309</v>
      </c>
      <c r="D176" s="134" t="s">
        <v>202</v>
      </c>
      <c r="E176" s="135" t="s">
        <v>710</v>
      </c>
      <c r="F176" s="136" t="s">
        <v>711</v>
      </c>
      <c r="G176" s="137" t="s">
        <v>213</v>
      </c>
      <c r="H176" s="138">
        <v>311.392</v>
      </c>
      <c r="I176" s="139"/>
      <c r="J176" s="140">
        <f>ROUND(I176*H176,2)</f>
        <v>0</v>
      </c>
      <c r="K176" s="136" t="s">
        <v>206</v>
      </c>
      <c r="L176" s="32"/>
      <c r="M176" s="188" t="s">
        <v>1</v>
      </c>
      <c r="N176" s="189" t="s">
        <v>42</v>
      </c>
      <c r="O176" s="190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AR176" s="145" t="s">
        <v>207</v>
      </c>
      <c r="AT176" s="145" t="s">
        <v>202</v>
      </c>
      <c r="AU176" s="145" t="s">
        <v>87</v>
      </c>
      <c r="AY176" s="17" t="s">
        <v>200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7" t="s">
        <v>85</v>
      </c>
      <c r="BK176" s="146">
        <f>ROUND(I176*H176,2)</f>
        <v>0</v>
      </c>
      <c r="BL176" s="17" t="s">
        <v>207</v>
      </c>
      <c r="BM176" s="145" t="s">
        <v>1165</v>
      </c>
    </row>
    <row r="177" spans="2:12" s="1" customFormat="1" ht="6.95" customHeight="1">
      <c r="B177" s="44"/>
      <c r="C177" s="45"/>
      <c r="D177" s="45"/>
      <c r="E177" s="45"/>
      <c r="F177" s="45"/>
      <c r="G177" s="45"/>
      <c r="H177" s="45"/>
      <c r="I177" s="45"/>
      <c r="J177" s="45"/>
      <c r="K177" s="45"/>
      <c r="L177" s="32"/>
    </row>
  </sheetData>
  <sheetProtection algorithmName="SHA-512" hashValue="uncWRBRdd7vMRi06Q945JDW/wDZkAkfxEea+YW1iJO+nwAPMO0g03yML9R7J7pcDdtYRWHhBTMoih3/JHG+Ivw==" saltValue="D2wn8+xaJq/vC08HxkSJX5N7r0njks23b8l57gkYGuezlBOWuP7nfS21WsJ8gRTR14+/Pq1tF7I5siO8suPxzw==" spinCount="100000" sheet="1" objects="1" scenarios="1" formatColumns="0" formatRows="0" autoFilter="0"/>
  <autoFilter ref="C120:K176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rintOptions horizontalCentered="1"/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B2:BM1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94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106</v>
      </c>
      <c r="L4" s="20"/>
      <c r="M4" s="89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31" t="str">
        <f>'Rekapitulace stavby'!K6</f>
        <v>POHOŘELICE, ul. MLÝNSKÁ - POSUNUTÍ VÝTLAKU ODPADNÍCH VOD SEVERNÍM SMĚREM</v>
      </c>
      <c r="F7" s="232"/>
      <c r="G7" s="232"/>
      <c r="H7" s="232"/>
      <c r="L7" s="20"/>
    </row>
    <row r="8" spans="2:46" s="1" customFormat="1" ht="12" customHeight="1">
      <c r="B8" s="32"/>
      <c r="D8" s="27" t="s">
        <v>115</v>
      </c>
      <c r="L8" s="32"/>
    </row>
    <row r="9" spans="2:46" s="1" customFormat="1" ht="30" customHeight="1">
      <c r="B9" s="32"/>
      <c r="E9" s="193" t="s">
        <v>1285</v>
      </c>
      <c r="F9" s="233"/>
      <c r="G9" s="233"/>
      <c r="H9" s="233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5. 1. 2025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4" t="str">
        <f>'Rekapitulace stavby'!E14</f>
        <v>Vyplň údaj</v>
      </c>
      <c r="F18" s="215"/>
      <c r="G18" s="215"/>
      <c r="H18" s="215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>Obrtel M.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0"/>
      <c r="E27" s="220" t="s">
        <v>1</v>
      </c>
      <c r="F27" s="220"/>
      <c r="G27" s="220"/>
      <c r="H27" s="220"/>
      <c r="L27" s="90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2" t="s">
        <v>37</v>
      </c>
      <c r="J30" s="66">
        <f>ROUND(J118,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5" t="s">
        <v>41</v>
      </c>
      <c r="E33" s="27" t="s">
        <v>42</v>
      </c>
      <c r="F33" s="93">
        <f>ROUND((SUM(BE118:BE127)),  2)</f>
        <v>0</v>
      </c>
      <c r="I33" s="94">
        <v>0.21</v>
      </c>
      <c r="J33" s="93">
        <f>ROUND(((SUM(BE118:BE127))*I33),  2)</f>
        <v>0</v>
      </c>
      <c r="L33" s="32"/>
    </row>
    <row r="34" spans="2:12" s="1" customFormat="1" ht="14.45" customHeight="1">
      <c r="B34" s="32"/>
      <c r="E34" s="27" t="s">
        <v>43</v>
      </c>
      <c r="F34" s="93">
        <f>ROUND((SUM(BF118:BF127)),  2)</f>
        <v>0</v>
      </c>
      <c r="I34" s="94">
        <v>0.12</v>
      </c>
      <c r="J34" s="93">
        <f>ROUND(((SUM(BF118:BF127))*I34),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3">
        <f>ROUND((SUM(BG118:BG127)),  2)</f>
        <v>0</v>
      </c>
      <c r="I35" s="94">
        <v>0.21</v>
      </c>
      <c r="J35" s="93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3">
        <f>ROUND((SUM(BH118:BH127)),  2)</f>
        <v>0</v>
      </c>
      <c r="I36" s="94">
        <v>0.12</v>
      </c>
      <c r="J36" s="93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3">
        <f>ROUND((SUM(BI118:BI127)),  2)</f>
        <v>0</v>
      </c>
      <c r="I37" s="94">
        <v>0</v>
      </c>
      <c r="J37" s="9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5"/>
      <c r="D39" s="96" t="s">
        <v>47</v>
      </c>
      <c r="E39" s="57"/>
      <c r="F39" s="57"/>
      <c r="G39" s="97" t="s">
        <v>48</v>
      </c>
      <c r="H39" s="98" t="s">
        <v>49</v>
      </c>
      <c r="I39" s="57"/>
      <c r="J39" s="99">
        <f>SUM(J30:J37)</f>
        <v>0</v>
      </c>
      <c r="K39" s="100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52</v>
      </c>
      <c r="E61" s="34"/>
      <c r="F61" s="101" t="s">
        <v>53</v>
      </c>
      <c r="G61" s="43" t="s">
        <v>52</v>
      </c>
      <c r="H61" s="34"/>
      <c r="I61" s="34"/>
      <c r="J61" s="102" t="s">
        <v>53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52</v>
      </c>
      <c r="E76" s="34"/>
      <c r="F76" s="101" t="s">
        <v>53</v>
      </c>
      <c r="G76" s="43" t="s">
        <v>52</v>
      </c>
      <c r="H76" s="34"/>
      <c r="I76" s="34"/>
      <c r="J76" s="102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163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31" t="str">
        <f>E7</f>
        <v>POHOŘELICE, ul. MLÝNSKÁ - POSUNUTÍ VÝTLAKU ODPADNÍCH VOD SEVERNÍM SMĚREM</v>
      </c>
      <c r="F85" s="232"/>
      <c r="G85" s="232"/>
      <c r="H85" s="232"/>
      <c r="L85" s="32"/>
    </row>
    <row r="86" spans="2:47" s="1" customFormat="1" ht="12" customHeight="1">
      <c r="B86" s="32"/>
      <c r="C86" s="27" t="s">
        <v>115</v>
      </c>
      <c r="L86" s="32"/>
    </row>
    <row r="87" spans="2:47" s="1" customFormat="1" ht="30" customHeight="1">
      <c r="B87" s="32"/>
      <c r="E87" s="193" t="str">
        <f>E9</f>
        <v>PS 01 - ČERPACÍ STANICE - STROJNĚ TECHNOLOGICKÁ ČÁST</v>
      </c>
      <c r="F87" s="233"/>
      <c r="G87" s="233"/>
      <c r="H87" s="23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Pohořelice nad Svitavou</v>
      </c>
      <c r="I89" s="27" t="s">
        <v>22</v>
      </c>
      <c r="J89" s="52" t="str">
        <f>IF(J12="","",J12)</f>
        <v>5. 1. 2025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Město Pohořelice</v>
      </c>
      <c r="I91" s="27" t="s">
        <v>30</v>
      </c>
      <c r="J91" s="30" t="str">
        <f>E21</f>
        <v>AQUA PROCON s.r.o. Brno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Obrtel M.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3" t="s">
        <v>164</v>
      </c>
      <c r="D94" s="95"/>
      <c r="E94" s="95"/>
      <c r="F94" s="95"/>
      <c r="G94" s="95"/>
      <c r="H94" s="95"/>
      <c r="I94" s="95"/>
      <c r="J94" s="104" t="s">
        <v>165</v>
      </c>
      <c r="K94" s="95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5" t="s">
        <v>166</v>
      </c>
      <c r="J96" s="66">
        <f>J118</f>
        <v>0</v>
      </c>
      <c r="L96" s="32"/>
      <c r="AU96" s="17" t="s">
        <v>167</v>
      </c>
    </row>
    <row r="97" spans="2:12" s="8" customFormat="1" ht="24.95" customHeight="1">
      <c r="B97" s="106"/>
      <c r="D97" s="107" t="s">
        <v>1286</v>
      </c>
      <c r="E97" s="108"/>
      <c r="F97" s="108"/>
      <c r="G97" s="108"/>
      <c r="H97" s="108"/>
      <c r="I97" s="108"/>
      <c r="J97" s="109">
        <f>J119</f>
        <v>0</v>
      </c>
      <c r="L97" s="106"/>
    </row>
    <row r="98" spans="2:12" s="8" customFormat="1" ht="24.95" customHeight="1">
      <c r="B98" s="106"/>
      <c r="D98" s="107" t="s">
        <v>1287</v>
      </c>
      <c r="E98" s="108"/>
      <c r="F98" s="108"/>
      <c r="G98" s="108"/>
      <c r="H98" s="108"/>
      <c r="I98" s="108"/>
      <c r="J98" s="109">
        <f>J121</f>
        <v>0</v>
      </c>
      <c r="L98" s="106"/>
    </row>
    <row r="99" spans="2:12" s="1" customFormat="1" ht="21.75" customHeight="1">
      <c r="B99" s="32"/>
      <c r="L99" s="32"/>
    </row>
    <row r="100" spans="2:12" s="1" customFormat="1" ht="6.95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185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26.25" customHeight="1">
      <c r="B108" s="32"/>
      <c r="E108" s="231" t="str">
        <f>E7</f>
        <v>POHOŘELICE, ul. MLÝNSKÁ - POSUNUTÍ VÝTLAKU ODPADNÍCH VOD SEVERNÍM SMĚREM</v>
      </c>
      <c r="F108" s="232"/>
      <c r="G108" s="232"/>
      <c r="H108" s="232"/>
      <c r="L108" s="32"/>
    </row>
    <row r="109" spans="2:12" s="1" customFormat="1" ht="12" customHeight="1">
      <c r="B109" s="32"/>
      <c r="C109" s="27" t="s">
        <v>115</v>
      </c>
      <c r="L109" s="32"/>
    </row>
    <row r="110" spans="2:12" s="1" customFormat="1" ht="30" customHeight="1">
      <c r="B110" s="32"/>
      <c r="E110" s="193" t="str">
        <f>E9</f>
        <v>PS 01 - ČERPACÍ STANICE - STROJNĚ TECHNOLOGICKÁ ČÁST</v>
      </c>
      <c r="F110" s="233"/>
      <c r="G110" s="233"/>
      <c r="H110" s="233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>Pohořelice nad Svitavou</v>
      </c>
      <c r="I112" s="27" t="s">
        <v>22</v>
      </c>
      <c r="J112" s="52" t="str">
        <f>IF(J12="","",J12)</f>
        <v>5. 1. 2025</v>
      </c>
      <c r="L112" s="32"/>
    </row>
    <row r="113" spans="2:65" s="1" customFormat="1" ht="6.95" customHeight="1">
      <c r="B113" s="32"/>
      <c r="L113" s="32"/>
    </row>
    <row r="114" spans="2:65" s="1" customFormat="1" ht="25.7" customHeight="1">
      <c r="B114" s="32"/>
      <c r="C114" s="27" t="s">
        <v>24</v>
      </c>
      <c r="F114" s="25" t="str">
        <f>E15</f>
        <v>Město Pohořelice</v>
      </c>
      <c r="I114" s="27" t="s">
        <v>30</v>
      </c>
      <c r="J114" s="30" t="str">
        <f>E21</f>
        <v>AQUA PROCON s.r.o. Brno</v>
      </c>
      <c r="L114" s="32"/>
    </row>
    <row r="115" spans="2:65" s="1" customFormat="1" ht="15.2" customHeight="1">
      <c r="B115" s="32"/>
      <c r="C115" s="27" t="s">
        <v>28</v>
      </c>
      <c r="F115" s="25" t="str">
        <f>IF(E18="","",E18)</f>
        <v>Vyplň údaj</v>
      </c>
      <c r="I115" s="27" t="s">
        <v>33</v>
      </c>
      <c r="J115" s="30" t="str">
        <f>E24</f>
        <v>Obrtel M.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14"/>
      <c r="C117" s="115" t="s">
        <v>186</v>
      </c>
      <c r="D117" s="116" t="s">
        <v>62</v>
      </c>
      <c r="E117" s="116" t="s">
        <v>58</v>
      </c>
      <c r="F117" s="116" t="s">
        <v>59</v>
      </c>
      <c r="G117" s="116" t="s">
        <v>187</v>
      </c>
      <c r="H117" s="116" t="s">
        <v>188</v>
      </c>
      <c r="I117" s="116" t="s">
        <v>189</v>
      </c>
      <c r="J117" s="116" t="s">
        <v>165</v>
      </c>
      <c r="K117" s="117" t="s">
        <v>190</v>
      </c>
      <c r="L117" s="114"/>
      <c r="M117" s="59" t="s">
        <v>1</v>
      </c>
      <c r="N117" s="60" t="s">
        <v>41</v>
      </c>
      <c r="O117" s="60" t="s">
        <v>191</v>
      </c>
      <c r="P117" s="60" t="s">
        <v>192</v>
      </c>
      <c r="Q117" s="60" t="s">
        <v>193</v>
      </c>
      <c r="R117" s="60" t="s">
        <v>194</v>
      </c>
      <c r="S117" s="60" t="s">
        <v>195</v>
      </c>
      <c r="T117" s="61" t="s">
        <v>196</v>
      </c>
    </row>
    <row r="118" spans="2:65" s="1" customFormat="1" ht="22.9" customHeight="1">
      <c r="B118" s="32"/>
      <c r="C118" s="64" t="s">
        <v>197</v>
      </c>
      <c r="J118" s="118">
        <f>BK118</f>
        <v>0</v>
      </c>
      <c r="L118" s="32"/>
      <c r="M118" s="62"/>
      <c r="N118" s="53"/>
      <c r="O118" s="53"/>
      <c r="P118" s="119">
        <f>P119+P121</f>
        <v>0</v>
      </c>
      <c r="Q118" s="53"/>
      <c r="R118" s="119">
        <f>R119+R121</f>
        <v>0</v>
      </c>
      <c r="S118" s="53"/>
      <c r="T118" s="120">
        <f>T119+T121</f>
        <v>0</v>
      </c>
      <c r="AT118" s="17" t="s">
        <v>76</v>
      </c>
      <c r="AU118" s="17" t="s">
        <v>167</v>
      </c>
      <c r="BK118" s="121">
        <f>BK119+BK121</f>
        <v>0</v>
      </c>
    </row>
    <row r="119" spans="2:65" s="11" customFormat="1" ht="25.9" customHeight="1">
      <c r="B119" s="122"/>
      <c r="D119" s="123" t="s">
        <v>76</v>
      </c>
      <c r="E119" s="124" t="s">
        <v>1288</v>
      </c>
      <c r="F119" s="124" t="s">
        <v>1289</v>
      </c>
      <c r="I119" s="125"/>
      <c r="J119" s="126">
        <f>BK119</f>
        <v>0</v>
      </c>
      <c r="L119" s="122"/>
      <c r="M119" s="127"/>
      <c r="P119" s="128">
        <f>P120</f>
        <v>0</v>
      </c>
      <c r="R119" s="128">
        <f>R120</f>
        <v>0</v>
      </c>
      <c r="T119" s="129">
        <f>T120</f>
        <v>0</v>
      </c>
      <c r="AR119" s="123" t="s">
        <v>162</v>
      </c>
      <c r="AT119" s="130" t="s">
        <v>76</v>
      </c>
      <c r="AU119" s="130" t="s">
        <v>77</v>
      </c>
      <c r="AY119" s="123" t="s">
        <v>200</v>
      </c>
      <c r="BK119" s="131">
        <f>BK120</f>
        <v>0</v>
      </c>
    </row>
    <row r="120" spans="2:65" s="1" customFormat="1" ht="24.2" customHeight="1">
      <c r="B120" s="32"/>
      <c r="C120" s="134" t="s">
        <v>85</v>
      </c>
      <c r="D120" s="134" t="s">
        <v>202</v>
      </c>
      <c r="E120" s="135" t="s">
        <v>1290</v>
      </c>
      <c r="F120" s="136" t="s">
        <v>1291</v>
      </c>
      <c r="G120" s="137" t="s">
        <v>574</v>
      </c>
      <c r="H120" s="138">
        <v>2</v>
      </c>
      <c r="I120" s="139"/>
      <c r="J120" s="140">
        <f>ROUND(I120*H120,2)</f>
        <v>0</v>
      </c>
      <c r="K120" s="136" t="s">
        <v>221</v>
      </c>
      <c r="L120" s="32"/>
      <c r="M120" s="141" t="s">
        <v>1</v>
      </c>
      <c r="N120" s="142" t="s">
        <v>42</v>
      </c>
      <c r="P120" s="143">
        <f>O120*H120</f>
        <v>0</v>
      </c>
      <c r="Q120" s="143">
        <v>0</v>
      </c>
      <c r="R120" s="143">
        <f>Q120*H120</f>
        <v>0</v>
      </c>
      <c r="S120" s="143">
        <v>0</v>
      </c>
      <c r="T120" s="144">
        <f>S120*H120</f>
        <v>0</v>
      </c>
      <c r="AR120" s="145" t="s">
        <v>85</v>
      </c>
      <c r="AT120" s="145" t="s">
        <v>202</v>
      </c>
      <c r="AU120" s="145" t="s">
        <v>85</v>
      </c>
      <c r="AY120" s="17" t="s">
        <v>200</v>
      </c>
      <c r="BE120" s="146">
        <f>IF(N120="základní",J120,0)</f>
        <v>0</v>
      </c>
      <c r="BF120" s="146">
        <f>IF(N120="snížená",J120,0)</f>
        <v>0</v>
      </c>
      <c r="BG120" s="146">
        <f>IF(N120="zákl. přenesená",J120,0)</f>
        <v>0</v>
      </c>
      <c r="BH120" s="146">
        <f>IF(N120="sníž. přenesená",J120,0)</f>
        <v>0</v>
      </c>
      <c r="BI120" s="146">
        <f>IF(N120="nulová",J120,0)</f>
        <v>0</v>
      </c>
      <c r="BJ120" s="17" t="s">
        <v>85</v>
      </c>
      <c r="BK120" s="146">
        <f>ROUND(I120*H120,2)</f>
        <v>0</v>
      </c>
      <c r="BL120" s="17" t="s">
        <v>85</v>
      </c>
      <c r="BM120" s="145" t="s">
        <v>1292</v>
      </c>
    </row>
    <row r="121" spans="2:65" s="11" customFormat="1" ht="25.9" customHeight="1">
      <c r="B121" s="122"/>
      <c r="D121" s="123" t="s">
        <v>76</v>
      </c>
      <c r="E121" s="124" t="s">
        <v>1293</v>
      </c>
      <c r="F121" s="124" t="s">
        <v>1294</v>
      </c>
      <c r="I121" s="125"/>
      <c r="J121" s="126">
        <f>BK121</f>
        <v>0</v>
      </c>
      <c r="L121" s="122"/>
      <c r="M121" s="127"/>
      <c r="P121" s="128">
        <f>SUM(P122:P127)</f>
        <v>0</v>
      </c>
      <c r="R121" s="128">
        <f>SUM(R122:R127)</f>
        <v>0</v>
      </c>
      <c r="T121" s="129">
        <f>SUM(T122:T127)</f>
        <v>0</v>
      </c>
      <c r="AR121" s="123" t="s">
        <v>162</v>
      </c>
      <c r="AT121" s="130" t="s">
        <v>76</v>
      </c>
      <c r="AU121" s="130" t="s">
        <v>77</v>
      </c>
      <c r="AY121" s="123" t="s">
        <v>200</v>
      </c>
      <c r="BK121" s="131">
        <f>SUM(BK122:BK127)</f>
        <v>0</v>
      </c>
    </row>
    <row r="122" spans="2:65" s="1" customFormat="1" ht="16.5" customHeight="1">
      <c r="B122" s="32"/>
      <c r="C122" s="134" t="s">
        <v>87</v>
      </c>
      <c r="D122" s="134" t="s">
        <v>202</v>
      </c>
      <c r="E122" s="135" t="s">
        <v>1295</v>
      </c>
      <c r="F122" s="136" t="s">
        <v>1296</v>
      </c>
      <c r="G122" s="137" t="s">
        <v>574</v>
      </c>
      <c r="H122" s="138">
        <v>2</v>
      </c>
      <c r="I122" s="139"/>
      <c r="J122" s="140">
        <f t="shared" ref="J122:J127" si="0">ROUND(I122*H122,2)</f>
        <v>0</v>
      </c>
      <c r="K122" s="136" t="s">
        <v>221</v>
      </c>
      <c r="L122" s="32"/>
      <c r="M122" s="141" t="s">
        <v>1</v>
      </c>
      <c r="N122" s="142" t="s">
        <v>42</v>
      </c>
      <c r="P122" s="143">
        <f t="shared" ref="P122:P127" si="1">O122*H122</f>
        <v>0</v>
      </c>
      <c r="Q122" s="143">
        <v>0</v>
      </c>
      <c r="R122" s="143">
        <f t="shared" ref="R122:R127" si="2">Q122*H122</f>
        <v>0</v>
      </c>
      <c r="S122" s="143">
        <v>0</v>
      </c>
      <c r="T122" s="144">
        <f t="shared" ref="T122:T127" si="3">S122*H122</f>
        <v>0</v>
      </c>
      <c r="AR122" s="145" t="s">
        <v>85</v>
      </c>
      <c r="AT122" s="145" t="s">
        <v>202</v>
      </c>
      <c r="AU122" s="145" t="s">
        <v>85</v>
      </c>
      <c r="AY122" s="17" t="s">
        <v>200</v>
      </c>
      <c r="BE122" s="146">
        <f t="shared" ref="BE122:BE127" si="4">IF(N122="základní",J122,0)</f>
        <v>0</v>
      </c>
      <c r="BF122" s="146">
        <f t="shared" ref="BF122:BF127" si="5">IF(N122="snížená",J122,0)</f>
        <v>0</v>
      </c>
      <c r="BG122" s="146">
        <f t="shared" ref="BG122:BG127" si="6">IF(N122="zákl. přenesená",J122,0)</f>
        <v>0</v>
      </c>
      <c r="BH122" s="146">
        <f t="shared" ref="BH122:BH127" si="7">IF(N122="sníž. přenesená",J122,0)</f>
        <v>0</v>
      </c>
      <c r="BI122" s="146">
        <f t="shared" ref="BI122:BI127" si="8">IF(N122="nulová",J122,0)</f>
        <v>0</v>
      </c>
      <c r="BJ122" s="17" t="s">
        <v>85</v>
      </c>
      <c r="BK122" s="146">
        <f t="shared" ref="BK122:BK127" si="9">ROUND(I122*H122,2)</f>
        <v>0</v>
      </c>
      <c r="BL122" s="17" t="s">
        <v>85</v>
      </c>
      <c r="BM122" s="145" t="s">
        <v>1297</v>
      </c>
    </row>
    <row r="123" spans="2:65" s="1" customFormat="1" ht="16.5" customHeight="1">
      <c r="B123" s="32"/>
      <c r="C123" s="134" t="s">
        <v>162</v>
      </c>
      <c r="D123" s="134" t="s">
        <v>202</v>
      </c>
      <c r="E123" s="135" t="s">
        <v>1298</v>
      </c>
      <c r="F123" s="136" t="s">
        <v>1299</v>
      </c>
      <c r="G123" s="137" t="s">
        <v>574</v>
      </c>
      <c r="H123" s="138">
        <v>1</v>
      </c>
      <c r="I123" s="139"/>
      <c r="J123" s="140">
        <f t="shared" si="0"/>
        <v>0</v>
      </c>
      <c r="K123" s="136" t="s">
        <v>221</v>
      </c>
      <c r="L123" s="32"/>
      <c r="M123" s="141" t="s">
        <v>1</v>
      </c>
      <c r="N123" s="142" t="s">
        <v>42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85</v>
      </c>
      <c r="AT123" s="145" t="s">
        <v>202</v>
      </c>
      <c r="AU123" s="145" t="s">
        <v>85</v>
      </c>
      <c r="AY123" s="17" t="s">
        <v>200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85</v>
      </c>
      <c r="BK123" s="146">
        <f t="shared" si="9"/>
        <v>0</v>
      </c>
      <c r="BL123" s="17" t="s">
        <v>85</v>
      </c>
      <c r="BM123" s="145" t="s">
        <v>1300</v>
      </c>
    </row>
    <row r="124" spans="2:65" s="1" customFormat="1" ht="16.5" customHeight="1">
      <c r="B124" s="32"/>
      <c r="C124" s="134" t="s">
        <v>207</v>
      </c>
      <c r="D124" s="134" t="s">
        <v>202</v>
      </c>
      <c r="E124" s="135" t="s">
        <v>1301</v>
      </c>
      <c r="F124" s="136" t="s">
        <v>1302</v>
      </c>
      <c r="G124" s="137" t="s">
        <v>574</v>
      </c>
      <c r="H124" s="138">
        <v>1</v>
      </c>
      <c r="I124" s="139"/>
      <c r="J124" s="140">
        <f t="shared" si="0"/>
        <v>0</v>
      </c>
      <c r="K124" s="136" t="s">
        <v>221</v>
      </c>
      <c r="L124" s="32"/>
      <c r="M124" s="141" t="s">
        <v>1</v>
      </c>
      <c r="N124" s="142" t="s">
        <v>42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85</v>
      </c>
      <c r="AT124" s="145" t="s">
        <v>202</v>
      </c>
      <c r="AU124" s="145" t="s">
        <v>85</v>
      </c>
      <c r="AY124" s="17" t="s">
        <v>200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85</v>
      </c>
      <c r="BK124" s="146">
        <f t="shared" si="9"/>
        <v>0</v>
      </c>
      <c r="BL124" s="17" t="s">
        <v>85</v>
      </c>
      <c r="BM124" s="145" t="s">
        <v>1303</v>
      </c>
    </row>
    <row r="125" spans="2:65" s="1" customFormat="1" ht="16.5" customHeight="1">
      <c r="B125" s="32"/>
      <c r="C125" s="134" t="s">
        <v>223</v>
      </c>
      <c r="D125" s="134" t="s">
        <v>202</v>
      </c>
      <c r="E125" s="135" t="s">
        <v>1304</v>
      </c>
      <c r="F125" s="136" t="s">
        <v>1305</v>
      </c>
      <c r="G125" s="137" t="s">
        <v>574</v>
      </c>
      <c r="H125" s="138">
        <v>1</v>
      </c>
      <c r="I125" s="139"/>
      <c r="J125" s="140">
        <f t="shared" si="0"/>
        <v>0</v>
      </c>
      <c r="K125" s="136" t="s">
        <v>221</v>
      </c>
      <c r="L125" s="32"/>
      <c r="M125" s="141" t="s">
        <v>1</v>
      </c>
      <c r="N125" s="142" t="s">
        <v>42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85</v>
      </c>
      <c r="AT125" s="145" t="s">
        <v>202</v>
      </c>
      <c r="AU125" s="145" t="s">
        <v>85</v>
      </c>
      <c r="AY125" s="17" t="s">
        <v>200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85</v>
      </c>
      <c r="BK125" s="146">
        <f t="shared" si="9"/>
        <v>0</v>
      </c>
      <c r="BL125" s="17" t="s">
        <v>85</v>
      </c>
      <c r="BM125" s="145" t="s">
        <v>1306</v>
      </c>
    </row>
    <row r="126" spans="2:65" s="1" customFormat="1" ht="16.5" customHeight="1">
      <c r="B126" s="32"/>
      <c r="C126" s="134" t="s">
        <v>231</v>
      </c>
      <c r="D126" s="134" t="s">
        <v>202</v>
      </c>
      <c r="E126" s="135" t="s">
        <v>1307</v>
      </c>
      <c r="F126" s="136" t="s">
        <v>1308</v>
      </c>
      <c r="G126" s="137" t="s">
        <v>574</v>
      </c>
      <c r="H126" s="138">
        <v>1</v>
      </c>
      <c r="I126" s="139"/>
      <c r="J126" s="140">
        <f t="shared" si="0"/>
        <v>0</v>
      </c>
      <c r="K126" s="136" t="s">
        <v>221</v>
      </c>
      <c r="L126" s="32"/>
      <c r="M126" s="141" t="s">
        <v>1</v>
      </c>
      <c r="N126" s="142" t="s">
        <v>42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85</v>
      </c>
      <c r="AT126" s="145" t="s">
        <v>202</v>
      </c>
      <c r="AU126" s="145" t="s">
        <v>85</v>
      </c>
      <c r="AY126" s="17" t="s">
        <v>200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85</v>
      </c>
      <c r="BK126" s="146">
        <f t="shared" si="9"/>
        <v>0</v>
      </c>
      <c r="BL126" s="17" t="s">
        <v>85</v>
      </c>
      <c r="BM126" s="145" t="s">
        <v>1309</v>
      </c>
    </row>
    <row r="127" spans="2:65" s="1" customFormat="1" ht="16.5" customHeight="1">
      <c r="B127" s="32"/>
      <c r="C127" s="134" t="s">
        <v>105</v>
      </c>
      <c r="D127" s="134" t="s">
        <v>202</v>
      </c>
      <c r="E127" s="135" t="s">
        <v>1310</v>
      </c>
      <c r="F127" s="136" t="s">
        <v>1311</v>
      </c>
      <c r="G127" s="137" t="s">
        <v>574</v>
      </c>
      <c r="H127" s="138">
        <v>1</v>
      </c>
      <c r="I127" s="139"/>
      <c r="J127" s="140">
        <f t="shared" si="0"/>
        <v>0</v>
      </c>
      <c r="K127" s="136" t="s">
        <v>221</v>
      </c>
      <c r="L127" s="32"/>
      <c r="M127" s="188" t="s">
        <v>1</v>
      </c>
      <c r="N127" s="189" t="s">
        <v>42</v>
      </c>
      <c r="O127" s="190"/>
      <c r="P127" s="191">
        <f t="shared" si="1"/>
        <v>0</v>
      </c>
      <c r="Q127" s="191">
        <v>0</v>
      </c>
      <c r="R127" s="191">
        <f t="shared" si="2"/>
        <v>0</v>
      </c>
      <c r="S127" s="191">
        <v>0</v>
      </c>
      <c r="T127" s="192">
        <f t="shared" si="3"/>
        <v>0</v>
      </c>
      <c r="AR127" s="145" t="s">
        <v>85</v>
      </c>
      <c r="AT127" s="145" t="s">
        <v>202</v>
      </c>
      <c r="AU127" s="145" t="s">
        <v>85</v>
      </c>
      <c r="AY127" s="17" t="s">
        <v>200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85</v>
      </c>
      <c r="BK127" s="146">
        <f t="shared" si="9"/>
        <v>0</v>
      </c>
      <c r="BL127" s="17" t="s">
        <v>85</v>
      </c>
      <c r="BM127" s="145" t="s">
        <v>1312</v>
      </c>
    </row>
    <row r="128" spans="2:65" s="1" customFormat="1" ht="6.95" customHeight="1">
      <c r="B128" s="44"/>
      <c r="C128" s="45"/>
      <c r="D128" s="45"/>
      <c r="E128" s="45"/>
      <c r="F128" s="45"/>
      <c r="G128" s="45"/>
      <c r="H128" s="45"/>
      <c r="I128" s="45"/>
      <c r="J128" s="45"/>
      <c r="K128" s="45"/>
      <c r="L128" s="32"/>
    </row>
  </sheetData>
  <sheetProtection algorithmName="SHA-512" hashValue="C3OHwKtFnWvr9KanRuFAV+4Ewo68d3eX92s1dqiEf9UanreKDczsAwBDSzToWeP/QQO5Clj9d/eeB3e4r58Fyw==" saltValue="yA8Lag8FpKhaHgg8Ep9bb2Zr11VqQGS6XdEwY+lX41xpwND718IeV9nFJOJNLWGrxLcLrUtj24y5LV2otuZmUA==" spinCount="100000" sheet="1" objects="1" scenarios="1" formatColumns="0" formatRows="0" autoFilter="0"/>
  <autoFilter ref="C117:K127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rintOptions horizontalCentered="1"/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B2:BM14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97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106</v>
      </c>
      <c r="L4" s="20"/>
      <c r="M4" s="89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31" t="str">
        <f>'Rekapitulace stavby'!K6</f>
        <v>POHOŘELICE, ul. MLÝNSKÁ - POSUNUTÍ VÝTLAKU ODPADNÍCH VOD SEVERNÍM SMĚREM</v>
      </c>
      <c r="F7" s="232"/>
      <c r="G7" s="232"/>
      <c r="H7" s="232"/>
      <c r="L7" s="20"/>
    </row>
    <row r="8" spans="2:46" s="1" customFormat="1" ht="12" customHeight="1">
      <c r="B8" s="32"/>
      <c r="D8" s="27" t="s">
        <v>115</v>
      </c>
      <c r="L8" s="32"/>
    </row>
    <row r="9" spans="2:46" s="1" customFormat="1" ht="30" customHeight="1">
      <c r="B9" s="32"/>
      <c r="E9" s="193" t="s">
        <v>1313</v>
      </c>
      <c r="F9" s="233"/>
      <c r="G9" s="233"/>
      <c r="H9" s="233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5. 1. 2025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4" t="str">
        <f>'Rekapitulace stavby'!E14</f>
        <v>Vyplň údaj</v>
      </c>
      <c r="F18" s="215"/>
      <c r="G18" s="215"/>
      <c r="H18" s="215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>Obrtel M.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0"/>
      <c r="E27" s="220" t="s">
        <v>1</v>
      </c>
      <c r="F27" s="220"/>
      <c r="G27" s="220"/>
      <c r="H27" s="220"/>
      <c r="L27" s="90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2" t="s">
        <v>37</v>
      </c>
      <c r="J30" s="66">
        <f>ROUND(J119,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5" t="s">
        <v>41</v>
      </c>
      <c r="E33" s="27" t="s">
        <v>42</v>
      </c>
      <c r="F33" s="93">
        <f>ROUND((SUM(BE119:BE147)),  2)</f>
        <v>0</v>
      </c>
      <c r="I33" s="94">
        <v>0.21</v>
      </c>
      <c r="J33" s="93">
        <f>ROUND(((SUM(BE119:BE147))*I33),  2)</f>
        <v>0</v>
      </c>
      <c r="L33" s="32"/>
    </row>
    <row r="34" spans="2:12" s="1" customFormat="1" ht="14.45" customHeight="1">
      <c r="B34" s="32"/>
      <c r="E34" s="27" t="s">
        <v>43</v>
      </c>
      <c r="F34" s="93">
        <f>ROUND((SUM(BF119:BF147)),  2)</f>
        <v>0</v>
      </c>
      <c r="I34" s="94">
        <v>0.12</v>
      </c>
      <c r="J34" s="93">
        <f>ROUND(((SUM(BF119:BF147))*I34),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3">
        <f>ROUND((SUM(BG119:BG147)),  2)</f>
        <v>0</v>
      </c>
      <c r="I35" s="94">
        <v>0.21</v>
      </c>
      <c r="J35" s="93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3">
        <f>ROUND((SUM(BH119:BH147)),  2)</f>
        <v>0</v>
      </c>
      <c r="I36" s="94">
        <v>0.12</v>
      </c>
      <c r="J36" s="93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3">
        <f>ROUND((SUM(BI119:BI147)),  2)</f>
        <v>0</v>
      </c>
      <c r="I37" s="94">
        <v>0</v>
      </c>
      <c r="J37" s="9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5"/>
      <c r="D39" s="96" t="s">
        <v>47</v>
      </c>
      <c r="E39" s="57"/>
      <c r="F39" s="57"/>
      <c r="G39" s="97" t="s">
        <v>48</v>
      </c>
      <c r="H39" s="98" t="s">
        <v>49</v>
      </c>
      <c r="I39" s="57"/>
      <c r="J39" s="99">
        <f>SUM(J30:J37)</f>
        <v>0</v>
      </c>
      <c r="K39" s="100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52</v>
      </c>
      <c r="E61" s="34"/>
      <c r="F61" s="101" t="s">
        <v>53</v>
      </c>
      <c r="G61" s="43" t="s">
        <v>52</v>
      </c>
      <c r="H61" s="34"/>
      <c r="I61" s="34"/>
      <c r="J61" s="102" t="s">
        <v>53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52</v>
      </c>
      <c r="E76" s="34"/>
      <c r="F76" s="101" t="s">
        <v>53</v>
      </c>
      <c r="G76" s="43" t="s">
        <v>52</v>
      </c>
      <c r="H76" s="34"/>
      <c r="I76" s="34"/>
      <c r="J76" s="102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163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31" t="str">
        <f>E7</f>
        <v>POHOŘELICE, ul. MLÝNSKÁ - POSUNUTÍ VÝTLAKU ODPADNÍCH VOD SEVERNÍM SMĚREM</v>
      </c>
      <c r="F85" s="232"/>
      <c r="G85" s="232"/>
      <c r="H85" s="232"/>
      <c r="L85" s="32"/>
    </row>
    <row r="86" spans="2:47" s="1" customFormat="1" ht="12" customHeight="1">
      <c r="B86" s="32"/>
      <c r="C86" s="27" t="s">
        <v>115</v>
      </c>
      <c r="L86" s="32"/>
    </row>
    <row r="87" spans="2:47" s="1" customFormat="1" ht="30" customHeight="1">
      <c r="B87" s="32"/>
      <c r="E87" s="193" t="str">
        <f>E9</f>
        <v>PS 02 - ČERPACÍ STANICE - ELEKTRO TECHNOLOGICKÁ ČÁST</v>
      </c>
      <c r="F87" s="233"/>
      <c r="G87" s="233"/>
      <c r="H87" s="23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Pohořelice nad Svitavou</v>
      </c>
      <c r="I89" s="27" t="s">
        <v>22</v>
      </c>
      <c r="J89" s="52" t="str">
        <f>IF(J12="","",J12)</f>
        <v>5. 1. 2025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Město Pohořelice</v>
      </c>
      <c r="I91" s="27" t="s">
        <v>30</v>
      </c>
      <c r="J91" s="30" t="str">
        <f>E21</f>
        <v>AQUA PROCON s.r.o. Brno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Obrtel M.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3" t="s">
        <v>164</v>
      </c>
      <c r="D94" s="95"/>
      <c r="E94" s="95"/>
      <c r="F94" s="95"/>
      <c r="G94" s="95"/>
      <c r="H94" s="95"/>
      <c r="I94" s="95"/>
      <c r="J94" s="104" t="s">
        <v>165</v>
      </c>
      <c r="K94" s="95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5" t="s">
        <v>166</v>
      </c>
      <c r="J96" s="66">
        <f>J119</f>
        <v>0</v>
      </c>
      <c r="L96" s="32"/>
      <c r="AU96" s="17" t="s">
        <v>167</v>
      </c>
    </row>
    <row r="97" spans="2:12" s="8" customFormat="1" ht="24.95" customHeight="1">
      <c r="B97" s="106"/>
      <c r="D97" s="107" t="s">
        <v>1314</v>
      </c>
      <c r="E97" s="108"/>
      <c r="F97" s="108"/>
      <c r="G97" s="108"/>
      <c r="H97" s="108"/>
      <c r="I97" s="108"/>
      <c r="J97" s="109">
        <f>J120</f>
        <v>0</v>
      </c>
      <c r="L97" s="106"/>
    </row>
    <row r="98" spans="2:12" s="9" customFormat="1" ht="19.899999999999999" customHeight="1">
      <c r="B98" s="110"/>
      <c r="D98" s="111" t="s">
        <v>1315</v>
      </c>
      <c r="E98" s="112"/>
      <c r="F98" s="112"/>
      <c r="G98" s="112"/>
      <c r="H98" s="112"/>
      <c r="I98" s="112"/>
      <c r="J98" s="113">
        <f>J121</f>
        <v>0</v>
      </c>
      <c r="L98" s="110"/>
    </row>
    <row r="99" spans="2:12" s="9" customFormat="1" ht="19.899999999999999" customHeight="1">
      <c r="B99" s="110"/>
      <c r="D99" s="111" t="s">
        <v>1316</v>
      </c>
      <c r="E99" s="112"/>
      <c r="F99" s="112"/>
      <c r="G99" s="112"/>
      <c r="H99" s="112"/>
      <c r="I99" s="112"/>
      <c r="J99" s="113">
        <f>J133</f>
        <v>0</v>
      </c>
      <c r="L99" s="110"/>
    </row>
    <row r="100" spans="2:12" s="1" customFormat="1" ht="21.75" customHeight="1">
      <c r="B100" s="32"/>
      <c r="L100" s="32"/>
    </row>
    <row r="101" spans="2:12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12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5" customHeight="1">
      <c r="B106" s="32"/>
      <c r="C106" s="21" t="s">
        <v>185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26.25" customHeight="1">
      <c r="B109" s="32"/>
      <c r="E109" s="231" t="str">
        <f>E7</f>
        <v>POHOŘELICE, ul. MLÝNSKÁ - POSUNUTÍ VÝTLAKU ODPADNÍCH VOD SEVERNÍM SMĚREM</v>
      </c>
      <c r="F109" s="232"/>
      <c r="G109" s="232"/>
      <c r="H109" s="232"/>
      <c r="L109" s="32"/>
    </row>
    <row r="110" spans="2:12" s="1" customFormat="1" ht="12" customHeight="1">
      <c r="B110" s="32"/>
      <c r="C110" s="27" t="s">
        <v>115</v>
      </c>
      <c r="L110" s="32"/>
    </row>
    <row r="111" spans="2:12" s="1" customFormat="1" ht="30" customHeight="1">
      <c r="B111" s="32"/>
      <c r="E111" s="193" t="str">
        <f>E9</f>
        <v>PS 02 - ČERPACÍ STANICE - ELEKTRO TECHNOLOGICKÁ ČÁST</v>
      </c>
      <c r="F111" s="233"/>
      <c r="G111" s="233"/>
      <c r="H111" s="233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>Pohořelice nad Svitavou</v>
      </c>
      <c r="I113" s="27" t="s">
        <v>22</v>
      </c>
      <c r="J113" s="52" t="str">
        <f>IF(J12="","",J12)</f>
        <v>5. 1. 2025</v>
      </c>
      <c r="L113" s="32"/>
    </row>
    <row r="114" spans="2:65" s="1" customFormat="1" ht="6.95" customHeight="1">
      <c r="B114" s="32"/>
      <c r="L114" s="32"/>
    </row>
    <row r="115" spans="2:65" s="1" customFormat="1" ht="25.7" customHeight="1">
      <c r="B115" s="32"/>
      <c r="C115" s="27" t="s">
        <v>24</v>
      </c>
      <c r="F115" s="25" t="str">
        <f>E15</f>
        <v>Město Pohořelice</v>
      </c>
      <c r="I115" s="27" t="s">
        <v>30</v>
      </c>
      <c r="J115" s="30" t="str">
        <f>E21</f>
        <v>AQUA PROCON s.r.o. Brno</v>
      </c>
      <c r="L115" s="32"/>
    </row>
    <row r="116" spans="2:65" s="1" customFormat="1" ht="15.2" customHeight="1">
      <c r="B116" s="32"/>
      <c r="C116" s="27" t="s">
        <v>28</v>
      </c>
      <c r="F116" s="25" t="str">
        <f>IF(E18="","",E18)</f>
        <v>Vyplň údaj</v>
      </c>
      <c r="I116" s="27" t="s">
        <v>33</v>
      </c>
      <c r="J116" s="30" t="str">
        <f>E24</f>
        <v>Obrtel M.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14"/>
      <c r="C118" s="115" t="s">
        <v>186</v>
      </c>
      <c r="D118" s="116" t="s">
        <v>62</v>
      </c>
      <c r="E118" s="116" t="s">
        <v>58</v>
      </c>
      <c r="F118" s="116" t="s">
        <v>59</v>
      </c>
      <c r="G118" s="116" t="s">
        <v>187</v>
      </c>
      <c r="H118" s="116" t="s">
        <v>188</v>
      </c>
      <c r="I118" s="116" t="s">
        <v>189</v>
      </c>
      <c r="J118" s="116" t="s">
        <v>165</v>
      </c>
      <c r="K118" s="117" t="s">
        <v>190</v>
      </c>
      <c r="L118" s="114"/>
      <c r="M118" s="59" t="s">
        <v>1</v>
      </c>
      <c r="N118" s="60" t="s">
        <v>41</v>
      </c>
      <c r="O118" s="60" t="s">
        <v>191</v>
      </c>
      <c r="P118" s="60" t="s">
        <v>192</v>
      </c>
      <c r="Q118" s="60" t="s">
        <v>193</v>
      </c>
      <c r="R118" s="60" t="s">
        <v>194</v>
      </c>
      <c r="S118" s="60" t="s">
        <v>195</v>
      </c>
      <c r="T118" s="61" t="s">
        <v>196</v>
      </c>
    </row>
    <row r="119" spans="2:65" s="1" customFormat="1" ht="22.9" customHeight="1">
      <c r="B119" s="32"/>
      <c r="C119" s="64" t="s">
        <v>197</v>
      </c>
      <c r="J119" s="118">
        <f>BK119</f>
        <v>0</v>
      </c>
      <c r="L119" s="32"/>
      <c r="M119" s="62"/>
      <c r="N119" s="53"/>
      <c r="O119" s="53"/>
      <c r="P119" s="119">
        <f>P120</f>
        <v>0</v>
      </c>
      <c r="Q119" s="53"/>
      <c r="R119" s="119">
        <f>R120</f>
        <v>0</v>
      </c>
      <c r="S119" s="53"/>
      <c r="T119" s="120">
        <f>T120</f>
        <v>0</v>
      </c>
      <c r="AT119" s="17" t="s">
        <v>76</v>
      </c>
      <c r="AU119" s="17" t="s">
        <v>167</v>
      </c>
      <c r="BK119" s="121">
        <f>BK120</f>
        <v>0</v>
      </c>
    </row>
    <row r="120" spans="2:65" s="11" customFormat="1" ht="25.9" customHeight="1">
      <c r="B120" s="122"/>
      <c r="D120" s="123" t="s">
        <v>76</v>
      </c>
      <c r="E120" s="124" t="s">
        <v>198</v>
      </c>
      <c r="F120" s="124" t="s">
        <v>198</v>
      </c>
      <c r="I120" s="125"/>
      <c r="J120" s="126">
        <f>BK120</f>
        <v>0</v>
      </c>
      <c r="L120" s="122"/>
      <c r="M120" s="127"/>
      <c r="P120" s="128">
        <f>P121+P133</f>
        <v>0</v>
      </c>
      <c r="R120" s="128">
        <f>R121+R133</f>
        <v>0</v>
      </c>
      <c r="T120" s="129">
        <f>T121+T133</f>
        <v>0</v>
      </c>
      <c r="AR120" s="123" t="s">
        <v>85</v>
      </c>
      <c r="AT120" s="130" t="s">
        <v>76</v>
      </c>
      <c r="AU120" s="130" t="s">
        <v>77</v>
      </c>
      <c r="AY120" s="123" t="s">
        <v>200</v>
      </c>
      <c r="BK120" s="131">
        <f>BK121+BK133</f>
        <v>0</v>
      </c>
    </row>
    <row r="121" spans="2:65" s="11" customFormat="1" ht="22.9" customHeight="1">
      <c r="B121" s="122"/>
      <c r="D121" s="123" t="s">
        <v>76</v>
      </c>
      <c r="E121" s="132" t="s">
        <v>1317</v>
      </c>
      <c r="F121" s="132" t="s">
        <v>1318</v>
      </c>
      <c r="I121" s="125"/>
      <c r="J121" s="133">
        <f>BK121</f>
        <v>0</v>
      </c>
      <c r="L121" s="122"/>
      <c r="M121" s="127"/>
      <c r="P121" s="128">
        <f>SUM(P122:P132)</f>
        <v>0</v>
      </c>
      <c r="R121" s="128">
        <f>SUM(R122:R132)</f>
        <v>0</v>
      </c>
      <c r="T121" s="129">
        <f>SUM(T122:T132)</f>
        <v>0</v>
      </c>
      <c r="AR121" s="123" t="s">
        <v>162</v>
      </c>
      <c r="AT121" s="130" t="s">
        <v>76</v>
      </c>
      <c r="AU121" s="130" t="s">
        <v>85</v>
      </c>
      <c r="AY121" s="123" t="s">
        <v>200</v>
      </c>
      <c r="BK121" s="131">
        <f>SUM(BK122:BK132)</f>
        <v>0</v>
      </c>
    </row>
    <row r="122" spans="2:65" s="1" customFormat="1" ht="24.2" customHeight="1">
      <c r="B122" s="32"/>
      <c r="C122" s="134" t="s">
        <v>85</v>
      </c>
      <c r="D122" s="134" t="s">
        <v>202</v>
      </c>
      <c r="E122" s="135" t="s">
        <v>1319</v>
      </c>
      <c r="F122" s="136" t="s">
        <v>1320</v>
      </c>
      <c r="G122" s="137" t="s">
        <v>1321</v>
      </c>
      <c r="H122" s="138">
        <v>1</v>
      </c>
      <c r="I122" s="139"/>
      <c r="J122" s="140">
        <f>ROUND(I122*H122,2)</f>
        <v>0</v>
      </c>
      <c r="K122" s="136" t="s">
        <v>221</v>
      </c>
      <c r="L122" s="32"/>
      <c r="M122" s="141" t="s">
        <v>1</v>
      </c>
      <c r="N122" s="142" t="s">
        <v>42</v>
      </c>
      <c r="P122" s="143">
        <f>O122*H122</f>
        <v>0</v>
      </c>
      <c r="Q122" s="143">
        <v>0</v>
      </c>
      <c r="R122" s="143">
        <f>Q122*H122</f>
        <v>0</v>
      </c>
      <c r="S122" s="143">
        <v>0</v>
      </c>
      <c r="T122" s="144">
        <f>S122*H122</f>
        <v>0</v>
      </c>
      <c r="AR122" s="145" t="s">
        <v>85</v>
      </c>
      <c r="AT122" s="145" t="s">
        <v>202</v>
      </c>
      <c r="AU122" s="145" t="s">
        <v>87</v>
      </c>
      <c r="AY122" s="17" t="s">
        <v>200</v>
      </c>
      <c r="BE122" s="146">
        <f>IF(N122="základní",J122,0)</f>
        <v>0</v>
      </c>
      <c r="BF122" s="146">
        <f>IF(N122="snížená",J122,0)</f>
        <v>0</v>
      </c>
      <c r="BG122" s="146">
        <f>IF(N122="zákl. přenesená",J122,0)</f>
        <v>0</v>
      </c>
      <c r="BH122" s="146">
        <f>IF(N122="sníž. přenesená",J122,0)</f>
        <v>0</v>
      </c>
      <c r="BI122" s="146">
        <f>IF(N122="nulová",J122,0)</f>
        <v>0</v>
      </c>
      <c r="BJ122" s="17" t="s">
        <v>85</v>
      </c>
      <c r="BK122" s="146">
        <f>ROUND(I122*H122,2)</f>
        <v>0</v>
      </c>
      <c r="BL122" s="17" t="s">
        <v>85</v>
      </c>
      <c r="BM122" s="145" t="s">
        <v>87</v>
      </c>
    </row>
    <row r="123" spans="2:65" s="14" customFormat="1" ht="11.25">
      <c r="B123" s="162"/>
      <c r="D123" s="148" t="s">
        <v>209</v>
      </c>
      <c r="E123" s="163" t="s">
        <v>1</v>
      </c>
      <c r="F123" s="164" t="s">
        <v>1322</v>
      </c>
      <c r="H123" s="163" t="s">
        <v>1</v>
      </c>
      <c r="I123" s="165"/>
      <c r="L123" s="162"/>
      <c r="M123" s="166"/>
      <c r="T123" s="167"/>
      <c r="AT123" s="163" t="s">
        <v>209</v>
      </c>
      <c r="AU123" s="163" t="s">
        <v>87</v>
      </c>
      <c r="AV123" s="14" t="s">
        <v>85</v>
      </c>
      <c r="AW123" s="14" t="s">
        <v>32</v>
      </c>
      <c r="AX123" s="14" t="s">
        <v>77</v>
      </c>
      <c r="AY123" s="163" t="s">
        <v>200</v>
      </c>
    </row>
    <row r="124" spans="2:65" s="14" customFormat="1" ht="22.5">
      <c r="B124" s="162"/>
      <c r="D124" s="148" t="s">
        <v>209</v>
      </c>
      <c r="E124" s="163" t="s">
        <v>1</v>
      </c>
      <c r="F124" s="164" t="s">
        <v>1323</v>
      </c>
      <c r="H124" s="163" t="s">
        <v>1</v>
      </c>
      <c r="I124" s="165"/>
      <c r="L124" s="162"/>
      <c r="M124" s="166"/>
      <c r="T124" s="167"/>
      <c r="AT124" s="163" t="s">
        <v>209</v>
      </c>
      <c r="AU124" s="163" t="s">
        <v>87</v>
      </c>
      <c r="AV124" s="14" t="s">
        <v>85</v>
      </c>
      <c r="AW124" s="14" t="s">
        <v>32</v>
      </c>
      <c r="AX124" s="14" t="s">
        <v>77</v>
      </c>
      <c r="AY124" s="163" t="s">
        <v>200</v>
      </c>
    </row>
    <row r="125" spans="2:65" s="14" customFormat="1" ht="22.5">
      <c r="B125" s="162"/>
      <c r="D125" s="148" t="s">
        <v>209</v>
      </c>
      <c r="E125" s="163" t="s">
        <v>1</v>
      </c>
      <c r="F125" s="164" t="s">
        <v>1324</v>
      </c>
      <c r="H125" s="163" t="s">
        <v>1</v>
      </c>
      <c r="I125" s="165"/>
      <c r="L125" s="162"/>
      <c r="M125" s="166"/>
      <c r="T125" s="167"/>
      <c r="AT125" s="163" t="s">
        <v>209</v>
      </c>
      <c r="AU125" s="163" t="s">
        <v>87</v>
      </c>
      <c r="AV125" s="14" t="s">
        <v>85</v>
      </c>
      <c r="AW125" s="14" t="s">
        <v>32</v>
      </c>
      <c r="AX125" s="14" t="s">
        <v>77</v>
      </c>
      <c r="AY125" s="163" t="s">
        <v>200</v>
      </c>
    </row>
    <row r="126" spans="2:65" s="14" customFormat="1" ht="22.5">
      <c r="B126" s="162"/>
      <c r="D126" s="148" t="s">
        <v>209</v>
      </c>
      <c r="E126" s="163" t="s">
        <v>1</v>
      </c>
      <c r="F126" s="164" t="s">
        <v>1325</v>
      </c>
      <c r="H126" s="163" t="s">
        <v>1</v>
      </c>
      <c r="I126" s="165"/>
      <c r="L126" s="162"/>
      <c r="M126" s="166"/>
      <c r="T126" s="167"/>
      <c r="AT126" s="163" t="s">
        <v>209</v>
      </c>
      <c r="AU126" s="163" t="s">
        <v>87</v>
      </c>
      <c r="AV126" s="14" t="s">
        <v>85</v>
      </c>
      <c r="AW126" s="14" t="s">
        <v>32</v>
      </c>
      <c r="AX126" s="14" t="s">
        <v>77</v>
      </c>
      <c r="AY126" s="163" t="s">
        <v>200</v>
      </c>
    </row>
    <row r="127" spans="2:65" s="14" customFormat="1" ht="22.5">
      <c r="B127" s="162"/>
      <c r="D127" s="148" t="s">
        <v>209</v>
      </c>
      <c r="E127" s="163" t="s">
        <v>1</v>
      </c>
      <c r="F127" s="164" t="s">
        <v>1326</v>
      </c>
      <c r="H127" s="163" t="s">
        <v>1</v>
      </c>
      <c r="I127" s="165"/>
      <c r="L127" s="162"/>
      <c r="M127" s="166"/>
      <c r="T127" s="167"/>
      <c r="AT127" s="163" t="s">
        <v>209</v>
      </c>
      <c r="AU127" s="163" t="s">
        <v>87</v>
      </c>
      <c r="AV127" s="14" t="s">
        <v>85</v>
      </c>
      <c r="AW127" s="14" t="s">
        <v>32</v>
      </c>
      <c r="AX127" s="14" t="s">
        <v>77</v>
      </c>
      <c r="AY127" s="163" t="s">
        <v>200</v>
      </c>
    </row>
    <row r="128" spans="2:65" s="14" customFormat="1" ht="11.25">
      <c r="B128" s="162"/>
      <c r="D128" s="148" t="s">
        <v>209</v>
      </c>
      <c r="E128" s="163" t="s">
        <v>1</v>
      </c>
      <c r="F128" s="164" t="s">
        <v>1327</v>
      </c>
      <c r="H128" s="163" t="s">
        <v>1</v>
      </c>
      <c r="I128" s="165"/>
      <c r="L128" s="162"/>
      <c r="M128" s="166"/>
      <c r="T128" s="167"/>
      <c r="AT128" s="163" t="s">
        <v>209</v>
      </c>
      <c r="AU128" s="163" t="s">
        <v>87</v>
      </c>
      <c r="AV128" s="14" t="s">
        <v>85</v>
      </c>
      <c r="AW128" s="14" t="s">
        <v>32</v>
      </c>
      <c r="AX128" s="14" t="s">
        <v>77</v>
      </c>
      <c r="AY128" s="163" t="s">
        <v>200</v>
      </c>
    </row>
    <row r="129" spans="2:65" s="14" customFormat="1" ht="11.25">
      <c r="B129" s="162"/>
      <c r="D129" s="148" t="s">
        <v>209</v>
      </c>
      <c r="E129" s="163" t="s">
        <v>1</v>
      </c>
      <c r="F129" s="164" t="s">
        <v>1328</v>
      </c>
      <c r="H129" s="163" t="s">
        <v>1</v>
      </c>
      <c r="I129" s="165"/>
      <c r="L129" s="162"/>
      <c r="M129" s="166"/>
      <c r="T129" s="167"/>
      <c r="AT129" s="163" t="s">
        <v>209</v>
      </c>
      <c r="AU129" s="163" t="s">
        <v>87</v>
      </c>
      <c r="AV129" s="14" t="s">
        <v>85</v>
      </c>
      <c r="AW129" s="14" t="s">
        <v>32</v>
      </c>
      <c r="AX129" s="14" t="s">
        <v>77</v>
      </c>
      <c r="AY129" s="163" t="s">
        <v>200</v>
      </c>
    </row>
    <row r="130" spans="2:65" s="14" customFormat="1" ht="11.25">
      <c r="B130" s="162"/>
      <c r="D130" s="148" t="s">
        <v>209</v>
      </c>
      <c r="E130" s="163" t="s">
        <v>1</v>
      </c>
      <c r="F130" s="164" t="s">
        <v>1329</v>
      </c>
      <c r="H130" s="163" t="s">
        <v>1</v>
      </c>
      <c r="I130" s="165"/>
      <c r="L130" s="162"/>
      <c r="M130" s="166"/>
      <c r="T130" s="167"/>
      <c r="AT130" s="163" t="s">
        <v>209</v>
      </c>
      <c r="AU130" s="163" t="s">
        <v>87</v>
      </c>
      <c r="AV130" s="14" t="s">
        <v>85</v>
      </c>
      <c r="AW130" s="14" t="s">
        <v>32</v>
      </c>
      <c r="AX130" s="14" t="s">
        <v>77</v>
      </c>
      <c r="AY130" s="163" t="s">
        <v>200</v>
      </c>
    </row>
    <row r="131" spans="2:65" s="14" customFormat="1" ht="11.25">
      <c r="B131" s="162"/>
      <c r="D131" s="148" t="s">
        <v>209</v>
      </c>
      <c r="E131" s="163" t="s">
        <v>1</v>
      </c>
      <c r="F131" s="164" t="s">
        <v>1330</v>
      </c>
      <c r="H131" s="163" t="s">
        <v>1</v>
      </c>
      <c r="I131" s="165"/>
      <c r="L131" s="162"/>
      <c r="M131" s="166"/>
      <c r="T131" s="167"/>
      <c r="AT131" s="163" t="s">
        <v>209</v>
      </c>
      <c r="AU131" s="163" t="s">
        <v>87</v>
      </c>
      <c r="AV131" s="14" t="s">
        <v>85</v>
      </c>
      <c r="AW131" s="14" t="s">
        <v>32</v>
      </c>
      <c r="AX131" s="14" t="s">
        <v>77</v>
      </c>
      <c r="AY131" s="163" t="s">
        <v>200</v>
      </c>
    </row>
    <row r="132" spans="2:65" s="12" customFormat="1" ht="11.25">
      <c r="B132" s="147"/>
      <c r="D132" s="148" t="s">
        <v>209</v>
      </c>
      <c r="E132" s="149" t="s">
        <v>1</v>
      </c>
      <c r="F132" s="150" t="s">
        <v>85</v>
      </c>
      <c r="H132" s="151">
        <v>1</v>
      </c>
      <c r="I132" s="152"/>
      <c r="L132" s="147"/>
      <c r="M132" s="153"/>
      <c r="T132" s="154"/>
      <c r="AT132" s="149" t="s">
        <v>209</v>
      </c>
      <c r="AU132" s="149" t="s">
        <v>87</v>
      </c>
      <c r="AV132" s="12" t="s">
        <v>87</v>
      </c>
      <c r="AW132" s="12" t="s">
        <v>32</v>
      </c>
      <c r="AX132" s="12" t="s">
        <v>85</v>
      </c>
      <c r="AY132" s="149" t="s">
        <v>200</v>
      </c>
    </row>
    <row r="133" spans="2:65" s="11" customFormat="1" ht="22.9" customHeight="1">
      <c r="B133" s="122"/>
      <c r="D133" s="123" t="s">
        <v>76</v>
      </c>
      <c r="E133" s="132" t="s">
        <v>1331</v>
      </c>
      <c r="F133" s="132" t="s">
        <v>1332</v>
      </c>
      <c r="I133" s="125"/>
      <c r="J133" s="133">
        <f>BK133</f>
        <v>0</v>
      </c>
      <c r="L133" s="122"/>
      <c r="M133" s="127"/>
      <c r="P133" s="128">
        <f>SUM(P134:P147)</f>
        <v>0</v>
      </c>
      <c r="R133" s="128">
        <f>SUM(R134:R147)</f>
        <v>0</v>
      </c>
      <c r="T133" s="129">
        <f>SUM(T134:T147)</f>
        <v>0</v>
      </c>
      <c r="AR133" s="123" t="s">
        <v>162</v>
      </c>
      <c r="AT133" s="130" t="s">
        <v>76</v>
      </c>
      <c r="AU133" s="130" t="s">
        <v>85</v>
      </c>
      <c r="AY133" s="123" t="s">
        <v>200</v>
      </c>
      <c r="BK133" s="131">
        <f>SUM(BK134:BK147)</f>
        <v>0</v>
      </c>
    </row>
    <row r="134" spans="2:65" s="1" customFormat="1" ht="24.2" customHeight="1">
      <c r="B134" s="32"/>
      <c r="C134" s="134" t="s">
        <v>87</v>
      </c>
      <c r="D134" s="134" t="s">
        <v>202</v>
      </c>
      <c r="E134" s="135" t="s">
        <v>1333</v>
      </c>
      <c r="F134" s="136" t="s">
        <v>1334</v>
      </c>
      <c r="G134" s="137" t="s">
        <v>1321</v>
      </c>
      <c r="H134" s="138">
        <v>1</v>
      </c>
      <c r="I134" s="139"/>
      <c r="J134" s="140">
        <f>ROUND(I134*H134,2)</f>
        <v>0</v>
      </c>
      <c r="K134" s="136" t="s">
        <v>221</v>
      </c>
      <c r="L134" s="32"/>
      <c r="M134" s="141" t="s">
        <v>1</v>
      </c>
      <c r="N134" s="142" t="s">
        <v>42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85</v>
      </c>
      <c r="AT134" s="145" t="s">
        <v>202</v>
      </c>
      <c r="AU134" s="145" t="s">
        <v>87</v>
      </c>
      <c r="AY134" s="17" t="s">
        <v>200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7" t="s">
        <v>85</v>
      </c>
      <c r="BK134" s="146">
        <f>ROUND(I134*H134,2)</f>
        <v>0</v>
      </c>
      <c r="BL134" s="17" t="s">
        <v>85</v>
      </c>
      <c r="BM134" s="145" t="s">
        <v>1335</v>
      </c>
    </row>
    <row r="135" spans="2:65" s="14" customFormat="1" ht="11.25">
      <c r="B135" s="162"/>
      <c r="D135" s="148" t="s">
        <v>209</v>
      </c>
      <c r="E135" s="163" t="s">
        <v>1</v>
      </c>
      <c r="F135" s="164" t="s">
        <v>1322</v>
      </c>
      <c r="H135" s="163" t="s">
        <v>1</v>
      </c>
      <c r="I135" s="165"/>
      <c r="L135" s="162"/>
      <c r="M135" s="166"/>
      <c r="T135" s="167"/>
      <c r="AT135" s="163" t="s">
        <v>209</v>
      </c>
      <c r="AU135" s="163" t="s">
        <v>87</v>
      </c>
      <c r="AV135" s="14" t="s">
        <v>85</v>
      </c>
      <c r="AW135" s="14" t="s">
        <v>32</v>
      </c>
      <c r="AX135" s="14" t="s">
        <v>77</v>
      </c>
      <c r="AY135" s="163" t="s">
        <v>200</v>
      </c>
    </row>
    <row r="136" spans="2:65" s="14" customFormat="1" ht="22.5">
      <c r="B136" s="162"/>
      <c r="D136" s="148" t="s">
        <v>209</v>
      </c>
      <c r="E136" s="163" t="s">
        <v>1</v>
      </c>
      <c r="F136" s="164" t="s">
        <v>1336</v>
      </c>
      <c r="H136" s="163" t="s">
        <v>1</v>
      </c>
      <c r="I136" s="165"/>
      <c r="L136" s="162"/>
      <c r="M136" s="166"/>
      <c r="T136" s="167"/>
      <c r="AT136" s="163" t="s">
        <v>209</v>
      </c>
      <c r="AU136" s="163" t="s">
        <v>87</v>
      </c>
      <c r="AV136" s="14" t="s">
        <v>85</v>
      </c>
      <c r="AW136" s="14" t="s">
        <v>32</v>
      </c>
      <c r="AX136" s="14" t="s">
        <v>77</v>
      </c>
      <c r="AY136" s="163" t="s">
        <v>200</v>
      </c>
    </row>
    <row r="137" spans="2:65" s="14" customFormat="1" ht="11.25">
      <c r="B137" s="162"/>
      <c r="D137" s="148" t="s">
        <v>209</v>
      </c>
      <c r="E137" s="163" t="s">
        <v>1</v>
      </c>
      <c r="F137" s="164" t="s">
        <v>1337</v>
      </c>
      <c r="H137" s="163" t="s">
        <v>1</v>
      </c>
      <c r="I137" s="165"/>
      <c r="L137" s="162"/>
      <c r="M137" s="166"/>
      <c r="T137" s="167"/>
      <c r="AT137" s="163" t="s">
        <v>209</v>
      </c>
      <c r="AU137" s="163" t="s">
        <v>87</v>
      </c>
      <c r="AV137" s="14" t="s">
        <v>85</v>
      </c>
      <c r="AW137" s="14" t="s">
        <v>32</v>
      </c>
      <c r="AX137" s="14" t="s">
        <v>77</v>
      </c>
      <c r="AY137" s="163" t="s">
        <v>200</v>
      </c>
    </row>
    <row r="138" spans="2:65" s="14" customFormat="1" ht="11.25">
      <c r="B138" s="162"/>
      <c r="D138" s="148" t="s">
        <v>209</v>
      </c>
      <c r="E138" s="163" t="s">
        <v>1</v>
      </c>
      <c r="F138" s="164" t="s">
        <v>1328</v>
      </c>
      <c r="H138" s="163" t="s">
        <v>1</v>
      </c>
      <c r="I138" s="165"/>
      <c r="L138" s="162"/>
      <c r="M138" s="166"/>
      <c r="T138" s="167"/>
      <c r="AT138" s="163" t="s">
        <v>209</v>
      </c>
      <c r="AU138" s="163" t="s">
        <v>87</v>
      </c>
      <c r="AV138" s="14" t="s">
        <v>85</v>
      </c>
      <c r="AW138" s="14" t="s">
        <v>32</v>
      </c>
      <c r="AX138" s="14" t="s">
        <v>77</v>
      </c>
      <c r="AY138" s="163" t="s">
        <v>200</v>
      </c>
    </row>
    <row r="139" spans="2:65" s="14" customFormat="1" ht="22.5">
      <c r="B139" s="162"/>
      <c r="D139" s="148" t="s">
        <v>209</v>
      </c>
      <c r="E139" s="163" t="s">
        <v>1</v>
      </c>
      <c r="F139" s="164" t="s">
        <v>1338</v>
      </c>
      <c r="H139" s="163" t="s">
        <v>1</v>
      </c>
      <c r="I139" s="165"/>
      <c r="L139" s="162"/>
      <c r="M139" s="166"/>
      <c r="T139" s="167"/>
      <c r="AT139" s="163" t="s">
        <v>209</v>
      </c>
      <c r="AU139" s="163" t="s">
        <v>87</v>
      </c>
      <c r="AV139" s="14" t="s">
        <v>85</v>
      </c>
      <c r="AW139" s="14" t="s">
        <v>32</v>
      </c>
      <c r="AX139" s="14" t="s">
        <v>77</v>
      </c>
      <c r="AY139" s="163" t="s">
        <v>200</v>
      </c>
    </row>
    <row r="140" spans="2:65" s="14" customFormat="1" ht="22.5">
      <c r="B140" s="162"/>
      <c r="D140" s="148" t="s">
        <v>209</v>
      </c>
      <c r="E140" s="163" t="s">
        <v>1</v>
      </c>
      <c r="F140" s="164" t="s">
        <v>1339</v>
      </c>
      <c r="H140" s="163" t="s">
        <v>1</v>
      </c>
      <c r="I140" s="165"/>
      <c r="L140" s="162"/>
      <c r="M140" s="166"/>
      <c r="T140" s="167"/>
      <c r="AT140" s="163" t="s">
        <v>209</v>
      </c>
      <c r="AU140" s="163" t="s">
        <v>87</v>
      </c>
      <c r="AV140" s="14" t="s">
        <v>85</v>
      </c>
      <c r="AW140" s="14" t="s">
        <v>32</v>
      </c>
      <c r="AX140" s="14" t="s">
        <v>77</v>
      </c>
      <c r="AY140" s="163" t="s">
        <v>200</v>
      </c>
    </row>
    <row r="141" spans="2:65" s="14" customFormat="1" ht="22.5">
      <c r="B141" s="162"/>
      <c r="D141" s="148" t="s">
        <v>209</v>
      </c>
      <c r="E141" s="163" t="s">
        <v>1</v>
      </c>
      <c r="F141" s="164" t="s">
        <v>1340</v>
      </c>
      <c r="H141" s="163" t="s">
        <v>1</v>
      </c>
      <c r="I141" s="165"/>
      <c r="L141" s="162"/>
      <c r="M141" s="166"/>
      <c r="T141" s="167"/>
      <c r="AT141" s="163" t="s">
        <v>209</v>
      </c>
      <c r="AU141" s="163" t="s">
        <v>87</v>
      </c>
      <c r="AV141" s="14" t="s">
        <v>85</v>
      </c>
      <c r="AW141" s="14" t="s">
        <v>32</v>
      </c>
      <c r="AX141" s="14" t="s">
        <v>77</v>
      </c>
      <c r="AY141" s="163" t="s">
        <v>200</v>
      </c>
    </row>
    <row r="142" spans="2:65" s="14" customFormat="1" ht="22.5">
      <c r="B142" s="162"/>
      <c r="D142" s="148" t="s">
        <v>209</v>
      </c>
      <c r="E142" s="163" t="s">
        <v>1</v>
      </c>
      <c r="F142" s="164" t="s">
        <v>1341</v>
      </c>
      <c r="H142" s="163" t="s">
        <v>1</v>
      </c>
      <c r="I142" s="165"/>
      <c r="L142" s="162"/>
      <c r="M142" s="166"/>
      <c r="T142" s="167"/>
      <c r="AT142" s="163" t="s">
        <v>209</v>
      </c>
      <c r="AU142" s="163" t="s">
        <v>87</v>
      </c>
      <c r="AV142" s="14" t="s">
        <v>85</v>
      </c>
      <c r="AW142" s="14" t="s">
        <v>32</v>
      </c>
      <c r="AX142" s="14" t="s">
        <v>77</v>
      </c>
      <c r="AY142" s="163" t="s">
        <v>200</v>
      </c>
    </row>
    <row r="143" spans="2:65" s="14" customFormat="1" ht="22.5">
      <c r="B143" s="162"/>
      <c r="D143" s="148" t="s">
        <v>209</v>
      </c>
      <c r="E143" s="163" t="s">
        <v>1</v>
      </c>
      <c r="F143" s="164" t="s">
        <v>1342</v>
      </c>
      <c r="H143" s="163" t="s">
        <v>1</v>
      </c>
      <c r="I143" s="165"/>
      <c r="L143" s="162"/>
      <c r="M143" s="166"/>
      <c r="T143" s="167"/>
      <c r="AT143" s="163" t="s">
        <v>209</v>
      </c>
      <c r="AU143" s="163" t="s">
        <v>87</v>
      </c>
      <c r="AV143" s="14" t="s">
        <v>85</v>
      </c>
      <c r="AW143" s="14" t="s">
        <v>32</v>
      </c>
      <c r="AX143" s="14" t="s">
        <v>77</v>
      </c>
      <c r="AY143" s="163" t="s">
        <v>200</v>
      </c>
    </row>
    <row r="144" spans="2:65" s="14" customFormat="1" ht="22.5">
      <c r="B144" s="162"/>
      <c r="D144" s="148" t="s">
        <v>209</v>
      </c>
      <c r="E144" s="163" t="s">
        <v>1</v>
      </c>
      <c r="F144" s="164" t="s">
        <v>1343</v>
      </c>
      <c r="H144" s="163" t="s">
        <v>1</v>
      </c>
      <c r="I144" s="165"/>
      <c r="L144" s="162"/>
      <c r="M144" s="166"/>
      <c r="T144" s="167"/>
      <c r="AT144" s="163" t="s">
        <v>209</v>
      </c>
      <c r="AU144" s="163" t="s">
        <v>87</v>
      </c>
      <c r="AV144" s="14" t="s">
        <v>85</v>
      </c>
      <c r="AW144" s="14" t="s">
        <v>32</v>
      </c>
      <c r="AX144" s="14" t="s">
        <v>77</v>
      </c>
      <c r="AY144" s="163" t="s">
        <v>200</v>
      </c>
    </row>
    <row r="145" spans="2:51" s="14" customFormat="1" ht="11.25">
      <c r="B145" s="162"/>
      <c r="D145" s="148" t="s">
        <v>209</v>
      </c>
      <c r="E145" s="163" t="s">
        <v>1</v>
      </c>
      <c r="F145" s="164" t="s">
        <v>1344</v>
      </c>
      <c r="H145" s="163" t="s">
        <v>1</v>
      </c>
      <c r="I145" s="165"/>
      <c r="L145" s="162"/>
      <c r="M145" s="166"/>
      <c r="T145" s="167"/>
      <c r="AT145" s="163" t="s">
        <v>209</v>
      </c>
      <c r="AU145" s="163" t="s">
        <v>87</v>
      </c>
      <c r="AV145" s="14" t="s">
        <v>85</v>
      </c>
      <c r="AW145" s="14" t="s">
        <v>32</v>
      </c>
      <c r="AX145" s="14" t="s">
        <v>77</v>
      </c>
      <c r="AY145" s="163" t="s">
        <v>200</v>
      </c>
    </row>
    <row r="146" spans="2:51" s="14" customFormat="1" ht="22.5">
      <c r="B146" s="162"/>
      <c r="D146" s="148" t="s">
        <v>209</v>
      </c>
      <c r="E146" s="163" t="s">
        <v>1</v>
      </c>
      <c r="F146" s="164" t="s">
        <v>1345</v>
      </c>
      <c r="H146" s="163" t="s">
        <v>1</v>
      </c>
      <c r="I146" s="165"/>
      <c r="L146" s="162"/>
      <c r="M146" s="166"/>
      <c r="T146" s="167"/>
      <c r="AT146" s="163" t="s">
        <v>209</v>
      </c>
      <c r="AU146" s="163" t="s">
        <v>87</v>
      </c>
      <c r="AV146" s="14" t="s">
        <v>85</v>
      </c>
      <c r="AW146" s="14" t="s">
        <v>32</v>
      </c>
      <c r="AX146" s="14" t="s">
        <v>77</v>
      </c>
      <c r="AY146" s="163" t="s">
        <v>200</v>
      </c>
    </row>
    <row r="147" spans="2:51" s="12" customFormat="1" ht="11.25">
      <c r="B147" s="147"/>
      <c r="D147" s="148" t="s">
        <v>209</v>
      </c>
      <c r="E147" s="149" t="s">
        <v>1</v>
      </c>
      <c r="F147" s="150" t="s">
        <v>85</v>
      </c>
      <c r="H147" s="151">
        <v>1</v>
      </c>
      <c r="I147" s="152"/>
      <c r="L147" s="147"/>
      <c r="M147" s="185"/>
      <c r="N147" s="186"/>
      <c r="O147" s="186"/>
      <c r="P147" s="186"/>
      <c r="Q147" s="186"/>
      <c r="R147" s="186"/>
      <c r="S147" s="186"/>
      <c r="T147" s="187"/>
      <c r="AT147" s="149" t="s">
        <v>209</v>
      </c>
      <c r="AU147" s="149" t="s">
        <v>87</v>
      </c>
      <c r="AV147" s="12" t="s">
        <v>87</v>
      </c>
      <c r="AW147" s="12" t="s">
        <v>32</v>
      </c>
      <c r="AX147" s="12" t="s">
        <v>85</v>
      </c>
      <c r="AY147" s="149" t="s">
        <v>200</v>
      </c>
    </row>
    <row r="148" spans="2:51" s="1" customFormat="1" ht="6.95" customHeight="1">
      <c r="B148" s="44"/>
      <c r="C148" s="45"/>
      <c r="D148" s="45"/>
      <c r="E148" s="45"/>
      <c r="F148" s="45"/>
      <c r="G148" s="45"/>
      <c r="H148" s="45"/>
      <c r="I148" s="45"/>
      <c r="J148" s="45"/>
      <c r="K148" s="45"/>
      <c r="L148" s="32"/>
    </row>
  </sheetData>
  <sheetProtection algorithmName="SHA-512" hashValue="8sxSItK4UBdKBMJtF7/f3tXTekgjLXBtpvdRp1F3ZIl6T0KSfOefdtkG+E6Wnu60QOGugQ+V1uvoqgwuASPaKw==" saltValue="6L68/ZnUENMPv6QP86MZifeD4o6m4teQ2BXAOBhG+BbegbnK0A0EcdFvPwe4J1FNwkALPGslxqgaCEdpvo56zw==" spinCount="100000" sheet="1" objects="1" scenarios="1" formatColumns="0" formatRows="0" autoFilter="0"/>
  <autoFilter ref="C118:K147" xr:uid="{00000000-0009-0000-0000-000004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rintOptions horizontalCentered="1"/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B2:BM1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101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106</v>
      </c>
      <c r="L4" s="20"/>
      <c r="M4" s="89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31" t="str">
        <f>'Rekapitulace stavby'!K6</f>
        <v>POHOŘELICE, ul. MLÝNSKÁ - POSUNUTÍ VÝTLAKU ODPADNÍCH VOD SEVERNÍM SMĚREM</v>
      </c>
      <c r="F7" s="232"/>
      <c r="G7" s="232"/>
      <c r="H7" s="232"/>
      <c r="L7" s="20"/>
    </row>
    <row r="8" spans="2:46" s="1" customFormat="1" ht="12" customHeight="1">
      <c r="B8" s="32"/>
      <c r="D8" s="27" t="s">
        <v>115</v>
      </c>
      <c r="L8" s="32"/>
    </row>
    <row r="9" spans="2:46" s="1" customFormat="1" ht="16.5" customHeight="1">
      <c r="B9" s="32"/>
      <c r="E9" s="193" t="s">
        <v>1346</v>
      </c>
      <c r="F9" s="233"/>
      <c r="G9" s="233"/>
      <c r="H9" s="233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5. 1. 2025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4" t="str">
        <f>'Rekapitulace stavby'!E14</f>
        <v>Vyplň údaj</v>
      </c>
      <c r="F18" s="215"/>
      <c r="G18" s="215"/>
      <c r="H18" s="215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0"/>
      <c r="E27" s="220" t="s">
        <v>1</v>
      </c>
      <c r="F27" s="220"/>
      <c r="G27" s="220"/>
      <c r="H27" s="220"/>
      <c r="L27" s="90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2" t="s">
        <v>37</v>
      </c>
      <c r="J30" s="66">
        <f>ROUND(J117,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5" t="s">
        <v>41</v>
      </c>
      <c r="E33" s="27" t="s">
        <v>42</v>
      </c>
      <c r="F33" s="93">
        <f>ROUND((SUM(BE117:BE127)),  2)</f>
        <v>0</v>
      </c>
      <c r="I33" s="94">
        <v>0.21</v>
      </c>
      <c r="J33" s="93">
        <f>ROUND(((SUM(BE117:BE127))*I33),  2)</f>
        <v>0</v>
      </c>
      <c r="L33" s="32"/>
    </row>
    <row r="34" spans="2:12" s="1" customFormat="1" ht="14.45" customHeight="1">
      <c r="B34" s="32"/>
      <c r="E34" s="27" t="s">
        <v>43</v>
      </c>
      <c r="F34" s="93">
        <f>ROUND((SUM(BF117:BF127)),  2)</f>
        <v>0</v>
      </c>
      <c r="I34" s="94">
        <v>0.12</v>
      </c>
      <c r="J34" s="93">
        <f>ROUND(((SUM(BF117:BF127))*I34),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3">
        <f>ROUND((SUM(BG117:BG127)),  2)</f>
        <v>0</v>
      </c>
      <c r="I35" s="94">
        <v>0.21</v>
      </c>
      <c r="J35" s="93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3">
        <f>ROUND((SUM(BH117:BH127)),  2)</f>
        <v>0</v>
      </c>
      <c r="I36" s="94">
        <v>0.12</v>
      </c>
      <c r="J36" s="93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3">
        <f>ROUND((SUM(BI117:BI127)),  2)</f>
        <v>0</v>
      </c>
      <c r="I37" s="94">
        <v>0</v>
      </c>
      <c r="J37" s="9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5"/>
      <c r="D39" s="96" t="s">
        <v>47</v>
      </c>
      <c r="E39" s="57"/>
      <c r="F39" s="57"/>
      <c r="G39" s="97" t="s">
        <v>48</v>
      </c>
      <c r="H39" s="98" t="s">
        <v>49</v>
      </c>
      <c r="I39" s="57"/>
      <c r="J39" s="99">
        <f>SUM(J30:J37)</f>
        <v>0</v>
      </c>
      <c r="K39" s="100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52</v>
      </c>
      <c r="E61" s="34"/>
      <c r="F61" s="101" t="s">
        <v>53</v>
      </c>
      <c r="G61" s="43" t="s">
        <v>52</v>
      </c>
      <c r="H61" s="34"/>
      <c r="I61" s="34"/>
      <c r="J61" s="102" t="s">
        <v>53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52</v>
      </c>
      <c r="E76" s="34"/>
      <c r="F76" s="101" t="s">
        <v>53</v>
      </c>
      <c r="G76" s="43" t="s">
        <v>52</v>
      </c>
      <c r="H76" s="34"/>
      <c r="I76" s="34"/>
      <c r="J76" s="102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163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31" t="str">
        <f>E7</f>
        <v>POHOŘELICE, ul. MLÝNSKÁ - POSUNUTÍ VÝTLAKU ODPADNÍCH VOD SEVERNÍM SMĚREM</v>
      </c>
      <c r="F85" s="232"/>
      <c r="G85" s="232"/>
      <c r="H85" s="232"/>
      <c r="L85" s="32"/>
    </row>
    <row r="86" spans="2:47" s="1" customFormat="1" ht="12" customHeight="1">
      <c r="B86" s="32"/>
      <c r="C86" s="27" t="s">
        <v>115</v>
      </c>
      <c r="L86" s="32"/>
    </row>
    <row r="87" spans="2:47" s="1" customFormat="1" ht="16.5" customHeight="1">
      <c r="B87" s="32"/>
      <c r="E87" s="193" t="str">
        <f>E9</f>
        <v>90 - OSTATNÍ NÁKLADY</v>
      </c>
      <c r="F87" s="233"/>
      <c r="G87" s="233"/>
      <c r="H87" s="23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Pohořelice nad Svitavou</v>
      </c>
      <c r="I89" s="27" t="s">
        <v>22</v>
      </c>
      <c r="J89" s="52" t="str">
        <f>IF(J12="","",J12)</f>
        <v>5. 1. 2025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Město Pohořelice</v>
      </c>
      <c r="I91" s="27" t="s">
        <v>30</v>
      </c>
      <c r="J91" s="30" t="str">
        <f>E21</f>
        <v>AQUA PROCON s.r.o. Brno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Obrtel M.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3" t="s">
        <v>164</v>
      </c>
      <c r="D94" s="95"/>
      <c r="E94" s="95"/>
      <c r="F94" s="95"/>
      <c r="G94" s="95"/>
      <c r="H94" s="95"/>
      <c r="I94" s="95"/>
      <c r="J94" s="104" t="s">
        <v>165</v>
      </c>
      <c r="K94" s="95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5" t="s">
        <v>166</v>
      </c>
      <c r="J96" s="66">
        <f>J117</f>
        <v>0</v>
      </c>
      <c r="L96" s="32"/>
      <c r="AU96" s="17" t="s">
        <v>167</v>
      </c>
    </row>
    <row r="97" spans="2:12" s="8" customFormat="1" ht="24.95" customHeight="1">
      <c r="B97" s="106"/>
      <c r="D97" s="107" t="s">
        <v>1347</v>
      </c>
      <c r="E97" s="108"/>
      <c r="F97" s="108"/>
      <c r="G97" s="108"/>
      <c r="H97" s="108"/>
      <c r="I97" s="108"/>
      <c r="J97" s="109">
        <f>J118</f>
        <v>0</v>
      </c>
      <c r="L97" s="106"/>
    </row>
    <row r="98" spans="2:12" s="1" customFormat="1" ht="21.75" customHeight="1">
      <c r="B98" s="32"/>
      <c r="L98" s="32"/>
    </row>
    <row r="99" spans="2:12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185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31" t="str">
        <f>E7</f>
        <v>POHOŘELICE, ul. MLÝNSKÁ - POSUNUTÍ VÝTLAKU ODPADNÍCH VOD SEVERNÍM SMĚREM</v>
      </c>
      <c r="F107" s="232"/>
      <c r="G107" s="232"/>
      <c r="H107" s="232"/>
      <c r="L107" s="32"/>
    </row>
    <row r="108" spans="2:12" s="1" customFormat="1" ht="12" customHeight="1">
      <c r="B108" s="32"/>
      <c r="C108" s="27" t="s">
        <v>115</v>
      </c>
      <c r="L108" s="32"/>
    </row>
    <row r="109" spans="2:12" s="1" customFormat="1" ht="16.5" customHeight="1">
      <c r="B109" s="32"/>
      <c r="E109" s="193" t="str">
        <f>E9</f>
        <v>90 - OSTATNÍ NÁKLADY</v>
      </c>
      <c r="F109" s="233"/>
      <c r="G109" s="233"/>
      <c r="H109" s="233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>Pohořelice nad Svitavou</v>
      </c>
      <c r="I111" s="27" t="s">
        <v>22</v>
      </c>
      <c r="J111" s="52" t="str">
        <f>IF(J12="","",J12)</f>
        <v>5. 1. 2025</v>
      </c>
      <c r="L111" s="32"/>
    </row>
    <row r="112" spans="2:12" s="1" customFormat="1" ht="6.95" customHeight="1">
      <c r="B112" s="32"/>
      <c r="L112" s="32"/>
    </row>
    <row r="113" spans="2:65" s="1" customFormat="1" ht="25.7" customHeight="1">
      <c r="B113" s="32"/>
      <c r="C113" s="27" t="s">
        <v>24</v>
      </c>
      <c r="F113" s="25" t="str">
        <f>E15</f>
        <v>Město Pohořelice</v>
      </c>
      <c r="I113" s="27" t="s">
        <v>30</v>
      </c>
      <c r="J113" s="30" t="str">
        <f>E21</f>
        <v>AQUA PROCON s.r.o. Brno</v>
      </c>
      <c r="L113" s="32"/>
    </row>
    <row r="114" spans="2:65" s="1" customFormat="1" ht="15.2" customHeight="1">
      <c r="B114" s="32"/>
      <c r="C114" s="27" t="s">
        <v>28</v>
      </c>
      <c r="F114" s="25" t="str">
        <f>IF(E18="","",E18)</f>
        <v>Vyplň údaj</v>
      </c>
      <c r="I114" s="27" t="s">
        <v>33</v>
      </c>
      <c r="J114" s="30" t="str">
        <f>E24</f>
        <v>Obrtel M.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4"/>
      <c r="C116" s="115" t="s">
        <v>186</v>
      </c>
      <c r="D116" s="116" t="s">
        <v>62</v>
      </c>
      <c r="E116" s="116" t="s">
        <v>58</v>
      </c>
      <c r="F116" s="116" t="s">
        <v>59</v>
      </c>
      <c r="G116" s="116" t="s">
        <v>187</v>
      </c>
      <c r="H116" s="116" t="s">
        <v>188</v>
      </c>
      <c r="I116" s="116" t="s">
        <v>189</v>
      </c>
      <c r="J116" s="116" t="s">
        <v>165</v>
      </c>
      <c r="K116" s="117" t="s">
        <v>190</v>
      </c>
      <c r="L116" s="114"/>
      <c r="M116" s="59" t="s">
        <v>1</v>
      </c>
      <c r="N116" s="60" t="s">
        <v>41</v>
      </c>
      <c r="O116" s="60" t="s">
        <v>191</v>
      </c>
      <c r="P116" s="60" t="s">
        <v>192</v>
      </c>
      <c r="Q116" s="60" t="s">
        <v>193</v>
      </c>
      <c r="R116" s="60" t="s">
        <v>194</v>
      </c>
      <c r="S116" s="60" t="s">
        <v>195</v>
      </c>
      <c r="T116" s="61" t="s">
        <v>196</v>
      </c>
    </row>
    <row r="117" spans="2:65" s="1" customFormat="1" ht="22.9" customHeight="1">
      <c r="B117" s="32"/>
      <c r="C117" s="64" t="s">
        <v>197</v>
      </c>
      <c r="J117" s="118">
        <f>BK117</f>
        <v>0</v>
      </c>
      <c r="L117" s="32"/>
      <c r="M117" s="62"/>
      <c r="N117" s="53"/>
      <c r="O117" s="53"/>
      <c r="P117" s="119">
        <f>P118</f>
        <v>0</v>
      </c>
      <c r="Q117" s="53"/>
      <c r="R117" s="119">
        <f>R118</f>
        <v>0</v>
      </c>
      <c r="S117" s="53"/>
      <c r="T117" s="120">
        <f>T118</f>
        <v>0</v>
      </c>
      <c r="AT117" s="17" t="s">
        <v>76</v>
      </c>
      <c r="AU117" s="17" t="s">
        <v>167</v>
      </c>
      <c r="BK117" s="121">
        <f>BK118</f>
        <v>0</v>
      </c>
    </row>
    <row r="118" spans="2:65" s="11" customFormat="1" ht="25.9" customHeight="1">
      <c r="B118" s="122"/>
      <c r="D118" s="123" t="s">
        <v>76</v>
      </c>
      <c r="E118" s="124" t="s">
        <v>244</v>
      </c>
      <c r="F118" s="124" t="s">
        <v>1348</v>
      </c>
      <c r="I118" s="125"/>
      <c r="J118" s="126">
        <f>BK118</f>
        <v>0</v>
      </c>
      <c r="L118" s="122"/>
      <c r="M118" s="127"/>
      <c r="P118" s="128">
        <f>SUM(P119:P127)</f>
        <v>0</v>
      </c>
      <c r="R118" s="128">
        <f>SUM(R119:R127)</f>
        <v>0</v>
      </c>
      <c r="T118" s="129">
        <f>SUM(T119:T127)</f>
        <v>0</v>
      </c>
      <c r="AR118" s="123" t="s">
        <v>85</v>
      </c>
      <c r="AT118" s="130" t="s">
        <v>76</v>
      </c>
      <c r="AU118" s="130" t="s">
        <v>77</v>
      </c>
      <c r="AY118" s="123" t="s">
        <v>200</v>
      </c>
      <c r="BK118" s="131">
        <f>SUM(BK119:BK127)</f>
        <v>0</v>
      </c>
    </row>
    <row r="119" spans="2:65" s="1" customFormat="1" ht="16.5" customHeight="1">
      <c r="B119" s="32"/>
      <c r="C119" s="134" t="s">
        <v>85</v>
      </c>
      <c r="D119" s="134" t="s">
        <v>202</v>
      </c>
      <c r="E119" s="135" t="s">
        <v>1349</v>
      </c>
      <c r="F119" s="136" t="s">
        <v>1350</v>
      </c>
      <c r="G119" s="137" t="s">
        <v>1321</v>
      </c>
      <c r="H119" s="138">
        <v>1</v>
      </c>
      <c r="I119" s="139"/>
      <c r="J119" s="140">
        <f t="shared" ref="J119:J127" si="0">ROUND(I119*H119,2)</f>
        <v>0</v>
      </c>
      <c r="K119" s="136" t="s">
        <v>221</v>
      </c>
      <c r="L119" s="32"/>
      <c r="M119" s="141" t="s">
        <v>1</v>
      </c>
      <c r="N119" s="142" t="s">
        <v>42</v>
      </c>
      <c r="P119" s="143">
        <f t="shared" ref="P119:P127" si="1">O119*H119</f>
        <v>0</v>
      </c>
      <c r="Q119" s="143">
        <v>0</v>
      </c>
      <c r="R119" s="143">
        <f t="shared" ref="R119:R127" si="2">Q119*H119</f>
        <v>0</v>
      </c>
      <c r="S119" s="143">
        <v>0</v>
      </c>
      <c r="T119" s="144">
        <f t="shared" ref="T119:T127" si="3">S119*H119</f>
        <v>0</v>
      </c>
      <c r="AR119" s="145" t="s">
        <v>1351</v>
      </c>
      <c r="AT119" s="145" t="s">
        <v>202</v>
      </c>
      <c r="AU119" s="145" t="s">
        <v>85</v>
      </c>
      <c r="AY119" s="17" t="s">
        <v>200</v>
      </c>
      <c r="BE119" s="146">
        <f t="shared" ref="BE119:BE127" si="4">IF(N119="základní",J119,0)</f>
        <v>0</v>
      </c>
      <c r="BF119" s="146">
        <f t="shared" ref="BF119:BF127" si="5">IF(N119="snížená",J119,0)</f>
        <v>0</v>
      </c>
      <c r="BG119" s="146">
        <f t="shared" ref="BG119:BG127" si="6">IF(N119="zákl. přenesená",J119,0)</f>
        <v>0</v>
      </c>
      <c r="BH119" s="146">
        <f t="shared" ref="BH119:BH127" si="7">IF(N119="sníž. přenesená",J119,0)</f>
        <v>0</v>
      </c>
      <c r="BI119" s="146">
        <f t="shared" ref="BI119:BI127" si="8">IF(N119="nulová",J119,0)</f>
        <v>0</v>
      </c>
      <c r="BJ119" s="17" t="s">
        <v>85</v>
      </c>
      <c r="BK119" s="146">
        <f t="shared" ref="BK119:BK127" si="9">ROUND(I119*H119,2)</f>
        <v>0</v>
      </c>
      <c r="BL119" s="17" t="s">
        <v>1351</v>
      </c>
      <c r="BM119" s="145" t="s">
        <v>207</v>
      </c>
    </row>
    <row r="120" spans="2:65" s="1" customFormat="1" ht="37.9" customHeight="1">
      <c r="B120" s="32"/>
      <c r="C120" s="134" t="s">
        <v>87</v>
      </c>
      <c r="D120" s="134" t="s">
        <v>202</v>
      </c>
      <c r="E120" s="135" t="s">
        <v>1352</v>
      </c>
      <c r="F120" s="136" t="s">
        <v>1353</v>
      </c>
      <c r="G120" s="137" t="s">
        <v>1321</v>
      </c>
      <c r="H120" s="138">
        <v>1</v>
      </c>
      <c r="I120" s="139"/>
      <c r="J120" s="140">
        <f t="shared" si="0"/>
        <v>0</v>
      </c>
      <c r="K120" s="136" t="s">
        <v>221</v>
      </c>
      <c r="L120" s="32"/>
      <c r="M120" s="141" t="s">
        <v>1</v>
      </c>
      <c r="N120" s="142" t="s">
        <v>42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1351</v>
      </c>
      <c r="AT120" s="145" t="s">
        <v>202</v>
      </c>
      <c r="AU120" s="145" t="s">
        <v>85</v>
      </c>
      <c r="AY120" s="17" t="s">
        <v>200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85</v>
      </c>
      <c r="BK120" s="146">
        <f t="shared" si="9"/>
        <v>0</v>
      </c>
      <c r="BL120" s="17" t="s">
        <v>1351</v>
      </c>
      <c r="BM120" s="145" t="s">
        <v>1354</v>
      </c>
    </row>
    <row r="121" spans="2:65" s="1" customFormat="1" ht="21.75" customHeight="1">
      <c r="B121" s="32"/>
      <c r="C121" s="134" t="s">
        <v>162</v>
      </c>
      <c r="D121" s="134" t="s">
        <v>202</v>
      </c>
      <c r="E121" s="135" t="s">
        <v>1355</v>
      </c>
      <c r="F121" s="136" t="s">
        <v>1356</v>
      </c>
      <c r="G121" s="137" t="s">
        <v>1321</v>
      </c>
      <c r="H121" s="138">
        <v>1</v>
      </c>
      <c r="I121" s="139"/>
      <c r="J121" s="140">
        <f t="shared" si="0"/>
        <v>0</v>
      </c>
      <c r="K121" s="136" t="s">
        <v>221</v>
      </c>
      <c r="L121" s="32"/>
      <c r="M121" s="141" t="s">
        <v>1</v>
      </c>
      <c r="N121" s="142" t="s">
        <v>42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1351</v>
      </c>
      <c r="AT121" s="145" t="s">
        <v>202</v>
      </c>
      <c r="AU121" s="145" t="s">
        <v>85</v>
      </c>
      <c r="AY121" s="17" t="s">
        <v>200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85</v>
      </c>
      <c r="BK121" s="146">
        <f t="shared" si="9"/>
        <v>0</v>
      </c>
      <c r="BL121" s="17" t="s">
        <v>1351</v>
      </c>
      <c r="BM121" s="145" t="s">
        <v>1357</v>
      </c>
    </row>
    <row r="122" spans="2:65" s="1" customFormat="1" ht="24.2" customHeight="1">
      <c r="B122" s="32"/>
      <c r="C122" s="134" t="s">
        <v>207</v>
      </c>
      <c r="D122" s="134" t="s">
        <v>202</v>
      </c>
      <c r="E122" s="135" t="s">
        <v>1358</v>
      </c>
      <c r="F122" s="136" t="s">
        <v>1359</v>
      </c>
      <c r="G122" s="137" t="s">
        <v>1321</v>
      </c>
      <c r="H122" s="138">
        <v>1</v>
      </c>
      <c r="I122" s="139"/>
      <c r="J122" s="140">
        <f t="shared" si="0"/>
        <v>0</v>
      </c>
      <c r="K122" s="136" t="s">
        <v>221</v>
      </c>
      <c r="L122" s="32"/>
      <c r="M122" s="141" t="s">
        <v>1</v>
      </c>
      <c r="N122" s="142" t="s">
        <v>42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1351</v>
      </c>
      <c r="AT122" s="145" t="s">
        <v>202</v>
      </c>
      <c r="AU122" s="145" t="s">
        <v>85</v>
      </c>
      <c r="AY122" s="17" t="s">
        <v>200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85</v>
      </c>
      <c r="BK122" s="146">
        <f t="shared" si="9"/>
        <v>0</v>
      </c>
      <c r="BL122" s="17" t="s">
        <v>1351</v>
      </c>
      <c r="BM122" s="145" t="s">
        <v>331</v>
      </c>
    </row>
    <row r="123" spans="2:65" s="1" customFormat="1" ht="21.75" customHeight="1">
      <c r="B123" s="32"/>
      <c r="C123" s="134" t="s">
        <v>223</v>
      </c>
      <c r="D123" s="134" t="s">
        <v>202</v>
      </c>
      <c r="E123" s="135" t="s">
        <v>1360</v>
      </c>
      <c r="F123" s="136" t="s">
        <v>1361</v>
      </c>
      <c r="G123" s="137" t="s">
        <v>1321</v>
      </c>
      <c r="H123" s="138">
        <v>1</v>
      </c>
      <c r="I123" s="139"/>
      <c r="J123" s="140">
        <f t="shared" si="0"/>
        <v>0</v>
      </c>
      <c r="K123" s="136" t="s">
        <v>221</v>
      </c>
      <c r="L123" s="32"/>
      <c r="M123" s="141" t="s">
        <v>1</v>
      </c>
      <c r="N123" s="142" t="s">
        <v>42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1351</v>
      </c>
      <c r="AT123" s="145" t="s">
        <v>202</v>
      </c>
      <c r="AU123" s="145" t="s">
        <v>85</v>
      </c>
      <c r="AY123" s="17" t="s">
        <v>200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85</v>
      </c>
      <c r="BK123" s="146">
        <f t="shared" si="9"/>
        <v>0</v>
      </c>
      <c r="BL123" s="17" t="s">
        <v>1351</v>
      </c>
      <c r="BM123" s="145" t="s">
        <v>372</v>
      </c>
    </row>
    <row r="124" spans="2:65" s="1" customFormat="1" ht="21.75" customHeight="1">
      <c r="B124" s="32"/>
      <c r="C124" s="134" t="s">
        <v>231</v>
      </c>
      <c r="D124" s="134" t="s">
        <v>202</v>
      </c>
      <c r="E124" s="135" t="s">
        <v>1362</v>
      </c>
      <c r="F124" s="136" t="s">
        <v>1363</v>
      </c>
      <c r="G124" s="137" t="s">
        <v>1321</v>
      </c>
      <c r="H124" s="138">
        <v>1</v>
      </c>
      <c r="I124" s="139"/>
      <c r="J124" s="140">
        <f t="shared" si="0"/>
        <v>0</v>
      </c>
      <c r="K124" s="136" t="s">
        <v>221</v>
      </c>
      <c r="L124" s="32"/>
      <c r="M124" s="141" t="s">
        <v>1</v>
      </c>
      <c r="N124" s="142" t="s">
        <v>42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1351</v>
      </c>
      <c r="AT124" s="145" t="s">
        <v>202</v>
      </c>
      <c r="AU124" s="145" t="s">
        <v>85</v>
      </c>
      <c r="AY124" s="17" t="s">
        <v>200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85</v>
      </c>
      <c r="BK124" s="146">
        <f t="shared" si="9"/>
        <v>0</v>
      </c>
      <c r="BL124" s="17" t="s">
        <v>1351</v>
      </c>
      <c r="BM124" s="145" t="s">
        <v>479</v>
      </c>
    </row>
    <row r="125" spans="2:65" s="1" customFormat="1" ht="16.5" customHeight="1">
      <c r="B125" s="32"/>
      <c r="C125" s="134" t="s">
        <v>105</v>
      </c>
      <c r="D125" s="134" t="s">
        <v>202</v>
      </c>
      <c r="E125" s="135" t="s">
        <v>1364</v>
      </c>
      <c r="F125" s="136" t="s">
        <v>1365</v>
      </c>
      <c r="G125" s="137" t="s">
        <v>1321</v>
      </c>
      <c r="H125" s="138">
        <v>1</v>
      </c>
      <c r="I125" s="139"/>
      <c r="J125" s="140">
        <f t="shared" si="0"/>
        <v>0</v>
      </c>
      <c r="K125" s="136" t="s">
        <v>221</v>
      </c>
      <c r="L125" s="32"/>
      <c r="M125" s="141" t="s">
        <v>1</v>
      </c>
      <c r="N125" s="142" t="s">
        <v>42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1351</v>
      </c>
      <c r="AT125" s="145" t="s">
        <v>202</v>
      </c>
      <c r="AU125" s="145" t="s">
        <v>85</v>
      </c>
      <c r="AY125" s="17" t="s">
        <v>200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85</v>
      </c>
      <c r="BK125" s="146">
        <f t="shared" si="9"/>
        <v>0</v>
      </c>
      <c r="BL125" s="17" t="s">
        <v>1351</v>
      </c>
      <c r="BM125" s="145" t="s">
        <v>517</v>
      </c>
    </row>
    <row r="126" spans="2:65" s="1" customFormat="1" ht="21.75" customHeight="1">
      <c r="B126" s="32"/>
      <c r="C126" s="134" t="s">
        <v>239</v>
      </c>
      <c r="D126" s="134" t="s">
        <v>202</v>
      </c>
      <c r="E126" s="135" t="s">
        <v>1366</v>
      </c>
      <c r="F126" s="136" t="s">
        <v>1367</v>
      </c>
      <c r="G126" s="137" t="s">
        <v>1321</v>
      </c>
      <c r="H126" s="138">
        <v>1</v>
      </c>
      <c r="I126" s="139"/>
      <c r="J126" s="140">
        <f t="shared" si="0"/>
        <v>0</v>
      </c>
      <c r="K126" s="136" t="s">
        <v>221</v>
      </c>
      <c r="L126" s="32"/>
      <c r="M126" s="141" t="s">
        <v>1</v>
      </c>
      <c r="N126" s="142" t="s">
        <v>42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1351</v>
      </c>
      <c r="AT126" s="145" t="s">
        <v>202</v>
      </c>
      <c r="AU126" s="145" t="s">
        <v>85</v>
      </c>
      <c r="AY126" s="17" t="s">
        <v>200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85</v>
      </c>
      <c r="BK126" s="146">
        <f t="shared" si="9"/>
        <v>0</v>
      </c>
      <c r="BL126" s="17" t="s">
        <v>1351</v>
      </c>
      <c r="BM126" s="145" t="s">
        <v>532</v>
      </c>
    </row>
    <row r="127" spans="2:65" s="1" customFormat="1" ht="16.5" customHeight="1">
      <c r="B127" s="32"/>
      <c r="C127" s="134" t="s">
        <v>244</v>
      </c>
      <c r="D127" s="134" t="s">
        <v>202</v>
      </c>
      <c r="E127" s="135" t="s">
        <v>1368</v>
      </c>
      <c r="F127" s="136" t="s">
        <v>1369</v>
      </c>
      <c r="G127" s="137" t="s">
        <v>1321</v>
      </c>
      <c r="H127" s="138">
        <v>1</v>
      </c>
      <c r="I127" s="139"/>
      <c r="J127" s="140">
        <f t="shared" si="0"/>
        <v>0</v>
      </c>
      <c r="K127" s="136" t="s">
        <v>221</v>
      </c>
      <c r="L127" s="32"/>
      <c r="M127" s="188" t="s">
        <v>1</v>
      </c>
      <c r="N127" s="189" t="s">
        <v>42</v>
      </c>
      <c r="O127" s="190"/>
      <c r="P127" s="191">
        <f t="shared" si="1"/>
        <v>0</v>
      </c>
      <c r="Q127" s="191">
        <v>0</v>
      </c>
      <c r="R127" s="191">
        <f t="shared" si="2"/>
        <v>0</v>
      </c>
      <c r="S127" s="191">
        <v>0</v>
      </c>
      <c r="T127" s="192">
        <f t="shared" si="3"/>
        <v>0</v>
      </c>
      <c r="AR127" s="145" t="s">
        <v>1351</v>
      </c>
      <c r="AT127" s="145" t="s">
        <v>202</v>
      </c>
      <c r="AU127" s="145" t="s">
        <v>85</v>
      </c>
      <c r="AY127" s="17" t="s">
        <v>200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85</v>
      </c>
      <c r="BK127" s="146">
        <f t="shared" si="9"/>
        <v>0</v>
      </c>
      <c r="BL127" s="17" t="s">
        <v>1351</v>
      </c>
      <c r="BM127" s="145" t="s">
        <v>1370</v>
      </c>
    </row>
    <row r="128" spans="2:65" s="1" customFormat="1" ht="6.95" customHeight="1">
      <c r="B128" s="44"/>
      <c r="C128" s="45"/>
      <c r="D128" s="45"/>
      <c r="E128" s="45"/>
      <c r="F128" s="45"/>
      <c r="G128" s="45"/>
      <c r="H128" s="45"/>
      <c r="I128" s="45"/>
      <c r="J128" s="45"/>
      <c r="K128" s="45"/>
      <c r="L128" s="32"/>
    </row>
  </sheetData>
  <sheetProtection algorithmName="SHA-512" hashValue="WRXNOot95pPlKIrsNezj7g+6jOxY69ZX8kNbqfRofnMT9r375UPGeeV3UeHow51NBBtoZthpNnCU31TGG0o1KQ==" saltValue="m7jecflRDhiKFIv5ysaURsf4zW6k1fj42fr/HMabJaQmOq9rnSTG4Sh159nfsIV0x6KlOGsbsD4mIYa2U9ru4w==" spinCount="100000" sheet="1" objects="1" scenarios="1" formatColumns="0" formatRows="0" autoFilter="0"/>
  <autoFilter ref="C116:K127" xr:uid="{00000000-0009-0000-0000-000005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rintOptions horizontalCentered="1"/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 01 - PRODLOUŽENÍ VÝTLAKU</vt:lpstr>
      <vt:lpstr>SO 02 - OPRAVA MÍSTNÍCH K...</vt:lpstr>
      <vt:lpstr>PS 01 - ČERPACÍ STANICE -...</vt:lpstr>
      <vt:lpstr>PS 02 - ČERPACÍ STANICE -...</vt:lpstr>
      <vt:lpstr>90 - OSTATNÍ NÁKLADY</vt:lpstr>
      <vt:lpstr>'90 - OSTATNÍ NÁKLADY'!Názvy_tisku</vt:lpstr>
      <vt:lpstr>'PS 01 - ČERPACÍ STANICE -...'!Názvy_tisku</vt:lpstr>
      <vt:lpstr>'PS 02 - ČERPACÍ STANICE -...'!Názvy_tisku</vt:lpstr>
      <vt:lpstr>'Rekapitulace stavby'!Názvy_tisku</vt:lpstr>
      <vt:lpstr>'SO 01 - PRODLOUŽENÍ VÝTLAKU'!Názvy_tisku</vt:lpstr>
      <vt:lpstr>'SO 02 - OPRAVA MÍSTNÍCH K...'!Názvy_tisku</vt:lpstr>
      <vt:lpstr>'90 - OSTATNÍ NÁKLADY'!Oblast_tisku</vt:lpstr>
      <vt:lpstr>'PS 01 - ČERPACÍ STANICE -...'!Oblast_tisku</vt:lpstr>
      <vt:lpstr>'PS 02 - ČERPACÍ STANICE -...'!Oblast_tisku</vt:lpstr>
      <vt:lpstr>'Rekapitulace stavby'!Oblast_tisku</vt:lpstr>
      <vt:lpstr>'SO 01 - PRODLOUŽENÍ VÝTLAKU'!Oblast_tisku</vt:lpstr>
      <vt:lpstr>'SO 02 - OPRAVA MÍSTNÍCH K...'!Oblast_tisku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michalo</dc:creator>
  <cp:lastModifiedBy>Michal Obrtel</cp:lastModifiedBy>
  <dcterms:created xsi:type="dcterms:W3CDTF">2025-01-24T13:47:48Z</dcterms:created>
  <dcterms:modified xsi:type="dcterms:W3CDTF">2025-01-24T13:49:18Z</dcterms:modified>
</cp:coreProperties>
</file>