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.kunhartova\Desktop\"/>
    </mc:Choice>
  </mc:AlternateContent>
  <bookViews>
    <workbookView xWindow="0" yWindow="0" windowWidth="0" windowHeight="0"/>
  </bookViews>
  <sheets>
    <sheet name="Rekapitulace stavby" sheetId="1" r:id="rId1"/>
    <sheet name="01 - PRIMUS DN 300, 200 m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PRIMUS DN 300, 200 m'!$C$122:$K$167</definedName>
    <definedName name="_xlnm.Print_Area" localSheetId="1">'01 - PRIMUS DN 300, 200 m'!$C$4:$J$76,'01 - PRIMUS DN 300, 200 m'!$C$110:$J$167</definedName>
    <definedName name="_xlnm.Print_Titles" localSheetId="1">'01 - PRIMUS DN 300, 200 m'!$122:$122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T158"/>
  <c r="R159"/>
  <c r="R158"/>
  <c r="P159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F119"/>
  <c r="F117"/>
  <c r="E115"/>
  <c r="F91"/>
  <c r="F89"/>
  <c r="E87"/>
  <c r="J24"/>
  <c r="E24"/>
  <c r="J120"/>
  <c r="J23"/>
  <c r="J21"/>
  <c r="E21"/>
  <c r="J91"/>
  <c r="J20"/>
  <c r="J18"/>
  <c r="E18"/>
  <c r="F92"/>
  <c r="J17"/>
  <c r="J12"/>
  <c r="J117"/>
  <c r="E7"/>
  <c r="E85"/>
  <c i="1" r="AS94"/>
  <c r="L90"/>
  <c r="AM90"/>
  <c r="AM89"/>
  <c r="L89"/>
  <c r="AM87"/>
  <c r="L87"/>
  <c r="L85"/>
  <c r="L84"/>
  <c i="2" r="BK162"/>
  <c r="BK138"/>
  <c r="BK143"/>
  <c r="BK150"/>
  <c r="BK153"/>
  <c r="J153"/>
  <c r="J140"/>
  <c r="J150"/>
  <c r="J157"/>
  <c r="BK144"/>
  <c r="BK152"/>
  <c r="J155"/>
  <c r="BK145"/>
  <c r="J145"/>
  <c r="J141"/>
  <c r="J163"/>
  <c r="J133"/>
  <c r="BK156"/>
  <c r="BK163"/>
  <c r="J152"/>
  <c r="J138"/>
  <c r="BK154"/>
  <c r="J134"/>
  <c r="J132"/>
  <c r="BK142"/>
  <c r="J144"/>
  <c r="J149"/>
  <c r="J130"/>
  <c r="BK164"/>
  <c r="BK132"/>
  <c r="BK157"/>
  <c r="J131"/>
  <c r="J127"/>
  <c r="BK141"/>
  <c r="J137"/>
  <c r="BK151"/>
  <c r="BK136"/>
  <c r="BK131"/>
  <c r="BK155"/>
  <c r="J148"/>
  <c r="BK134"/>
  <c r="J147"/>
  <c r="BK130"/>
  <c r="BK166"/>
  <c r="BK133"/>
  <c r="J159"/>
  <c r="BK139"/>
  <c r="J142"/>
  <c r="BK146"/>
  <c r="BK148"/>
  <c r="J135"/>
  <c r="J139"/>
  <c r="J167"/>
  <c r="BK135"/>
  <c r="J166"/>
  <c r="J129"/>
  <c r="BK126"/>
  <c r="BK147"/>
  <c r="J126"/>
  <c r="BK127"/>
  <c r="BK149"/>
  <c r="J154"/>
  <c r="J156"/>
  <c r="J151"/>
  <c r="BK140"/>
  <c r="BK129"/>
  <c r="BK137"/>
  <c r="J164"/>
  <c r="J136"/>
  <c r="BK167"/>
  <c r="BK159"/>
  <c r="J146"/>
  <c r="J162"/>
  <c r="J143"/>
  <c l="1" r="R125"/>
  <c r="P128"/>
  <c r="BK125"/>
  <c r="T125"/>
  <c r="T161"/>
  <c r="T160"/>
  <c r="R128"/>
  <c r="BK161"/>
  <c r="J161"/>
  <c r="J102"/>
  <c r="BK165"/>
  <c r="J165"/>
  <c r="J103"/>
  <c r="BK128"/>
  <c r="J128"/>
  <c r="J99"/>
  <c r="P161"/>
  <c r="P160"/>
  <c r="P165"/>
  <c r="P125"/>
  <c r="P124"/>
  <c r="R161"/>
  <c r="R160"/>
  <c r="R165"/>
  <c r="T128"/>
  <c r="T165"/>
  <c r="BK158"/>
  <c r="J158"/>
  <c r="J100"/>
  <c r="J34"/>
  <c i="1" r="AW95"/>
  <c i="2" r="F35"/>
  <c i="1" r="BB95"/>
  <c r="BB94"/>
  <c r="W31"/>
  <c i="2" r="F34"/>
  <c i="1" r="BA95"/>
  <c r="BA94"/>
  <c r="AW94"/>
  <c r="AK30"/>
  <c i="2" r="F36"/>
  <c i="1" r="BC95"/>
  <c r="BC94"/>
  <c r="AY94"/>
  <c i="2" r="F37"/>
  <c i="1" r="BD95"/>
  <c r="BD94"/>
  <c r="W33"/>
  <c i="2" r="J89"/>
  <c r="F120"/>
  <c r="BE130"/>
  <c r="BE137"/>
  <c r="BE140"/>
  <c r="BE157"/>
  <c r="J119"/>
  <c r="BE152"/>
  <c r="E113"/>
  <c r="BE133"/>
  <c r="BE146"/>
  <c r="BE154"/>
  <c r="BE127"/>
  <c r="BE135"/>
  <c r="BE138"/>
  <c r="BE151"/>
  <c r="BE156"/>
  <c r="J92"/>
  <c r="BE136"/>
  <c r="BE147"/>
  <c r="BE163"/>
  <c r="BE131"/>
  <c r="BE143"/>
  <c r="BE162"/>
  <c r="BE150"/>
  <c r="BE164"/>
  <c r="BE166"/>
  <c r="BE126"/>
  <c r="BE148"/>
  <c r="BE153"/>
  <c r="BE159"/>
  <c r="BE129"/>
  <c r="BE132"/>
  <c r="BE134"/>
  <c r="BE139"/>
  <c r="BE141"/>
  <c r="BE142"/>
  <c r="BE145"/>
  <c r="BE155"/>
  <c r="BE144"/>
  <c r="BE149"/>
  <c r="BE167"/>
  <c l="1" r="P123"/>
  <c i="1" r="AU95"/>
  <c r="AU94"/>
  <c i="2" r="BK124"/>
  <c r="J124"/>
  <c r="J97"/>
  <c r="T124"/>
  <c r="T123"/>
  <c r="R124"/>
  <c r="R123"/>
  <c r="J125"/>
  <c r="J98"/>
  <c r="BK160"/>
  <c r="J160"/>
  <c r="J101"/>
  <c i="1" r="AX94"/>
  <c r="W30"/>
  <c r="W32"/>
  <c i="2" r="F33"/>
  <c i="1" r="AZ95"/>
  <c r="AZ94"/>
  <c r="W29"/>
  <c i="2" r="J33"/>
  <c i="1" r="AV95"/>
  <c r="AT95"/>
  <c i="2" l="1" r="BK123"/>
  <c r="J123"/>
  <c r="J30"/>
  <c i="1" r="AG95"/>
  <c r="AG94"/>
  <c r="AK26"/>
  <c i="2" r="J39"/>
  <c i="1" r="AV94"/>
  <c r="AK29"/>
  <c r="AK35"/>
  <c l="1" r="AN95"/>
  <c i="2" r="J96"/>
  <c i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<sst xmlns="http://schemas.openxmlformats.org/spreadsheetml/2006/main">
  <si>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</si>
  <si>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</si>
  <si>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</si>
  <si>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</si>
  <si>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</si>
  <si>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{eccb00a4-bac5-43f1-8284-40d5d5af4c7d}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</si>
  <si>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</si>
  <si>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</si>
  <si>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</si>
  <si>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</si>
  <si>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</si>
  <si>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</si>
  <si>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</si>
  <si>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</si>
  <si>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250222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</si>
  <si>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</si>
  <si>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</si>
  <si>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Iváň - Pouzdřany PRIMUS</t>
  </si>
  <si>
    <t>KSO:</t>
  </si>
  <si>
    <t>CC-CZ:</t>
  </si>
  <si>
    <t>Místo:</t>
  </si>
  <si>
    <t xml:space="preserve"> </t>
  </si>
  <si>
    <t>Datum:</t>
  </si>
  <si>
    <t>2. 4. 2025</t>
  </si>
  <si>
    <t>Zadavatel:</t>
  </si>
  <si>
    <t>IČ:</t>
  </si>
  <si>
    <t>Vodovody a kanalizace Břeclav, a.s.</t>
  </si>
  <si>
    <t>DIČ:</t>
  </si>
  <si>
    <t>Uchazeč:</t>
  </si>
  <si>
    <t>Vyplň údaj</t>
  </si>
  <si>
    <t>Projektant:</t>
  </si>
  <si>
    <t>Zpracovatel: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</si>
  <si>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</si>
  <si>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</si>
  <si>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</si>
  <si>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</si>
  <si>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</si>
  <si>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</si>
  <si>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</si>
  <si>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</si>
  <si>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</si>
  <si>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</si>
  <si>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</si>
  <si>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</si>
  <si>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</si>
  <si>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</si>
  <si>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</si>
  <si>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</si>
  <si>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</si>
  <si>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</si>
  <si>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</si>
  <si>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</si>
  <si>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</si>
  <si>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</si>
  <si>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</si>
  <si>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</si>
  <si>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</si>
  <si>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</si>
  <si>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</si>
  <si>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</si>
  <si>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</si>
  <si>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</si>
  <si>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</si>
  <si>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</si>
  <si>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</si>
  <si>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</si>
  <si>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</si>
  <si>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</si>
  <si>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</si>
  <si>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</si>
  <si>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</si>
  <si>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</si>
  <si>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</si>
  <si>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</si>
  <si>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</si>
  <si>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</si>
  <si>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</si>
  <si>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</si>
  <si>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</si>
  <si>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</si>
  <si>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PRIMUS DN 300, 200 m</t>
  </si>
  <si>
    <t>STA</t>
  </si>
  <si>
    <t>1</t>
  </si>
  <si>
    <t>{87141e59-c7db-45ac-bfe6-2a0ed198ac1a}</t>
  </si>
  <si>
    <t>2</t>
  </si>
  <si>
    <t>KRYCÍ LIST SOUPISU PRACÍ</t>
  </si>
  <si>
    <t>Objekt:</t>
  </si>
  <si>
    <t>01 - PRIMUS DN 300, 200 m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</si>
  <si>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</si>
  <si>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</si>
  <si>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</si>
  <si>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</si>
  <si>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</si>
  <si>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</si>
  <si>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</si>
  <si>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8 - Trubní vedení</t>
  </si>
  <si>
    <t xml:space="preserve">    998 - Přesun hmot</t>
  </si>
  <si>
    <t>M - Práce a dodávky M</t>
  </si>
  <si>
    <t xml:space="preserve">    23-M - Montáže potrubí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</si>
  <si>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</si>
  <si>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</si>
  <si>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</si>
  <si>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</si>
  <si>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</si>
  <si>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</si>
  <si>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</si>
  <si>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</si>
  <si>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</si>
  <si>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</si>
  <si>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</si>
  <si>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</si>
  <si>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</si>
  <si>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</si>
  <si>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</si>
  <si>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</si>
  <si>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</si>
  <si>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</si>
  <si>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</si>
  <si>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</si>
  <si>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359901212R</t>
  </si>
  <si>
    <t>Monitoring potrubí pro specifikaci zakázky - zvláštní nájezd v předstihu</t>
  </si>
  <si>
    <t>kpl</t>
  </si>
  <si>
    <t>4</t>
  </si>
  <si>
    <t>-665778235</t>
  </si>
  <si>
    <t>359901212</t>
  </si>
  <si>
    <t>Monitoring potrubí - sanovaný vodovod po vyčištění</t>
  </si>
  <si>
    <t>m</t>
  </si>
  <si>
    <t>-942221387</t>
  </si>
  <si>
    <t>8</t>
  </si>
  <si>
    <t>Trubní vedení</t>
  </si>
  <si>
    <t>857372122</t>
  </si>
  <si>
    <t>Montáž litinových tvarovek jednoosých přírubových otevřený výkop DN 300</t>
  </si>
  <si>
    <t>kus</t>
  </si>
  <si>
    <t>1456514624</t>
  </si>
  <si>
    <t>M</t>
  </si>
  <si>
    <t>31951024</t>
  </si>
  <si>
    <t>potrubní spojka jištěná proti posuvu hrdlo-příruba DN 350</t>
  </si>
  <si>
    <t>-1197737392</t>
  </si>
  <si>
    <t>5</t>
  </si>
  <si>
    <t>55253635</t>
  </si>
  <si>
    <t>přechod přírubový,práškový epoxid tl 250µm FFR-kus litinový DN 350/300</t>
  </si>
  <si>
    <t>2119514897</t>
  </si>
  <si>
    <t>6</t>
  </si>
  <si>
    <t>857372122R</t>
  </si>
  <si>
    <t>Montáž koncových přírubových konektorů DN 300</t>
  </si>
  <si>
    <t>1492742007</t>
  </si>
  <si>
    <t>7</t>
  </si>
  <si>
    <t>55200001</t>
  </si>
  <si>
    <t>Koncový konektor DN 300 - typ R1 PN16</t>
  </si>
  <si>
    <t>2066138985</t>
  </si>
  <si>
    <t>55200002</t>
  </si>
  <si>
    <t>Koncový konektor DN 300 - typ R1 PN16 zkrácený</t>
  </si>
  <si>
    <t>-482228837</t>
  </si>
  <si>
    <t>9</t>
  </si>
  <si>
    <t>55200003</t>
  </si>
  <si>
    <t>Koncový konektor DN 300 - wall plate PN16</t>
  </si>
  <si>
    <t>1015200448</t>
  </si>
  <si>
    <t>10</t>
  </si>
  <si>
    <t>55200004</t>
  </si>
  <si>
    <t>Koncový konektor DN 300 - typ M3 PN16</t>
  </si>
  <si>
    <t>246842711</t>
  </si>
  <si>
    <t>11</t>
  </si>
  <si>
    <t>871371141</t>
  </si>
  <si>
    <t>Montáž potrubí z PE100 RC SDR 11 otevřený výkop svařovaných na tupo d 315 x 28,6 mm</t>
  </si>
  <si>
    <t>-1946807498</t>
  </si>
  <si>
    <t>28613566</t>
  </si>
  <si>
    <t>potrubí vodovodní dvouvrstvé PE100 RC SDR11 315x28,6mm</t>
  </si>
  <si>
    <t>-1128318219</t>
  </si>
  <si>
    <t>13</t>
  </si>
  <si>
    <t>877211212</t>
  </si>
  <si>
    <t>Montáž kolen 90° svařovaných na tupo na vodovodním potrubí z PE trub d 63</t>
  </si>
  <si>
    <t>-225568242</t>
  </si>
  <si>
    <t>14</t>
  </si>
  <si>
    <t>28614813</t>
  </si>
  <si>
    <t>koleno 90° SDR11 PE 100 PN16 D 63mm</t>
  </si>
  <si>
    <t>1056473969</t>
  </si>
  <si>
    <t>15</t>
  </si>
  <si>
    <t>877221311</t>
  </si>
  <si>
    <t>Montáž přechodů s kovovým vnitřním/vnějším závitem d 63x2" spojovaných lisováním na předizolovaném plastovém jednotrubkovém potrubí</t>
  </si>
  <si>
    <t>940725894</t>
  </si>
  <si>
    <t>16</t>
  </si>
  <si>
    <t>19761225</t>
  </si>
  <si>
    <t>přechodka svěrná mosazná-vnější závit pro plastové předizolované potrubí PE-Xa SDR 11, PN6, d 63-2"</t>
  </si>
  <si>
    <t>1194387191</t>
  </si>
  <si>
    <t>17</t>
  </si>
  <si>
    <t>877351213R</t>
  </si>
  <si>
    <t>Montáž T-kusů svařovaných na tupo na vodovodním potrubí z PE trub d 315</t>
  </si>
  <si>
    <t>445501295</t>
  </si>
  <si>
    <t>18</t>
  </si>
  <si>
    <t>28614045R</t>
  </si>
  <si>
    <t>tvarovka T-kus navrtávací bez vrtáku D 315-63mm</t>
  </si>
  <si>
    <t>-260511739</t>
  </si>
  <si>
    <t>19</t>
  </si>
  <si>
    <t>877371201R</t>
  </si>
  <si>
    <t>Montáž tvarovek svařovaných na tupo na vodovodním potrubí z PE trub d 315</t>
  </si>
  <si>
    <t>2083442866</t>
  </si>
  <si>
    <t>20</t>
  </si>
  <si>
    <t>28653145</t>
  </si>
  <si>
    <t>nákružek lemový PE 100 SDR11 315mm</t>
  </si>
  <si>
    <t>-1323574862</t>
  </si>
  <si>
    <t>286R0001</t>
  </si>
  <si>
    <t>příruba volná pro lemový nákružek d315</t>
  </si>
  <si>
    <t>ks</t>
  </si>
  <si>
    <t>1973797848</t>
  </si>
  <si>
    <t>22</t>
  </si>
  <si>
    <t>891211112R</t>
  </si>
  <si>
    <t>Montáž vodovodních uzávěrů otevřený výkop DN 50</t>
  </si>
  <si>
    <t>66749084</t>
  </si>
  <si>
    <t>23</t>
  </si>
  <si>
    <t>55114220R</t>
  </si>
  <si>
    <t>kohout kulový s vypouštěním 2"</t>
  </si>
  <si>
    <t>-1759566160</t>
  </si>
  <si>
    <t>24</t>
  </si>
  <si>
    <t>891213222</t>
  </si>
  <si>
    <t>Montáž ventilů vodovodních odvzdušňovacích závitových DN 50</t>
  </si>
  <si>
    <t>-756429908</t>
  </si>
  <si>
    <t>25</t>
  </si>
  <si>
    <t>42213000</t>
  </si>
  <si>
    <t>ventil odvzdušňovací/zavzdušňovací závitový PN 16, pitná voda DN 50</t>
  </si>
  <si>
    <t>1667509304</t>
  </si>
  <si>
    <t>26</t>
  </si>
  <si>
    <t>891379111</t>
  </si>
  <si>
    <t>Montáž navrtávacích pasů na potrubí z jakýchkoli trub DN 300</t>
  </si>
  <si>
    <t>1601703821</t>
  </si>
  <si>
    <t>27</t>
  </si>
  <si>
    <t>42271418</t>
  </si>
  <si>
    <t>pás navrtávací z tvárné litiny DN 300, pro litinové a ocelové potrubí, se závitovým výstupem 1",5/4",6/4",2"</t>
  </si>
  <si>
    <t>2043634721</t>
  </si>
  <si>
    <t>28</t>
  </si>
  <si>
    <t>891384121</t>
  </si>
  <si>
    <t>Montáž kompenzátorů nebo montážních vložek DN 350</t>
  </si>
  <si>
    <t>7735634</t>
  </si>
  <si>
    <t>29</t>
  </si>
  <si>
    <t>55128708R</t>
  </si>
  <si>
    <t>kompenzátor pryžový přírubový, voda, topení, klimatizace PN16 do 100°C DN 315</t>
  </si>
  <si>
    <t>48792544</t>
  </si>
  <si>
    <t>30</t>
  </si>
  <si>
    <t>898131117R</t>
  </si>
  <si>
    <t>Zatažení lanka pro instalaci kevlarové vložky</t>
  </si>
  <si>
    <t>-1048640445</t>
  </si>
  <si>
    <t>31</t>
  </si>
  <si>
    <t>898131119</t>
  </si>
  <si>
    <t>Sanace vodovodního potrubí - Primus Line DN 300 - kevlarovou vložkou s PE potahem MD - 300/12" - W - montáž vč. dodávky vložky, nájmu cívky a dopravy na staveniště</t>
  </si>
  <si>
    <t>1698910214</t>
  </si>
  <si>
    <t>998</t>
  </si>
  <si>
    <t>Přesun hmot</t>
  </si>
  <si>
    <t>32</t>
  </si>
  <si>
    <t>998276101</t>
  </si>
  <si>
    <t xml:space="preserve">Přesun hmot pro trubní vedení z trub z plastických hmot </t>
  </si>
  <si>
    <t>t</t>
  </si>
  <si>
    <t>-718491592</t>
  </si>
  <si>
    <t>Práce a dodávky M</t>
  </si>
  <si>
    <t>23-M</t>
  </si>
  <si>
    <t>Montáže potrubí</t>
  </si>
  <si>
    <t>33</t>
  </si>
  <si>
    <t>230120048R</t>
  </si>
  <si>
    <t>Vysokotlaké čištění potrubí DN 200 před sanací - odstranění překážek a inkrustů</t>
  </si>
  <si>
    <t>64</t>
  </si>
  <si>
    <t>-1013842840</t>
  </si>
  <si>
    <t>34</t>
  </si>
  <si>
    <t>230120049R</t>
  </si>
  <si>
    <t>Čištění potrubí - proplach po vysokotlakém čištění vč. odsávání vod vzniklých při čištění DN 200</t>
  </si>
  <si>
    <t>-2079579831</t>
  </si>
  <si>
    <t>35</t>
  </si>
  <si>
    <t>230170014</t>
  </si>
  <si>
    <t>Tlakové zkoušky těsnosti potrubí - zkouška DN přes 125 do 200</t>
  </si>
  <si>
    <t>-698729270</t>
  </si>
  <si>
    <t>VRN</t>
  </si>
  <si>
    <t>Vedlejší rozpočtové náklady</t>
  </si>
  <si>
    <t>36</t>
  </si>
  <si>
    <t>VRN-1</t>
  </si>
  <si>
    <t>Mimostaveništní doprava strojů</t>
  </si>
  <si>
    <t>nájezd</t>
  </si>
  <si>
    <t>1024</t>
  </si>
  <si>
    <t>84199686</t>
  </si>
  <si>
    <t>37</t>
  </si>
  <si>
    <t>VRN-2</t>
  </si>
  <si>
    <t>Laboratorní rozbor vody</t>
  </si>
  <si>
    <t>-1507906422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</si>
</sst>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31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32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ROUNDUP(AG94,2)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29" t="s">
        <v>39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ROUNDUP(AZ94,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ROUNDUP(AV94,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40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ROUNDUP(BA94,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ROUNDUP(AW94,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ROUNDUP(BB94,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ROUNDUP(BC94,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43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ROUNDUP(BD94,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47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48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49</v>
      </c>
      <c r="AI60" s="39"/>
      <c r="AJ60" s="39"/>
      <c r="AK60" s="39"/>
      <c r="AL60" s="39"/>
      <c r="AM60" s="61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51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52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49</v>
      </c>
      <c r="AI75" s="39"/>
      <c r="AJ75" s="39"/>
      <c r="AK75" s="39"/>
      <c r="AL75" s="39"/>
      <c r="AM75" s="61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250222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Iváň - Pouzdřany PRIMUS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2. 4. 2025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Vodovody a kanalizace Břeclav,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54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31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55</v>
      </c>
      <c r="D92" s="91"/>
      <c r="E92" s="91"/>
      <c r="F92" s="91"/>
      <c r="G92" s="91"/>
      <c r="H92" s="92"/>
      <c r="I92" s="93" t="s">
        <v>56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57</v>
      </c>
      <c r="AH92" s="91"/>
      <c r="AI92" s="91"/>
      <c r="AJ92" s="91"/>
      <c r="AK92" s="91"/>
      <c r="AL92" s="91"/>
      <c r="AM92" s="91"/>
      <c r="AN92" s="93" t="s">
        <v>58</v>
      </c>
      <c r="AO92" s="91"/>
      <c r="AP92" s="95"/>
      <c r="AQ92" s="96" t="s">
        <v>59</v>
      </c>
      <c r="AR92" s="41"/>
      <c r="AS92" s="97" t="s">
        <v>60</v>
      </c>
      <c r="AT92" s="98" t="s">
        <v>61</v>
      </c>
      <c r="AU92" s="98" t="s">
        <v>62</v>
      </c>
      <c r="AV92" s="98" t="s">
        <v>63</v>
      </c>
      <c r="AW92" s="98" t="s">
        <v>64</v>
      </c>
      <c r="AX92" s="98" t="s">
        <v>65</v>
      </c>
      <c r="AY92" s="98" t="s">
        <v>66</v>
      </c>
      <c r="AZ92" s="98" t="s">
        <v>67</v>
      </c>
      <c r="BA92" s="98" t="s">
        <v>68</v>
      </c>
      <c r="BB92" s="98" t="s">
        <v>69</v>
      </c>
      <c r="BC92" s="98" t="s">
        <v>70</v>
      </c>
      <c r="BD92" s="99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72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ROUNDUP(AG95,2)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ROUNDUP(AS95,2)</f>
        <v>0</v>
      </c>
      <c r="AT94" s="111">
        <f>ROUNDUP(SUM(AV94:AW94),2)</f>
        <v>0</v>
      </c>
      <c r="AU94" s="112">
        <f>ROUNDUP(AU95,5)</f>
        <v>0</v>
      </c>
      <c r="AV94" s="111">
        <f>ROUNDUP(AZ94*L29,2)</f>
        <v>0</v>
      </c>
      <c r="AW94" s="111">
        <f>ROUNDUP(BA94*L30,2)</f>
        <v>0</v>
      </c>
      <c r="AX94" s="111">
        <f>ROUNDUP(BB94*L29,2)</f>
        <v>0</v>
      </c>
      <c r="AY94" s="111">
        <f>ROUNDUP(BC94*L30,2)</f>
        <v>0</v>
      </c>
      <c r="AZ94" s="111">
        <f>ROUNDUP(AZ95,2)</f>
        <v>0</v>
      </c>
      <c r="BA94" s="111">
        <f>ROUNDUP(BA95,2)</f>
        <v>0</v>
      </c>
      <c r="BB94" s="111">
        <f>ROUNDUP(BB95,2)</f>
        <v>0</v>
      </c>
      <c r="BC94" s="111">
        <f>ROUNDUP(BC95,2)</f>
        <v>0</v>
      </c>
      <c r="BD94" s="113">
        <f>ROUNDUP(BD95,2)</f>
        <v>0</v>
      </c>
      <c r="BE94" s="6"/>
      <c r="BS94" s="114" t="s">
        <v>73</v>
      </c>
      <c r="BT94" s="114" t="s">
        <v>74</v>
      </c>
      <c r="BU94" s="115" t="s">
        <v>75</v>
      </c>
      <c r="BV94" s="114" t="s">
        <v>76</v>
      </c>
      <c r="BW94" s="114" t="s">
        <v>5</v>
      </c>
      <c r="BX94" s="114" t="s">
        <v>77</v>
      </c>
      <c r="CL94" s="114" t="s">
        <v>1</v>
      </c>
    </row>
    <row r="95" s="7" customFormat="1" ht="16.5" customHeight="1">
      <c r="A95" s="116" t="s">
        <v>78</v>
      </c>
      <c r="B95" s="117"/>
      <c r="C95" s="118"/>
      <c r="D95" s="119" t="s">
        <v>79</v>
      </c>
      <c r="E95" s="119"/>
      <c r="F95" s="119"/>
      <c r="G95" s="119"/>
      <c r="H95" s="119"/>
      <c r="I95" s="120"/>
      <c r="J95" s="119" t="s">
        <v>80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PRIMUS DN 300, 200 m'!J30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81</v>
      </c>
      <c r="AR95" s="123"/>
      <c r="AS95" s="124">
        <v>0</v>
      </c>
      <c r="AT95" s="125">
        <f>ROUNDUP(SUM(AV95:AW95),2)</f>
        <v>0</v>
      </c>
      <c r="AU95" s="126">
        <f>'01 - PRIMUS DN 300, 200 m'!P123</f>
        <v>0</v>
      </c>
      <c r="AV95" s="125">
        <f>'01 - PRIMUS DN 300, 200 m'!J33</f>
        <v>0</v>
      </c>
      <c r="AW95" s="125">
        <f>'01 - PRIMUS DN 300, 200 m'!J34</f>
        <v>0</v>
      </c>
      <c r="AX95" s="125">
        <f>'01 - PRIMUS DN 300, 200 m'!J35</f>
        <v>0</v>
      </c>
      <c r="AY95" s="125">
        <f>'01 - PRIMUS DN 300, 200 m'!J36</f>
        <v>0</v>
      </c>
      <c r="AZ95" s="125">
        <f>'01 - PRIMUS DN 300, 200 m'!F33</f>
        <v>0</v>
      </c>
      <c r="BA95" s="125">
        <f>'01 - PRIMUS DN 300, 200 m'!F34</f>
        <v>0</v>
      </c>
      <c r="BB95" s="125">
        <f>'01 - PRIMUS DN 300, 200 m'!F35</f>
        <v>0</v>
      </c>
      <c r="BC95" s="125">
        <f>'01 - PRIMUS DN 300, 200 m'!F36</f>
        <v>0</v>
      </c>
      <c r="BD95" s="127">
        <f>'01 - PRIMUS DN 300, 200 m'!F37</f>
        <v>0</v>
      </c>
      <c r="BE95" s="7"/>
      <c r="BT95" s="128" t="s">
        <v>82</v>
      </c>
      <c r="BV95" s="128" t="s">
        <v>76</v>
      </c>
      <c r="BW95" s="128" t="s">
        <v>83</v>
      </c>
      <c r="BX95" s="128" t="s">
        <v>5</v>
      </c>
      <c r="CL95" s="128" t="s">
        <v>1</v>
      </c>
      <c r="CM95" s="128" t="s">
        <v>84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vub1qpBoMH1kMFDZ34iLt+3xmN3l6jS9eMcFiUMZjO7gKQFL9/HvkVdcoWi+0XWPXYLQWWpRv+2a9JiCnuxDkg==" hashValue="F2Bzm12ndocNz+dxW7W1aAEnt9nC+2/ahqL07ZwTMoeQjFgZTh5cG8AvAJ2R0Op3d3GAVSgHjtc8ayQDim9EX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PRIMUS DN 300, 200 m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84</v>
      </c>
    </row>
    <row r="4" s="1" customFormat="1" ht="24.96" customHeight="1">
      <c r="B4" s="17"/>
      <c r="D4" s="131" t="s">
        <v>85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16.5" customHeight="1">
      <c r="B7" s="17"/>
      <c r="E7" s="134" t="str">
        <f>'Rekapitulace stavby'!K6</f>
        <v>Iváň - Pouzdřany PRIMUS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86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87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2. 4. 2025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">
        <v>26</v>
      </c>
      <c r="F15" s="35"/>
      <c r="G15" s="35"/>
      <c r="H15" s="35"/>
      <c r="I15" s="133" t="s">
        <v>27</v>
      </c>
      <c r="J15" s="136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28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30</v>
      </c>
      <c r="E20" s="35"/>
      <c r="F20" s="35"/>
      <c r="G20" s="35"/>
      <c r="H20" s="35"/>
      <c r="I20" s="133" t="s">
        <v>25</v>
      </c>
      <c r="J20" s="136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tr">
        <f>IF('Rekapitulace stavby'!E17="","",'Rekapitulace stavby'!E17)</f>
        <v xml:space="preserve"> </v>
      </c>
      <c r="F21" s="35"/>
      <c r="G21" s="35"/>
      <c r="H21" s="35"/>
      <c r="I21" s="133" t="s">
        <v>27</v>
      </c>
      <c r="J21" s="136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31</v>
      </c>
      <c r="E23" s="35"/>
      <c r="F23" s="35"/>
      <c r="G23" s="35"/>
      <c r="H23" s="35"/>
      <c r="I23" s="133" t="s">
        <v>25</v>
      </c>
      <c r="J23" s="136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tr">
        <f>IF('Rekapitulace stavby'!E20="","",'Rekapitulace stavby'!E20)</f>
        <v xml:space="preserve"> </v>
      </c>
      <c r="F24" s="35"/>
      <c r="G24" s="35"/>
      <c r="H24" s="35"/>
      <c r="I24" s="133" t="s">
        <v>27</v>
      </c>
      <c r="J24" s="136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38"/>
      <c r="B27" s="139"/>
      <c r="C27" s="138"/>
      <c r="D27" s="138"/>
      <c r="E27" s="140" t="s">
        <v>1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34</v>
      </c>
      <c r="E30" s="35"/>
      <c r="F30" s="35"/>
      <c r="G30" s="35"/>
      <c r="H30" s="35"/>
      <c r="I30" s="35"/>
      <c r="J30" s="144">
        <f>ROUNDUP(J123,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36</v>
      </c>
      <c r="G32" s="35"/>
      <c r="H32" s="35"/>
      <c r="I32" s="145" t="s">
        <v>35</v>
      </c>
      <c r="J32" s="145" t="s">
        <v>37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38</v>
      </c>
      <c r="E33" s="133" t="s">
        <v>39</v>
      </c>
      <c r="F33" s="147">
        <f>ROUNDUP((SUM(BE123:BE167)),  2)</f>
        <v>0</v>
      </c>
      <c r="G33" s="35"/>
      <c r="H33" s="35"/>
      <c r="I33" s="148">
        <v>0.20999999999999999</v>
      </c>
      <c r="J33" s="147">
        <f>ROUNDUP(((SUM(BE123:BE167))*I33),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40</v>
      </c>
      <c r="F34" s="147">
        <f>ROUNDUP((SUM(BF123:BF167)),  2)</f>
        <v>0</v>
      </c>
      <c r="G34" s="35"/>
      <c r="H34" s="35"/>
      <c r="I34" s="148">
        <v>0.12</v>
      </c>
      <c r="J34" s="147">
        <f>ROUNDUP(((SUM(BF123:BF167))*I34),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41</v>
      </c>
      <c r="F35" s="147">
        <f>ROUNDUP((SUM(BG123:BG167)),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42</v>
      </c>
      <c r="F36" s="147">
        <f>ROUNDUP((SUM(BH123:BH167)),  2)</f>
        <v>0</v>
      </c>
      <c r="G36" s="35"/>
      <c r="H36" s="35"/>
      <c r="I36" s="148">
        <v>0.12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43</v>
      </c>
      <c r="F37" s="147">
        <f>ROUNDUP((SUM(BI123:BI167)),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44</v>
      </c>
      <c r="E39" s="151"/>
      <c r="F39" s="151"/>
      <c r="G39" s="152" t="s">
        <v>45</v>
      </c>
      <c r="H39" s="153" t="s">
        <v>46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88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67" t="str">
        <f>E7</f>
        <v>Iváň - Pouzdřany PRIMUS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86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01 - PRIMUS DN 300, 200 m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2. 4. 2025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Vodovody a kanalizace Břeclav, a.s.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31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68" t="s">
        <v>89</v>
      </c>
      <c r="D94" s="169"/>
      <c r="E94" s="169"/>
      <c r="F94" s="169"/>
      <c r="G94" s="169"/>
      <c r="H94" s="169"/>
      <c r="I94" s="169"/>
      <c r="J94" s="170" t="s">
        <v>90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1" t="s">
        <v>91</v>
      </c>
      <c r="D96" s="37"/>
      <c r="E96" s="37"/>
      <c r="F96" s="37"/>
      <c r="G96" s="37"/>
      <c r="H96" s="37"/>
      <c r="I96" s="37"/>
      <c r="J96" s="107">
        <f>J123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92</v>
      </c>
    </row>
    <row r="97" hidden="1" s="9" customFormat="1" ht="24.96" customHeight="1">
      <c r="A97" s="9"/>
      <c r="B97" s="172"/>
      <c r="C97" s="173"/>
      <c r="D97" s="174" t="s">
        <v>93</v>
      </c>
      <c r="E97" s="175"/>
      <c r="F97" s="175"/>
      <c r="G97" s="175"/>
      <c r="H97" s="175"/>
      <c r="I97" s="175"/>
      <c r="J97" s="176">
        <f>J124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78"/>
      <c r="C98" s="179"/>
      <c r="D98" s="180" t="s">
        <v>94</v>
      </c>
      <c r="E98" s="181"/>
      <c r="F98" s="181"/>
      <c r="G98" s="181"/>
      <c r="H98" s="181"/>
      <c r="I98" s="181"/>
      <c r="J98" s="182">
        <f>J125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8"/>
      <c r="C99" s="179"/>
      <c r="D99" s="180" t="s">
        <v>95</v>
      </c>
      <c r="E99" s="181"/>
      <c r="F99" s="181"/>
      <c r="G99" s="181"/>
      <c r="H99" s="181"/>
      <c r="I99" s="181"/>
      <c r="J99" s="182">
        <f>J128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8"/>
      <c r="C100" s="179"/>
      <c r="D100" s="180" t="s">
        <v>96</v>
      </c>
      <c r="E100" s="181"/>
      <c r="F100" s="181"/>
      <c r="G100" s="181"/>
      <c r="H100" s="181"/>
      <c r="I100" s="181"/>
      <c r="J100" s="182">
        <f>J158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2"/>
      <c r="C101" s="173"/>
      <c r="D101" s="174" t="s">
        <v>97</v>
      </c>
      <c r="E101" s="175"/>
      <c r="F101" s="175"/>
      <c r="G101" s="175"/>
      <c r="H101" s="175"/>
      <c r="I101" s="175"/>
      <c r="J101" s="176">
        <f>J160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78"/>
      <c r="C102" s="179"/>
      <c r="D102" s="180" t="s">
        <v>98</v>
      </c>
      <c r="E102" s="181"/>
      <c r="F102" s="181"/>
      <c r="G102" s="181"/>
      <c r="H102" s="181"/>
      <c r="I102" s="181"/>
      <c r="J102" s="182">
        <f>J161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9" customFormat="1" ht="24.96" customHeight="1">
      <c r="A103" s="9"/>
      <c r="B103" s="172"/>
      <c r="C103" s="173"/>
      <c r="D103" s="174" t="s">
        <v>99</v>
      </c>
      <c r="E103" s="175"/>
      <c r="F103" s="175"/>
      <c r="G103" s="175"/>
      <c r="H103" s="175"/>
      <c r="I103" s="175"/>
      <c r="J103" s="176">
        <f>J165</f>
        <v>0</v>
      </c>
      <c r="K103" s="173"/>
      <c r="L103" s="17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hidden="1" s="2" customFormat="1" ht="6.96" customHeight="1">
      <c r="A105" s="35"/>
      <c r="B105" s="63"/>
      <c r="C105" s="64"/>
      <c r="D105" s="64"/>
      <c r="E105" s="64"/>
      <c r="F105" s="64"/>
      <c r="G105" s="64"/>
      <c r="H105" s="64"/>
      <c r="I105" s="64"/>
      <c r="J105" s="64"/>
      <c r="K105" s="64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/>
    <row r="107" hidden="1"/>
    <row r="108" hidden="1"/>
    <row r="109" s="2" customFormat="1" ht="6.96" customHeight="1">
      <c r="A109" s="35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100</v>
      </c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16</v>
      </c>
      <c r="D112" s="37"/>
      <c r="E112" s="37"/>
      <c r="F112" s="37"/>
      <c r="G112" s="37"/>
      <c r="H112" s="37"/>
      <c r="I112" s="37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67" t="str">
        <f>E7</f>
        <v>Iváň - Pouzdřany PRIMUS</v>
      </c>
      <c r="F113" s="29"/>
      <c r="G113" s="29"/>
      <c r="H113" s="29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86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3" t="str">
        <f>E9</f>
        <v>01 - PRIMUS DN 300, 200 m</v>
      </c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20</v>
      </c>
      <c r="D117" s="37"/>
      <c r="E117" s="37"/>
      <c r="F117" s="24" t="str">
        <f>F12</f>
        <v xml:space="preserve"> </v>
      </c>
      <c r="G117" s="37"/>
      <c r="H117" s="37"/>
      <c r="I117" s="29" t="s">
        <v>22</v>
      </c>
      <c r="J117" s="76" t="str">
        <f>IF(J12="","",J12)</f>
        <v>2. 4. 2025</v>
      </c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24</v>
      </c>
      <c r="D119" s="37"/>
      <c r="E119" s="37"/>
      <c r="F119" s="24" t="str">
        <f>E15</f>
        <v>Vodovody a kanalizace Břeclav, a.s.</v>
      </c>
      <c r="G119" s="37"/>
      <c r="H119" s="37"/>
      <c r="I119" s="29" t="s">
        <v>30</v>
      </c>
      <c r="J119" s="33" t="str">
        <f>E21</f>
        <v xml:space="preserve"> </v>
      </c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28</v>
      </c>
      <c r="D120" s="37"/>
      <c r="E120" s="37"/>
      <c r="F120" s="24" t="str">
        <f>IF(E18="","",E18)</f>
        <v>Vyplň údaj</v>
      </c>
      <c r="G120" s="37"/>
      <c r="H120" s="37"/>
      <c r="I120" s="29" t="s">
        <v>31</v>
      </c>
      <c r="J120" s="33" t="str">
        <f>E24</f>
        <v xml:space="preserve"> 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184"/>
      <c r="B122" s="185"/>
      <c r="C122" s="186" t="s">
        <v>101</v>
      </c>
      <c r="D122" s="187" t="s">
        <v>59</v>
      </c>
      <c r="E122" s="187" t="s">
        <v>55</v>
      </c>
      <c r="F122" s="187" t="s">
        <v>56</v>
      </c>
      <c r="G122" s="187" t="s">
        <v>102</v>
      </c>
      <c r="H122" s="187" t="s">
        <v>103</v>
      </c>
      <c r="I122" s="187" t="s">
        <v>104</v>
      </c>
      <c r="J122" s="188" t="s">
        <v>90</v>
      </c>
      <c r="K122" s="189" t="s">
        <v>105</v>
      </c>
      <c r="L122" s="190"/>
      <c r="M122" s="97" t="s">
        <v>1</v>
      </c>
      <c r="N122" s="98" t="s">
        <v>38</v>
      </c>
      <c r="O122" s="98" t="s">
        <v>106</v>
      </c>
      <c r="P122" s="98" t="s">
        <v>107</v>
      </c>
      <c r="Q122" s="98" t="s">
        <v>108</v>
      </c>
      <c r="R122" s="98" t="s">
        <v>109</v>
      </c>
      <c r="S122" s="98" t="s">
        <v>110</v>
      </c>
      <c r="T122" s="99" t="s">
        <v>111</v>
      </c>
      <c r="U122" s="184"/>
      <c r="V122" s="184"/>
      <c r="W122" s="184"/>
      <c r="X122" s="184"/>
      <c r="Y122" s="184"/>
      <c r="Z122" s="184"/>
      <c r="AA122" s="184"/>
      <c r="AB122" s="184"/>
      <c r="AC122" s="184"/>
      <c r="AD122" s="184"/>
      <c r="AE122" s="184"/>
    </row>
    <row r="123" s="2" customFormat="1" ht="22.8" customHeight="1">
      <c r="A123" s="35"/>
      <c r="B123" s="36"/>
      <c r="C123" s="104" t="s">
        <v>112</v>
      </c>
      <c r="D123" s="37"/>
      <c r="E123" s="37"/>
      <c r="F123" s="37"/>
      <c r="G123" s="37"/>
      <c r="H123" s="37"/>
      <c r="I123" s="37"/>
      <c r="J123" s="191">
        <f>BK123</f>
        <v>0</v>
      </c>
      <c r="K123" s="37"/>
      <c r="L123" s="41"/>
      <c r="M123" s="100"/>
      <c r="N123" s="192"/>
      <c r="O123" s="101"/>
      <c r="P123" s="193">
        <f>P124+P160+P165</f>
        <v>0</v>
      </c>
      <c r="Q123" s="101"/>
      <c r="R123" s="193">
        <f>R124+R160+R165</f>
        <v>7.0578300000000009</v>
      </c>
      <c r="S123" s="101"/>
      <c r="T123" s="194">
        <f>T124+T160+T165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73</v>
      </c>
      <c r="AU123" s="14" t="s">
        <v>92</v>
      </c>
      <c r="BK123" s="195">
        <f>BK124+BK160+BK165</f>
        <v>0</v>
      </c>
    </row>
    <row r="124" s="12" customFormat="1" ht="25.92" customHeight="1">
      <c r="A124" s="12"/>
      <c r="B124" s="196"/>
      <c r="C124" s="197"/>
      <c r="D124" s="198" t="s">
        <v>73</v>
      </c>
      <c r="E124" s="199" t="s">
        <v>113</v>
      </c>
      <c r="F124" s="199" t="s">
        <v>114</v>
      </c>
      <c r="G124" s="197"/>
      <c r="H124" s="197"/>
      <c r="I124" s="200"/>
      <c r="J124" s="201">
        <f>BK124</f>
        <v>0</v>
      </c>
      <c r="K124" s="197"/>
      <c r="L124" s="202"/>
      <c r="M124" s="203"/>
      <c r="N124" s="204"/>
      <c r="O124" s="204"/>
      <c r="P124" s="205">
        <f>P125+P128+P158</f>
        <v>0</v>
      </c>
      <c r="Q124" s="204"/>
      <c r="R124" s="205">
        <f>R125+R128+R158</f>
        <v>7.0578300000000009</v>
      </c>
      <c r="S124" s="204"/>
      <c r="T124" s="206">
        <f>T125+T128+T158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7" t="s">
        <v>82</v>
      </c>
      <c r="AT124" s="208" t="s">
        <v>73</v>
      </c>
      <c r="AU124" s="208" t="s">
        <v>74</v>
      </c>
      <c r="AY124" s="207" t="s">
        <v>115</v>
      </c>
      <c r="BK124" s="209">
        <f>BK125+BK128+BK158</f>
        <v>0</v>
      </c>
    </row>
    <row r="125" s="12" customFormat="1" ht="22.8" customHeight="1">
      <c r="A125" s="12"/>
      <c r="B125" s="196"/>
      <c r="C125" s="197"/>
      <c r="D125" s="198" t="s">
        <v>73</v>
      </c>
      <c r="E125" s="210" t="s">
        <v>116</v>
      </c>
      <c r="F125" s="210" t="s">
        <v>117</v>
      </c>
      <c r="G125" s="197"/>
      <c r="H125" s="197"/>
      <c r="I125" s="200"/>
      <c r="J125" s="211">
        <f>BK125</f>
        <v>0</v>
      </c>
      <c r="K125" s="197"/>
      <c r="L125" s="202"/>
      <c r="M125" s="203"/>
      <c r="N125" s="204"/>
      <c r="O125" s="204"/>
      <c r="P125" s="205">
        <f>SUM(P126:P127)</f>
        <v>0</v>
      </c>
      <c r="Q125" s="204"/>
      <c r="R125" s="205">
        <f>SUM(R126:R127)</f>
        <v>0</v>
      </c>
      <c r="S125" s="204"/>
      <c r="T125" s="206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07" t="s">
        <v>82</v>
      </c>
      <c r="AT125" s="208" t="s">
        <v>73</v>
      </c>
      <c r="AU125" s="208" t="s">
        <v>82</v>
      </c>
      <c r="AY125" s="207" t="s">
        <v>115</v>
      </c>
      <c r="BK125" s="209">
        <f>SUM(BK126:BK127)</f>
        <v>0</v>
      </c>
    </row>
    <row r="126" s="2" customFormat="1" ht="24.15" customHeight="1">
      <c r="A126" s="35"/>
      <c r="B126" s="36"/>
      <c r="C126" s="212" t="s">
        <v>82</v>
      </c>
      <c r="D126" s="212" t="s">
        <v>118</v>
      </c>
      <c r="E126" s="213" t="s">
        <v>119</v>
      </c>
      <c r="F126" s="214" t="s">
        <v>120</v>
      </c>
      <c r="G126" s="215" t="s">
        <v>121</v>
      </c>
      <c r="H126" s="216">
        <v>1</v>
      </c>
      <c r="I126" s="217"/>
      <c r="J126" s="218">
        <f>ROUND(I126*H126,2)</f>
        <v>0</v>
      </c>
      <c r="K126" s="219"/>
      <c r="L126" s="41"/>
      <c r="M126" s="220" t="s">
        <v>1</v>
      </c>
      <c r="N126" s="221" t="s">
        <v>39</v>
      </c>
      <c r="O126" s="88"/>
      <c r="P126" s="222">
        <f>O126*H126</f>
        <v>0</v>
      </c>
      <c r="Q126" s="222">
        <v>0</v>
      </c>
      <c r="R126" s="222">
        <f>Q126*H126</f>
        <v>0</v>
      </c>
      <c r="S126" s="222">
        <v>0</v>
      </c>
      <c r="T126" s="223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24" t="s">
        <v>122</v>
      </c>
      <c r="AT126" s="224" t="s">
        <v>118</v>
      </c>
      <c r="AU126" s="224" t="s">
        <v>84</v>
      </c>
      <c r="AY126" s="14" t="s">
        <v>115</v>
      </c>
      <c r="BE126" s="225">
        <f>IF(N126="základní",J126,0)</f>
        <v>0</v>
      </c>
      <c r="BF126" s="225">
        <f>IF(N126="snížená",J126,0)</f>
        <v>0</v>
      </c>
      <c r="BG126" s="225">
        <f>IF(N126="zákl. přenesená",J126,0)</f>
        <v>0</v>
      </c>
      <c r="BH126" s="225">
        <f>IF(N126="sníž. přenesená",J126,0)</f>
        <v>0</v>
      </c>
      <c r="BI126" s="225">
        <f>IF(N126="nulová",J126,0)</f>
        <v>0</v>
      </c>
      <c r="BJ126" s="14" t="s">
        <v>82</v>
      </c>
      <c r="BK126" s="225">
        <f>ROUND(I126*H126,2)</f>
        <v>0</v>
      </c>
      <c r="BL126" s="14" t="s">
        <v>122</v>
      </c>
      <c r="BM126" s="224" t="s">
        <v>123</v>
      </c>
    </row>
    <row r="127" s="2" customFormat="1" ht="21.75" customHeight="1">
      <c r="A127" s="35"/>
      <c r="B127" s="36"/>
      <c r="C127" s="212" t="s">
        <v>84</v>
      </c>
      <c r="D127" s="212" t="s">
        <v>118</v>
      </c>
      <c r="E127" s="213" t="s">
        <v>124</v>
      </c>
      <c r="F127" s="214" t="s">
        <v>125</v>
      </c>
      <c r="G127" s="215" t="s">
        <v>126</v>
      </c>
      <c r="H127" s="216">
        <v>200</v>
      </c>
      <c r="I127" s="217"/>
      <c r="J127" s="218">
        <f>ROUND(I127*H127,2)</f>
        <v>0</v>
      </c>
      <c r="K127" s="219"/>
      <c r="L127" s="41"/>
      <c r="M127" s="220" t="s">
        <v>1</v>
      </c>
      <c r="N127" s="221" t="s">
        <v>39</v>
      </c>
      <c r="O127" s="88"/>
      <c r="P127" s="222">
        <f>O127*H127</f>
        <v>0</v>
      </c>
      <c r="Q127" s="222">
        <v>0</v>
      </c>
      <c r="R127" s="222">
        <f>Q127*H127</f>
        <v>0</v>
      </c>
      <c r="S127" s="222">
        <v>0</v>
      </c>
      <c r="T127" s="223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24" t="s">
        <v>122</v>
      </c>
      <c r="AT127" s="224" t="s">
        <v>118</v>
      </c>
      <c r="AU127" s="224" t="s">
        <v>84</v>
      </c>
      <c r="AY127" s="14" t="s">
        <v>115</v>
      </c>
      <c r="BE127" s="225">
        <f>IF(N127="základní",J127,0)</f>
        <v>0</v>
      </c>
      <c r="BF127" s="225">
        <f>IF(N127="snížená",J127,0)</f>
        <v>0</v>
      </c>
      <c r="BG127" s="225">
        <f>IF(N127="zákl. přenesená",J127,0)</f>
        <v>0</v>
      </c>
      <c r="BH127" s="225">
        <f>IF(N127="sníž. přenesená",J127,0)</f>
        <v>0</v>
      </c>
      <c r="BI127" s="225">
        <f>IF(N127="nulová",J127,0)</f>
        <v>0</v>
      </c>
      <c r="BJ127" s="14" t="s">
        <v>82</v>
      </c>
      <c r="BK127" s="225">
        <f>ROUND(I127*H127,2)</f>
        <v>0</v>
      </c>
      <c r="BL127" s="14" t="s">
        <v>122</v>
      </c>
      <c r="BM127" s="224" t="s">
        <v>127</v>
      </c>
    </row>
    <row r="128" s="12" customFormat="1" ht="22.8" customHeight="1">
      <c r="A128" s="12"/>
      <c r="B128" s="196"/>
      <c r="C128" s="197"/>
      <c r="D128" s="198" t="s">
        <v>73</v>
      </c>
      <c r="E128" s="210" t="s">
        <v>128</v>
      </c>
      <c r="F128" s="210" t="s">
        <v>129</v>
      </c>
      <c r="G128" s="197"/>
      <c r="H128" s="197"/>
      <c r="I128" s="200"/>
      <c r="J128" s="211">
        <f>BK128</f>
        <v>0</v>
      </c>
      <c r="K128" s="197"/>
      <c r="L128" s="202"/>
      <c r="M128" s="203"/>
      <c r="N128" s="204"/>
      <c r="O128" s="204"/>
      <c r="P128" s="205">
        <f>SUM(P129:P157)</f>
        <v>0</v>
      </c>
      <c r="Q128" s="204"/>
      <c r="R128" s="205">
        <f>SUM(R129:R157)</f>
        <v>7.0578300000000009</v>
      </c>
      <c r="S128" s="204"/>
      <c r="T128" s="206">
        <f>SUM(T129:T157)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7" t="s">
        <v>82</v>
      </c>
      <c r="AT128" s="208" t="s">
        <v>73</v>
      </c>
      <c r="AU128" s="208" t="s">
        <v>82</v>
      </c>
      <c r="AY128" s="207" t="s">
        <v>115</v>
      </c>
      <c r="BK128" s="209">
        <f>SUM(BK129:BK157)</f>
        <v>0</v>
      </c>
    </row>
    <row r="129" s="2" customFormat="1" ht="24.15" customHeight="1">
      <c r="A129" s="35"/>
      <c r="B129" s="36"/>
      <c r="C129" s="212" t="s">
        <v>116</v>
      </c>
      <c r="D129" s="212" t="s">
        <v>118</v>
      </c>
      <c r="E129" s="213" t="s">
        <v>130</v>
      </c>
      <c r="F129" s="214" t="s">
        <v>131</v>
      </c>
      <c r="G129" s="215" t="s">
        <v>132</v>
      </c>
      <c r="H129" s="216">
        <v>14</v>
      </c>
      <c r="I129" s="217"/>
      <c r="J129" s="218">
        <f>ROUND(I129*H129,2)</f>
        <v>0</v>
      </c>
      <c r="K129" s="219"/>
      <c r="L129" s="41"/>
      <c r="M129" s="220" t="s">
        <v>1</v>
      </c>
      <c r="N129" s="221" t="s">
        <v>39</v>
      </c>
      <c r="O129" s="88"/>
      <c r="P129" s="222">
        <f>O129*H129</f>
        <v>0</v>
      </c>
      <c r="Q129" s="222">
        <v>0.0054200000000000003</v>
      </c>
      <c r="R129" s="222">
        <f>Q129*H129</f>
        <v>0.075880000000000003</v>
      </c>
      <c r="S129" s="222">
        <v>0</v>
      </c>
      <c r="T129" s="223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24" t="s">
        <v>122</v>
      </c>
      <c r="AT129" s="224" t="s">
        <v>118</v>
      </c>
      <c r="AU129" s="224" t="s">
        <v>84</v>
      </c>
      <c r="AY129" s="14" t="s">
        <v>115</v>
      </c>
      <c r="BE129" s="225">
        <f>IF(N129="základní",J129,0)</f>
        <v>0</v>
      </c>
      <c r="BF129" s="225">
        <f>IF(N129="snížená",J129,0)</f>
        <v>0</v>
      </c>
      <c r="BG129" s="225">
        <f>IF(N129="zákl. přenesená",J129,0)</f>
        <v>0</v>
      </c>
      <c r="BH129" s="225">
        <f>IF(N129="sníž. přenesená",J129,0)</f>
        <v>0</v>
      </c>
      <c r="BI129" s="225">
        <f>IF(N129="nulová",J129,0)</f>
        <v>0</v>
      </c>
      <c r="BJ129" s="14" t="s">
        <v>82</v>
      </c>
      <c r="BK129" s="225">
        <f>ROUND(I129*H129,2)</f>
        <v>0</v>
      </c>
      <c r="BL129" s="14" t="s">
        <v>122</v>
      </c>
      <c r="BM129" s="224" t="s">
        <v>133</v>
      </c>
    </row>
    <row r="130" s="2" customFormat="1" ht="24.15" customHeight="1">
      <c r="A130" s="35"/>
      <c r="B130" s="36"/>
      <c r="C130" s="226" t="s">
        <v>122</v>
      </c>
      <c r="D130" s="226" t="s">
        <v>134</v>
      </c>
      <c r="E130" s="227" t="s">
        <v>135</v>
      </c>
      <c r="F130" s="228" t="s">
        <v>136</v>
      </c>
      <c r="G130" s="229" t="s">
        <v>132</v>
      </c>
      <c r="H130" s="230">
        <v>7</v>
      </c>
      <c r="I130" s="231"/>
      <c r="J130" s="232">
        <f>ROUND(I130*H130,2)</f>
        <v>0</v>
      </c>
      <c r="K130" s="233"/>
      <c r="L130" s="234"/>
      <c r="M130" s="235" t="s">
        <v>1</v>
      </c>
      <c r="N130" s="236" t="s">
        <v>39</v>
      </c>
      <c r="O130" s="88"/>
      <c r="P130" s="222">
        <f>O130*H130</f>
        <v>0</v>
      </c>
      <c r="Q130" s="222">
        <v>0.086999999999999994</v>
      </c>
      <c r="R130" s="222">
        <f>Q130*H130</f>
        <v>0.60899999999999999</v>
      </c>
      <c r="S130" s="222">
        <v>0</v>
      </c>
      <c r="T130" s="223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4" t="s">
        <v>128</v>
      </c>
      <c r="AT130" s="224" t="s">
        <v>134</v>
      </c>
      <c r="AU130" s="224" t="s">
        <v>84</v>
      </c>
      <c r="AY130" s="14" t="s">
        <v>115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4" t="s">
        <v>82</v>
      </c>
      <c r="BK130" s="225">
        <f>ROUND(I130*H130,2)</f>
        <v>0</v>
      </c>
      <c r="BL130" s="14" t="s">
        <v>122</v>
      </c>
      <c r="BM130" s="224" t="s">
        <v>137</v>
      </c>
    </row>
    <row r="131" s="2" customFormat="1" ht="24.15" customHeight="1">
      <c r="A131" s="35"/>
      <c r="B131" s="36"/>
      <c r="C131" s="226" t="s">
        <v>138</v>
      </c>
      <c r="D131" s="226" t="s">
        <v>134</v>
      </c>
      <c r="E131" s="227" t="s">
        <v>139</v>
      </c>
      <c r="F131" s="228" t="s">
        <v>140</v>
      </c>
      <c r="G131" s="229" t="s">
        <v>132</v>
      </c>
      <c r="H131" s="230">
        <v>7</v>
      </c>
      <c r="I131" s="231"/>
      <c r="J131" s="232">
        <f>ROUND(I131*H131,2)</f>
        <v>0</v>
      </c>
      <c r="K131" s="233"/>
      <c r="L131" s="234"/>
      <c r="M131" s="235" t="s">
        <v>1</v>
      </c>
      <c r="N131" s="236" t="s">
        <v>39</v>
      </c>
      <c r="O131" s="88"/>
      <c r="P131" s="222">
        <f>O131*H131</f>
        <v>0</v>
      </c>
      <c r="Q131" s="222">
        <v>0.063899999999999998</v>
      </c>
      <c r="R131" s="222">
        <f>Q131*H131</f>
        <v>0.44729999999999998</v>
      </c>
      <c r="S131" s="222">
        <v>0</v>
      </c>
      <c r="T131" s="223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24" t="s">
        <v>128</v>
      </c>
      <c r="AT131" s="224" t="s">
        <v>134</v>
      </c>
      <c r="AU131" s="224" t="s">
        <v>84</v>
      </c>
      <c r="AY131" s="14" t="s">
        <v>115</v>
      </c>
      <c r="BE131" s="225">
        <f>IF(N131="základní",J131,0)</f>
        <v>0</v>
      </c>
      <c r="BF131" s="225">
        <f>IF(N131="snížená",J131,0)</f>
        <v>0</v>
      </c>
      <c r="BG131" s="225">
        <f>IF(N131="zákl. přenesená",J131,0)</f>
        <v>0</v>
      </c>
      <c r="BH131" s="225">
        <f>IF(N131="sníž. přenesená",J131,0)</f>
        <v>0</v>
      </c>
      <c r="BI131" s="225">
        <f>IF(N131="nulová",J131,0)</f>
        <v>0</v>
      </c>
      <c r="BJ131" s="14" t="s">
        <v>82</v>
      </c>
      <c r="BK131" s="225">
        <f>ROUND(I131*H131,2)</f>
        <v>0</v>
      </c>
      <c r="BL131" s="14" t="s">
        <v>122</v>
      </c>
      <c r="BM131" s="224" t="s">
        <v>141</v>
      </c>
    </row>
    <row r="132" s="2" customFormat="1" ht="16.5" customHeight="1">
      <c r="A132" s="35"/>
      <c r="B132" s="36"/>
      <c r="C132" s="212" t="s">
        <v>142</v>
      </c>
      <c r="D132" s="212" t="s">
        <v>118</v>
      </c>
      <c r="E132" s="213" t="s">
        <v>143</v>
      </c>
      <c r="F132" s="214" t="s">
        <v>144</v>
      </c>
      <c r="G132" s="215" t="s">
        <v>132</v>
      </c>
      <c r="H132" s="216">
        <v>8</v>
      </c>
      <c r="I132" s="217"/>
      <c r="J132" s="218">
        <f>ROUND(I132*H132,2)</f>
        <v>0</v>
      </c>
      <c r="K132" s="219"/>
      <c r="L132" s="41"/>
      <c r="M132" s="220" t="s">
        <v>1</v>
      </c>
      <c r="N132" s="221" t="s">
        <v>39</v>
      </c>
      <c r="O132" s="88"/>
      <c r="P132" s="222">
        <f>O132*H132</f>
        <v>0</v>
      </c>
      <c r="Q132" s="222">
        <v>0.0054200000000000003</v>
      </c>
      <c r="R132" s="222">
        <f>Q132*H132</f>
        <v>0.043360000000000003</v>
      </c>
      <c r="S132" s="222">
        <v>0</v>
      </c>
      <c r="T132" s="223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4" t="s">
        <v>122</v>
      </c>
      <c r="AT132" s="224" t="s">
        <v>118</v>
      </c>
      <c r="AU132" s="224" t="s">
        <v>84</v>
      </c>
      <c r="AY132" s="14" t="s">
        <v>115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4" t="s">
        <v>82</v>
      </c>
      <c r="BK132" s="225">
        <f>ROUND(I132*H132,2)</f>
        <v>0</v>
      </c>
      <c r="BL132" s="14" t="s">
        <v>122</v>
      </c>
      <c r="BM132" s="224" t="s">
        <v>145</v>
      </c>
    </row>
    <row r="133" s="2" customFormat="1" ht="16.5" customHeight="1">
      <c r="A133" s="35"/>
      <c r="B133" s="36"/>
      <c r="C133" s="226" t="s">
        <v>146</v>
      </c>
      <c r="D133" s="226" t="s">
        <v>134</v>
      </c>
      <c r="E133" s="227" t="s">
        <v>147</v>
      </c>
      <c r="F133" s="228" t="s">
        <v>148</v>
      </c>
      <c r="G133" s="229" t="s">
        <v>132</v>
      </c>
      <c r="H133" s="230">
        <v>2</v>
      </c>
      <c r="I133" s="231"/>
      <c r="J133" s="232">
        <f>ROUND(I133*H133,2)</f>
        <v>0</v>
      </c>
      <c r="K133" s="233"/>
      <c r="L133" s="234"/>
      <c r="M133" s="235" t="s">
        <v>1</v>
      </c>
      <c r="N133" s="236" t="s">
        <v>39</v>
      </c>
      <c r="O133" s="88"/>
      <c r="P133" s="222">
        <f>O133*H133</f>
        <v>0</v>
      </c>
      <c r="Q133" s="222">
        <v>0.045600000000000002</v>
      </c>
      <c r="R133" s="222">
        <f>Q133*H133</f>
        <v>0.091200000000000003</v>
      </c>
      <c r="S133" s="222">
        <v>0</v>
      </c>
      <c r="T133" s="223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4" t="s">
        <v>128</v>
      </c>
      <c r="AT133" s="224" t="s">
        <v>134</v>
      </c>
      <c r="AU133" s="224" t="s">
        <v>84</v>
      </c>
      <c r="AY133" s="14" t="s">
        <v>115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4" t="s">
        <v>82</v>
      </c>
      <c r="BK133" s="225">
        <f>ROUND(I133*H133,2)</f>
        <v>0</v>
      </c>
      <c r="BL133" s="14" t="s">
        <v>122</v>
      </c>
      <c r="BM133" s="224" t="s">
        <v>149</v>
      </c>
    </row>
    <row r="134" s="2" customFormat="1" ht="21.75" customHeight="1">
      <c r="A134" s="35"/>
      <c r="B134" s="36"/>
      <c r="C134" s="226" t="s">
        <v>128</v>
      </c>
      <c r="D134" s="226" t="s">
        <v>134</v>
      </c>
      <c r="E134" s="227" t="s">
        <v>150</v>
      </c>
      <c r="F134" s="228" t="s">
        <v>151</v>
      </c>
      <c r="G134" s="229" t="s">
        <v>132</v>
      </c>
      <c r="H134" s="230">
        <v>2</v>
      </c>
      <c r="I134" s="231"/>
      <c r="J134" s="232">
        <f>ROUND(I134*H134,2)</f>
        <v>0</v>
      </c>
      <c r="K134" s="233"/>
      <c r="L134" s="234"/>
      <c r="M134" s="235" t="s">
        <v>1</v>
      </c>
      <c r="N134" s="236" t="s">
        <v>39</v>
      </c>
      <c r="O134" s="88"/>
      <c r="P134" s="222">
        <f>O134*H134</f>
        <v>0</v>
      </c>
      <c r="Q134" s="222">
        <v>0.045600000000000002</v>
      </c>
      <c r="R134" s="222">
        <f>Q134*H134</f>
        <v>0.091200000000000003</v>
      </c>
      <c r="S134" s="222">
        <v>0</v>
      </c>
      <c r="T134" s="22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4" t="s">
        <v>128</v>
      </c>
      <c r="AT134" s="224" t="s">
        <v>134</v>
      </c>
      <c r="AU134" s="224" t="s">
        <v>84</v>
      </c>
      <c r="AY134" s="14" t="s">
        <v>115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4" t="s">
        <v>82</v>
      </c>
      <c r="BK134" s="225">
        <f>ROUND(I134*H134,2)</f>
        <v>0</v>
      </c>
      <c r="BL134" s="14" t="s">
        <v>122</v>
      </c>
      <c r="BM134" s="224" t="s">
        <v>152</v>
      </c>
    </row>
    <row r="135" s="2" customFormat="1" ht="16.5" customHeight="1">
      <c r="A135" s="35"/>
      <c r="B135" s="36"/>
      <c r="C135" s="226" t="s">
        <v>153</v>
      </c>
      <c r="D135" s="226" t="s">
        <v>134</v>
      </c>
      <c r="E135" s="227" t="s">
        <v>154</v>
      </c>
      <c r="F135" s="228" t="s">
        <v>155</v>
      </c>
      <c r="G135" s="229" t="s">
        <v>132</v>
      </c>
      <c r="H135" s="230">
        <v>1</v>
      </c>
      <c r="I135" s="231"/>
      <c r="J135" s="232">
        <f>ROUND(I135*H135,2)</f>
        <v>0</v>
      </c>
      <c r="K135" s="233"/>
      <c r="L135" s="234"/>
      <c r="M135" s="235" t="s">
        <v>1</v>
      </c>
      <c r="N135" s="236" t="s">
        <v>39</v>
      </c>
      <c r="O135" s="88"/>
      <c r="P135" s="222">
        <f>O135*H135</f>
        <v>0</v>
      </c>
      <c r="Q135" s="222">
        <v>0.045600000000000002</v>
      </c>
      <c r="R135" s="222">
        <f>Q135*H135</f>
        <v>0.045600000000000002</v>
      </c>
      <c r="S135" s="222">
        <v>0</v>
      </c>
      <c r="T135" s="22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4" t="s">
        <v>128</v>
      </c>
      <c r="AT135" s="224" t="s">
        <v>134</v>
      </c>
      <c r="AU135" s="224" t="s">
        <v>84</v>
      </c>
      <c r="AY135" s="14" t="s">
        <v>115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4" t="s">
        <v>82</v>
      </c>
      <c r="BK135" s="225">
        <f>ROUND(I135*H135,2)</f>
        <v>0</v>
      </c>
      <c r="BL135" s="14" t="s">
        <v>122</v>
      </c>
      <c r="BM135" s="224" t="s">
        <v>156</v>
      </c>
    </row>
    <row r="136" s="2" customFormat="1" ht="16.5" customHeight="1">
      <c r="A136" s="35"/>
      <c r="B136" s="36"/>
      <c r="C136" s="226" t="s">
        <v>157</v>
      </c>
      <c r="D136" s="226" t="s">
        <v>134</v>
      </c>
      <c r="E136" s="227" t="s">
        <v>158</v>
      </c>
      <c r="F136" s="228" t="s">
        <v>159</v>
      </c>
      <c r="G136" s="229" t="s">
        <v>132</v>
      </c>
      <c r="H136" s="230">
        <v>4</v>
      </c>
      <c r="I136" s="231"/>
      <c r="J136" s="232">
        <f>ROUND(I136*H136,2)</f>
        <v>0</v>
      </c>
      <c r="K136" s="233"/>
      <c r="L136" s="234"/>
      <c r="M136" s="235" t="s">
        <v>1</v>
      </c>
      <c r="N136" s="236" t="s">
        <v>39</v>
      </c>
      <c r="O136" s="88"/>
      <c r="P136" s="222">
        <f>O136*H136</f>
        <v>0</v>
      </c>
      <c r="Q136" s="222">
        <v>0.045600000000000002</v>
      </c>
      <c r="R136" s="222">
        <f>Q136*H136</f>
        <v>0.18240000000000001</v>
      </c>
      <c r="S136" s="222">
        <v>0</v>
      </c>
      <c r="T136" s="22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4" t="s">
        <v>128</v>
      </c>
      <c r="AT136" s="224" t="s">
        <v>134</v>
      </c>
      <c r="AU136" s="224" t="s">
        <v>84</v>
      </c>
      <c r="AY136" s="14" t="s">
        <v>115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4" t="s">
        <v>82</v>
      </c>
      <c r="BK136" s="225">
        <f>ROUND(I136*H136,2)</f>
        <v>0</v>
      </c>
      <c r="BL136" s="14" t="s">
        <v>122</v>
      </c>
      <c r="BM136" s="224" t="s">
        <v>160</v>
      </c>
    </row>
    <row r="137" s="2" customFormat="1" ht="24.15" customHeight="1">
      <c r="A137" s="35"/>
      <c r="B137" s="36"/>
      <c r="C137" s="212" t="s">
        <v>161</v>
      </c>
      <c r="D137" s="212" t="s">
        <v>118</v>
      </c>
      <c r="E137" s="213" t="s">
        <v>162</v>
      </c>
      <c r="F137" s="214" t="s">
        <v>163</v>
      </c>
      <c r="G137" s="215" t="s">
        <v>126</v>
      </c>
      <c r="H137" s="216">
        <v>6</v>
      </c>
      <c r="I137" s="217"/>
      <c r="J137" s="218">
        <f>ROUND(I137*H137,2)</f>
        <v>0</v>
      </c>
      <c r="K137" s="219"/>
      <c r="L137" s="41"/>
      <c r="M137" s="220" t="s">
        <v>1</v>
      </c>
      <c r="N137" s="221" t="s">
        <v>39</v>
      </c>
      <c r="O137" s="88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4" t="s">
        <v>122</v>
      </c>
      <c r="AT137" s="224" t="s">
        <v>118</v>
      </c>
      <c r="AU137" s="224" t="s">
        <v>84</v>
      </c>
      <c r="AY137" s="14" t="s">
        <v>115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4" t="s">
        <v>82</v>
      </c>
      <c r="BK137" s="225">
        <f>ROUND(I137*H137,2)</f>
        <v>0</v>
      </c>
      <c r="BL137" s="14" t="s">
        <v>122</v>
      </c>
      <c r="BM137" s="224" t="s">
        <v>164</v>
      </c>
    </row>
    <row r="138" s="2" customFormat="1" ht="24.15" customHeight="1">
      <c r="A138" s="35"/>
      <c r="B138" s="36"/>
      <c r="C138" s="226" t="s">
        <v>8</v>
      </c>
      <c r="D138" s="226" t="s">
        <v>134</v>
      </c>
      <c r="E138" s="227" t="s">
        <v>165</v>
      </c>
      <c r="F138" s="228" t="s">
        <v>166</v>
      </c>
      <c r="G138" s="229" t="s">
        <v>126</v>
      </c>
      <c r="H138" s="230">
        <v>6</v>
      </c>
      <c r="I138" s="231"/>
      <c r="J138" s="232">
        <f>ROUND(I138*H138,2)</f>
        <v>0</v>
      </c>
      <c r="K138" s="233"/>
      <c r="L138" s="234"/>
      <c r="M138" s="235" t="s">
        <v>1</v>
      </c>
      <c r="N138" s="236" t="s">
        <v>39</v>
      </c>
      <c r="O138" s="88"/>
      <c r="P138" s="222">
        <f>O138*H138</f>
        <v>0</v>
      </c>
      <c r="Q138" s="222">
        <v>0.025899999999999999</v>
      </c>
      <c r="R138" s="222">
        <f>Q138*H138</f>
        <v>0.15539999999999998</v>
      </c>
      <c r="S138" s="222">
        <v>0</v>
      </c>
      <c r="T138" s="22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4" t="s">
        <v>128</v>
      </c>
      <c r="AT138" s="224" t="s">
        <v>134</v>
      </c>
      <c r="AU138" s="224" t="s">
        <v>84</v>
      </c>
      <c r="AY138" s="14" t="s">
        <v>115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4" t="s">
        <v>82</v>
      </c>
      <c r="BK138" s="225">
        <f>ROUND(I138*H138,2)</f>
        <v>0</v>
      </c>
      <c r="BL138" s="14" t="s">
        <v>122</v>
      </c>
      <c r="BM138" s="224" t="s">
        <v>167</v>
      </c>
    </row>
    <row r="139" s="2" customFormat="1" ht="24.15" customHeight="1">
      <c r="A139" s="35"/>
      <c r="B139" s="36"/>
      <c r="C139" s="212" t="s">
        <v>168</v>
      </c>
      <c r="D139" s="212" t="s">
        <v>118</v>
      </c>
      <c r="E139" s="213" t="s">
        <v>169</v>
      </c>
      <c r="F139" s="214" t="s">
        <v>170</v>
      </c>
      <c r="G139" s="215" t="s">
        <v>132</v>
      </c>
      <c r="H139" s="216">
        <v>2</v>
      </c>
      <c r="I139" s="217"/>
      <c r="J139" s="218">
        <f>ROUND(I139*H139,2)</f>
        <v>0</v>
      </c>
      <c r="K139" s="219"/>
      <c r="L139" s="41"/>
      <c r="M139" s="220" t="s">
        <v>1</v>
      </c>
      <c r="N139" s="221" t="s">
        <v>39</v>
      </c>
      <c r="O139" s="88"/>
      <c r="P139" s="222">
        <f>O139*H139</f>
        <v>0</v>
      </c>
      <c r="Q139" s="222">
        <v>0</v>
      </c>
      <c r="R139" s="222">
        <f>Q139*H139</f>
        <v>0</v>
      </c>
      <c r="S139" s="222">
        <v>0</v>
      </c>
      <c r="T139" s="223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24" t="s">
        <v>122</v>
      </c>
      <c r="AT139" s="224" t="s">
        <v>118</v>
      </c>
      <c r="AU139" s="224" t="s">
        <v>84</v>
      </c>
      <c r="AY139" s="14" t="s">
        <v>115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4" t="s">
        <v>82</v>
      </c>
      <c r="BK139" s="225">
        <f>ROUND(I139*H139,2)</f>
        <v>0</v>
      </c>
      <c r="BL139" s="14" t="s">
        <v>122</v>
      </c>
      <c r="BM139" s="224" t="s">
        <v>171</v>
      </c>
    </row>
    <row r="140" s="2" customFormat="1" ht="16.5" customHeight="1">
      <c r="A140" s="35"/>
      <c r="B140" s="36"/>
      <c r="C140" s="226" t="s">
        <v>172</v>
      </c>
      <c r="D140" s="226" t="s">
        <v>134</v>
      </c>
      <c r="E140" s="227" t="s">
        <v>173</v>
      </c>
      <c r="F140" s="228" t="s">
        <v>174</v>
      </c>
      <c r="G140" s="229" t="s">
        <v>132</v>
      </c>
      <c r="H140" s="230">
        <v>2</v>
      </c>
      <c r="I140" s="231"/>
      <c r="J140" s="232">
        <f>ROUND(I140*H140,2)</f>
        <v>0</v>
      </c>
      <c r="K140" s="233"/>
      <c r="L140" s="234"/>
      <c r="M140" s="235" t="s">
        <v>1</v>
      </c>
      <c r="N140" s="236" t="s">
        <v>39</v>
      </c>
      <c r="O140" s="88"/>
      <c r="P140" s="222">
        <f>O140*H140</f>
        <v>0</v>
      </c>
      <c r="Q140" s="222">
        <v>0.00055999999999999995</v>
      </c>
      <c r="R140" s="222">
        <f>Q140*H140</f>
        <v>0.0011199999999999999</v>
      </c>
      <c r="S140" s="222">
        <v>0</v>
      </c>
      <c r="T140" s="223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4" t="s">
        <v>128</v>
      </c>
      <c r="AT140" s="224" t="s">
        <v>134</v>
      </c>
      <c r="AU140" s="224" t="s">
        <v>84</v>
      </c>
      <c r="AY140" s="14" t="s">
        <v>115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4" t="s">
        <v>82</v>
      </c>
      <c r="BK140" s="225">
        <f>ROUND(I140*H140,2)</f>
        <v>0</v>
      </c>
      <c r="BL140" s="14" t="s">
        <v>122</v>
      </c>
      <c r="BM140" s="224" t="s">
        <v>175</v>
      </c>
    </row>
    <row r="141" s="2" customFormat="1" ht="37.8" customHeight="1">
      <c r="A141" s="35"/>
      <c r="B141" s="36"/>
      <c r="C141" s="212" t="s">
        <v>176</v>
      </c>
      <c r="D141" s="212" t="s">
        <v>118</v>
      </c>
      <c r="E141" s="213" t="s">
        <v>177</v>
      </c>
      <c r="F141" s="214" t="s">
        <v>178</v>
      </c>
      <c r="G141" s="215" t="s">
        <v>132</v>
      </c>
      <c r="H141" s="216">
        <v>1</v>
      </c>
      <c r="I141" s="217"/>
      <c r="J141" s="218">
        <f>ROUND(I141*H141,2)</f>
        <v>0</v>
      </c>
      <c r="K141" s="219"/>
      <c r="L141" s="41"/>
      <c r="M141" s="220" t="s">
        <v>1</v>
      </c>
      <c r="N141" s="221" t="s">
        <v>39</v>
      </c>
      <c r="O141" s="88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4" t="s">
        <v>122</v>
      </c>
      <c r="AT141" s="224" t="s">
        <v>118</v>
      </c>
      <c r="AU141" s="224" t="s">
        <v>84</v>
      </c>
      <c r="AY141" s="14" t="s">
        <v>115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4" t="s">
        <v>82</v>
      </c>
      <c r="BK141" s="225">
        <f>ROUND(I141*H141,2)</f>
        <v>0</v>
      </c>
      <c r="BL141" s="14" t="s">
        <v>122</v>
      </c>
      <c r="BM141" s="224" t="s">
        <v>179</v>
      </c>
    </row>
    <row r="142" s="2" customFormat="1" ht="33" customHeight="1">
      <c r="A142" s="35"/>
      <c r="B142" s="36"/>
      <c r="C142" s="226" t="s">
        <v>180</v>
      </c>
      <c r="D142" s="226" t="s">
        <v>134</v>
      </c>
      <c r="E142" s="227" t="s">
        <v>181</v>
      </c>
      <c r="F142" s="228" t="s">
        <v>182</v>
      </c>
      <c r="G142" s="229" t="s">
        <v>132</v>
      </c>
      <c r="H142" s="230">
        <v>1</v>
      </c>
      <c r="I142" s="231"/>
      <c r="J142" s="232">
        <f>ROUND(I142*H142,2)</f>
        <v>0</v>
      </c>
      <c r="K142" s="233"/>
      <c r="L142" s="234"/>
      <c r="M142" s="235" t="s">
        <v>1</v>
      </c>
      <c r="N142" s="236" t="s">
        <v>39</v>
      </c>
      <c r="O142" s="88"/>
      <c r="P142" s="222">
        <f>O142*H142</f>
        <v>0</v>
      </c>
      <c r="Q142" s="222">
        <v>0.00139</v>
      </c>
      <c r="R142" s="222">
        <f>Q142*H142</f>
        <v>0.00139</v>
      </c>
      <c r="S142" s="222">
        <v>0</v>
      </c>
      <c r="T142" s="22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4" t="s">
        <v>128</v>
      </c>
      <c r="AT142" s="224" t="s">
        <v>134</v>
      </c>
      <c r="AU142" s="224" t="s">
        <v>84</v>
      </c>
      <c r="AY142" s="14" t="s">
        <v>115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4" t="s">
        <v>82</v>
      </c>
      <c r="BK142" s="225">
        <f>ROUND(I142*H142,2)</f>
        <v>0</v>
      </c>
      <c r="BL142" s="14" t="s">
        <v>122</v>
      </c>
      <c r="BM142" s="224" t="s">
        <v>183</v>
      </c>
    </row>
    <row r="143" s="2" customFormat="1" ht="24.15" customHeight="1">
      <c r="A143" s="35"/>
      <c r="B143" s="36"/>
      <c r="C143" s="212" t="s">
        <v>184</v>
      </c>
      <c r="D143" s="212" t="s">
        <v>118</v>
      </c>
      <c r="E143" s="213" t="s">
        <v>185</v>
      </c>
      <c r="F143" s="214" t="s">
        <v>186</v>
      </c>
      <c r="G143" s="215" t="s">
        <v>132</v>
      </c>
      <c r="H143" s="216">
        <v>1</v>
      </c>
      <c r="I143" s="217"/>
      <c r="J143" s="218">
        <f>ROUND(I143*H143,2)</f>
        <v>0</v>
      </c>
      <c r="K143" s="219"/>
      <c r="L143" s="41"/>
      <c r="M143" s="220" t="s">
        <v>1</v>
      </c>
      <c r="N143" s="221" t="s">
        <v>39</v>
      </c>
      <c r="O143" s="88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4" t="s">
        <v>122</v>
      </c>
      <c r="AT143" s="224" t="s">
        <v>118</v>
      </c>
      <c r="AU143" s="224" t="s">
        <v>84</v>
      </c>
      <c r="AY143" s="14" t="s">
        <v>115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4" t="s">
        <v>82</v>
      </c>
      <c r="BK143" s="225">
        <f>ROUND(I143*H143,2)</f>
        <v>0</v>
      </c>
      <c r="BL143" s="14" t="s">
        <v>122</v>
      </c>
      <c r="BM143" s="224" t="s">
        <v>187</v>
      </c>
    </row>
    <row r="144" s="2" customFormat="1" ht="21.75" customHeight="1">
      <c r="A144" s="35"/>
      <c r="B144" s="36"/>
      <c r="C144" s="226" t="s">
        <v>188</v>
      </c>
      <c r="D144" s="226" t="s">
        <v>134</v>
      </c>
      <c r="E144" s="227" t="s">
        <v>189</v>
      </c>
      <c r="F144" s="228" t="s">
        <v>190</v>
      </c>
      <c r="G144" s="229" t="s">
        <v>132</v>
      </c>
      <c r="H144" s="230">
        <v>1</v>
      </c>
      <c r="I144" s="231"/>
      <c r="J144" s="232">
        <f>ROUND(I144*H144,2)</f>
        <v>0</v>
      </c>
      <c r="K144" s="233"/>
      <c r="L144" s="234"/>
      <c r="M144" s="235" t="s">
        <v>1</v>
      </c>
      <c r="N144" s="236" t="s">
        <v>39</v>
      </c>
      <c r="O144" s="88"/>
      <c r="P144" s="222">
        <f>O144*H144</f>
        <v>0</v>
      </c>
      <c r="Q144" s="222">
        <v>0.00123</v>
      </c>
      <c r="R144" s="222">
        <f>Q144*H144</f>
        <v>0.00123</v>
      </c>
      <c r="S144" s="222">
        <v>0</v>
      </c>
      <c r="T144" s="22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4" t="s">
        <v>128</v>
      </c>
      <c r="AT144" s="224" t="s">
        <v>134</v>
      </c>
      <c r="AU144" s="224" t="s">
        <v>84</v>
      </c>
      <c r="AY144" s="14" t="s">
        <v>115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4" t="s">
        <v>82</v>
      </c>
      <c r="BK144" s="225">
        <f>ROUND(I144*H144,2)</f>
        <v>0</v>
      </c>
      <c r="BL144" s="14" t="s">
        <v>122</v>
      </c>
      <c r="BM144" s="224" t="s">
        <v>191</v>
      </c>
    </row>
    <row r="145" s="2" customFormat="1" ht="24.15" customHeight="1">
      <c r="A145" s="35"/>
      <c r="B145" s="36"/>
      <c r="C145" s="212" t="s">
        <v>192</v>
      </c>
      <c r="D145" s="212" t="s">
        <v>118</v>
      </c>
      <c r="E145" s="213" t="s">
        <v>193</v>
      </c>
      <c r="F145" s="214" t="s">
        <v>194</v>
      </c>
      <c r="G145" s="215" t="s">
        <v>132</v>
      </c>
      <c r="H145" s="216">
        <v>6</v>
      </c>
      <c r="I145" s="217"/>
      <c r="J145" s="218">
        <f>ROUND(I145*H145,2)</f>
        <v>0</v>
      </c>
      <c r="K145" s="219"/>
      <c r="L145" s="41"/>
      <c r="M145" s="220" t="s">
        <v>1</v>
      </c>
      <c r="N145" s="221" t="s">
        <v>39</v>
      </c>
      <c r="O145" s="88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4" t="s">
        <v>122</v>
      </c>
      <c r="AT145" s="224" t="s">
        <v>118</v>
      </c>
      <c r="AU145" s="224" t="s">
        <v>84</v>
      </c>
      <c r="AY145" s="14" t="s">
        <v>115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4" t="s">
        <v>82</v>
      </c>
      <c r="BK145" s="225">
        <f>ROUND(I145*H145,2)</f>
        <v>0</v>
      </c>
      <c r="BL145" s="14" t="s">
        <v>122</v>
      </c>
      <c r="BM145" s="224" t="s">
        <v>195</v>
      </c>
    </row>
    <row r="146" s="2" customFormat="1" ht="16.5" customHeight="1">
      <c r="A146" s="35"/>
      <c r="B146" s="36"/>
      <c r="C146" s="226" t="s">
        <v>196</v>
      </c>
      <c r="D146" s="226" t="s">
        <v>134</v>
      </c>
      <c r="E146" s="227" t="s">
        <v>197</v>
      </c>
      <c r="F146" s="228" t="s">
        <v>198</v>
      </c>
      <c r="G146" s="229" t="s">
        <v>132</v>
      </c>
      <c r="H146" s="230">
        <v>6</v>
      </c>
      <c r="I146" s="231"/>
      <c r="J146" s="232">
        <f>ROUND(I146*H146,2)</f>
        <v>0</v>
      </c>
      <c r="K146" s="233"/>
      <c r="L146" s="234"/>
      <c r="M146" s="235" t="s">
        <v>1</v>
      </c>
      <c r="N146" s="236" t="s">
        <v>39</v>
      </c>
      <c r="O146" s="88"/>
      <c r="P146" s="222">
        <f>O146*H146</f>
        <v>0</v>
      </c>
      <c r="Q146" s="222">
        <v>0.0071399999999999996</v>
      </c>
      <c r="R146" s="222">
        <f>Q146*H146</f>
        <v>0.042839999999999996</v>
      </c>
      <c r="S146" s="222">
        <v>0</v>
      </c>
      <c r="T146" s="22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4" t="s">
        <v>128</v>
      </c>
      <c r="AT146" s="224" t="s">
        <v>134</v>
      </c>
      <c r="AU146" s="224" t="s">
        <v>84</v>
      </c>
      <c r="AY146" s="14" t="s">
        <v>115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4" t="s">
        <v>82</v>
      </c>
      <c r="BK146" s="225">
        <f>ROUND(I146*H146,2)</f>
        <v>0</v>
      </c>
      <c r="BL146" s="14" t="s">
        <v>122</v>
      </c>
      <c r="BM146" s="224" t="s">
        <v>199</v>
      </c>
    </row>
    <row r="147" s="2" customFormat="1" ht="16.5" customHeight="1">
      <c r="A147" s="35"/>
      <c r="B147" s="36"/>
      <c r="C147" s="226" t="s">
        <v>7</v>
      </c>
      <c r="D147" s="226" t="s">
        <v>134</v>
      </c>
      <c r="E147" s="227" t="s">
        <v>200</v>
      </c>
      <c r="F147" s="228" t="s">
        <v>201</v>
      </c>
      <c r="G147" s="229" t="s">
        <v>202</v>
      </c>
      <c r="H147" s="230">
        <v>6</v>
      </c>
      <c r="I147" s="231"/>
      <c r="J147" s="232">
        <f>ROUND(I147*H147,2)</f>
        <v>0</v>
      </c>
      <c r="K147" s="233"/>
      <c r="L147" s="234"/>
      <c r="M147" s="235" t="s">
        <v>1</v>
      </c>
      <c r="N147" s="236" t="s">
        <v>39</v>
      </c>
      <c r="O147" s="88"/>
      <c r="P147" s="222">
        <f>O147*H147</f>
        <v>0</v>
      </c>
      <c r="Q147" s="222">
        <v>0</v>
      </c>
      <c r="R147" s="222">
        <f>Q147*H147</f>
        <v>0</v>
      </c>
      <c r="S147" s="222">
        <v>0</v>
      </c>
      <c r="T147" s="22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4" t="s">
        <v>128</v>
      </c>
      <c r="AT147" s="224" t="s">
        <v>134</v>
      </c>
      <c r="AU147" s="224" t="s">
        <v>84</v>
      </c>
      <c r="AY147" s="14" t="s">
        <v>115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4" t="s">
        <v>82</v>
      </c>
      <c r="BK147" s="225">
        <f>ROUND(I147*H147,2)</f>
        <v>0</v>
      </c>
      <c r="BL147" s="14" t="s">
        <v>122</v>
      </c>
      <c r="BM147" s="224" t="s">
        <v>203</v>
      </c>
    </row>
    <row r="148" s="2" customFormat="1" ht="21.75" customHeight="1">
      <c r="A148" s="35"/>
      <c r="B148" s="36"/>
      <c r="C148" s="212" t="s">
        <v>204</v>
      </c>
      <c r="D148" s="212" t="s">
        <v>118</v>
      </c>
      <c r="E148" s="213" t="s">
        <v>205</v>
      </c>
      <c r="F148" s="214" t="s">
        <v>206</v>
      </c>
      <c r="G148" s="215" t="s">
        <v>132</v>
      </c>
      <c r="H148" s="216">
        <v>1</v>
      </c>
      <c r="I148" s="217"/>
      <c r="J148" s="218">
        <f>ROUND(I148*H148,2)</f>
        <v>0</v>
      </c>
      <c r="K148" s="219"/>
      <c r="L148" s="41"/>
      <c r="M148" s="220" t="s">
        <v>1</v>
      </c>
      <c r="N148" s="221" t="s">
        <v>39</v>
      </c>
      <c r="O148" s="88"/>
      <c r="P148" s="222">
        <f>O148*H148</f>
        <v>0</v>
      </c>
      <c r="Q148" s="222">
        <v>0.00072000000000000005</v>
      </c>
      <c r="R148" s="222">
        <f>Q148*H148</f>
        <v>0.00072000000000000005</v>
      </c>
      <c r="S148" s="222">
        <v>0</v>
      </c>
      <c r="T148" s="22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4" t="s">
        <v>122</v>
      </c>
      <c r="AT148" s="224" t="s">
        <v>118</v>
      </c>
      <c r="AU148" s="224" t="s">
        <v>84</v>
      </c>
      <c r="AY148" s="14" t="s">
        <v>115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4" t="s">
        <v>82</v>
      </c>
      <c r="BK148" s="225">
        <f>ROUND(I148*H148,2)</f>
        <v>0</v>
      </c>
      <c r="BL148" s="14" t="s">
        <v>122</v>
      </c>
      <c r="BM148" s="224" t="s">
        <v>207</v>
      </c>
    </row>
    <row r="149" s="2" customFormat="1" ht="16.5" customHeight="1">
      <c r="A149" s="35"/>
      <c r="B149" s="36"/>
      <c r="C149" s="226" t="s">
        <v>208</v>
      </c>
      <c r="D149" s="226" t="s">
        <v>134</v>
      </c>
      <c r="E149" s="227" t="s">
        <v>209</v>
      </c>
      <c r="F149" s="228" t="s">
        <v>210</v>
      </c>
      <c r="G149" s="229" t="s">
        <v>132</v>
      </c>
      <c r="H149" s="230">
        <v>1</v>
      </c>
      <c r="I149" s="231"/>
      <c r="J149" s="232">
        <f>ROUND(I149*H149,2)</f>
        <v>0</v>
      </c>
      <c r="K149" s="233"/>
      <c r="L149" s="234"/>
      <c r="M149" s="235" t="s">
        <v>1</v>
      </c>
      <c r="N149" s="236" t="s">
        <v>39</v>
      </c>
      <c r="O149" s="88"/>
      <c r="P149" s="222">
        <f>O149*H149</f>
        <v>0</v>
      </c>
      <c r="Q149" s="222">
        <v>0.0018</v>
      </c>
      <c r="R149" s="222">
        <f>Q149*H149</f>
        <v>0.0018</v>
      </c>
      <c r="S149" s="222">
        <v>0</v>
      </c>
      <c r="T149" s="22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4" t="s">
        <v>128</v>
      </c>
      <c r="AT149" s="224" t="s">
        <v>134</v>
      </c>
      <c r="AU149" s="224" t="s">
        <v>84</v>
      </c>
      <c r="AY149" s="14" t="s">
        <v>115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4" t="s">
        <v>82</v>
      </c>
      <c r="BK149" s="225">
        <f>ROUND(I149*H149,2)</f>
        <v>0</v>
      </c>
      <c r="BL149" s="14" t="s">
        <v>122</v>
      </c>
      <c r="BM149" s="224" t="s">
        <v>211</v>
      </c>
    </row>
    <row r="150" s="2" customFormat="1" ht="24.15" customHeight="1">
      <c r="A150" s="35"/>
      <c r="B150" s="36"/>
      <c r="C150" s="212" t="s">
        <v>212</v>
      </c>
      <c r="D150" s="212" t="s">
        <v>118</v>
      </c>
      <c r="E150" s="213" t="s">
        <v>213</v>
      </c>
      <c r="F150" s="214" t="s">
        <v>214</v>
      </c>
      <c r="G150" s="215" t="s">
        <v>132</v>
      </c>
      <c r="H150" s="216">
        <v>2</v>
      </c>
      <c r="I150" s="217"/>
      <c r="J150" s="218">
        <f>ROUND(I150*H150,2)</f>
        <v>0</v>
      </c>
      <c r="K150" s="219"/>
      <c r="L150" s="41"/>
      <c r="M150" s="220" t="s">
        <v>1</v>
      </c>
      <c r="N150" s="221" t="s">
        <v>39</v>
      </c>
      <c r="O150" s="88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4" t="s">
        <v>122</v>
      </c>
      <c r="AT150" s="224" t="s">
        <v>118</v>
      </c>
      <c r="AU150" s="224" t="s">
        <v>84</v>
      </c>
      <c r="AY150" s="14" t="s">
        <v>115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4" t="s">
        <v>82</v>
      </c>
      <c r="BK150" s="225">
        <f>ROUND(I150*H150,2)</f>
        <v>0</v>
      </c>
      <c r="BL150" s="14" t="s">
        <v>122</v>
      </c>
      <c r="BM150" s="224" t="s">
        <v>215</v>
      </c>
    </row>
    <row r="151" s="2" customFormat="1" ht="24.15" customHeight="1">
      <c r="A151" s="35"/>
      <c r="B151" s="36"/>
      <c r="C151" s="226" t="s">
        <v>216</v>
      </c>
      <c r="D151" s="226" t="s">
        <v>134</v>
      </c>
      <c r="E151" s="227" t="s">
        <v>217</v>
      </c>
      <c r="F151" s="228" t="s">
        <v>218</v>
      </c>
      <c r="G151" s="229" t="s">
        <v>132</v>
      </c>
      <c r="H151" s="230">
        <v>2</v>
      </c>
      <c r="I151" s="231"/>
      <c r="J151" s="232">
        <f>ROUND(I151*H151,2)</f>
        <v>0</v>
      </c>
      <c r="K151" s="233"/>
      <c r="L151" s="234"/>
      <c r="M151" s="235" t="s">
        <v>1</v>
      </c>
      <c r="N151" s="236" t="s">
        <v>39</v>
      </c>
      <c r="O151" s="88"/>
      <c r="P151" s="222">
        <f>O151*H151</f>
        <v>0</v>
      </c>
      <c r="Q151" s="222">
        <v>0.001</v>
      </c>
      <c r="R151" s="222">
        <f>Q151*H151</f>
        <v>0.002</v>
      </c>
      <c r="S151" s="222">
        <v>0</v>
      </c>
      <c r="T151" s="22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4" t="s">
        <v>128</v>
      </c>
      <c r="AT151" s="224" t="s">
        <v>134</v>
      </c>
      <c r="AU151" s="224" t="s">
        <v>84</v>
      </c>
      <c r="AY151" s="14" t="s">
        <v>115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4" t="s">
        <v>82</v>
      </c>
      <c r="BK151" s="225">
        <f>ROUND(I151*H151,2)</f>
        <v>0</v>
      </c>
      <c r="BL151" s="14" t="s">
        <v>122</v>
      </c>
      <c r="BM151" s="224" t="s">
        <v>219</v>
      </c>
    </row>
    <row r="152" s="2" customFormat="1" ht="24.15" customHeight="1">
      <c r="A152" s="35"/>
      <c r="B152" s="36"/>
      <c r="C152" s="212" t="s">
        <v>220</v>
      </c>
      <c r="D152" s="212" t="s">
        <v>118</v>
      </c>
      <c r="E152" s="213" t="s">
        <v>221</v>
      </c>
      <c r="F152" s="214" t="s">
        <v>222</v>
      </c>
      <c r="G152" s="215" t="s">
        <v>132</v>
      </c>
      <c r="H152" s="216">
        <v>2</v>
      </c>
      <c r="I152" s="217"/>
      <c r="J152" s="218">
        <f>ROUND(I152*H152,2)</f>
        <v>0</v>
      </c>
      <c r="K152" s="219"/>
      <c r="L152" s="41"/>
      <c r="M152" s="220" t="s">
        <v>1</v>
      </c>
      <c r="N152" s="221" t="s">
        <v>39</v>
      </c>
      <c r="O152" s="88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4" t="s">
        <v>122</v>
      </c>
      <c r="AT152" s="224" t="s">
        <v>118</v>
      </c>
      <c r="AU152" s="224" t="s">
        <v>84</v>
      </c>
      <c r="AY152" s="14" t="s">
        <v>115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4" t="s">
        <v>82</v>
      </c>
      <c r="BK152" s="225">
        <f>ROUND(I152*H152,2)</f>
        <v>0</v>
      </c>
      <c r="BL152" s="14" t="s">
        <v>122</v>
      </c>
      <c r="BM152" s="224" t="s">
        <v>223</v>
      </c>
    </row>
    <row r="153" s="2" customFormat="1" ht="33" customHeight="1">
      <c r="A153" s="35"/>
      <c r="B153" s="36"/>
      <c r="C153" s="226" t="s">
        <v>224</v>
      </c>
      <c r="D153" s="226" t="s">
        <v>134</v>
      </c>
      <c r="E153" s="227" t="s">
        <v>225</v>
      </c>
      <c r="F153" s="228" t="s">
        <v>226</v>
      </c>
      <c r="G153" s="229" t="s">
        <v>132</v>
      </c>
      <c r="H153" s="230">
        <v>2</v>
      </c>
      <c r="I153" s="231"/>
      <c r="J153" s="232">
        <f>ROUND(I153*H153,2)</f>
        <v>0</v>
      </c>
      <c r="K153" s="233"/>
      <c r="L153" s="234"/>
      <c r="M153" s="235" t="s">
        <v>1</v>
      </c>
      <c r="N153" s="236" t="s">
        <v>39</v>
      </c>
      <c r="O153" s="88"/>
      <c r="P153" s="222">
        <f>O153*H153</f>
        <v>0</v>
      </c>
      <c r="Q153" s="222">
        <v>0.0045999999999999999</v>
      </c>
      <c r="R153" s="222">
        <f>Q153*H153</f>
        <v>0.0091999999999999998</v>
      </c>
      <c r="S153" s="222">
        <v>0</v>
      </c>
      <c r="T153" s="22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4" t="s">
        <v>128</v>
      </c>
      <c r="AT153" s="224" t="s">
        <v>134</v>
      </c>
      <c r="AU153" s="224" t="s">
        <v>84</v>
      </c>
      <c r="AY153" s="14" t="s">
        <v>115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4" t="s">
        <v>82</v>
      </c>
      <c r="BK153" s="225">
        <f>ROUND(I153*H153,2)</f>
        <v>0</v>
      </c>
      <c r="BL153" s="14" t="s">
        <v>122</v>
      </c>
      <c r="BM153" s="224" t="s">
        <v>227</v>
      </c>
    </row>
    <row r="154" s="2" customFormat="1" ht="21.75" customHeight="1">
      <c r="A154" s="35"/>
      <c r="B154" s="36"/>
      <c r="C154" s="212" t="s">
        <v>228</v>
      </c>
      <c r="D154" s="212" t="s">
        <v>118</v>
      </c>
      <c r="E154" s="213" t="s">
        <v>229</v>
      </c>
      <c r="F154" s="214" t="s">
        <v>230</v>
      </c>
      <c r="G154" s="215" t="s">
        <v>132</v>
      </c>
      <c r="H154" s="216">
        <v>1</v>
      </c>
      <c r="I154" s="217"/>
      <c r="J154" s="218">
        <f>ROUND(I154*H154,2)</f>
        <v>0</v>
      </c>
      <c r="K154" s="219"/>
      <c r="L154" s="41"/>
      <c r="M154" s="220" t="s">
        <v>1</v>
      </c>
      <c r="N154" s="221" t="s">
        <v>39</v>
      </c>
      <c r="O154" s="88"/>
      <c r="P154" s="222">
        <f>O154*H154</f>
        <v>0</v>
      </c>
      <c r="Q154" s="222">
        <v>0.0066899999999999998</v>
      </c>
      <c r="R154" s="222">
        <f>Q154*H154</f>
        <v>0.0066899999999999998</v>
      </c>
      <c r="S154" s="222">
        <v>0</v>
      </c>
      <c r="T154" s="22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4" t="s">
        <v>122</v>
      </c>
      <c r="AT154" s="224" t="s">
        <v>118</v>
      </c>
      <c r="AU154" s="224" t="s">
        <v>84</v>
      </c>
      <c r="AY154" s="14" t="s">
        <v>115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4" t="s">
        <v>82</v>
      </c>
      <c r="BK154" s="225">
        <f>ROUND(I154*H154,2)</f>
        <v>0</v>
      </c>
      <c r="BL154" s="14" t="s">
        <v>122</v>
      </c>
      <c r="BM154" s="224" t="s">
        <v>231</v>
      </c>
    </row>
    <row r="155" s="2" customFormat="1" ht="24.15" customHeight="1">
      <c r="A155" s="35"/>
      <c r="B155" s="36"/>
      <c r="C155" s="226" t="s">
        <v>232</v>
      </c>
      <c r="D155" s="226" t="s">
        <v>134</v>
      </c>
      <c r="E155" s="227" t="s">
        <v>233</v>
      </c>
      <c r="F155" s="228" t="s">
        <v>234</v>
      </c>
      <c r="G155" s="229" t="s">
        <v>132</v>
      </c>
      <c r="H155" s="230">
        <v>1</v>
      </c>
      <c r="I155" s="231"/>
      <c r="J155" s="232">
        <f>ROUND(I155*H155,2)</f>
        <v>0</v>
      </c>
      <c r="K155" s="233"/>
      <c r="L155" s="234"/>
      <c r="M155" s="235" t="s">
        <v>1</v>
      </c>
      <c r="N155" s="236" t="s">
        <v>39</v>
      </c>
      <c r="O155" s="88"/>
      <c r="P155" s="222">
        <f>O155*H155</f>
        <v>0</v>
      </c>
      <c r="Q155" s="222">
        <v>0.017500000000000002</v>
      </c>
      <c r="R155" s="222">
        <f>Q155*H155</f>
        <v>0.017500000000000002</v>
      </c>
      <c r="S155" s="222">
        <v>0</v>
      </c>
      <c r="T155" s="22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4" t="s">
        <v>128</v>
      </c>
      <c r="AT155" s="224" t="s">
        <v>134</v>
      </c>
      <c r="AU155" s="224" t="s">
        <v>84</v>
      </c>
      <c r="AY155" s="14" t="s">
        <v>115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4" t="s">
        <v>82</v>
      </c>
      <c r="BK155" s="225">
        <f>ROUND(I155*H155,2)</f>
        <v>0</v>
      </c>
      <c r="BL155" s="14" t="s">
        <v>122</v>
      </c>
      <c r="BM155" s="224" t="s">
        <v>235</v>
      </c>
    </row>
    <row r="156" s="2" customFormat="1" ht="16.5" customHeight="1">
      <c r="A156" s="35"/>
      <c r="B156" s="36"/>
      <c r="C156" s="212" t="s">
        <v>236</v>
      </c>
      <c r="D156" s="212" t="s">
        <v>118</v>
      </c>
      <c r="E156" s="213" t="s">
        <v>237</v>
      </c>
      <c r="F156" s="214" t="s">
        <v>238</v>
      </c>
      <c r="G156" s="215" t="s">
        <v>126</v>
      </c>
      <c r="H156" s="216">
        <v>200</v>
      </c>
      <c r="I156" s="217"/>
      <c r="J156" s="218">
        <f>ROUND(I156*H156,2)</f>
        <v>0</v>
      </c>
      <c r="K156" s="219"/>
      <c r="L156" s="41"/>
      <c r="M156" s="220" t="s">
        <v>1</v>
      </c>
      <c r="N156" s="221" t="s">
        <v>39</v>
      </c>
      <c r="O156" s="88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4" t="s">
        <v>122</v>
      </c>
      <c r="AT156" s="224" t="s">
        <v>118</v>
      </c>
      <c r="AU156" s="224" t="s">
        <v>84</v>
      </c>
      <c r="AY156" s="14" t="s">
        <v>115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4" t="s">
        <v>82</v>
      </c>
      <c r="BK156" s="225">
        <f>ROUND(I156*H156,2)</f>
        <v>0</v>
      </c>
      <c r="BL156" s="14" t="s">
        <v>122</v>
      </c>
      <c r="BM156" s="224" t="s">
        <v>239</v>
      </c>
    </row>
    <row r="157" s="2" customFormat="1" ht="49.05" customHeight="1">
      <c r="A157" s="35"/>
      <c r="B157" s="36"/>
      <c r="C157" s="212" t="s">
        <v>240</v>
      </c>
      <c r="D157" s="212" t="s">
        <v>118</v>
      </c>
      <c r="E157" s="213" t="s">
        <v>241</v>
      </c>
      <c r="F157" s="214" t="s">
        <v>242</v>
      </c>
      <c r="G157" s="215" t="s">
        <v>126</v>
      </c>
      <c r="H157" s="216">
        <v>200</v>
      </c>
      <c r="I157" s="217"/>
      <c r="J157" s="218">
        <f>ROUND(I157*H157,2)</f>
        <v>0</v>
      </c>
      <c r="K157" s="219"/>
      <c r="L157" s="41"/>
      <c r="M157" s="220" t="s">
        <v>1</v>
      </c>
      <c r="N157" s="221" t="s">
        <v>39</v>
      </c>
      <c r="O157" s="88"/>
      <c r="P157" s="222">
        <f>O157*H157</f>
        <v>0</v>
      </c>
      <c r="Q157" s="222">
        <v>0.026159999999999999</v>
      </c>
      <c r="R157" s="222">
        <f>Q157*H157</f>
        <v>5.2320000000000002</v>
      </c>
      <c r="S157" s="222">
        <v>0</v>
      </c>
      <c r="T157" s="22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4" t="s">
        <v>122</v>
      </c>
      <c r="AT157" s="224" t="s">
        <v>118</v>
      </c>
      <c r="AU157" s="224" t="s">
        <v>84</v>
      </c>
      <c r="AY157" s="14" t="s">
        <v>115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4" t="s">
        <v>82</v>
      </c>
      <c r="BK157" s="225">
        <f>ROUND(I157*H157,2)</f>
        <v>0</v>
      </c>
      <c r="BL157" s="14" t="s">
        <v>122</v>
      </c>
      <c r="BM157" s="224" t="s">
        <v>243</v>
      </c>
    </row>
    <row r="158" s="12" customFormat="1" ht="22.8" customHeight="1">
      <c r="A158" s="12"/>
      <c r="B158" s="196"/>
      <c r="C158" s="197"/>
      <c r="D158" s="198" t="s">
        <v>73</v>
      </c>
      <c r="E158" s="210" t="s">
        <v>244</v>
      </c>
      <c r="F158" s="210" t="s">
        <v>245</v>
      </c>
      <c r="G158" s="197"/>
      <c r="H158" s="197"/>
      <c r="I158" s="200"/>
      <c r="J158" s="211">
        <f>BK158</f>
        <v>0</v>
      </c>
      <c r="K158" s="197"/>
      <c r="L158" s="202"/>
      <c r="M158" s="203"/>
      <c r="N158" s="204"/>
      <c r="O158" s="204"/>
      <c r="P158" s="205">
        <f>P159</f>
        <v>0</v>
      </c>
      <c r="Q158" s="204"/>
      <c r="R158" s="205">
        <f>R159</f>
        <v>0</v>
      </c>
      <c r="S158" s="204"/>
      <c r="T158" s="206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7" t="s">
        <v>82</v>
      </c>
      <c r="AT158" s="208" t="s">
        <v>73</v>
      </c>
      <c r="AU158" s="208" t="s">
        <v>82</v>
      </c>
      <c r="AY158" s="207" t="s">
        <v>115</v>
      </c>
      <c r="BK158" s="209">
        <f>BK159</f>
        <v>0</v>
      </c>
    </row>
    <row r="159" s="2" customFormat="1" ht="24.15" customHeight="1">
      <c r="A159" s="35"/>
      <c r="B159" s="36"/>
      <c r="C159" s="212" t="s">
        <v>246</v>
      </c>
      <c r="D159" s="212" t="s">
        <v>118</v>
      </c>
      <c r="E159" s="213" t="s">
        <v>247</v>
      </c>
      <c r="F159" s="214" t="s">
        <v>248</v>
      </c>
      <c r="G159" s="215" t="s">
        <v>249</v>
      </c>
      <c r="H159" s="216">
        <v>7.0579999999999998</v>
      </c>
      <c r="I159" s="217"/>
      <c r="J159" s="218">
        <f>ROUND(I159*H159,2)</f>
        <v>0</v>
      </c>
      <c r="K159" s="219"/>
      <c r="L159" s="41"/>
      <c r="M159" s="220" t="s">
        <v>1</v>
      </c>
      <c r="N159" s="221" t="s">
        <v>39</v>
      </c>
      <c r="O159" s="88"/>
      <c r="P159" s="222">
        <f>O159*H159</f>
        <v>0</v>
      </c>
      <c r="Q159" s="222">
        <v>0</v>
      </c>
      <c r="R159" s="222">
        <f>Q159*H159</f>
        <v>0</v>
      </c>
      <c r="S159" s="222">
        <v>0</v>
      </c>
      <c r="T159" s="22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4" t="s">
        <v>122</v>
      </c>
      <c r="AT159" s="224" t="s">
        <v>118</v>
      </c>
      <c r="AU159" s="224" t="s">
        <v>84</v>
      </c>
      <c r="AY159" s="14" t="s">
        <v>115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4" t="s">
        <v>82</v>
      </c>
      <c r="BK159" s="225">
        <f>ROUND(I159*H159,2)</f>
        <v>0</v>
      </c>
      <c r="BL159" s="14" t="s">
        <v>122</v>
      </c>
      <c r="BM159" s="224" t="s">
        <v>250</v>
      </c>
    </row>
    <row r="160" s="12" customFormat="1" ht="25.92" customHeight="1">
      <c r="A160" s="12"/>
      <c r="B160" s="196"/>
      <c r="C160" s="197"/>
      <c r="D160" s="198" t="s">
        <v>73</v>
      </c>
      <c r="E160" s="199" t="s">
        <v>134</v>
      </c>
      <c r="F160" s="199" t="s">
        <v>251</v>
      </c>
      <c r="G160" s="197"/>
      <c r="H160" s="197"/>
      <c r="I160" s="200"/>
      <c r="J160" s="201">
        <f>BK160</f>
        <v>0</v>
      </c>
      <c r="K160" s="197"/>
      <c r="L160" s="202"/>
      <c r="M160" s="203"/>
      <c r="N160" s="204"/>
      <c r="O160" s="204"/>
      <c r="P160" s="205">
        <f>P161</f>
        <v>0</v>
      </c>
      <c r="Q160" s="204"/>
      <c r="R160" s="205">
        <f>R161</f>
        <v>0</v>
      </c>
      <c r="S160" s="204"/>
      <c r="T160" s="20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7" t="s">
        <v>116</v>
      </c>
      <c r="AT160" s="208" t="s">
        <v>73</v>
      </c>
      <c r="AU160" s="208" t="s">
        <v>74</v>
      </c>
      <c r="AY160" s="207" t="s">
        <v>115</v>
      </c>
      <c r="BK160" s="209">
        <f>BK161</f>
        <v>0</v>
      </c>
    </row>
    <row r="161" s="12" customFormat="1" ht="22.8" customHeight="1">
      <c r="A161" s="12"/>
      <c r="B161" s="196"/>
      <c r="C161" s="197"/>
      <c r="D161" s="198" t="s">
        <v>73</v>
      </c>
      <c r="E161" s="210" t="s">
        <v>252</v>
      </c>
      <c r="F161" s="210" t="s">
        <v>253</v>
      </c>
      <c r="G161" s="197"/>
      <c r="H161" s="197"/>
      <c r="I161" s="200"/>
      <c r="J161" s="211">
        <f>BK161</f>
        <v>0</v>
      </c>
      <c r="K161" s="197"/>
      <c r="L161" s="202"/>
      <c r="M161" s="203"/>
      <c r="N161" s="204"/>
      <c r="O161" s="204"/>
      <c r="P161" s="205">
        <f>SUM(P162:P164)</f>
        <v>0</v>
      </c>
      <c r="Q161" s="204"/>
      <c r="R161" s="205">
        <f>SUM(R162:R164)</f>
        <v>0</v>
      </c>
      <c r="S161" s="204"/>
      <c r="T161" s="206">
        <f>SUM(T162:T164)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7" t="s">
        <v>116</v>
      </c>
      <c r="AT161" s="208" t="s">
        <v>73</v>
      </c>
      <c r="AU161" s="208" t="s">
        <v>82</v>
      </c>
      <c r="AY161" s="207" t="s">
        <v>115</v>
      </c>
      <c r="BK161" s="209">
        <f>SUM(BK162:BK164)</f>
        <v>0</v>
      </c>
    </row>
    <row r="162" s="2" customFormat="1" ht="24.15" customHeight="1">
      <c r="A162" s="35"/>
      <c r="B162" s="36"/>
      <c r="C162" s="212" t="s">
        <v>254</v>
      </c>
      <c r="D162" s="212" t="s">
        <v>118</v>
      </c>
      <c r="E162" s="213" t="s">
        <v>255</v>
      </c>
      <c r="F162" s="214" t="s">
        <v>256</v>
      </c>
      <c r="G162" s="215" t="s">
        <v>126</v>
      </c>
      <c r="H162" s="216">
        <v>200</v>
      </c>
      <c r="I162" s="217"/>
      <c r="J162" s="218">
        <f>ROUND(I162*H162,2)</f>
        <v>0</v>
      </c>
      <c r="K162" s="219"/>
      <c r="L162" s="41"/>
      <c r="M162" s="220" t="s">
        <v>1</v>
      </c>
      <c r="N162" s="221" t="s">
        <v>39</v>
      </c>
      <c r="O162" s="88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4" t="s">
        <v>257</v>
      </c>
      <c r="AT162" s="224" t="s">
        <v>118</v>
      </c>
      <c r="AU162" s="224" t="s">
        <v>84</v>
      </c>
      <c r="AY162" s="14" t="s">
        <v>115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4" t="s">
        <v>82</v>
      </c>
      <c r="BK162" s="225">
        <f>ROUND(I162*H162,2)</f>
        <v>0</v>
      </c>
      <c r="BL162" s="14" t="s">
        <v>257</v>
      </c>
      <c r="BM162" s="224" t="s">
        <v>258</v>
      </c>
    </row>
    <row r="163" s="2" customFormat="1" ht="33" customHeight="1">
      <c r="A163" s="35"/>
      <c r="B163" s="36"/>
      <c r="C163" s="212" t="s">
        <v>259</v>
      </c>
      <c r="D163" s="212" t="s">
        <v>118</v>
      </c>
      <c r="E163" s="213" t="s">
        <v>260</v>
      </c>
      <c r="F163" s="214" t="s">
        <v>261</v>
      </c>
      <c r="G163" s="215" t="s">
        <v>126</v>
      </c>
      <c r="H163" s="216">
        <v>200</v>
      </c>
      <c r="I163" s="217"/>
      <c r="J163" s="218">
        <f>ROUND(I163*H163,2)</f>
        <v>0</v>
      </c>
      <c r="K163" s="219"/>
      <c r="L163" s="41"/>
      <c r="M163" s="220" t="s">
        <v>1</v>
      </c>
      <c r="N163" s="221" t="s">
        <v>39</v>
      </c>
      <c r="O163" s="88"/>
      <c r="P163" s="222">
        <f>O163*H163</f>
        <v>0</v>
      </c>
      <c r="Q163" s="222">
        <v>0</v>
      </c>
      <c r="R163" s="222">
        <f>Q163*H163</f>
        <v>0</v>
      </c>
      <c r="S163" s="222">
        <v>0</v>
      </c>
      <c r="T163" s="22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4" t="s">
        <v>257</v>
      </c>
      <c r="AT163" s="224" t="s">
        <v>118</v>
      </c>
      <c r="AU163" s="224" t="s">
        <v>84</v>
      </c>
      <c r="AY163" s="14" t="s">
        <v>115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4" t="s">
        <v>82</v>
      </c>
      <c r="BK163" s="225">
        <f>ROUND(I163*H163,2)</f>
        <v>0</v>
      </c>
      <c r="BL163" s="14" t="s">
        <v>257</v>
      </c>
      <c r="BM163" s="224" t="s">
        <v>262</v>
      </c>
    </row>
    <row r="164" s="2" customFormat="1" ht="24.15" customHeight="1">
      <c r="A164" s="35"/>
      <c r="B164" s="36"/>
      <c r="C164" s="212" t="s">
        <v>263</v>
      </c>
      <c r="D164" s="212" t="s">
        <v>118</v>
      </c>
      <c r="E164" s="213" t="s">
        <v>264</v>
      </c>
      <c r="F164" s="214" t="s">
        <v>265</v>
      </c>
      <c r="G164" s="215" t="s">
        <v>126</v>
      </c>
      <c r="H164" s="216">
        <v>200</v>
      </c>
      <c r="I164" s="217"/>
      <c r="J164" s="218">
        <f>ROUND(I164*H164,2)</f>
        <v>0</v>
      </c>
      <c r="K164" s="219"/>
      <c r="L164" s="41"/>
      <c r="M164" s="220" t="s">
        <v>1</v>
      </c>
      <c r="N164" s="221" t="s">
        <v>39</v>
      </c>
      <c r="O164" s="88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4" t="s">
        <v>257</v>
      </c>
      <c r="AT164" s="224" t="s">
        <v>118</v>
      </c>
      <c r="AU164" s="224" t="s">
        <v>84</v>
      </c>
      <c r="AY164" s="14" t="s">
        <v>115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4" t="s">
        <v>82</v>
      </c>
      <c r="BK164" s="225">
        <f>ROUND(I164*H164,2)</f>
        <v>0</v>
      </c>
      <c r="BL164" s="14" t="s">
        <v>257</v>
      </c>
      <c r="BM164" s="224" t="s">
        <v>266</v>
      </c>
    </row>
    <row r="165" s="12" customFormat="1" ht="25.92" customHeight="1">
      <c r="A165" s="12"/>
      <c r="B165" s="196"/>
      <c r="C165" s="197"/>
      <c r="D165" s="198" t="s">
        <v>73</v>
      </c>
      <c r="E165" s="199" t="s">
        <v>267</v>
      </c>
      <c r="F165" s="199" t="s">
        <v>268</v>
      </c>
      <c r="G165" s="197"/>
      <c r="H165" s="197"/>
      <c r="I165" s="200"/>
      <c r="J165" s="201">
        <f>BK165</f>
        <v>0</v>
      </c>
      <c r="K165" s="197"/>
      <c r="L165" s="202"/>
      <c r="M165" s="203"/>
      <c r="N165" s="204"/>
      <c r="O165" s="204"/>
      <c r="P165" s="205">
        <f>SUM(P166:P167)</f>
        <v>0</v>
      </c>
      <c r="Q165" s="204"/>
      <c r="R165" s="205">
        <f>SUM(R166:R167)</f>
        <v>0</v>
      </c>
      <c r="S165" s="204"/>
      <c r="T165" s="206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7" t="s">
        <v>138</v>
      </c>
      <c r="AT165" s="208" t="s">
        <v>73</v>
      </c>
      <c r="AU165" s="208" t="s">
        <v>74</v>
      </c>
      <c r="AY165" s="207" t="s">
        <v>115</v>
      </c>
      <c r="BK165" s="209">
        <f>SUM(BK166:BK167)</f>
        <v>0</v>
      </c>
    </row>
    <row r="166" s="2" customFormat="1" ht="16.5" customHeight="1">
      <c r="A166" s="35"/>
      <c r="B166" s="36"/>
      <c r="C166" s="212" t="s">
        <v>269</v>
      </c>
      <c r="D166" s="212" t="s">
        <v>118</v>
      </c>
      <c r="E166" s="213" t="s">
        <v>270</v>
      </c>
      <c r="F166" s="214" t="s">
        <v>271</v>
      </c>
      <c r="G166" s="215" t="s">
        <v>272</v>
      </c>
      <c r="H166" s="216">
        <v>1</v>
      </c>
      <c r="I166" s="217"/>
      <c r="J166" s="218">
        <f>ROUND(I166*H166,2)</f>
        <v>0</v>
      </c>
      <c r="K166" s="219"/>
      <c r="L166" s="41"/>
      <c r="M166" s="220" t="s">
        <v>1</v>
      </c>
      <c r="N166" s="221" t="s">
        <v>39</v>
      </c>
      <c r="O166" s="88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4" t="s">
        <v>273</v>
      </c>
      <c r="AT166" s="224" t="s">
        <v>118</v>
      </c>
      <c r="AU166" s="224" t="s">
        <v>82</v>
      </c>
      <c r="AY166" s="14" t="s">
        <v>115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4" t="s">
        <v>82</v>
      </c>
      <c r="BK166" s="225">
        <f>ROUND(I166*H166,2)</f>
        <v>0</v>
      </c>
      <c r="BL166" s="14" t="s">
        <v>273</v>
      </c>
      <c r="BM166" s="224" t="s">
        <v>274</v>
      </c>
    </row>
    <row r="167" s="2" customFormat="1" ht="16.5" customHeight="1">
      <c r="A167" s="35"/>
      <c r="B167" s="36"/>
      <c r="C167" s="212" t="s">
        <v>275</v>
      </c>
      <c r="D167" s="212" t="s">
        <v>118</v>
      </c>
      <c r="E167" s="213" t="s">
        <v>276</v>
      </c>
      <c r="F167" s="214" t="s">
        <v>277</v>
      </c>
      <c r="G167" s="215" t="s">
        <v>121</v>
      </c>
      <c r="H167" s="216">
        <v>1</v>
      </c>
      <c r="I167" s="217"/>
      <c r="J167" s="218">
        <f>ROUND(I167*H167,2)</f>
        <v>0</v>
      </c>
      <c r="K167" s="219"/>
      <c r="L167" s="41"/>
      <c r="M167" s="237" t="s">
        <v>1</v>
      </c>
      <c r="N167" s="238" t="s">
        <v>39</v>
      </c>
      <c r="O167" s="239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4" t="s">
        <v>273</v>
      </c>
      <c r="AT167" s="224" t="s">
        <v>118</v>
      </c>
      <c r="AU167" s="224" t="s">
        <v>82</v>
      </c>
      <c r="AY167" s="14" t="s">
        <v>115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4" t="s">
        <v>82</v>
      </c>
      <c r="BK167" s="225">
        <f>ROUND(I167*H167,2)</f>
        <v>0</v>
      </c>
      <c r="BL167" s="14" t="s">
        <v>273</v>
      </c>
      <c r="BM167" s="224" t="s">
        <v>278</v>
      </c>
    </row>
    <row r="168" s="2" customFormat="1" ht="6.96" customHeight="1">
      <c r="A168" s="35"/>
      <c r="B168" s="63"/>
      <c r="C168" s="64"/>
      <c r="D168" s="64"/>
      <c r="E168" s="64"/>
      <c r="F168" s="64"/>
      <c r="G168" s="64"/>
      <c r="H168" s="64"/>
      <c r="I168" s="64"/>
      <c r="J168" s="64"/>
      <c r="K168" s="64"/>
      <c r="L168" s="41"/>
      <c r="M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</row>
  </sheetData>
  <sheetProtection sheet="1" autoFilter="0" formatColumns="0" formatRows="0" objects="1" scenarios="1" spinCount="100000" saltValue="NMBILOa4E9guaPFkLb/ov/9+ovS4KrxJEc5xyenyfRZV6IT9/OARHOJe+o5j0iHSZGVuztPJYR2XdLO4D7zCQA==" hashValue="SVW9L+SnEXzlweOl7CM7iaItm9fSioD7AB6xNToCh82lU37mX8EwjfgdHi9iPgFChT7IGr9p0q29i8HvaTXzDw==" algorithmName="SHA-512" password="CC35"/>
  <autoFilter ref="C122:K167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2025-04-03T06:50:56Z</dcterms:created>
  <dcterms:modified xsi:type="dcterms:W3CDTF">2025-04-03T06:50:57Z</dcterms:modified>
</cp:coreProperties>
</file>