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23256" windowHeight="11952"/>
  </bookViews>
  <sheets>
    <sheet name="Rekapitulace stavby" sheetId="1" r:id="rId1"/>
    <sheet name="ZRN - Základní rozpočtové..." sheetId="2" r:id="rId2"/>
    <sheet name="VRN - Vedlejší rozpočtové..." sheetId="3" r:id="rId3"/>
    <sheet name="Kubaturové listy" sheetId="4" r:id="rId4"/>
  </sheets>
  <definedNames>
    <definedName name="_xlnm._FilterDatabase" localSheetId="2" hidden="1">'VRN - Vedlejší rozpočtové...'!$C$119:$K$151</definedName>
    <definedName name="_xlnm._FilterDatabase" localSheetId="1" hidden="1">'ZRN - Základní rozpočtové...'!$C$123:$K$374</definedName>
    <definedName name="_xlnm.Print_Titles" localSheetId="0">'Rekapitulace stavby'!$92:$92</definedName>
    <definedName name="_xlnm.Print_Titles" localSheetId="2">'VRN - Vedlejší rozpočtové...'!$119:$119</definedName>
    <definedName name="_xlnm.Print_Titles" localSheetId="1">'ZRN - Základní rozpočtové...'!$123:$123</definedName>
    <definedName name="_xlnm.Print_Area" localSheetId="0">'Rekapitulace stavby'!$D$4:$AO$76,'Rekapitulace stavby'!$C$82:$AQ$97</definedName>
    <definedName name="_xlnm.Print_Area" localSheetId="2">'VRN - Vedlejší rozpočtové...'!$C$4:$J$39,'VRN - Vedlejší rozpočtové...'!$C$49:$J$75,'VRN - Vedlejší rozpočtové...'!$C$81:$J$101,'VRN - Vedlejší rozpočtové...'!$C$107:$K$151</definedName>
    <definedName name="_xlnm.Print_Area" localSheetId="1">'ZRN - Základní rozpočtové...'!$C$4:$J$39,'ZRN - Základní rozpočtové...'!$C$49:$J$75,'ZRN - Základní rozpočtové...'!$C$81:$J$105,'ZRN - Základní rozpočtové...'!$C$111:$K$374</definedName>
  </definedNames>
  <calcPr calcId="125725"/>
</workbook>
</file>

<file path=xl/calcChain.xml><?xml version="1.0" encoding="utf-8"?>
<calcChain xmlns="http://schemas.openxmlformats.org/spreadsheetml/2006/main">
  <c r="M32" i="4"/>
  <c r="H32"/>
  <c r="C32"/>
  <c r="M31"/>
  <c r="H31"/>
  <c r="C31"/>
  <c r="M30"/>
  <c r="H30"/>
  <c r="C30"/>
  <c r="M29"/>
  <c r="H29"/>
  <c r="C29"/>
  <c r="D20"/>
  <c r="E20" s="1"/>
  <c r="B20"/>
  <c r="D18"/>
  <c r="E18" s="1"/>
  <c r="M18" s="1"/>
  <c r="B18"/>
  <c r="D16"/>
  <c r="E16" s="1"/>
  <c r="K16" s="1"/>
  <c r="B16"/>
  <c r="D14"/>
  <c r="E14" s="1"/>
  <c r="M14" s="1"/>
  <c r="B14"/>
  <c r="D12"/>
  <c r="E12" s="1"/>
  <c r="K12" s="1"/>
  <c r="B12"/>
  <c r="D10"/>
  <c r="E10" s="1"/>
  <c r="M10" s="1"/>
  <c r="B10"/>
  <c r="D8"/>
  <c r="E8" s="1"/>
  <c r="B8"/>
  <c r="K20" l="1"/>
  <c r="K8"/>
  <c r="M33"/>
  <c r="H33"/>
  <c r="C33"/>
  <c r="J8"/>
  <c r="G10"/>
  <c r="L10"/>
  <c r="J12"/>
  <c r="G14"/>
  <c r="L14"/>
  <c r="J16"/>
  <c r="G18"/>
  <c r="L18"/>
  <c r="J20"/>
  <c r="H8"/>
  <c r="M8"/>
  <c r="F10"/>
  <c r="K10"/>
  <c r="H12"/>
  <c r="M12"/>
  <c r="F14"/>
  <c r="K14"/>
  <c r="H16"/>
  <c r="M16"/>
  <c r="F18"/>
  <c r="K18"/>
  <c r="H20"/>
  <c r="M20"/>
  <c r="G8"/>
  <c r="L8"/>
  <c r="J10"/>
  <c r="G12"/>
  <c r="L12"/>
  <c r="J14"/>
  <c r="G16"/>
  <c r="L16"/>
  <c r="J18"/>
  <c r="G20"/>
  <c r="L20"/>
  <c r="F8"/>
  <c r="H10"/>
  <c r="F12"/>
  <c r="H14"/>
  <c r="F16"/>
  <c r="H18"/>
  <c r="F20"/>
  <c r="L22" l="1"/>
  <c r="K22"/>
  <c r="F22"/>
  <c r="F24" s="1"/>
  <c r="M22"/>
  <c r="H22"/>
  <c r="H24" s="1"/>
  <c r="G22"/>
  <c r="G24" s="1"/>
  <c r="J22"/>
  <c r="M25" l="1"/>
  <c r="C34"/>
  <c r="C35"/>
  <c r="J37" i="3" l="1"/>
  <c r="J36"/>
  <c r="AY96" i="1"/>
  <c r="J35" i="3"/>
  <c r="AX96" i="1"/>
  <c r="BI150" i="3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1"/>
  <c r="J90"/>
  <c r="F90"/>
  <c r="F88"/>
  <c r="E86"/>
  <c r="J18"/>
  <c r="E18"/>
  <c r="F117" s="1"/>
  <c r="J17"/>
  <c r="J12"/>
  <c r="J114" s="1"/>
  <c r="E7"/>
  <c r="E110" s="1"/>
  <c r="J37" i="2"/>
  <c r="J36"/>
  <c r="AY95" i="1"/>
  <c r="J35" i="2"/>
  <c r="AX95" i="1" s="1"/>
  <c r="BI373" i="2"/>
  <c r="BH373"/>
  <c r="BG373"/>
  <c r="BF373"/>
  <c r="T373"/>
  <c r="T372"/>
  <c r="R373"/>
  <c r="R372"/>
  <c r="P373"/>
  <c r="P372"/>
  <c r="BI371"/>
  <c r="BH371"/>
  <c r="BG371"/>
  <c r="BF371"/>
  <c r="T371"/>
  <c r="T370"/>
  <c r="R371"/>
  <c r="R370"/>
  <c r="P371"/>
  <c r="P370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1"/>
  <c r="J90"/>
  <c r="F90"/>
  <c r="F88"/>
  <c r="E86"/>
  <c r="J18"/>
  <c r="E18"/>
  <c r="F121" s="1"/>
  <c r="J17"/>
  <c r="J12"/>
  <c r="J88" s="1"/>
  <c r="E7"/>
  <c r="E114" s="1"/>
  <c r="L90" i="1"/>
  <c r="AM90"/>
  <c r="AM89"/>
  <c r="L89"/>
  <c r="AM87"/>
  <c r="L87"/>
  <c r="L85"/>
  <c r="L84"/>
  <c r="J364" i="2"/>
  <c r="J351"/>
  <c r="J333"/>
  <c r="J309"/>
  <c r="J299"/>
  <c r="J279"/>
  <c r="J258"/>
  <c r="BK250"/>
  <c r="BK230"/>
  <c r="J217"/>
  <c r="J208"/>
  <c r="J186"/>
  <c r="BK168"/>
  <c r="BK152"/>
  <c r="BK361"/>
  <c r="J349"/>
  <c r="BK337"/>
  <c r="BK323"/>
  <c r="BK303"/>
  <c r="J281"/>
  <c r="BK271"/>
  <c r="BK252"/>
  <c r="BK238"/>
  <c r="BK221"/>
  <c r="J184"/>
  <c r="J170"/>
  <c r="J141"/>
  <c r="J129"/>
  <c r="BK355"/>
  <c r="J343"/>
  <c r="BK321"/>
  <c r="BK299"/>
  <c r="J289"/>
  <c r="BK277"/>
  <c r="BK246"/>
  <c r="BK217"/>
  <c r="J195"/>
  <c r="BK166"/>
  <c r="J139"/>
  <c r="BK127"/>
  <c r="BK366"/>
  <c r="J347"/>
  <c r="BK335"/>
  <c r="J321"/>
  <c r="J311"/>
  <c r="J301"/>
  <c r="J271"/>
  <c r="BK256"/>
  <c r="J240"/>
  <c r="BK223"/>
  <c r="J203"/>
  <c r="J188"/>
  <c r="BK162"/>
  <c r="J152"/>
  <c r="J148" i="3"/>
  <c r="BK138"/>
  <c r="BK129"/>
  <c r="J125"/>
  <c r="J146"/>
  <c r="J138"/>
  <c r="BK125"/>
  <c r="J355" i="2"/>
  <c r="J341"/>
  <c r="J331"/>
  <c r="J317"/>
  <c r="BK307"/>
  <c r="J295"/>
  <c r="J285"/>
  <c r="BK260"/>
  <c r="J252"/>
  <c r="J238"/>
  <c r="BK225"/>
  <c r="BK214"/>
  <c r="J206"/>
  <c r="BK184"/>
  <c r="J166"/>
  <c r="J371"/>
  <c r="J357"/>
  <c r="BK345"/>
  <c r="BK331"/>
  <c r="BK305"/>
  <c r="J291"/>
  <c r="J277"/>
  <c r="J260"/>
  <c r="BK242"/>
  <c r="J234"/>
  <c r="BK199"/>
  <c r="BK180"/>
  <c r="BK160"/>
  <c r="BK143"/>
  <c r="BK133"/>
  <c r="J366"/>
  <c r="BK341"/>
  <c r="J319"/>
  <c r="BK295"/>
  <c r="BK281"/>
  <c r="BK269"/>
  <c r="J236"/>
  <c r="J212"/>
  <c r="BK182"/>
  <c r="J162"/>
  <c r="BK137"/>
  <c r="BK373"/>
  <c r="J361"/>
  <c r="J345"/>
  <c r="BK329"/>
  <c r="J323"/>
  <c r="J315"/>
  <c r="J305"/>
  <c r="J273"/>
  <c r="BK265"/>
  <c r="J244"/>
  <c r="J232"/>
  <c r="BK206"/>
  <c r="J190"/>
  <c r="J164"/>
  <c r="BK154"/>
  <c r="J150" i="3"/>
  <c r="J140"/>
  <c r="BK131"/>
  <c r="BK127"/>
  <c r="BK148"/>
  <c r="J136"/>
  <c r="J123"/>
  <c r="BK357" i="2"/>
  <c r="J335"/>
  <c r="J327"/>
  <c r="BK313"/>
  <c r="BK301"/>
  <c r="J287"/>
  <c r="J263"/>
  <c r="J256"/>
  <c r="BK244"/>
  <c r="J223"/>
  <c r="BK212"/>
  <c r="BK203"/>
  <c r="BK178"/>
  <c r="J147"/>
  <c r="BK359"/>
  <c r="BK347"/>
  <c r="BK333"/>
  <c r="BK311"/>
  <c r="BK287"/>
  <c r="J275"/>
  <c r="BK258"/>
  <c r="J246"/>
  <c r="J210"/>
  <c r="J182"/>
  <c r="BK176"/>
  <c r="J158"/>
  <c r="BK139"/>
  <c r="J127"/>
  <c r="BK353"/>
  <c r="J339"/>
  <c r="J313"/>
  <c r="BK293"/>
  <c r="BK285"/>
  <c r="BK275"/>
  <c r="BK248"/>
  <c r="J214"/>
  <c r="BK188"/>
  <c r="BK164"/>
  <c r="J133"/>
  <c r="BK371"/>
  <c r="BK349"/>
  <c r="BK327"/>
  <c r="BK319"/>
  <c r="J307"/>
  <c r="J283"/>
  <c r="J267"/>
  <c r="J250"/>
  <c r="BK234"/>
  <c r="BK208"/>
  <c r="BK192"/>
  <c r="BK186"/>
  <c r="BK158"/>
  <c r="BK143" i="3"/>
  <c r="BK134"/>
  <c r="J127"/>
  <c r="BK150"/>
  <c r="BK140"/>
  <c r="J131"/>
  <c r="J353" i="2"/>
  <c r="J337"/>
  <c r="J329"/>
  <c r="BK315"/>
  <c r="J303"/>
  <c r="J293"/>
  <c r="J265"/>
  <c r="J254"/>
  <c r="J248"/>
  <c r="BK236"/>
  <c r="J221"/>
  <c r="BK210"/>
  <c r="BK190"/>
  <c r="BK170"/>
  <c r="J154"/>
  <c r="BK364"/>
  <c r="BK351"/>
  <c r="BK343"/>
  <c r="J325"/>
  <c r="BK297"/>
  <c r="BK283"/>
  <c r="BK273"/>
  <c r="BK254"/>
  <c r="BK240"/>
  <c r="BK232"/>
  <c r="J192"/>
  <c r="J178"/>
  <c r="J168"/>
  <c r="BK147"/>
  <c r="J137"/>
  <c r="AS94" i="1"/>
  <c r="J297" i="2"/>
  <c r="BK291"/>
  <c r="BK279"/>
  <c r="BK267"/>
  <c r="J225"/>
  <c r="J199"/>
  <c r="J176"/>
  <c r="BK141"/>
  <c r="BK129"/>
  <c r="J373"/>
  <c r="J359"/>
  <c r="BK339"/>
  <c r="BK325"/>
  <c r="BK317"/>
  <c r="BK309"/>
  <c r="BK289"/>
  <c r="J269"/>
  <c r="BK263"/>
  <c r="J242"/>
  <c r="J230"/>
  <c r="BK195"/>
  <c r="J180"/>
  <c r="J160"/>
  <c r="J143"/>
  <c r="BK146" i="3"/>
  <c r="BK136"/>
  <c r="J129"/>
  <c r="BK123"/>
  <c r="J143"/>
  <c r="J134"/>
  <c r="BK126" i="2" l="1"/>
  <c r="J126" s="1"/>
  <c r="J97" s="1"/>
  <c r="BK194"/>
  <c r="J194" s="1"/>
  <c r="J98" s="1"/>
  <c r="BK205"/>
  <c r="J205" s="1"/>
  <c r="J99" s="1"/>
  <c r="R216"/>
  <c r="R229"/>
  <c r="T363"/>
  <c r="T122" i="3"/>
  <c r="T121" s="1"/>
  <c r="T133"/>
  <c r="R126" i="2"/>
  <c r="R194"/>
  <c r="R205"/>
  <c r="T216"/>
  <c r="T229"/>
  <c r="P363"/>
  <c r="BK122" i="3"/>
  <c r="J122"/>
  <c r="J97" s="1"/>
  <c r="BK133"/>
  <c r="J133" s="1"/>
  <c r="J98" s="1"/>
  <c r="P145"/>
  <c r="T126" i="2"/>
  <c r="T194"/>
  <c r="P205"/>
  <c r="BK216"/>
  <c r="J216" s="1"/>
  <c r="J100" s="1"/>
  <c r="P229"/>
  <c r="R363"/>
  <c r="P122" i="3"/>
  <c r="P133"/>
  <c r="R145"/>
  <c r="P126" i="2"/>
  <c r="P194"/>
  <c r="T205"/>
  <c r="P216"/>
  <c r="BK229"/>
  <c r="J229" s="1"/>
  <c r="J101" s="1"/>
  <c r="BK363"/>
  <c r="J363" s="1"/>
  <c r="J102" s="1"/>
  <c r="R122" i="3"/>
  <c r="R133"/>
  <c r="BK145"/>
  <c r="J145" s="1"/>
  <c r="J100" s="1"/>
  <c r="T145"/>
  <c r="BK372" i="2"/>
  <c r="J372" s="1"/>
  <c r="J104" s="1"/>
  <c r="BK142" i="3"/>
  <c r="J142" s="1"/>
  <c r="J99" s="1"/>
  <c r="BK370" i="2"/>
  <c r="J370"/>
  <c r="J103" s="1"/>
  <c r="J88" i="3"/>
  <c r="F91"/>
  <c r="BE131"/>
  <c r="BE146"/>
  <c r="BE148"/>
  <c r="E84"/>
  <c r="BE123"/>
  <c r="BE125"/>
  <c r="BE127"/>
  <c r="BE129"/>
  <c r="BE134"/>
  <c r="BE136"/>
  <c r="BE138"/>
  <c r="BE140"/>
  <c r="BE143"/>
  <c r="BE150"/>
  <c r="BE166" i="2"/>
  <c r="BE170"/>
  <c r="BE176"/>
  <c r="BE182"/>
  <c r="BE212"/>
  <c r="BE217"/>
  <c r="BE232"/>
  <c r="BE236"/>
  <c r="BE242"/>
  <c r="BE244"/>
  <c r="BE246"/>
  <c r="BE252"/>
  <c r="BE258"/>
  <c r="BE273"/>
  <c r="BE277"/>
  <c r="BE285"/>
  <c r="BE293"/>
  <c r="BE295"/>
  <c r="BE297"/>
  <c r="BE333"/>
  <c r="BE351"/>
  <c r="BE355"/>
  <c r="BE371"/>
  <c r="BE373"/>
  <c r="E84"/>
  <c r="F91"/>
  <c r="J118"/>
  <c r="BE127"/>
  <c r="BE137"/>
  <c r="BE139"/>
  <c r="BE143"/>
  <c r="BE154"/>
  <c r="BE158"/>
  <c r="BE168"/>
  <c r="BE178"/>
  <c r="BE180"/>
  <c r="BE184"/>
  <c r="BE190"/>
  <c r="BE206"/>
  <c r="BE208"/>
  <c r="BE221"/>
  <c r="BE230"/>
  <c r="BE254"/>
  <c r="BE260"/>
  <c r="BE287"/>
  <c r="BE301"/>
  <c r="BE303"/>
  <c r="BE305"/>
  <c r="BE307"/>
  <c r="BE313"/>
  <c r="BE317"/>
  <c r="BE327"/>
  <c r="BE331"/>
  <c r="BE335"/>
  <c r="BE337"/>
  <c r="BE343"/>
  <c r="BE345"/>
  <c r="BE347"/>
  <c r="BE349"/>
  <c r="BE357"/>
  <c r="BE129"/>
  <c r="BE133"/>
  <c r="BE152"/>
  <c r="BE162"/>
  <c r="BE164"/>
  <c r="BE186"/>
  <c r="BE188"/>
  <c r="BE195"/>
  <c r="BE203"/>
  <c r="BE210"/>
  <c r="BE214"/>
  <c r="BE223"/>
  <c r="BE225"/>
  <c r="BE234"/>
  <c r="BE248"/>
  <c r="BE250"/>
  <c r="BE256"/>
  <c r="BE263"/>
  <c r="BE265"/>
  <c r="BE279"/>
  <c r="BE289"/>
  <c r="BE291"/>
  <c r="BE299"/>
  <c r="BE309"/>
  <c r="BE315"/>
  <c r="BE319"/>
  <c r="BE325"/>
  <c r="BE329"/>
  <c r="BE353"/>
  <c r="BE141"/>
  <c r="BE147"/>
  <c r="BE160"/>
  <c r="BE192"/>
  <c r="BE199"/>
  <c r="BE238"/>
  <c r="BE240"/>
  <c r="BE267"/>
  <c r="BE269"/>
  <c r="BE271"/>
  <c r="BE275"/>
  <c r="BE281"/>
  <c r="BE283"/>
  <c r="BE311"/>
  <c r="BE321"/>
  <c r="BE323"/>
  <c r="BE339"/>
  <c r="BE341"/>
  <c r="BE359"/>
  <c r="BE361"/>
  <c r="BE364"/>
  <c r="BE366"/>
  <c r="J34"/>
  <c r="AW95" i="1"/>
  <c r="F36" i="3"/>
  <c r="BC96" i="1"/>
  <c r="F34" i="3"/>
  <c r="BA96" i="1"/>
  <c r="F35" i="2"/>
  <c r="BB95" i="1" s="1"/>
  <c r="J34" i="3"/>
  <c r="AW96" i="1"/>
  <c r="F34" i="2"/>
  <c r="BA95" i="1" s="1"/>
  <c r="F37" i="3"/>
  <c r="BD96" i="1"/>
  <c r="F35" i="3"/>
  <c r="BB96" i="1" s="1"/>
  <c r="F36" i="2"/>
  <c r="BC95" i="1"/>
  <c r="F37" i="2"/>
  <c r="BD95" i="1" s="1"/>
  <c r="P125" i="2" l="1"/>
  <c r="P124" s="1"/>
  <c r="AU95" i="1" s="1"/>
  <c r="P121" i="3"/>
  <c r="P120"/>
  <c r="AU96" i="1" s="1"/>
  <c r="T120" i="3"/>
  <c r="R121"/>
  <c r="R120"/>
  <c r="BK125" i="2"/>
  <c r="J125" s="1"/>
  <c r="J96" s="1"/>
  <c r="T125"/>
  <c r="T124" s="1"/>
  <c r="R125"/>
  <c r="R124" s="1"/>
  <c r="BK121" i="3"/>
  <c r="J121" s="1"/>
  <c r="J96" s="1"/>
  <c r="F33" i="2"/>
  <c r="AZ95" i="1"/>
  <c r="BC94"/>
  <c r="W32" s="1"/>
  <c r="BD94"/>
  <c r="W33"/>
  <c r="F33" i="3"/>
  <c r="AZ96" i="1" s="1"/>
  <c r="J33" i="2"/>
  <c r="AV95" i="1"/>
  <c r="AT95" s="1"/>
  <c r="BB94"/>
  <c r="W31"/>
  <c r="BA94"/>
  <c r="AW94" s="1"/>
  <c r="AK30" s="1"/>
  <c r="J33" i="3"/>
  <c r="AV96" i="1" s="1"/>
  <c r="AT96" s="1"/>
  <c r="BK120" i="3" l="1"/>
  <c r="J120" s="1"/>
  <c r="J95" s="1"/>
  <c r="BK124" i="2"/>
  <c r="J124"/>
  <c r="J95" s="1"/>
  <c r="AU94" i="1"/>
  <c r="AZ94"/>
  <c r="W29"/>
  <c r="AX94"/>
  <c r="AY94"/>
  <c r="W30"/>
  <c r="J30" i="3" l="1"/>
  <c r="AG96" i="1" s="1"/>
  <c r="J30" i="2"/>
  <c r="AG95" i="1" s="1"/>
  <c r="AV94"/>
  <c r="AK29" s="1"/>
  <c r="AG94" l="1"/>
  <c r="AK26" s="1"/>
  <c r="AK35" s="1"/>
  <c r="AN95"/>
  <c r="J39" i="3"/>
  <c r="J39" i="2"/>
  <c r="AN96" i="1"/>
  <c r="AT94"/>
  <c r="AN94" l="1"/>
</calcChain>
</file>

<file path=xl/sharedStrings.xml><?xml version="1.0" encoding="utf-8"?>
<sst xmlns="http://schemas.openxmlformats.org/spreadsheetml/2006/main" count="3684" uniqueCount="720">
  <si>
    <t>Export Komplet</t>
  </si>
  <si>
    <t/>
  </si>
  <si>
    <t>2.0</t>
  </si>
  <si>
    <t>ZAMOK</t>
  </si>
  <si>
    <t>False</t>
  </si>
  <si>
    <t>{968bf5da-b9e8-48b3-aec2-127134c02f7f}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</si>
  <si>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</si>
  <si>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</si>
  <si>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</si>
  <si>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</si>
  <si>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</si>
  <si>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</si>
  <si>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</si>
  <si>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</si>
  <si>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VNEM_KREP_POTOK_VOD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</si>
  <si>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</si>
  <si>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</si>
  <si>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VELKÉ NĚMČICE - oprava vodovodu přes Křepický potok</t>
  </si>
  <si>
    <t>KSO:</t>
  </si>
  <si>
    <t>827 13</t>
  </si>
  <si>
    <t>CC-CZ:</t>
  </si>
  <si>
    <t>2222</t>
  </si>
  <si>
    <t>Místo:</t>
  </si>
  <si>
    <t>Velké Němčice</t>
  </si>
  <si>
    <t>Datum:</t>
  </si>
  <si>
    <t>28. 11. 2023</t>
  </si>
  <si>
    <t>CZ-CPV:</t>
  </si>
  <si>
    <t>50000000-5</t>
  </si>
  <si>
    <t>CZ-CPA:</t>
  </si>
  <si>
    <t>42.21.12</t>
  </si>
  <si>
    <t>Zadavatel:</t>
  </si>
  <si>
    <t>IČ:</t>
  </si>
  <si>
    <t>Vodovody a kanalizace Břeclav, a.s.</t>
  </si>
  <si>
    <t>DIČ:</t>
  </si>
  <si>
    <t>Uchazeč:</t>
  </si>
  <si>
    <t>Vyplň údaj</t>
  </si>
  <si>
    <t>Projektant:</t>
  </si>
  <si>
    <t>Jiří Třináctý, DiS.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</si>
  <si>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</si>
  <si>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</si>
  <si>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</si>
  <si>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</si>
  <si>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</si>
  <si>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</si>
  <si>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</si>
  <si>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</si>
  <si>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</si>
  <si>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</si>
  <si>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</si>
  <si>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</si>
  <si>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</si>
  <si>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</si>
  <si>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</si>
  <si>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</si>
  <si>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</si>
  <si>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</si>
  <si>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</si>
  <si>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</si>
  <si>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</si>
  <si>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</si>
  <si>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</si>
  <si>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</si>
  <si>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</si>
  <si>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</si>
  <si>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</si>
  <si>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</si>
  <si>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</si>
  <si>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</si>
  <si>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</si>
  <si>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</si>
  <si>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</si>
  <si>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</si>
  <si>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</si>
  <si>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</si>
  <si>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</si>
  <si>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</si>
  <si>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</si>
  <si>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</si>
  <si>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</si>
  <si>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</si>
  <si>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</si>
  <si>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</si>
  <si>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</si>
  <si>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</si>
  <si>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</si>
  <si>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</si>
  <si>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</t>
  </si>
  <si>
    <t>Základní rozpočtové náklady</t>
  </si>
  <si>
    <t>STA</t>
  </si>
  <si>
    <t>1</t>
  </si>
  <si>
    <t>{3c722c8f-3078-4454-97af-32bb7d63a47e}</t>
  </si>
  <si>
    <t>2</t>
  </si>
  <si>
    <t>VRN</t>
  </si>
  <si>
    <t>Vedlejší rozpočtové náklady</t>
  </si>
  <si>
    <t>{dd5c621d-92e7-47b3-ae1d-0eed502fb5fd}</t>
  </si>
  <si>
    <t>KRYCÍ LIST SOUPISU PRACÍ</t>
  </si>
  <si>
    <t>Objekt:</t>
  </si>
  <si>
    <t>ZRN - Základní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</si>
  <si>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</si>
  <si>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</si>
  <si>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</si>
  <si>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</si>
  <si>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</si>
  <si>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</si>
  <si>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</si>
  <si>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</si>
  <si>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</si>
  <si>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</si>
  <si>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</si>
  <si>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</si>
  <si>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</si>
  <si>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</si>
  <si>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</si>
  <si>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</si>
  <si>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</si>
  <si>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</si>
  <si>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</si>
  <si>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</si>
  <si>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</si>
  <si>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</si>
  <si>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</si>
  <si>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</si>
  <si>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</si>
  <si>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</si>
  <si>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</si>
  <si>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</si>
  <si>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</si>
  <si>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</si>
  <si>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</si>
  <si>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</si>
  <si>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</si>
  <si>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</si>
  <si>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</si>
  <si>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4</t>
  </si>
  <si>
    <t>57781637</t>
  </si>
  <si>
    <t>VV</t>
  </si>
  <si>
    <t>90,00</t>
  </si>
  <si>
    <t>113106123</t>
  </si>
  <si>
    <t>Rozebrání dlažeb ze zámkových dlaždic komunikací pro pěší ručně</t>
  </si>
  <si>
    <t>CS ÚRS 2022 01</t>
  </si>
  <si>
    <t>-1296365671</t>
  </si>
  <si>
    <t>1,50*1,50</t>
  </si>
  <si>
    <t>1,80*1,50</t>
  </si>
  <si>
    <t>Součet</t>
  </si>
  <si>
    <t>3</t>
  </si>
  <si>
    <t>113107112</t>
  </si>
  <si>
    <t>Odstranění podkladu z kameniva těženého tl přes 100 do 200 mm ručně</t>
  </si>
  <si>
    <t>-541767319</t>
  </si>
  <si>
    <t>115101201</t>
  </si>
  <si>
    <t>Čerpání vody na dopravní výšku do 10 m průměrný přítok do 500 l/min</t>
  </si>
  <si>
    <t>hod</t>
  </si>
  <si>
    <t>-338189406</t>
  </si>
  <si>
    <t>24*5 "pět dní"</t>
  </si>
  <si>
    <t>5</t>
  </si>
  <si>
    <t>115101301</t>
  </si>
  <si>
    <t>Pohotovost čerpací soupravy pro dopravní výšku do 10 m přítok do 500 l/min</t>
  </si>
  <si>
    <t>den</t>
  </si>
  <si>
    <t>-1235187544</t>
  </si>
  <si>
    <t>6</t>
  </si>
  <si>
    <t>121151103</t>
  </si>
  <si>
    <t>Sejmutí ornice plochy do 100 m2 tl vrstvy do 200 mm strojně</t>
  </si>
  <si>
    <t>1364074897</t>
  </si>
  <si>
    <t>8,00*10,00</t>
  </si>
  <si>
    <t>7</t>
  </si>
  <si>
    <t>122201102</t>
  </si>
  <si>
    <t>Odkopávky a prokopávky nezapažené v hornině tř. 3 objem do 1000 m3</t>
  </si>
  <si>
    <t>m3</t>
  </si>
  <si>
    <t>-808695686</t>
  </si>
  <si>
    <t xml:space="preserve">1,50*1,50*0,27"odkopávka pro opravu chodníku" </t>
  </si>
  <si>
    <t xml:space="preserve">1,80*1,50*0,27"odkopávka pro opravu chodníku" </t>
  </si>
  <si>
    <t>8</t>
  </si>
  <si>
    <t>131251201</t>
  </si>
  <si>
    <t>Hloubení jam zapažených v hornině třídy těžitelnosti I skupiny 3 objem do 20 m3 strojně</t>
  </si>
  <si>
    <t>-1499333386</t>
  </si>
  <si>
    <t>0,90*0,60*1,40 "jáma pro patku"</t>
  </si>
  <si>
    <t>3,50*2,00*1,80"startovací jáma "</t>
  </si>
  <si>
    <t>9</t>
  </si>
  <si>
    <t>132254202</t>
  </si>
  <si>
    <t>Hloubení zapažených rýh š do 2000 mm v hornině třídy těžitelnosti I skupiny 3 objem do 50 m3</t>
  </si>
  <si>
    <t>324013388</t>
  </si>
  <si>
    <t>27,75 "viz.kubatuorvé listy"</t>
  </si>
  <si>
    <t>10</t>
  </si>
  <si>
    <t>139001101</t>
  </si>
  <si>
    <t>Příplatek za ztížení vykopávky v blízkosti podzemního vedení</t>
  </si>
  <si>
    <t>1989964493</t>
  </si>
  <si>
    <t>1,50*1,00*1,50 "křížení slaboproudých kabelů"</t>
  </si>
  <si>
    <t>11</t>
  </si>
  <si>
    <t>141721215</t>
  </si>
  <si>
    <t>Řízený zemní protlak délky do 50 m hl do 6 m se zatažením potrubí průměru vrtu přes 180 do 225 mm v hornině třídy těžitelnosti I a II skupiny 1 až 4</t>
  </si>
  <si>
    <t>m</t>
  </si>
  <si>
    <t>1659125182</t>
  </si>
  <si>
    <t>6,50</t>
  </si>
  <si>
    <t>12</t>
  </si>
  <si>
    <t>M</t>
  </si>
  <si>
    <t>28613136</t>
  </si>
  <si>
    <t>potrubí chráničky  PE-HD d225x12,8mm</t>
  </si>
  <si>
    <t>588257086</t>
  </si>
  <si>
    <t>13</t>
  </si>
  <si>
    <t>151101101</t>
  </si>
  <si>
    <t>Zřízení příložného pažení a rozepření stěn rýh hl do 2 m</t>
  </si>
  <si>
    <t>689192750</t>
  </si>
  <si>
    <t>63,03 "viz. kubaturové listy"</t>
  </si>
  <si>
    <t>14</t>
  </si>
  <si>
    <t>151101102</t>
  </si>
  <si>
    <t>Zřízení příložného pažení a rozepření stěn rýh hl přes 2 do 4 m</t>
  </si>
  <si>
    <t>1266125308</t>
  </si>
  <si>
    <t>11,96 "viz.kubaturové listy"</t>
  </si>
  <si>
    <t>151101111</t>
  </si>
  <si>
    <t>Odstranění příložného pažení a rozepření stěn rýh hl do 2 m</t>
  </si>
  <si>
    <t>-1170393498</t>
  </si>
  <si>
    <t>63,03</t>
  </si>
  <si>
    <t>16</t>
  </si>
  <si>
    <t>151101112</t>
  </si>
  <si>
    <t>Odstranění příložného pažení a rozepření stěn rýh hl přes 2 do 4 m</t>
  </si>
  <si>
    <t>1269531711</t>
  </si>
  <si>
    <t>17</t>
  </si>
  <si>
    <t>162751117</t>
  </si>
  <si>
    <t>Vodorovné přemístění přes 9 000 do 10000 m výkopku/sypaniny z horniny třídy těžitelnosti I skupiny 1 až 3</t>
  </si>
  <si>
    <t>2131393373</t>
  </si>
  <si>
    <t>27,75 "hloubení rýh"</t>
  </si>
  <si>
    <t>18</t>
  </si>
  <si>
    <t>162751119</t>
  </si>
  <si>
    <t>Příplatek k vodorovnému přemístění výkopku/sypaniny z horniny třídy těžitelnosti I skupiny 1 až 3 ZKD 1000 m přes 10000 m</t>
  </si>
  <si>
    <t>1891888617</t>
  </si>
  <si>
    <t>41,826*10 "do 20-ti km"</t>
  </si>
  <si>
    <t>19</t>
  </si>
  <si>
    <t>171201221</t>
  </si>
  <si>
    <t>Poplatek za uložení na skládce (skládkovné) zeminy a kamení kód odpadu 17 05 04</t>
  </si>
  <si>
    <t>t</t>
  </si>
  <si>
    <t>-1431045971</t>
  </si>
  <si>
    <t>41,862</t>
  </si>
  <si>
    <t>20</t>
  </si>
  <si>
    <t>174151101</t>
  </si>
  <si>
    <t>Zásyp jam, šachet rýh nebo kolem objektů sypaninou se zhutněním</t>
  </si>
  <si>
    <t>-861117461</t>
  </si>
  <si>
    <t>27,75-1,27-5,20</t>
  </si>
  <si>
    <t>58331200</t>
  </si>
  <si>
    <t>štěrkopísek netříděný zásypový materiál</t>
  </si>
  <si>
    <t>605250841</t>
  </si>
  <si>
    <t>21,28*2,00</t>
  </si>
  <si>
    <t>22</t>
  </si>
  <si>
    <t>175151101</t>
  </si>
  <si>
    <t>Obsypání potrubí strojně sypaninou bez prohození, uloženou do 3 m</t>
  </si>
  <si>
    <t>1474334767</t>
  </si>
  <si>
    <t>12,70*0,41*1,00</t>
  </si>
  <si>
    <t>23</t>
  </si>
  <si>
    <t>58337303</t>
  </si>
  <si>
    <t>štěrkopísek frakce 0/8</t>
  </si>
  <si>
    <t>-946012978</t>
  </si>
  <si>
    <t>5,207*2,00</t>
  </si>
  <si>
    <t>24</t>
  </si>
  <si>
    <t>181351003</t>
  </si>
  <si>
    <t>Rozprostření ornice tl vrstvy do 200 mm pl do 100 m2 v rovině nebo ve svahu do 1:5 strojně</t>
  </si>
  <si>
    <t>2029013210</t>
  </si>
  <si>
    <t>25</t>
  </si>
  <si>
    <t>181411131</t>
  </si>
  <si>
    <t>Založení parkového trávníku výsevem pl do 1000 m2 v rovině a ve svahu do 1:5</t>
  </si>
  <si>
    <t>1062771388</t>
  </si>
  <si>
    <t>26</t>
  </si>
  <si>
    <t>00572410</t>
  </si>
  <si>
    <t>osivo směs travní parková</t>
  </si>
  <si>
    <t>kg</t>
  </si>
  <si>
    <t>941545078</t>
  </si>
  <si>
    <t>80*0,02 'Přepočtené koeficientem množství</t>
  </si>
  <si>
    <t>Zakládání</t>
  </si>
  <si>
    <t>27</t>
  </si>
  <si>
    <t>275313711</t>
  </si>
  <si>
    <t>Základové patky z betonu tř. C 20/25</t>
  </si>
  <si>
    <t>229428025</t>
  </si>
  <si>
    <t>0,90*0,60*1,40 "levobřežní patka"</t>
  </si>
  <si>
    <t>0,67*1,05*2,15 "pravobřežní patka"</t>
  </si>
  <si>
    <t>28</t>
  </si>
  <si>
    <t>275351121</t>
  </si>
  <si>
    <t>Zřízení bednění základových patek</t>
  </si>
  <si>
    <t>-155916465</t>
  </si>
  <si>
    <t>(0,90*0,50*2)+(0,60*0,50*2) "levobřežní patka"</t>
  </si>
  <si>
    <t>(0,90*1,20*2)+(0,60*1,20*2)"pravobřežní patka"</t>
  </si>
  <si>
    <t>29</t>
  </si>
  <si>
    <t>275351122</t>
  </si>
  <si>
    <t>Odstranění bednění základových patek</t>
  </si>
  <si>
    <t>44154086</t>
  </si>
  <si>
    <t>5,10</t>
  </si>
  <si>
    <t>Vodorovné konstrukce</t>
  </si>
  <si>
    <t>30</t>
  </si>
  <si>
    <t>451572111</t>
  </si>
  <si>
    <t>Lože pod potrubí otevřený výkop z kameniva drobného těženého</t>
  </si>
  <si>
    <t>-1892774562</t>
  </si>
  <si>
    <t>12,70*1,00*0,10</t>
  </si>
  <si>
    <t>31</t>
  </si>
  <si>
    <t>452311141</t>
  </si>
  <si>
    <t>Podkladní kce z betonu prostého bez zvýšených nároků na prostředí tř. C 16/20 otevřený výkop</t>
  </si>
  <si>
    <t>-1626862726</t>
  </si>
  <si>
    <t>(2*3,14*0,57)*0,20*0,20 "základ pod ochrannou skruž hydrantu"</t>
  </si>
  <si>
    <t>32</t>
  </si>
  <si>
    <t>452313131</t>
  </si>
  <si>
    <t>Podkladní bloky z betonu prostého tř. C 12/15 otevřený výkop</t>
  </si>
  <si>
    <t>573874091</t>
  </si>
  <si>
    <t>0,25*2+0,02*6+0,04*4+0,04*2</t>
  </si>
  <si>
    <t>33</t>
  </si>
  <si>
    <t>452353101</t>
  </si>
  <si>
    <t>Bednění podkladních bloků otevřený výkop</t>
  </si>
  <si>
    <t>1035039634</t>
  </si>
  <si>
    <t>1,00*2+0,13*6+0,15*4+0,27*2</t>
  </si>
  <si>
    <t>34</t>
  </si>
  <si>
    <t>452361111</t>
  </si>
  <si>
    <t>Výztuž podkladních desek nebo bloků nebo pražců otevřený výkop z betonářské oceli 10 216</t>
  </si>
  <si>
    <t>-204881542</t>
  </si>
  <si>
    <t>(0,666*4+0,800)*2*0,001</t>
  </si>
  <si>
    <t>Komunikace pozemní</t>
  </si>
  <si>
    <t>35</t>
  </si>
  <si>
    <t>564851014</t>
  </si>
  <si>
    <t>Podklad ze štěrkodrtě ŠD plochy do 100 m2 tl 180 mm</t>
  </si>
  <si>
    <t>1930097508</t>
  </si>
  <si>
    <t>36</t>
  </si>
  <si>
    <t>591241111</t>
  </si>
  <si>
    <t>Kladení dlažby z kostek drobných z kamene na MC tl 50 mm</t>
  </si>
  <si>
    <t>2038395716</t>
  </si>
  <si>
    <t>1,00*2+0,30*4 "odláždění poklopů"</t>
  </si>
  <si>
    <t>37</t>
  </si>
  <si>
    <t>58381015</t>
  </si>
  <si>
    <t>kostka řezanoštípaná dlažební žula 10x10x10cm</t>
  </si>
  <si>
    <t>-719707806</t>
  </si>
  <si>
    <t>3,20</t>
  </si>
  <si>
    <t>38</t>
  </si>
  <si>
    <t>596211110</t>
  </si>
  <si>
    <t>Kladení zámkové dlažby komunikací pro pěší ručně tl 60 mm skupiny A pl do 50 m2</t>
  </si>
  <si>
    <t>1044172723</t>
  </si>
  <si>
    <t>Trubní vedení</t>
  </si>
  <si>
    <t>39</t>
  </si>
  <si>
    <t>857242122</t>
  </si>
  <si>
    <t>Montáž litinových tvarovek jednoosých přírubových otevřený výkop DN 80</t>
  </si>
  <si>
    <t>kus</t>
  </si>
  <si>
    <t>-2035973207</t>
  </si>
  <si>
    <t>40</t>
  </si>
  <si>
    <t>55251608</t>
  </si>
  <si>
    <t>příruba otočná DN50</t>
  </si>
  <si>
    <t>-1531542977</t>
  </si>
  <si>
    <t>41</t>
  </si>
  <si>
    <t>55250642</t>
  </si>
  <si>
    <t>koleno přírubové s patkou PP litinové DN 80</t>
  </si>
  <si>
    <t>938686489</t>
  </si>
  <si>
    <t>42</t>
  </si>
  <si>
    <t>55252226</t>
  </si>
  <si>
    <t>trouba přírubová PN10/16/25/40 DN 80 dl 200mm</t>
  </si>
  <si>
    <t>-1225532782</t>
  </si>
  <si>
    <t>43</t>
  </si>
  <si>
    <t>55252231</t>
  </si>
  <si>
    <t>trouba přírubová PN10/16/25/40 DN 80 dl 1000mm</t>
  </si>
  <si>
    <t>-264726028</t>
  </si>
  <si>
    <t>44</t>
  </si>
  <si>
    <t>857262122</t>
  </si>
  <si>
    <t>Montáž litinových tvarovek jednoosých přírubových otevřený výkop DN 100</t>
  </si>
  <si>
    <t>-1064389839</t>
  </si>
  <si>
    <t>45</t>
  </si>
  <si>
    <t>55259815</t>
  </si>
  <si>
    <t>přechod přírubový tvárná litina dl 200mm DN 100/80</t>
  </si>
  <si>
    <t>-285532469</t>
  </si>
  <si>
    <t>46</t>
  </si>
  <si>
    <t>55251321</t>
  </si>
  <si>
    <t>příruba otočná DN 100</t>
  </si>
  <si>
    <t>758569018</t>
  </si>
  <si>
    <t>47</t>
  </si>
  <si>
    <t>HWL.799410000016</t>
  </si>
  <si>
    <t>spojka jištěná v tahu multitoleranční-příruba/hrdlo DN100 pro plastová potrubí</t>
  </si>
  <si>
    <t>-1951567695</t>
  </si>
  <si>
    <t>48</t>
  </si>
  <si>
    <t>857264122</t>
  </si>
  <si>
    <t>Montáž litinových tvarovek odbočných přírubových otevřený výkop DN 100</t>
  </si>
  <si>
    <t>1264654805</t>
  </si>
  <si>
    <t>49</t>
  </si>
  <si>
    <t>55253515</t>
  </si>
  <si>
    <t>tvarovka přírubová litinová s přírubovou odbočkou,práškový epoxid tl 250µm T-kus DN 100/80</t>
  </si>
  <si>
    <t>357619248</t>
  </si>
  <si>
    <t>50</t>
  </si>
  <si>
    <t>55253516</t>
  </si>
  <si>
    <t>tvarovka přírubová litinová vodovodní s přírubovou odbočkou PN10/16 T-kus DN 100/100</t>
  </si>
  <si>
    <t>-637418141</t>
  </si>
  <si>
    <t>51</t>
  </si>
  <si>
    <t>871241221</t>
  </si>
  <si>
    <t>Montáž potrubí z PE100 SDR 17 otevřený výkop svařovaných elektrotvarovkou D 90 x 5,4 mm</t>
  </si>
  <si>
    <t>919895055</t>
  </si>
  <si>
    <t>0,20</t>
  </si>
  <si>
    <t>52</t>
  </si>
  <si>
    <t>28613575</t>
  </si>
  <si>
    <t>potrubí dvouvrstvé PE100 RC SDR17 90x5,4 dl 12m</t>
  </si>
  <si>
    <t>1085738826</t>
  </si>
  <si>
    <t>53</t>
  </si>
  <si>
    <t>871251221</t>
  </si>
  <si>
    <t>Montáž potrubí z PE100 SDR 17 otevřený výkop svařovaných elektrotvarovkou D 110 x 6,6 mm</t>
  </si>
  <si>
    <t>1116671766</t>
  </si>
  <si>
    <t>11,50+10,70</t>
  </si>
  <si>
    <t>54</t>
  </si>
  <si>
    <t>28613576</t>
  </si>
  <si>
    <t>potrubí dvouvrstvé PE100 RC SDR17 110x6,6 dl 12m</t>
  </si>
  <si>
    <t>-1302074213</t>
  </si>
  <si>
    <t>22,20</t>
  </si>
  <si>
    <t>22,2*1,015 'Přepočtené koeficientem množství</t>
  </si>
  <si>
    <t>55</t>
  </si>
  <si>
    <t>871275811</t>
  </si>
  <si>
    <t>Bourání stávajícího potrubí z PVC nebo PP DN 150</t>
  </si>
  <si>
    <t>706744165</t>
  </si>
  <si>
    <t>56</t>
  </si>
  <si>
    <t>877211118</t>
  </si>
  <si>
    <t>Montáž nákružků lemových na vodovodním potrubí z PE trub d 63</t>
  </si>
  <si>
    <t>1651955405</t>
  </si>
  <si>
    <t>57</t>
  </si>
  <si>
    <t>28653133</t>
  </si>
  <si>
    <t>nákružek lemový PE 100 SDR11 63mm</t>
  </si>
  <si>
    <t>-276722217</t>
  </si>
  <si>
    <t>58</t>
  </si>
  <si>
    <t>877241101</t>
  </si>
  <si>
    <t>Montáž el.redukce na vodovodním potrubí z PE trub d 90/63</t>
  </si>
  <si>
    <t>98234673</t>
  </si>
  <si>
    <t>59</t>
  </si>
  <si>
    <t>28614977</t>
  </si>
  <si>
    <t>elektroredukce PE 100 PN16 D 90-63mm</t>
  </si>
  <si>
    <t>1848710049</t>
  </si>
  <si>
    <t>60</t>
  </si>
  <si>
    <t>877251101</t>
  </si>
  <si>
    <t>Montáž elektrospojek na vodovodním potrubí z PE trub d 110</t>
  </si>
  <si>
    <t>69357259</t>
  </si>
  <si>
    <t>6+4</t>
  </si>
  <si>
    <t>61</t>
  </si>
  <si>
    <t>28615975</t>
  </si>
  <si>
    <t>elektrospojka SDR11 PE 100 PN16 D 110mm</t>
  </si>
  <si>
    <t>-540226330</t>
  </si>
  <si>
    <t>10,00</t>
  </si>
  <si>
    <t>62</t>
  </si>
  <si>
    <t>877251110</t>
  </si>
  <si>
    <t>Montáž elektrokolen 45° na vodovodním potrubí z PE trub d 110</t>
  </si>
  <si>
    <t>-1448490579</t>
  </si>
  <si>
    <t>63</t>
  </si>
  <si>
    <t>28614949</t>
  </si>
  <si>
    <t>elektrokoleno 45° PE 100 d110mm</t>
  </si>
  <si>
    <t>1965533901</t>
  </si>
  <si>
    <t>64</t>
  </si>
  <si>
    <t>877251118</t>
  </si>
  <si>
    <t>Montáž lemových nákružků na vodovodním potrubí z PE trub d 110</t>
  </si>
  <si>
    <t>-980883442</t>
  </si>
  <si>
    <t>65</t>
  </si>
  <si>
    <t>28653136</t>
  </si>
  <si>
    <t>nákružek lemový PE 100 SDR11 110mm</t>
  </si>
  <si>
    <t>-1122174992</t>
  </si>
  <si>
    <t>66</t>
  </si>
  <si>
    <t>877321126</t>
  </si>
  <si>
    <t>Montáž elektrotvarovky sedlové PE trub d 110/90</t>
  </si>
  <si>
    <t>266201424</t>
  </si>
  <si>
    <t>67</t>
  </si>
  <si>
    <t>NCL.615413</t>
  </si>
  <si>
    <t>d110 / d90, PE100, SDR11, navrtávací sedlová odbočka, elektro</t>
  </si>
  <si>
    <t>-943787490</t>
  </si>
  <si>
    <t>68</t>
  </si>
  <si>
    <t>891213321</t>
  </si>
  <si>
    <t>Montáž ventilů odvzdušňovacích přírubových DN 50</t>
  </si>
  <si>
    <t>1777050579</t>
  </si>
  <si>
    <t>69</t>
  </si>
  <si>
    <t>42212307</t>
  </si>
  <si>
    <t>ventil odvzdušňovací šedá litina PN 1-16 DN 50</t>
  </si>
  <si>
    <t>222706494</t>
  </si>
  <si>
    <t>70</t>
  </si>
  <si>
    <t>891241112</t>
  </si>
  <si>
    <t>Montáž vodovodních šoupátek otevřený výkop DN 80</t>
  </si>
  <si>
    <t>-1832901256</t>
  </si>
  <si>
    <t>71</t>
  </si>
  <si>
    <t>42221116</t>
  </si>
  <si>
    <t>šoupátko s přírubami voda DN 80 PN16</t>
  </si>
  <si>
    <t>1292065995</t>
  </si>
  <si>
    <t>72</t>
  </si>
  <si>
    <t>42291079</t>
  </si>
  <si>
    <t>souprava zemní pro šoupátka DN 65-80mm</t>
  </si>
  <si>
    <t>-1795053091</t>
  </si>
  <si>
    <t>73</t>
  </si>
  <si>
    <t>891241811</t>
  </si>
  <si>
    <t>Demontáž vodovodních šoupátek a hydrantů otevřený výkop DN 80</t>
  </si>
  <si>
    <t>1485716050</t>
  </si>
  <si>
    <t>74</t>
  </si>
  <si>
    <t>891247112</t>
  </si>
  <si>
    <t>Montáž hydrantů podzemních DN 80</t>
  </si>
  <si>
    <t>50520344</t>
  </si>
  <si>
    <t>75</t>
  </si>
  <si>
    <t>42273590</t>
  </si>
  <si>
    <t>hydrant podzemní DN 80 PN 16 jednoduchý uzávěr v 1250mm</t>
  </si>
  <si>
    <t>-209809061</t>
  </si>
  <si>
    <t>76</t>
  </si>
  <si>
    <t>42273591</t>
  </si>
  <si>
    <t>hydrant podzemní DN 80 PN 16 jednoduchý uzávěr krycí v 1500mm</t>
  </si>
  <si>
    <t>-595332986</t>
  </si>
  <si>
    <t>77</t>
  </si>
  <si>
    <t>891261112</t>
  </si>
  <si>
    <t>Montáž vodovodních šoupátek otevřený výkop DN 100</t>
  </si>
  <si>
    <t>2054220447</t>
  </si>
  <si>
    <t>78</t>
  </si>
  <si>
    <t>42221117</t>
  </si>
  <si>
    <t>šoupátko s přírubami voda DN 100 PN16</t>
  </si>
  <si>
    <t>-1210778150</t>
  </si>
  <si>
    <t>79</t>
  </si>
  <si>
    <t>42291068</t>
  </si>
  <si>
    <t>souprava zemní pro šoupátka DN 100-150mm</t>
  </si>
  <si>
    <t>-437081820</t>
  </si>
  <si>
    <t>80</t>
  </si>
  <si>
    <t>M1</t>
  </si>
  <si>
    <t>Spojovací materiál pro spoje DN50</t>
  </si>
  <si>
    <t>spoj</t>
  </si>
  <si>
    <t>-925425355</t>
  </si>
  <si>
    <t>81</t>
  </si>
  <si>
    <t>M2</t>
  </si>
  <si>
    <t>Spojovací materiál pro spoje DN80</t>
  </si>
  <si>
    <t>1167524547</t>
  </si>
  <si>
    <t>82</t>
  </si>
  <si>
    <t>M3</t>
  </si>
  <si>
    <t>Spojovací materiál pro spoje DN100</t>
  </si>
  <si>
    <t>-528511875</t>
  </si>
  <si>
    <t>83</t>
  </si>
  <si>
    <t>892271111</t>
  </si>
  <si>
    <t>Tlaková zkouška vodou potrubí DN 100 nebo 125</t>
  </si>
  <si>
    <t>163641803</t>
  </si>
  <si>
    <t>32,00</t>
  </si>
  <si>
    <t>84</t>
  </si>
  <si>
    <t>892273122</t>
  </si>
  <si>
    <t>Proplach a dezinfekce vodovodního potrubí DN od 80 do 125</t>
  </si>
  <si>
    <t>-1527686222</t>
  </si>
  <si>
    <t>85</t>
  </si>
  <si>
    <t>892372111</t>
  </si>
  <si>
    <t>Zabezpečení konců potrubí DN do 300 při tlakových zkouškách vodou</t>
  </si>
  <si>
    <t>-194381514</t>
  </si>
  <si>
    <t>86</t>
  </si>
  <si>
    <t>894411311</t>
  </si>
  <si>
    <t xml:space="preserve">Osazení betonových ochranných skruží </t>
  </si>
  <si>
    <t>-2117625451</t>
  </si>
  <si>
    <t>87</t>
  </si>
  <si>
    <t>59224100</t>
  </si>
  <si>
    <t>skruž betonová 100x25x9cm</t>
  </si>
  <si>
    <t>-1746738325</t>
  </si>
  <si>
    <t>88</t>
  </si>
  <si>
    <t>899401112</t>
  </si>
  <si>
    <t>Osazení poklopů litinových šoupátkových</t>
  </si>
  <si>
    <t>-754252243</t>
  </si>
  <si>
    <t>89</t>
  </si>
  <si>
    <t>42291352</t>
  </si>
  <si>
    <t>poklop litinový šoupátkový pro zemní soupravy osazení do terénu a do vozovky</t>
  </si>
  <si>
    <t>859808596</t>
  </si>
  <si>
    <t>90</t>
  </si>
  <si>
    <t>899401113</t>
  </si>
  <si>
    <t>Osazení poklopů litinových hydrantových</t>
  </si>
  <si>
    <t>1708332887</t>
  </si>
  <si>
    <t>91</t>
  </si>
  <si>
    <t>42291452</t>
  </si>
  <si>
    <t>poklop litinový hydrantový DN 80</t>
  </si>
  <si>
    <t>794103775</t>
  </si>
  <si>
    <t>92</t>
  </si>
  <si>
    <t>899713111</t>
  </si>
  <si>
    <t>Orientační tabulky na sloupku betonovém nebo ocelovém</t>
  </si>
  <si>
    <t>134186201</t>
  </si>
  <si>
    <t>93</t>
  </si>
  <si>
    <t>55342243</t>
  </si>
  <si>
    <t>sloupek ocelový 2500/48x1,5mm</t>
  </si>
  <si>
    <t>-54191626</t>
  </si>
  <si>
    <t>94</t>
  </si>
  <si>
    <t>899721111</t>
  </si>
  <si>
    <t>Signalizační vodič DN do 150 mm na potrubí</t>
  </si>
  <si>
    <t>-1797522993</t>
  </si>
  <si>
    <t>40,00</t>
  </si>
  <si>
    <t>95</t>
  </si>
  <si>
    <t>899722114</t>
  </si>
  <si>
    <t>Krytí potrubí z plastů výstražnou fólií z PVC 40 cm</t>
  </si>
  <si>
    <t>2001455399</t>
  </si>
  <si>
    <t>96</t>
  </si>
  <si>
    <t>899911113</t>
  </si>
  <si>
    <t xml:space="preserve">Osazení ocelové konstrukce pro potrubí </t>
  </si>
  <si>
    <t>komlet</t>
  </si>
  <si>
    <t>744449128</t>
  </si>
  <si>
    <t>97</t>
  </si>
  <si>
    <t>PC1</t>
  </si>
  <si>
    <t>Dodávka ocelové konstrukce pro potrubí z "I"nosníků dle výkresů v projektové dokumentaci včetně povrchové úpravy</t>
  </si>
  <si>
    <t>komplet</t>
  </si>
  <si>
    <t>-487482006</t>
  </si>
  <si>
    <t>98</t>
  </si>
  <si>
    <t>PC10</t>
  </si>
  <si>
    <t xml:space="preserve">Výroba a montáž závěsů včetně povrchové úpravy a uchycení potrubí </t>
  </si>
  <si>
    <t>1730280704</t>
  </si>
  <si>
    <t>99</t>
  </si>
  <si>
    <t>PC6</t>
  </si>
  <si>
    <t>Montáž předizolovaného potrubí PE (PIP PE/SPIRO D 160/280), potrubí PE100 SDR17, 160x9,5mm včetně tvarovek a krytu vzdušníku</t>
  </si>
  <si>
    <t>-1300241711</t>
  </si>
  <si>
    <t>9,80+1,00+2,00</t>
  </si>
  <si>
    <t>100</t>
  </si>
  <si>
    <t>M4</t>
  </si>
  <si>
    <t xml:space="preserve">Izolované potrubí PE100 RC d110x6,6mm Spiro/ PE d250mm </t>
  </si>
  <si>
    <t>-1617919741</t>
  </si>
  <si>
    <t>101</t>
  </si>
  <si>
    <t>M5</t>
  </si>
  <si>
    <t>Oblouk na potrubí PE100 d110x6,6mm, 90° - izolace spiro potrubí d250mm</t>
  </si>
  <si>
    <t>96187901</t>
  </si>
  <si>
    <t>102</t>
  </si>
  <si>
    <t>M6</t>
  </si>
  <si>
    <t xml:space="preserve">Spojka d250mm komletní izolace </t>
  </si>
  <si>
    <t>-1618387777</t>
  </si>
  <si>
    <t>103</t>
  </si>
  <si>
    <t>M7</t>
  </si>
  <si>
    <t xml:space="preserve">Ukončovací manžeta d250/110mm </t>
  </si>
  <si>
    <t>-798123982</t>
  </si>
  <si>
    <t>104</t>
  </si>
  <si>
    <t>M8</t>
  </si>
  <si>
    <t xml:space="preserve">Ukončovací manžeta d140/63mm </t>
  </si>
  <si>
    <t>-585020153</t>
  </si>
  <si>
    <t>Ostatní konstrukce a práce, bourání</t>
  </si>
  <si>
    <t>105</t>
  </si>
  <si>
    <t>953945145</t>
  </si>
  <si>
    <t>Kotvení oc. konstrukce do patek mechanické M 16 dl 300 mm do betonu, ŽB nebo kamene s vyvrtáním otvoru</t>
  </si>
  <si>
    <t>10055130</t>
  </si>
  <si>
    <t>2*4</t>
  </si>
  <si>
    <t>106</t>
  </si>
  <si>
    <t>979054451</t>
  </si>
  <si>
    <t>Očištění vybouraných zámkových dlaždic s původním spárováním z kameniva těženého</t>
  </si>
  <si>
    <t>405081441</t>
  </si>
  <si>
    <t>998</t>
  </si>
  <si>
    <t>Přesun hmot</t>
  </si>
  <si>
    <t>107</t>
  </si>
  <si>
    <t>998276101</t>
  </si>
  <si>
    <t>Přesun hmot pro trubní vedení z trub z plastických hmot otevřený výkop</t>
  </si>
  <si>
    <t>-410384745</t>
  </si>
  <si>
    <t>HZS</t>
  </si>
  <si>
    <t>Hodinové zúčtovací sazby</t>
  </si>
  <si>
    <t>108</t>
  </si>
  <si>
    <t>HZS3111</t>
  </si>
  <si>
    <t>Hodinová zúčtovací sazba montér potrubí-práce na propojení na stávající vodovod</t>
  </si>
  <si>
    <t>512</t>
  </si>
  <si>
    <t>-971423264</t>
  </si>
  <si>
    <t>3*8*2 "tři pracovníci 2 dny"</t>
  </si>
  <si>
    <t>VRN - Vedlejší rozpočtové náklady</t>
  </si>
  <si>
    <t>42.21.1</t>
  </si>
  <si>
    <t xml:space="preserve">    VRN3 - Zařízení staveniště</t>
  </si>
  <si>
    <t xml:space="preserve">    VRN4 - Inženýrská činnost</t>
  </si>
  <si>
    <t xml:space="preserve">    VRN7 - Provozní vlivy</t>
  </si>
  <si>
    <t>VRN1 - Průzkumné, geodetické a projektové práce</t>
  </si>
  <si>
    <t>VRN3</t>
  </si>
  <si>
    <t>Zařízení staveniště</t>
  </si>
  <si>
    <t>031002000</t>
  </si>
  <si>
    <t>Související přípravné práce pro vybudování zařízení staveniště</t>
  </si>
  <si>
    <t>1024</t>
  </si>
  <si>
    <t>-1023981968</t>
  </si>
  <si>
    <t>031203000</t>
  </si>
  <si>
    <t>Technické zajištění provizorního přístupu na pravý břeh za účelem realizace stavby</t>
  </si>
  <si>
    <t>56421919</t>
  </si>
  <si>
    <t>032002000</t>
  </si>
  <si>
    <t>Vybavení zařízení staveniště</t>
  </si>
  <si>
    <t>-1478888397</t>
  </si>
  <si>
    <t>033002000</t>
  </si>
  <si>
    <t>Připojení staveniště na inženýrské sítě</t>
  </si>
  <si>
    <t>1044439924</t>
  </si>
  <si>
    <t>039002000</t>
  </si>
  <si>
    <t>Zrušení zařízení staveniště včetně uvedení dotčených ploch do původního stavu</t>
  </si>
  <si>
    <t>384386980</t>
  </si>
  <si>
    <t>VRN4</t>
  </si>
  <si>
    <t>Inženýrská činnost</t>
  </si>
  <si>
    <t>043194000.1</t>
  </si>
  <si>
    <t>Ostatní zkoušky - zkoušky signalizačního vodiče (vodovod)</t>
  </si>
  <si>
    <t>-1745398440</t>
  </si>
  <si>
    <t>043194000.2</t>
  </si>
  <si>
    <t>Ostatní zkoušky-bakteriologický rozbor (vodovod)</t>
  </si>
  <si>
    <t>-1656693602</t>
  </si>
  <si>
    <t>044003000</t>
  </si>
  <si>
    <t>Revize hydrantů (vodovod)</t>
  </si>
  <si>
    <t>-1932881984</t>
  </si>
  <si>
    <t>049103000</t>
  </si>
  <si>
    <t>Náklady vzniklé v souvislosti s realizací stavby-vytýčení ostatních inž.sítí</t>
  </si>
  <si>
    <t>1346254941</t>
  </si>
  <si>
    <t>VRN7</t>
  </si>
  <si>
    <t>Provozní vlivy</t>
  </si>
  <si>
    <t>072103011</t>
  </si>
  <si>
    <t>Zajištění DIO komunikace II. a III. třídy - jednoduché el. vedení</t>
  </si>
  <si>
    <t>654072166</t>
  </si>
  <si>
    <t>VRN1</t>
  </si>
  <si>
    <t>Průzkumné, geodetické a projektové práce</t>
  </si>
  <si>
    <t>012103000</t>
  </si>
  <si>
    <t xml:space="preserve">Geodetické práce před výstavbou - vytýčení stavby </t>
  </si>
  <si>
    <t>-513304496</t>
  </si>
  <si>
    <t>012203000</t>
  </si>
  <si>
    <t>Geodetické práce při provádění stavby</t>
  </si>
  <si>
    <t>675517375</t>
  </si>
  <si>
    <t>013254000</t>
  </si>
  <si>
    <t xml:space="preserve">Dokumentace skutečného provedení stavby </t>
  </si>
  <si>
    <t>-668113967</t>
  </si>
  <si>
    <t>12,00</t>
  </si>
  <si>
    <t>NÁZEV:</t>
  </si>
  <si>
    <t>VELKÉ NĚMČICE -oprava vodovodu přes Křepický potok</t>
  </si>
  <si>
    <t>VÝKAZ</t>
  </si>
  <si>
    <t>VÝMĚR</t>
  </si>
  <si>
    <t>PAŽENÍ</t>
  </si>
  <si>
    <t>HLOUBENÍ</t>
  </si>
  <si>
    <t>STANIČ.</t>
  </si>
  <si>
    <t>VZDÁL.</t>
  </si>
  <si>
    <t>HLOUBKY</t>
  </si>
  <si>
    <t>PLOCHY</t>
  </si>
  <si>
    <t>KUBATURY</t>
  </si>
  <si>
    <t>JEDNOTL.</t>
  </si>
  <si>
    <t>SOUHRN</t>
  </si>
  <si>
    <t>PRŮMĚR</t>
  </si>
  <si>
    <t>DO 2m</t>
  </si>
  <si>
    <t>DO 4m</t>
  </si>
  <si>
    <t>DO 6m</t>
  </si>
  <si>
    <t>Š.RÝHY</t>
  </si>
  <si>
    <t>DO 1m</t>
  </si>
  <si>
    <t>DO 2,5m</t>
  </si>
  <si>
    <t>x2</t>
  </si>
  <si>
    <t>SOUČTY:</t>
  </si>
  <si>
    <t>OBJEM POTRUBÍ</t>
  </si>
  <si>
    <t>JÁMY PRO OBJEKTY A MONTÁŽNÍ JÁMY:</t>
  </si>
  <si>
    <t>ODPOČET NA  PROTLAKY:</t>
  </si>
  <si>
    <t>PROFIL</t>
  </si>
  <si>
    <t>DÉLKA</t>
  </si>
  <si>
    <t>OBJEM</t>
  </si>
  <si>
    <t>ŠÍŘKA</t>
  </si>
  <si>
    <t>mm</t>
  </si>
  <si>
    <t>CELKOVÝ OBJEM</t>
  </si>
  <si>
    <t>Hloubení rýh</t>
  </si>
  <si>
    <t>Hloubení rýh - protlaky</t>
  </si>
  <si>
    <t xml:space="preserve">CS ÚRS </t>
  </si>
  <si>
    <t>Vlastní</t>
  </si>
  <si>
    <t>HL.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</si>
</sst>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gray125">
        <fgColor indexed="22"/>
        <bgColor indexed="1"/>
      </patternFill>
    </fill>
    <fill>
      <patternFill patternType="gray125">
        <fgColor indexed="9"/>
        <bgColor indexed="1"/>
      </patternFill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37" fillId="5" borderId="23" xfId="0" applyNumberFormat="1" applyFont="1" applyFill="1" applyBorder="1" applyAlignment="1">
      <alignment horizontal="center"/>
    </xf>
    <xf numFmtId="2" fontId="37" fillId="5" borderId="24" xfId="0" applyNumberFormat="1" applyFont="1" applyFill="1" applyBorder="1" applyAlignment="1">
      <alignment horizontal="left"/>
    </xf>
    <xf numFmtId="2" fontId="37" fillId="5" borderId="24" xfId="0" applyNumberFormat="1" applyFont="1" applyFill="1" applyBorder="1" applyAlignment="1">
      <alignment horizontal="center"/>
    </xf>
    <xf numFmtId="2" fontId="37" fillId="5" borderId="25" xfId="0" applyNumberFormat="1" applyFont="1" applyFill="1" applyBorder="1" applyAlignment="1">
      <alignment horizontal="center"/>
    </xf>
    <xf numFmtId="2" fontId="39" fillId="5" borderId="26" xfId="0" applyNumberFormat="1" applyFont="1" applyFill="1" applyBorder="1" applyAlignment="1">
      <alignment horizontal="center"/>
    </xf>
    <xf numFmtId="2" fontId="37" fillId="5" borderId="27" xfId="0" applyNumberFormat="1" applyFont="1" applyFill="1" applyBorder="1" applyAlignment="1">
      <alignment horizontal="center"/>
    </xf>
    <xf numFmtId="2" fontId="37" fillId="5" borderId="26" xfId="0" applyNumberFormat="1" applyFont="1" applyFill="1" applyBorder="1" applyAlignment="1">
      <alignment horizontal="center"/>
    </xf>
    <xf numFmtId="2" fontId="37" fillId="5" borderId="28" xfId="0" applyNumberFormat="1" applyFont="1" applyFill="1" applyBorder="1" applyAlignment="1">
      <alignment horizontal="center"/>
    </xf>
    <xf numFmtId="2" fontId="39" fillId="5" borderId="27" xfId="0" applyNumberFormat="1" applyFont="1" applyFill="1" applyBorder="1" applyAlignment="1">
      <alignment horizontal="center"/>
    </xf>
    <xf numFmtId="2" fontId="37" fillId="5" borderId="29" xfId="0" applyNumberFormat="1" applyFont="1" applyFill="1" applyBorder="1" applyAlignment="1">
      <alignment horizontal="center"/>
    </xf>
    <xf numFmtId="2" fontId="37" fillId="5" borderId="30" xfId="0" applyNumberFormat="1" applyFont="1" applyFill="1" applyBorder="1" applyAlignment="1">
      <alignment horizontal="center"/>
    </xf>
    <xf numFmtId="2" fontId="37" fillId="5" borderId="31" xfId="0" applyNumberFormat="1" applyFont="1" applyFill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38" fillId="0" borderId="27" xfId="0" applyNumberFormat="1" applyFont="1" applyBorder="1" applyAlignment="1">
      <alignment horizontal="center"/>
    </xf>
    <xf numFmtId="2" fontId="38" fillId="5" borderId="27" xfId="0" applyNumberFormat="1" applyFont="1" applyFill="1" applyBorder="1" applyAlignment="1">
      <alignment horizontal="center"/>
    </xf>
    <xf numFmtId="2" fontId="40" fillId="5" borderId="27" xfId="0" applyNumberFormat="1" applyFont="1" applyFill="1" applyBorder="1" applyAlignment="1">
      <alignment horizontal="center"/>
    </xf>
    <xf numFmtId="2" fontId="38" fillId="6" borderId="27" xfId="0" applyNumberFormat="1" applyFont="1" applyFill="1" applyBorder="1" applyAlignment="1">
      <alignment horizontal="center"/>
    </xf>
    <xf numFmtId="2" fontId="38" fillId="7" borderId="27" xfId="0" applyNumberFormat="1" applyFont="1" applyFill="1" applyBorder="1" applyAlignment="1">
      <alignment horizontal="center"/>
    </xf>
    <xf numFmtId="2" fontId="37" fillId="7" borderId="27" xfId="0" applyNumberFormat="1" applyFont="1" applyFill="1" applyBorder="1" applyAlignment="1">
      <alignment horizontal="center"/>
    </xf>
    <xf numFmtId="2" fontId="38" fillId="0" borderId="32" xfId="0" applyNumberFormat="1" applyFont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37" fillId="0" borderId="33" xfId="0" applyNumberFormat="1" applyFont="1" applyFill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2" fontId="37" fillId="0" borderId="34" xfId="0" applyNumberFormat="1" applyFon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left"/>
    </xf>
    <xf numFmtId="2" fontId="38" fillId="0" borderId="0" xfId="0" applyNumberFormat="1" applyFont="1" applyFill="1" applyAlignment="1">
      <alignment horizontal="center"/>
    </xf>
    <xf numFmtId="2" fontId="37" fillId="0" borderId="0" xfId="0" applyNumberFormat="1" applyFont="1" applyBorder="1" applyAlignment="1">
      <alignment horizontal="left"/>
    </xf>
    <xf numFmtId="2" fontId="38" fillId="0" borderId="35" xfId="0" applyNumberFormat="1" applyFont="1" applyFill="1" applyBorder="1" applyAlignment="1">
      <alignment horizontal="center"/>
    </xf>
    <xf numFmtId="2" fontId="38" fillId="0" borderId="36" xfId="0" applyNumberFormat="1" applyFont="1" applyFill="1" applyBorder="1" applyAlignment="1">
      <alignment horizontal="center"/>
    </xf>
    <xf numFmtId="2" fontId="38" fillId="0" borderId="37" xfId="0" applyNumberFormat="1" applyFont="1" applyFill="1" applyBorder="1" applyAlignment="1">
      <alignment horizontal="center"/>
    </xf>
    <xf numFmtId="2" fontId="38" fillId="0" borderId="36" xfId="0" applyNumberFormat="1" applyFont="1" applyBorder="1" applyAlignment="1">
      <alignment horizontal="center"/>
    </xf>
    <xf numFmtId="2" fontId="38" fillId="0" borderId="38" xfId="0" applyNumberFormat="1" applyFont="1" applyFill="1" applyBorder="1" applyAlignment="1">
      <alignment horizontal="center"/>
    </xf>
    <xf numFmtId="2" fontId="38" fillId="0" borderId="39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2" fontId="38" fillId="0" borderId="39" xfId="0" applyNumberFormat="1" applyFont="1" applyBorder="1" applyAlignment="1">
      <alignment horizontal="center"/>
    </xf>
    <xf numFmtId="1" fontId="38" fillId="0" borderId="41" xfId="0" applyNumberFormat="1" applyFont="1" applyFill="1" applyBorder="1" applyAlignment="1">
      <alignment horizontal="center"/>
    </xf>
    <xf numFmtId="2" fontId="38" fillId="0" borderId="41" xfId="0" applyNumberFormat="1" applyFont="1" applyFill="1" applyBorder="1" applyAlignment="1">
      <alignment horizontal="center"/>
    </xf>
    <xf numFmtId="2" fontId="38" fillId="0" borderId="33" xfId="0" applyNumberFormat="1" applyFont="1" applyFill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1" fontId="38" fillId="0" borderId="33" xfId="0" applyNumberFormat="1" applyFont="1" applyFill="1" applyBorder="1" applyAlignment="1">
      <alignment horizontal="center"/>
    </xf>
    <xf numFmtId="2" fontId="38" fillId="0" borderId="33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left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tabSelected="1" topLeftCell="A7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21"/>
      <c r="AL5" s="21"/>
      <c r="AM5" s="21"/>
      <c r="AN5" s="21"/>
      <c r="AO5" s="21"/>
      <c r="AP5" s="21"/>
      <c r="AQ5" s="21"/>
      <c r="AR5" s="19"/>
      <c r="BE5" s="313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21"/>
      <c r="AL6" s="21"/>
      <c r="AM6" s="21"/>
      <c r="AN6" s="21"/>
      <c r="AO6" s="21"/>
      <c r="AP6" s="21"/>
      <c r="AQ6" s="21"/>
      <c r="AR6" s="19"/>
      <c r="BE6" s="31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14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14"/>
      <c r="BS8" s="16" t="s">
        <v>6</v>
      </c>
    </row>
    <row r="9" spans="1:74" s="1" customFormat="1" ht="29.25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0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0" t="s">
        <v>29</v>
      </c>
      <c r="AO9" s="21"/>
      <c r="AP9" s="21"/>
      <c r="AQ9" s="21"/>
      <c r="AR9" s="19"/>
      <c r="BE9" s="314"/>
      <c r="BS9" s="16" t="s">
        <v>6</v>
      </c>
    </row>
    <row r="10" spans="1:74" s="1" customFormat="1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1</v>
      </c>
      <c r="AO10" s="21"/>
      <c r="AP10" s="21"/>
      <c r="AQ10" s="21"/>
      <c r="AR10" s="19"/>
      <c r="BE10" s="314"/>
      <c r="BS10" s="16" t="s">
        <v>6</v>
      </c>
    </row>
    <row r="11" spans="1:74" s="1" customFormat="1" ht="18.45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33</v>
      </c>
      <c r="AL11" s="21"/>
      <c r="AM11" s="21"/>
      <c r="AN11" s="26" t="s">
        <v>1</v>
      </c>
      <c r="AO11" s="21"/>
      <c r="AP11" s="21"/>
      <c r="AQ11" s="21"/>
      <c r="AR11" s="19"/>
      <c r="BE11" s="314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4"/>
      <c r="BS12" s="16" t="s">
        <v>6</v>
      </c>
    </row>
    <row r="13" spans="1:74" s="1" customFormat="1" ht="12" customHeight="1">
      <c r="B13" s="20"/>
      <c r="C13" s="21"/>
      <c r="D13" s="28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1" t="s">
        <v>35</v>
      </c>
      <c r="AO13" s="21"/>
      <c r="AP13" s="21"/>
      <c r="AQ13" s="21"/>
      <c r="AR13" s="19"/>
      <c r="BE13" s="314"/>
      <c r="BS13" s="16" t="s">
        <v>6</v>
      </c>
    </row>
    <row r="14" spans="1:74" ht="13.2">
      <c r="B14" s="20"/>
      <c r="C14" s="21"/>
      <c r="D14" s="21"/>
      <c r="E14" s="319" t="s">
        <v>35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8" t="s">
        <v>33</v>
      </c>
      <c r="AL14" s="21"/>
      <c r="AM14" s="21"/>
      <c r="AN14" s="31" t="s">
        <v>35</v>
      </c>
      <c r="AO14" s="21"/>
      <c r="AP14" s="21"/>
      <c r="AQ14" s="21"/>
      <c r="AR14" s="19"/>
      <c r="BE14" s="314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4"/>
      <c r="BS15" s="16" t="s">
        <v>4</v>
      </c>
    </row>
    <row r="16" spans="1:74" s="1" customFormat="1" ht="12" customHeight="1">
      <c r="B16" s="20"/>
      <c r="C16" s="21"/>
      <c r="D16" s="28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1</v>
      </c>
      <c r="AO16" s="21"/>
      <c r="AP16" s="21"/>
      <c r="AQ16" s="21"/>
      <c r="AR16" s="19"/>
      <c r="BE16" s="314"/>
      <c r="BS16" s="16" t="s">
        <v>4</v>
      </c>
    </row>
    <row r="17" spans="1:71" s="1" customFormat="1" ht="18.45" customHeight="1">
      <c r="B17" s="20"/>
      <c r="C17" s="21"/>
      <c r="D17" s="21"/>
      <c r="E17" s="26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33</v>
      </c>
      <c r="AL17" s="21"/>
      <c r="AM17" s="21"/>
      <c r="AN17" s="26" t="s">
        <v>1</v>
      </c>
      <c r="AO17" s="21"/>
      <c r="AP17" s="21"/>
      <c r="AQ17" s="21"/>
      <c r="AR17" s="19"/>
      <c r="BE17" s="314"/>
      <c r="BS17" s="16" t="s">
        <v>38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4"/>
      <c r="BS18" s="16" t="s">
        <v>6</v>
      </c>
    </row>
    <row r="19" spans="1:71" s="1" customFormat="1" ht="12" customHeight="1">
      <c r="B19" s="20"/>
      <c r="C19" s="21"/>
      <c r="D19" s="28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14"/>
      <c r="BS19" s="16" t="s">
        <v>6</v>
      </c>
    </row>
    <row r="20" spans="1:71" s="1" customFormat="1" ht="18.45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33</v>
      </c>
      <c r="AL20" s="21"/>
      <c r="AM20" s="21"/>
      <c r="AN20" s="26" t="s">
        <v>1</v>
      </c>
      <c r="AO20" s="21"/>
      <c r="AP20" s="21"/>
      <c r="AQ20" s="21"/>
      <c r="AR20" s="19"/>
      <c r="BE20" s="314"/>
      <c r="BS20" s="16" t="s">
        <v>38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4"/>
    </row>
    <row r="22" spans="1:71" s="1" customFormat="1" ht="12" customHeight="1">
      <c r="B22" s="20"/>
      <c r="C22" s="21"/>
      <c r="D22" s="28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4"/>
    </row>
    <row r="23" spans="1:71" s="1" customFormat="1" ht="16.5" customHeight="1">
      <c r="B23" s="20"/>
      <c r="C23" s="21"/>
      <c r="D23" s="21"/>
      <c r="E23" s="321" t="s">
        <v>1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1"/>
      <c r="AP23" s="21"/>
      <c r="AQ23" s="21"/>
      <c r="AR23" s="19"/>
      <c r="BE23" s="314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4"/>
    </row>
    <row r="25" spans="1:71" s="1" customFormat="1" ht="6.9" customHeight="1">
      <c r="B25" s="20"/>
      <c r="C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1"/>
      <c r="AQ25" s="21"/>
      <c r="AR25" s="19"/>
      <c r="BE25" s="314"/>
    </row>
    <row r="26" spans="1:71" s="2" customFormat="1" ht="25.95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2">
        <f>ROUND(AG94,2)</f>
        <v>0</v>
      </c>
      <c r="AL26" s="323"/>
      <c r="AM26" s="323"/>
      <c r="AN26" s="323"/>
      <c r="AO26" s="323"/>
      <c r="AP26" s="36"/>
      <c r="AQ26" s="36"/>
      <c r="AR26" s="39"/>
      <c r="BE26" s="314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4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4" t="s">
        <v>42</v>
      </c>
      <c r="M28" s="324"/>
      <c r="N28" s="324"/>
      <c r="O28" s="324"/>
      <c r="P28" s="324"/>
      <c r="Q28" s="36"/>
      <c r="R28" s="36"/>
      <c r="S28" s="36"/>
      <c r="T28" s="36"/>
      <c r="U28" s="36"/>
      <c r="V28" s="36"/>
      <c r="W28" s="324" t="s">
        <v>43</v>
      </c>
      <c r="X28" s="324"/>
      <c r="Y28" s="324"/>
      <c r="Z28" s="324"/>
      <c r="AA28" s="324"/>
      <c r="AB28" s="324"/>
      <c r="AC28" s="324"/>
      <c r="AD28" s="324"/>
      <c r="AE28" s="324"/>
      <c r="AF28" s="36"/>
      <c r="AG28" s="36"/>
      <c r="AH28" s="36"/>
      <c r="AI28" s="36"/>
      <c r="AJ28" s="36"/>
      <c r="AK28" s="324" t="s">
        <v>44</v>
      </c>
      <c r="AL28" s="324"/>
      <c r="AM28" s="324"/>
      <c r="AN28" s="324"/>
      <c r="AO28" s="324"/>
      <c r="AP28" s="36"/>
      <c r="AQ28" s="36"/>
      <c r="AR28" s="39"/>
      <c r="BE28" s="314"/>
    </row>
    <row r="29" spans="1:71" s="3" customFormat="1" ht="14.4" customHeight="1">
      <c r="B29" s="40"/>
      <c r="C29" s="41"/>
      <c r="D29" s="28" t="s">
        <v>45</v>
      </c>
      <c r="E29" s="41"/>
      <c r="F29" s="28" t="s">
        <v>46</v>
      </c>
      <c r="G29" s="41"/>
      <c r="H29" s="41"/>
      <c r="I29" s="41"/>
      <c r="J29" s="41"/>
      <c r="K29" s="41"/>
      <c r="L29" s="308">
        <v>0.21</v>
      </c>
      <c r="M29" s="307"/>
      <c r="N29" s="307"/>
      <c r="O29" s="307"/>
      <c r="P29" s="307"/>
      <c r="Q29" s="41"/>
      <c r="R29" s="41"/>
      <c r="S29" s="41"/>
      <c r="T29" s="41"/>
      <c r="U29" s="41"/>
      <c r="V29" s="41"/>
      <c r="W29" s="306">
        <f>ROUND(AZ94,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1"/>
      <c r="AG29" s="41"/>
      <c r="AH29" s="41"/>
      <c r="AI29" s="41"/>
      <c r="AJ29" s="41"/>
      <c r="AK29" s="306">
        <f>ROUND(AV94, 2)</f>
        <v>0</v>
      </c>
      <c r="AL29" s="307"/>
      <c r="AM29" s="307"/>
      <c r="AN29" s="307"/>
      <c r="AO29" s="307"/>
      <c r="AP29" s="41"/>
      <c r="AQ29" s="41"/>
      <c r="AR29" s="42"/>
      <c r="BE29" s="315"/>
    </row>
    <row r="30" spans="1:71" s="3" customFormat="1" ht="14.4" customHeight="1">
      <c r="B30" s="40"/>
      <c r="C30" s="41"/>
      <c r="D30" s="41"/>
      <c r="E30" s="41"/>
      <c r="F30" s="28" t="s">
        <v>47</v>
      </c>
      <c r="G30" s="41"/>
      <c r="H30" s="41"/>
      <c r="I30" s="41"/>
      <c r="J30" s="41"/>
      <c r="K30" s="41"/>
      <c r="L30" s="308">
        <v>0.15</v>
      </c>
      <c r="M30" s="307"/>
      <c r="N30" s="307"/>
      <c r="O30" s="307"/>
      <c r="P30" s="307"/>
      <c r="Q30" s="41"/>
      <c r="R30" s="41"/>
      <c r="S30" s="41"/>
      <c r="T30" s="41"/>
      <c r="U30" s="41"/>
      <c r="V30" s="41"/>
      <c r="W30" s="306">
        <f>ROUND(BA94,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1"/>
      <c r="AG30" s="41"/>
      <c r="AH30" s="41"/>
      <c r="AI30" s="41"/>
      <c r="AJ30" s="41"/>
      <c r="AK30" s="306">
        <f>ROUND(AW94, 2)</f>
        <v>0</v>
      </c>
      <c r="AL30" s="307"/>
      <c r="AM30" s="307"/>
      <c r="AN30" s="307"/>
      <c r="AO30" s="307"/>
      <c r="AP30" s="41"/>
      <c r="AQ30" s="41"/>
      <c r="AR30" s="42"/>
      <c r="BE30" s="315"/>
    </row>
    <row r="31" spans="1:71" s="3" customFormat="1" ht="14.4" hidden="1" customHeight="1">
      <c r="B31" s="40"/>
      <c r="C31" s="41"/>
      <c r="D31" s="41"/>
      <c r="E31" s="41"/>
      <c r="F31" s="28" t="s">
        <v>48</v>
      </c>
      <c r="G31" s="41"/>
      <c r="H31" s="41"/>
      <c r="I31" s="41"/>
      <c r="J31" s="41"/>
      <c r="K31" s="41"/>
      <c r="L31" s="308">
        <v>0.21</v>
      </c>
      <c r="M31" s="307"/>
      <c r="N31" s="307"/>
      <c r="O31" s="307"/>
      <c r="P31" s="307"/>
      <c r="Q31" s="41"/>
      <c r="R31" s="41"/>
      <c r="S31" s="41"/>
      <c r="T31" s="41"/>
      <c r="U31" s="41"/>
      <c r="V31" s="41"/>
      <c r="W31" s="306">
        <f>ROUND(BB94,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1"/>
      <c r="AG31" s="41"/>
      <c r="AH31" s="41"/>
      <c r="AI31" s="41"/>
      <c r="AJ31" s="41"/>
      <c r="AK31" s="306">
        <v>0</v>
      </c>
      <c r="AL31" s="307"/>
      <c r="AM31" s="307"/>
      <c r="AN31" s="307"/>
      <c r="AO31" s="307"/>
      <c r="AP31" s="41"/>
      <c r="AQ31" s="41"/>
      <c r="AR31" s="42"/>
      <c r="BE31" s="315"/>
    </row>
    <row r="32" spans="1:71" s="3" customFormat="1" ht="14.4" hidden="1" customHeight="1">
      <c r="B32" s="40"/>
      <c r="C32" s="41"/>
      <c r="D32" s="41"/>
      <c r="E32" s="41"/>
      <c r="F32" s="28" t="s">
        <v>49</v>
      </c>
      <c r="G32" s="41"/>
      <c r="H32" s="41"/>
      <c r="I32" s="41"/>
      <c r="J32" s="41"/>
      <c r="K32" s="41"/>
      <c r="L32" s="308">
        <v>0.15</v>
      </c>
      <c r="M32" s="307"/>
      <c r="N32" s="307"/>
      <c r="O32" s="307"/>
      <c r="P32" s="307"/>
      <c r="Q32" s="41"/>
      <c r="R32" s="41"/>
      <c r="S32" s="41"/>
      <c r="T32" s="41"/>
      <c r="U32" s="41"/>
      <c r="V32" s="41"/>
      <c r="W32" s="306">
        <f>ROUND(BC94,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1"/>
      <c r="AG32" s="41"/>
      <c r="AH32" s="41"/>
      <c r="AI32" s="41"/>
      <c r="AJ32" s="41"/>
      <c r="AK32" s="306">
        <v>0</v>
      </c>
      <c r="AL32" s="307"/>
      <c r="AM32" s="307"/>
      <c r="AN32" s="307"/>
      <c r="AO32" s="307"/>
      <c r="AP32" s="41"/>
      <c r="AQ32" s="41"/>
      <c r="AR32" s="42"/>
      <c r="BE32" s="315"/>
    </row>
    <row r="33" spans="1:57" s="3" customFormat="1" ht="14.4" hidden="1" customHeight="1">
      <c r="B33" s="40"/>
      <c r="C33" s="41"/>
      <c r="D33" s="41"/>
      <c r="E33" s="41"/>
      <c r="F33" s="28" t="s">
        <v>50</v>
      </c>
      <c r="G33" s="41"/>
      <c r="H33" s="41"/>
      <c r="I33" s="41"/>
      <c r="J33" s="41"/>
      <c r="K33" s="41"/>
      <c r="L33" s="308">
        <v>0</v>
      </c>
      <c r="M33" s="307"/>
      <c r="N33" s="307"/>
      <c r="O33" s="307"/>
      <c r="P33" s="307"/>
      <c r="Q33" s="41"/>
      <c r="R33" s="41"/>
      <c r="S33" s="41"/>
      <c r="T33" s="41"/>
      <c r="U33" s="41"/>
      <c r="V33" s="41"/>
      <c r="W33" s="306">
        <f>ROUND(BD94,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1"/>
      <c r="AG33" s="41"/>
      <c r="AH33" s="41"/>
      <c r="AI33" s="41"/>
      <c r="AJ33" s="41"/>
      <c r="AK33" s="306">
        <v>0</v>
      </c>
      <c r="AL33" s="307"/>
      <c r="AM33" s="307"/>
      <c r="AN33" s="307"/>
      <c r="AO33" s="307"/>
      <c r="AP33" s="41"/>
      <c r="AQ33" s="41"/>
      <c r="AR33" s="42"/>
      <c r="BE33" s="315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14"/>
    </row>
    <row r="35" spans="1:57" s="2" customFormat="1" ht="25.95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09" t="s">
        <v>53</v>
      </c>
      <c r="Y35" s="310"/>
      <c r="Z35" s="310"/>
      <c r="AA35" s="310"/>
      <c r="AB35" s="310"/>
      <c r="AC35" s="45"/>
      <c r="AD35" s="45"/>
      <c r="AE35" s="45"/>
      <c r="AF35" s="45"/>
      <c r="AG35" s="45"/>
      <c r="AH35" s="45"/>
      <c r="AI35" s="45"/>
      <c r="AJ35" s="45"/>
      <c r="AK35" s="311">
        <f>SUM(AK26:AK33)</f>
        <v>0</v>
      </c>
      <c r="AL35" s="310"/>
      <c r="AM35" s="310"/>
      <c r="AN35" s="310"/>
      <c r="AO35" s="312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7"/>
      <c r="C49" s="48"/>
      <c r="D49" s="49" t="s">
        <v>54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55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4"/>
      <c r="B60" s="35"/>
      <c r="C60" s="36"/>
      <c r="D60" s="52" t="s">
        <v>56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56</v>
      </c>
      <c r="AI60" s="38"/>
      <c r="AJ60" s="38"/>
      <c r="AK60" s="38"/>
      <c r="AL60" s="38"/>
      <c r="AM60" s="52" t="s">
        <v>57</v>
      </c>
      <c r="AN60" s="38"/>
      <c r="AO60" s="38"/>
      <c r="AP60" s="36"/>
      <c r="AQ60" s="36"/>
      <c r="AR60" s="39"/>
      <c r="BE60" s="34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4"/>
      <c r="B64" s="35"/>
      <c r="C64" s="36"/>
      <c r="D64" s="49" t="s">
        <v>58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59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4"/>
      <c r="B75" s="35"/>
      <c r="C75" s="36"/>
      <c r="D75" s="52" t="s">
        <v>56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56</v>
      </c>
      <c r="AI75" s="38"/>
      <c r="AJ75" s="38"/>
      <c r="AK75" s="38"/>
      <c r="AL75" s="38"/>
      <c r="AM75" s="52" t="s">
        <v>57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2" t="s">
        <v>60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8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VNEM_KREP_POTOK_VOD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5" t="str">
        <f>K6</f>
        <v>VELKÉ NĚMČICE - oprava vodovodu přes Křepický potok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8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Velké Němčice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24</v>
      </c>
      <c r="AJ87" s="36"/>
      <c r="AK87" s="36"/>
      <c r="AL87" s="36"/>
      <c r="AM87" s="297" t="str">
        <f>IF(AN8= "","",AN8)</f>
        <v>28. 11. 2023</v>
      </c>
      <c r="AN87" s="29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8" t="s">
        <v>30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Vodovody a kanalizace Břeclav,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36</v>
      </c>
      <c r="AJ89" s="36"/>
      <c r="AK89" s="36"/>
      <c r="AL89" s="36"/>
      <c r="AM89" s="298" t="str">
        <f>IF(E17="","",E17)</f>
        <v>Jiří Třináctý, DiS.</v>
      </c>
      <c r="AN89" s="299"/>
      <c r="AO89" s="299"/>
      <c r="AP89" s="299"/>
      <c r="AQ89" s="36"/>
      <c r="AR89" s="39"/>
      <c r="AS89" s="300" t="s">
        <v>61</v>
      </c>
      <c r="AT89" s="30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8" t="s">
        <v>34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39</v>
      </c>
      <c r="AJ90" s="36"/>
      <c r="AK90" s="36"/>
      <c r="AL90" s="36"/>
      <c r="AM90" s="298" t="str">
        <f>IF(E20="","",E20)</f>
        <v>Jiří Třináctý, DiS.</v>
      </c>
      <c r="AN90" s="299"/>
      <c r="AO90" s="299"/>
      <c r="AP90" s="299"/>
      <c r="AQ90" s="36"/>
      <c r="AR90" s="39"/>
      <c r="AS90" s="302"/>
      <c r="AT90" s="30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4"/>
      <c r="AT91" s="30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0" t="s">
        <v>62</v>
      </c>
      <c r="D92" s="291"/>
      <c r="E92" s="291"/>
      <c r="F92" s="291"/>
      <c r="G92" s="291"/>
      <c r="H92" s="73"/>
      <c r="I92" s="292" t="s">
        <v>63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3" t="s">
        <v>64</v>
      </c>
      <c r="AH92" s="291"/>
      <c r="AI92" s="291"/>
      <c r="AJ92" s="291"/>
      <c r="AK92" s="291"/>
      <c r="AL92" s="291"/>
      <c r="AM92" s="291"/>
      <c r="AN92" s="292" t="s">
        <v>65</v>
      </c>
      <c r="AO92" s="291"/>
      <c r="AP92" s="294"/>
      <c r="AQ92" s="74" t="s">
        <v>66</v>
      </c>
      <c r="AR92" s="39"/>
      <c r="AS92" s="75" t="s">
        <v>67</v>
      </c>
      <c r="AT92" s="76" t="s">
        <v>68</v>
      </c>
      <c r="AU92" s="76" t="s">
        <v>69</v>
      </c>
      <c r="AV92" s="76" t="s">
        <v>70</v>
      </c>
      <c r="AW92" s="76" t="s">
        <v>71</v>
      </c>
      <c r="AX92" s="76" t="s">
        <v>72</v>
      </c>
      <c r="AY92" s="76" t="s">
        <v>73</v>
      </c>
      <c r="AZ92" s="76" t="s">
        <v>74</v>
      </c>
      <c r="BA92" s="76" t="s">
        <v>75</v>
      </c>
      <c r="BB92" s="76" t="s">
        <v>76</v>
      </c>
      <c r="BC92" s="76" t="s">
        <v>77</v>
      </c>
      <c r="BD92" s="77" t="s">
        <v>78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ROUND(SUM(AG95:AG96),2)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80</v>
      </c>
      <c r="BT94" s="91" t="s">
        <v>81</v>
      </c>
      <c r="BU94" s="92" t="s">
        <v>82</v>
      </c>
      <c r="BV94" s="91" t="s">
        <v>83</v>
      </c>
      <c r="BW94" s="91" t="s">
        <v>5</v>
      </c>
      <c r="BX94" s="91" t="s">
        <v>84</v>
      </c>
      <c r="CL94" s="91" t="s">
        <v>19</v>
      </c>
    </row>
    <row r="95" spans="1:91" s="7" customFormat="1" ht="16.5" customHeight="1">
      <c r="A95" s="93" t="s">
        <v>85</v>
      </c>
      <c r="B95" s="94"/>
      <c r="C95" s="95"/>
      <c r="D95" s="287" t="s">
        <v>86</v>
      </c>
      <c r="E95" s="287"/>
      <c r="F95" s="287"/>
      <c r="G95" s="287"/>
      <c r="H95" s="287"/>
      <c r="I95" s="96"/>
      <c r="J95" s="287" t="s">
        <v>87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5">
        <f>'ZRN - Základní rozpočtové...'!J30</f>
        <v>0</v>
      </c>
      <c r="AH95" s="286"/>
      <c r="AI95" s="286"/>
      <c r="AJ95" s="286"/>
      <c r="AK95" s="286"/>
      <c r="AL95" s="286"/>
      <c r="AM95" s="286"/>
      <c r="AN95" s="285">
        <f>SUM(AG95,AT95)</f>
        <v>0</v>
      </c>
      <c r="AO95" s="286"/>
      <c r="AP95" s="286"/>
      <c r="AQ95" s="97" t="s">
        <v>88</v>
      </c>
      <c r="AR95" s="98"/>
      <c r="AS95" s="99">
        <v>0</v>
      </c>
      <c r="AT95" s="100">
        <f>ROUND(SUM(AV95:AW95),2)</f>
        <v>0</v>
      </c>
      <c r="AU95" s="101">
        <f>'ZRN - Základní rozpočtové...'!P124</f>
        <v>0</v>
      </c>
      <c r="AV95" s="100">
        <f>'ZRN - Základní rozpočtové...'!J33</f>
        <v>0</v>
      </c>
      <c r="AW95" s="100">
        <f>'ZRN - Základní rozpočtové...'!J34</f>
        <v>0</v>
      </c>
      <c r="AX95" s="100">
        <f>'ZRN - Základní rozpočtové...'!J35</f>
        <v>0</v>
      </c>
      <c r="AY95" s="100">
        <f>'ZRN - Základní rozpočtové...'!J36</f>
        <v>0</v>
      </c>
      <c r="AZ95" s="100">
        <f>'ZRN - Základní rozpočtové...'!F33</f>
        <v>0</v>
      </c>
      <c r="BA95" s="100">
        <f>'ZRN - Základní rozpočtové...'!F34</f>
        <v>0</v>
      </c>
      <c r="BB95" s="100">
        <f>'ZRN - Základní rozpočtové...'!F35</f>
        <v>0</v>
      </c>
      <c r="BC95" s="100">
        <f>'ZRN - Základní rozpočtové...'!F36</f>
        <v>0</v>
      </c>
      <c r="BD95" s="102">
        <f>'ZRN - Základní rozpočtové...'!F37</f>
        <v>0</v>
      </c>
      <c r="BT95" s="103" t="s">
        <v>89</v>
      </c>
      <c r="BV95" s="103" t="s">
        <v>83</v>
      </c>
      <c r="BW95" s="103" t="s">
        <v>90</v>
      </c>
      <c r="BX95" s="103" t="s">
        <v>5</v>
      </c>
      <c r="CL95" s="103" t="s">
        <v>19</v>
      </c>
      <c r="CM95" s="103" t="s">
        <v>91</v>
      </c>
    </row>
    <row r="96" spans="1:91" s="7" customFormat="1" ht="16.5" customHeight="1">
      <c r="A96" s="93" t="s">
        <v>85</v>
      </c>
      <c r="B96" s="94"/>
      <c r="C96" s="95"/>
      <c r="D96" s="287" t="s">
        <v>92</v>
      </c>
      <c r="E96" s="287"/>
      <c r="F96" s="287"/>
      <c r="G96" s="287"/>
      <c r="H96" s="287"/>
      <c r="I96" s="96"/>
      <c r="J96" s="287" t="s">
        <v>93</v>
      </c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5">
        <f>'VRN - Vedlejší rozpočtové...'!J30</f>
        <v>0</v>
      </c>
      <c r="AH96" s="286"/>
      <c r="AI96" s="286"/>
      <c r="AJ96" s="286"/>
      <c r="AK96" s="286"/>
      <c r="AL96" s="286"/>
      <c r="AM96" s="286"/>
      <c r="AN96" s="285">
        <f>SUM(AG96,AT96)</f>
        <v>0</v>
      </c>
      <c r="AO96" s="286"/>
      <c r="AP96" s="286"/>
      <c r="AQ96" s="97" t="s">
        <v>88</v>
      </c>
      <c r="AR96" s="98"/>
      <c r="AS96" s="104">
        <v>0</v>
      </c>
      <c r="AT96" s="105">
        <f>ROUND(SUM(AV96:AW96),2)</f>
        <v>0</v>
      </c>
      <c r="AU96" s="106">
        <f>'VRN - Vedlejší rozpočtové...'!P120</f>
        <v>0</v>
      </c>
      <c r="AV96" s="105">
        <f>'VRN - Vedlejší rozpočtové...'!J33</f>
        <v>0</v>
      </c>
      <c r="AW96" s="105">
        <f>'VRN - Vedlejší rozpočtové...'!J34</f>
        <v>0</v>
      </c>
      <c r="AX96" s="105">
        <f>'VRN - Vedlejší rozpočtové...'!J35</f>
        <v>0</v>
      </c>
      <c r="AY96" s="105">
        <f>'VRN - Vedlejší rozpočtové...'!J36</f>
        <v>0</v>
      </c>
      <c r="AZ96" s="105">
        <f>'VRN - Vedlejší rozpočtové...'!F33</f>
        <v>0</v>
      </c>
      <c r="BA96" s="105">
        <f>'VRN - Vedlejší rozpočtové...'!F34</f>
        <v>0</v>
      </c>
      <c r="BB96" s="105">
        <f>'VRN - Vedlejší rozpočtové...'!F35</f>
        <v>0</v>
      </c>
      <c r="BC96" s="105">
        <f>'VRN - Vedlejší rozpočtové...'!F36</f>
        <v>0</v>
      </c>
      <c r="BD96" s="107">
        <f>'VRN - Vedlejší rozpočtové...'!F37</f>
        <v>0</v>
      </c>
      <c r="BT96" s="103" t="s">
        <v>89</v>
      </c>
      <c r="BV96" s="103" t="s">
        <v>83</v>
      </c>
      <c r="BW96" s="103" t="s">
        <v>94</v>
      </c>
      <c r="BX96" s="103" t="s">
        <v>5</v>
      </c>
      <c r="CL96" s="103" t="s">
        <v>19</v>
      </c>
      <c r="CM96" s="103" t="s">
        <v>91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LFVaEKrCo9wqjCLVKqe3SLC3BokkdaOmwMLzMRy7Ms2do4qjEUD/6jNjZ0ZLRycKDSR6rBuRFYsRPn6pt+xYjg==" saltValue="9HBlxw+qVcbOrFmYoK1PSEc9gjsl/uwKhvtILIKABh8tEsCvcZ3XV4wRxgn2jImbccwu7ha3u6eKsgO7Gv26Wg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ZRN - Základní rozpočtové...'!C2" display="/"/>
    <hyperlink ref="A96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7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90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91</v>
      </c>
    </row>
    <row r="4" spans="1:46" s="1" customFormat="1" ht="24.9" customHeight="1">
      <c r="B4" s="19"/>
      <c r="D4" s="110" t="s">
        <v>95</v>
      </c>
      <c r="L4" s="19"/>
      <c r="M4" s="111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2" t="s">
        <v>16</v>
      </c>
      <c r="L6" s="19"/>
    </row>
    <row r="7" spans="1:46" s="1" customFormat="1" ht="16.5" customHeight="1">
      <c r="B7" s="19"/>
      <c r="E7" s="328" t="str">
        <f>'Rekapitulace stavby'!K6</f>
        <v>VELKÉ NĚMČICE - oprava vodovodu přes Křepický potok</v>
      </c>
      <c r="F7" s="329"/>
      <c r="G7" s="329"/>
      <c r="H7" s="329"/>
      <c r="L7" s="19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0" t="s">
        <v>97</v>
      </c>
      <c r="F9" s="331"/>
      <c r="G9" s="331"/>
      <c r="H9" s="33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21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22</v>
      </c>
      <c r="E12" s="34"/>
      <c r="F12" s="113" t="s">
        <v>23</v>
      </c>
      <c r="G12" s="34"/>
      <c r="H12" s="34"/>
      <c r="I12" s="112" t="s">
        <v>24</v>
      </c>
      <c r="J12" s="114" t="str">
        <f>'Rekapitulace stavby'!AN8</f>
        <v>28. 11. 2023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5" t="s">
        <v>26</v>
      </c>
      <c r="E13" s="34"/>
      <c r="F13" s="116" t="s">
        <v>27</v>
      </c>
      <c r="G13" s="34"/>
      <c r="H13" s="34"/>
      <c r="I13" s="115" t="s">
        <v>28</v>
      </c>
      <c r="J13" s="116" t="s">
        <v>29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30</v>
      </c>
      <c r="E14" s="34"/>
      <c r="F14" s="34"/>
      <c r="G14" s="34"/>
      <c r="H14" s="34"/>
      <c r="I14" s="112" t="s">
        <v>31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32</v>
      </c>
      <c r="F15" s="34"/>
      <c r="G15" s="34"/>
      <c r="H15" s="34"/>
      <c r="I15" s="112" t="s">
        <v>33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34</v>
      </c>
      <c r="E17" s="34"/>
      <c r="F17" s="34"/>
      <c r="G17" s="34"/>
      <c r="H17" s="34"/>
      <c r="I17" s="112" t="s">
        <v>31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2" t="str">
        <f>'Rekapitulace stavby'!E14</f>
        <v>Vyplň údaj</v>
      </c>
      <c r="F18" s="333"/>
      <c r="G18" s="333"/>
      <c r="H18" s="333"/>
      <c r="I18" s="112" t="s">
        <v>33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36</v>
      </c>
      <c r="E20" s="34"/>
      <c r="F20" s="34"/>
      <c r="G20" s="34"/>
      <c r="H20" s="34"/>
      <c r="I20" s="112" t="s">
        <v>31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37</v>
      </c>
      <c r="F21" s="34"/>
      <c r="G21" s="34"/>
      <c r="H21" s="34"/>
      <c r="I21" s="112" t="s">
        <v>33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39</v>
      </c>
      <c r="E23" s="34"/>
      <c r="F23" s="34"/>
      <c r="G23" s="34"/>
      <c r="H23" s="34"/>
      <c r="I23" s="112" t="s">
        <v>31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33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7"/>
      <c r="B27" s="118"/>
      <c r="C27" s="117"/>
      <c r="D27" s="117"/>
      <c r="E27" s="334" t="s">
        <v>1</v>
      </c>
      <c r="F27" s="334"/>
      <c r="G27" s="334"/>
      <c r="H27" s="33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0"/>
      <c r="J29" s="120"/>
      <c r="K29" s="12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41</v>
      </c>
      <c r="E30" s="34"/>
      <c r="F30" s="34"/>
      <c r="G30" s="34"/>
      <c r="H30" s="34"/>
      <c r="I30" s="34"/>
      <c r="J30" s="12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0"/>
      <c r="J31" s="120"/>
      <c r="K31" s="12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3" t="s">
        <v>43</v>
      </c>
      <c r="G32" s="34"/>
      <c r="H32" s="34"/>
      <c r="I32" s="123" t="s">
        <v>42</v>
      </c>
      <c r="J32" s="123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4" t="s">
        <v>45</v>
      </c>
      <c r="E33" s="112" t="s">
        <v>46</v>
      </c>
      <c r="F33" s="125">
        <f>ROUND((SUM(BE124:BE374)),  2)</f>
        <v>0</v>
      </c>
      <c r="G33" s="34"/>
      <c r="H33" s="34"/>
      <c r="I33" s="126">
        <v>0.21</v>
      </c>
      <c r="J33" s="125">
        <f>ROUND(((SUM(BE124:BE374))*I33),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47</v>
      </c>
      <c r="F34" s="125">
        <f>ROUND((SUM(BF124:BF374)),  2)</f>
        <v>0</v>
      </c>
      <c r="G34" s="34"/>
      <c r="H34" s="34"/>
      <c r="I34" s="126">
        <v>0.15</v>
      </c>
      <c r="J34" s="125">
        <f>ROUND(((SUM(BF124:BF374))*I34),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48</v>
      </c>
      <c r="F35" s="125">
        <f>ROUND((SUM(BG124:BG374)),  2)</f>
        <v>0</v>
      </c>
      <c r="G35" s="34"/>
      <c r="H35" s="34"/>
      <c r="I35" s="126">
        <v>0.21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49</v>
      </c>
      <c r="F36" s="125">
        <f>ROUND((SUM(BH124:BH374)),  2)</f>
        <v>0</v>
      </c>
      <c r="G36" s="34"/>
      <c r="H36" s="34"/>
      <c r="I36" s="126">
        <v>0.15</v>
      </c>
      <c r="J36" s="125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50</v>
      </c>
      <c r="F37" s="125">
        <f>ROUND((SUM(BI124:BI374)),  2)</f>
        <v>0</v>
      </c>
      <c r="G37" s="34"/>
      <c r="H37" s="34"/>
      <c r="I37" s="126">
        <v>0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2" customFormat="1" ht="14.4" customHeight="1">
      <c r="B49" s="51"/>
      <c r="D49" s="134" t="s">
        <v>54</v>
      </c>
      <c r="E49" s="135"/>
      <c r="F49" s="135"/>
      <c r="G49" s="134" t="s">
        <v>55</v>
      </c>
      <c r="H49" s="135"/>
      <c r="I49" s="135"/>
      <c r="J49" s="135"/>
      <c r="K49" s="135"/>
      <c r="L49" s="51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3.2">
      <c r="A60" s="34"/>
      <c r="B60" s="39"/>
      <c r="C60" s="34"/>
      <c r="D60" s="136" t="s">
        <v>56</v>
      </c>
      <c r="E60" s="137"/>
      <c r="F60" s="138" t="s">
        <v>57</v>
      </c>
      <c r="G60" s="136" t="s">
        <v>56</v>
      </c>
      <c r="H60" s="137"/>
      <c r="I60" s="137"/>
      <c r="J60" s="139" t="s">
        <v>57</v>
      </c>
      <c r="K60" s="137"/>
      <c r="L60" s="5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3.2">
      <c r="A64" s="34"/>
      <c r="B64" s="39"/>
      <c r="C64" s="34"/>
      <c r="D64" s="134" t="s">
        <v>58</v>
      </c>
      <c r="E64" s="140"/>
      <c r="F64" s="140"/>
      <c r="G64" s="134" t="s">
        <v>59</v>
      </c>
      <c r="H64" s="140"/>
      <c r="I64" s="140"/>
      <c r="J64" s="140"/>
      <c r="K64" s="140"/>
      <c r="L64" s="5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3.2">
      <c r="A75" s="34"/>
      <c r="B75" s="39"/>
      <c r="C75" s="34"/>
      <c r="D75" s="136" t="s">
        <v>56</v>
      </c>
      <c r="E75" s="137"/>
      <c r="F75" s="138" t="s">
        <v>57</v>
      </c>
      <c r="G75" s="136" t="s">
        <v>56</v>
      </c>
      <c r="H75" s="137"/>
      <c r="I75" s="137"/>
      <c r="J75" s="139" t="s">
        <v>57</v>
      </c>
      <c r="K75" s="137"/>
      <c r="L75" s="5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" customHeight="1">
      <c r="A76" s="34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" customHeight="1">
      <c r="A80" s="34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5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" customHeight="1">
      <c r="A81" s="34"/>
      <c r="B81" s="35"/>
      <c r="C81" s="22" t="s">
        <v>98</v>
      </c>
      <c r="D81" s="36"/>
      <c r="E81" s="36"/>
      <c r="F81" s="36"/>
      <c r="G81" s="36"/>
      <c r="H81" s="36"/>
      <c r="I81" s="36"/>
      <c r="J81" s="36"/>
      <c r="K81" s="36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6"/>
      <c r="D84" s="36"/>
      <c r="E84" s="326" t="str">
        <f>E7</f>
        <v>VELKÉ NĚMČICE - oprava vodovodu přes Křepický potok</v>
      </c>
      <c r="F84" s="327"/>
      <c r="G84" s="327"/>
      <c r="H84" s="327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96</v>
      </c>
      <c r="D85" s="36"/>
      <c r="E85" s="36"/>
      <c r="F85" s="36"/>
      <c r="G85" s="36"/>
      <c r="H85" s="3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6"/>
      <c r="D86" s="36"/>
      <c r="E86" s="295" t="str">
        <f>E9</f>
        <v>ZRN - Základní rozpočtové náklady</v>
      </c>
      <c r="F86" s="325"/>
      <c r="G86" s="325"/>
      <c r="H86" s="325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6"/>
      <c r="E88" s="36"/>
      <c r="F88" s="26" t="str">
        <f>F12</f>
        <v>Velké Němčice</v>
      </c>
      <c r="G88" s="36"/>
      <c r="H88" s="36"/>
      <c r="I88" s="28" t="s">
        <v>24</v>
      </c>
      <c r="J88" s="66" t="str">
        <f>IF(J12="","",J12)</f>
        <v>28. 11. 2023</v>
      </c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15" customHeight="1">
      <c r="A90" s="34"/>
      <c r="B90" s="35"/>
      <c r="C90" s="28" t="s">
        <v>30</v>
      </c>
      <c r="D90" s="36"/>
      <c r="E90" s="36"/>
      <c r="F90" s="26" t="str">
        <f>E15</f>
        <v>Vodovody a kanalizace Břeclav, a.s.</v>
      </c>
      <c r="G90" s="36"/>
      <c r="H90" s="36"/>
      <c r="I90" s="28" t="s">
        <v>36</v>
      </c>
      <c r="J90" s="32" t="str">
        <f>E21</f>
        <v>Jiří Třináctý, DiS.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8" t="s">
        <v>34</v>
      </c>
      <c r="D91" s="36"/>
      <c r="E91" s="36"/>
      <c r="F91" s="26" t="str">
        <f>IF(E18="","",E18)</f>
        <v>Vyplň údaj</v>
      </c>
      <c r="G91" s="36"/>
      <c r="H91" s="36"/>
      <c r="I91" s="28" t="s">
        <v>39</v>
      </c>
      <c r="J91" s="32" t="str">
        <f>E24</f>
        <v>Jiří Třináctý, DiS.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45" t="s">
        <v>99</v>
      </c>
      <c r="D93" s="146"/>
      <c r="E93" s="146"/>
      <c r="F93" s="146"/>
      <c r="G93" s="146"/>
      <c r="H93" s="146"/>
      <c r="I93" s="146"/>
      <c r="J93" s="147" t="s">
        <v>100</v>
      </c>
      <c r="K93" s="14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5" customHeight="1">
      <c r="A95" s="34"/>
      <c r="B95" s="35"/>
      <c r="C95" s="148" t="s">
        <v>101</v>
      </c>
      <c r="D95" s="36"/>
      <c r="E95" s="36"/>
      <c r="F95" s="36"/>
      <c r="G95" s="36"/>
      <c r="H95" s="36"/>
      <c r="I95" s="36"/>
      <c r="J95" s="84">
        <f>J124</f>
        <v>0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6" t="s">
        <v>102</v>
      </c>
    </row>
    <row r="96" spans="1:47" s="9" customFormat="1" ht="24.9" customHeight="1">
      <c r="B96" s="149"/>
      <c r="C96" s="150"/>
      <c r="D96" s="151" t="s">
        <v>103</v>
      </c>
      <c r="E96" s="152"/>
      <c r="F96" s="152"/>
      <c r="G96" s="152"/>
      <c r="H96" s="152"/>
      <c r="I96" s="152"/>
      <c r="J96" s="153">
        <f>J125</f>
        <v>0</v>
      </c>
      <c r="K96" s="150"/>
      <c r="L96" s="154"/>
    </row>
    <row r="97" spans="1:31" s="10" customFormat="1" ht="19.95" customHeight="1">
      <c r="B97" s="155"/>
      <c r="C97" s="156"/>
      <c r="D97" s="157" t="s">
        <v>104</v>
      </c>
      <c r="E97" s="158"/>
      <c r="F97" s="158"/>
      <c r="G97" s="158"/>
      <c r="H97" s="158"/>
      <c r="I97" s="158"/>
      <c r="J97" s="159">
        <f>J126</f>
        <v>0</v>
      </c>
      <c r="K97" s="156"/>
      <c r="L97" s="160"/>
    </row>
    <row r="98" spans="1:31" s="10" customFormat="1" ht="19.95" customHeight="1">
      <c r="B98" s="155"/>
      <c r="C98" s="156"/>
      <c r="D98" s="157" t="s">
        <v>105</v>
      </c>
      <c r="E98" s="158"/>
      <c r="F98" s="158"/>
      <c r="G98" s="158"/>
      <c r="H98" s="158"/>
      <c r="I98" s="158"/>
      <c r="J98" s="159">
        <f>J194</f>
        <v>0</v>
      </c>
      <c r="K98" s="156"/>
      <c r="L98" s="160"/>
    </row>
    <row r="99" spans="1:31" s="10" customFormat="1" ht="19.95" customHeight="1">
      <c r="B99" s="155"/>
      <c r="C99" s="156"/>
      <c r="D99" s="157" t="s">
        <v>106</v>
      </c>
      <c r="E99" s="158"/>
      <c r="F99" s="158"/>
      <c r="G99" s="158"/>
      <c r="H99" s="158"/>
      <c r="I99" s="158"/>
      <c r="J99" s="159">
        <f>J205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107</v>
      </c>
      <c r="E100" s="158"/>
      <c r="F100" s="158"/>
      <c r="G100" s="158"/>
      <c r="H100" s="158"/>
      <c r="I100" s="158"/>
      <c r="J100" s="159">
        <f>J216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108</v>
      </c>
      <c r="E101" s="158"/>
      <c r="F101" s="158"/>
      <c r="G101" s="158"/>
      <c r="H101" s="158"/>
      <c r="I101" s="158"/>
      <c r="J101" s="159">
        <f>J229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109</v>
      </c>
      <c r="E102" s="158"/>
      <c r="F102" s="158"/>
      <c r="G102" s="158"/>
      <c r="H102" s="158"/>
      <c r="I102" s="158"/>
      <c r="J102" s="159">
        <f>J363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110</v>
      </c>
      <c r="E103" s="158"/>
      <c r="F103" s="158"/>
      <c r="G103" s="158"/>
      <c r="H103" s="158"/>
      <c r="I103" s="158"/>
      <c r="J103" s="159">
        <f>J370</f>
        <v>0</v>
      </c>
      <c r="K103" s="156"/>
      <c r="L103" s="160"/>
    </row>
    <row r="104" spans="1:31" s="9" customFormat="1" ht="24.9" customHeight="1">
      <c r="B104" s="149"/>
      <c r="C104" s="150"/>
      <c r="D104" s="151" t="s">
        <v>111</v>
      </c>
      <c r="E104" s="152"/>
      <c r="F104" s="152"/>
      <c r="G104" s="152"/>
      <c r="H104" s="152"/>
      <c r="I104" s="152"/>
      <c r="J104" s="153">
        <f>J372</f>
        <v>0</v>
      </c>
      <c r="K104" s="150"/>
      <c r="L104" s="154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" customHeight="1">
      <c r="A111" s="34"/>
      <c r="B111" s="35"/>
      <c r="C111" s="22" t="s">
        <v>112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8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26" t="str">
        <f>E7</f>
        <v>VELKÉ NĚMČICE - oprava vodovodu přes Křepický potok</v>
      </c>
      <c r="F114" s="327"/>
      <c r="G114" s="327"/>
      <c r="H114" s="32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8" t="s">
        <v>96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95" t="str">
        <f>E9</f>
        <v>ZRN - Základní rozpočtové náklady</v>
      </c>
      <c r="F116" s="325"/>
      <c r="G116" s="325"/>
      <c r="H116" s="32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8" t="s">
        <v>22</v>
      </c>
      <c r="D118" s="36"/>
      <c r="E118" s="36"/>
      <c r="F118" s="26" t="str">
        <f>F12</f>
        <v>Velké Němčice</v>
      </c>
      <c r="G118" s="36"/>
      <c r="H118" s="36"/>
      <c r="I118" s="28" t="s">
        <v>24</v>
      </c>
      <c r="J118" s="66" t="str">
        <f>IF(J12="","",J12)</f>
        <v>28. 11. 2023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15" customHeight="1">
      <c r="A120" s="34"/>
      <c r="B120" s="35"/>
      <c r="C120" s="28" t="s">
        <v>30</v>
      </c>
      <c r="D120" s="36"/>
      <c r="E120" s="36"/>
      <c r="F120" s="26" t="str">
        <f>E15</f>
        <v>Vodovody a kanalizace Břeclav, a.s.</v>
      </c>
      <c r="G120" s="36"/>
      <c r="H120" s="36"/>
      <c r="I120" s="28" t="s">
        <v>36</v>
      </c>
      <c r="J120" s="32" t="str">
        <f>E21</f>
        <v>Jiří Třináctý, DiS.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8" t="s">
        <v>34</v>
      </c>
      <c r="D121" s="36"/>
      <c r="E121" s="36"/>
      <c r="F121" s="26" t="str">
        <f>IF(E18="","",E18)</f>
        <v>Vyplň údaj</v>
      </c>
      <c r="G121" s="36"/>
      <c r="H121" s="36"/>
      <c r="I121" s="28" t="s">
        <v>39</v>
      </c>
      <c r="J121" s="32" t="str">
        <f>E24</f>
        <v>Jiří Třináctý, DiS.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1"/>
      <c r="B123" s="162"/>
      <c r="C123" s="163" t="s">
        <v>113</v>
      </c>
      <c r="D123" s="164" t="s">
        <v>66</v>
      </c>
      <c r="E123" s="164" t="s">
        <v>62</v>
      </c>
      <c r="F123" s="164" t="s">
        <v>63</v>
      </c>
      <c r="G123" s="164" t="s">
        <v>114</v>
      </c>
      <c r="H123" s="164" t="s">
        <v>115</v>
      </c>
      <c r="I123" s="164" t="s">
        <v>116</v>
      </c>
      <c r="J123" s="164" t="s">
        <v>100</v>
      </c>
      <c r="K123" s="165" t="s">
        <v>117</v>
      </c>
      <c r="L123" s="166"/>
      <c r="M123" s="75" t="s">
        <v>1</v>
      </c>
      <c r="N123" s="76" t="s">
        <v>45</v>
      </c>
      <c r="O123" s="76" t="s">
        <v>118</v>
      </c>
      <c r="P123" s="76" t="s">
        <v>119</v>
      </c>
      <c r="Q123" s="76" t="s">
        <v>120</v>
      </c>
      <c r="R123" s="76" t="s">
        <v>121</v>
      </c>
      <c r="S123" s="76" t="s">
        <v>122</v>
      </c>
      <c r="T123" s="77" t="s">
        <v>123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4"/>
      <c r="B124" s="35"/>
      <c r="C124" s="82" t="s">
        <v>124</v>
      </c>
      <c r="D124" s="36"/>
      <c r="E124" s="36"/>
      <c r="F124" s="36"/>
      <c r="G124" s="36"/>
      <c r="H124" s="36"/>
      <c r="I124" s="36"/>
      <c r="J124" s="167">
        <f>BK124</f>
        <v>0</v>
      </c>
      <c r="K124" s="36"/>
      <c r="L124" s="39"/>
      <c r="M124" s="78"/>
      <c r="N124" s="168"/>
      <c r="O124" s="79"/>
      <c r="P124" s="169">
        <f>P125+P372</f>
        <v>0</v>
      </c>
      <c r="Q124" s="79"/>
      <c r="R124" s="169">
        <f>R125+R372</f>
        <v>63.522243540000005</v>
      </c>
      <c r="S124" s="79"/>
      <c r="T124" s="170">
        <f>T125+T372</f>
        <v>3.0415300000000003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6" t="s">
        <v>80</v>
      </c>
      <c r="AU124" s="16" t="s">
        <v>102</v>
      </c>
      <c r="BK124" s="171">
        <f>BK125+BK372</f>
        <v>0</v>
      </c>
    </row>
    <row r="125" spans="1:65" s="12" customFormat="1" ht="25.95" customHeight="1">
      <c r="B125" s="172"/>
      <c r="C125" s="173"/>
      <c r="D125" s="174" t="s">
        <v>80</v>
      </c>
      <c r="E125" s="175" t="s">
        <v>125</v>
      </c>
      <c r="F125" s="175" t="s">
        <v>126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P126+P194+P205+P216+P229+P363+P370</f>
        <v>0</v>
      </c>
      <c r="Q125" s="180"/>
      <c r="R125" s="181">
        <f>R126+R194+R205+R216+R229+R363+R370</f>
        <v>63.522243540000005</v>
      </c>
      <c r="S125" s="180"/>
      <c r="T125" s="182">
        <f>T126+T194+T205+T216+T229+T363+T370</f>
        <v>3.0415300000000003</v>
      </c>
      <c r="AR125" s="183" t="s">
        <v>89</v>
      </c>
      <c r="AT125" s="184" t="s">
        <v>80</v>
      </c>
      <c r="AU125" s="184" t="s">
        <v>81</v>
      </c>
      <c r="AY125" s="183" t="s">
        <v>127</v>
      </c>
      <c r="BK125" s="185">
        <f>BK126+BK194+BK205+BK216+BK229+BK363+BK370</f>
        <v>0</v>
      </c>
    </row>
    <row r="126" spans="1:65" s="12" customFormat="1" ht="22.95" customHeight="1">
      <c r="B126" s="172"/>
      <c r="C126" s="173"/>
      <c r="D126" s="174" t="s">
        <v>80</v>
      </c>
      <c r="E126" s="186" t="s">
        <v>89</v>
      </c>
      <c r="F126" s="186" t="s">
        <v>128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SUM(P127:P193)</f>
        <v>0</v>
      </c>
      <c r="Q126" s="180"/>
      <c r="R126" s="181">
        <f>SUM(R127:R193)</f>
        <v>53.138811200000006</v>
      </c>
      <c r="S126" s="180"/>
      <c r="T126" s="182">
        <f>SUM(T127:T193)</f>
        <v>2.7720000000000002</v>
      </c>
      <c r="AR126" s="183" t="s">
        <v>89</v>
      </c>
      <c r="AT126" s="184" t="s">
        <v>80</v>
      </c>
      <c r="AU126" s="184" t="s">
        <v>89</v>
      </c>
      <c r="AY126" s="183" t="s">
        <v>127</v>
      </c>
      <c r="BK126" s="185">
        <f>SUM(BK127:BK193)</f>
        <v>0</v>
      </c>
    </row>
    <row r="127" spans="1:65" s="2" customFormat="1" ht="24.15" customHeight="1">
      <c r="A127" s="34"/>
      <c r="B127" s="35"/>
      <c r="C127" s="188" t="s">
        <v>89</v>
      </c>
      <c r="D127" s="188" t="s">
        <v>129</v>
      </c>
      <c r="E127" s="189" t="s">
        <v>130</v>
      </c>
      <c r="F127" s="190" t="s">
        <v>131</v>
      </c>
      <c r="G127" s="191" t="s">
        <v>132</v>
      </c>
      <c r="H127" s="192">
        <v>90</v>
      </c>
      <c r="I127" s="193"/>
      <c r="J127" s="194">
        <f>ROUND(I127*H127,2)</f>
        <v>0</v>
      </c>
      <c r="K127" s="190" t="s">
        <v>717</v>
      </c>
      <c r="L127" s="39"/>
      <c r="M127" s="195" t="s">
        <v>1</v>
      </c>
      <c r="N127" s="196" t="s">
        <v>46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133</v>
      </c>
      <c r="AT127" s="199" t="s">
        <v>129</v>
      </c>
      <c r="AU127" s="199" t="s">
        <v>91</v>
      </c>
      <c r="AY127" s="16" t="s">
        <v>127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6" t="s">
        <v>89</v>
      </c>
      <c r="BK127" s="200">
        <f>ROUND(I127*H127,2)</f>
        <v>0</v>
      </c>
      <c r="BL127" s="16" t="s">
        <v>133</v>
      </c>
      <c r="BM127" s="199" t="s">
        <v>134</v>
      </c>
    </row>
    <row r="128" spans="1:65" s="13" customFormat="1">
      <c r="B128" s="201"/>
      <c r="C128" s="202"/>
      <c r="D128" s="203" t="s">
        <v>135</v>
      </c>
      <c r="E128" s="204" t="s">
        <v>1</v>
      </c>
      <c r="F128" s="205" t="s">
        <v>136</v>
      </c>
      <c r="G128" s="202"/>
      <c r="H128" s="206">
        <v>90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135</v>
      </c>
      <c r="AU128" s="212" t="s">
        <v>91</v>
      </c>
      <c r="AV128" s="13" t="s">
        <v>91</v>
      </c>
      <c r="AW128" s="13" t="s">
        <v>38</v>
      </c>
      <c r="AX128" s="13" t="s">
        <v>89</v>
      </c>
      <c r="AY128" s="212" t="s">
        <v>127</v>
      </c>
    </row>
    <row r="129" spans="1:65" s="2" customFormat="1" ht="16.5" customHeight="1">
      <c r="A129" s="34"/>
      <c r="B129" s="35"/>
      <c r="C129" s="188" t="s">
        <v>91</v>
      </c>
      <c r="D129" s="188" t="s">
        <v>129</v>
      </c>
      <c r="E129" s="189" t="s">
        <v>137</v>
      </c>
      <c r="F129" s="190" t="s">
        <v>138</v>
      </c>
      <c r="G129" s="191" t="s">
        <v>132</v>
      </c>
      <c r="H129" s="192">
        <v>4.95</v>
      </c>
      <c r="I129" s="193"/>
      <c r="J129" s="194">
        <f>ROUND(I129*H129,2)</f>
        <v>0</v>
      </c>
      <c r="K129" s="190" t="s">
        <v>717</v>
      </c>
      <c r="L129" s="39"/>
      <c r="M129" s="195" t="s">
        <v>1</v>
      </c>
      <c r="N129" s="196" t="s">
        <v>46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0.26</v>
      </c>
      <c r="T129" s="198">
        <f>S129*H129</f>
        <v>1.2870000000000001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133</v>
      </c>
      <c r="AT129" s="199" t="s">
        <v>129</v>
      </c>
      <c r="AU129" s="199" t="s">
        <v>91</v>
      </c>
      <c r="AY129" s="16" t="s">
        <v>127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6" t="s">
        <v>89</v>
      </c>
      <c r="BK129" s="200">
        <f>ROUND(I129*H129,2)</f>
        <v>0</v>
      </c>
      <c r="BL129" s="16" t="s">
        <v>133</v>
      </c>
      <c r="BM129" s="199" t="s">
        <v>140</v>
      </c>
    </row>
    <row r="130" spans="1:65" s="13" customFormat="1">
      <c r="B130" s="201"/>
      <c r="C130" s="202"/>
      <c r="D130" s="203" t="s">
        <v>135</v>
      </c>
      <c r="E130" s="204" t="s">
        <v>1</v>
      </c>
      <c r="F130" s="205" t="s">
        <v>141</v>
      </c>
      <c r="G130" s="202"/>
      <c r="H130" s="206">
        <v>2.25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135</v>
      </c>
      <c r="AU130" s="212" t="s">
        <v>91</v>
      </c>
      <c r="AV130" s="13" t="s">
        <v>91</v>
      </c>
      <c r="AW130" s="13" t="s">
        <v>38</v>
      </c>
      <c r="AX130" s="13" t="s">
        <v>81</v>
      </c>
      <c r="AY130" s="212" t="s">
        <v>127</v>
      </c>
    </row>
    <row r="131" spans="1:65" s="13" customFormat="1">
      <c r="B131" s="201"/>
      <c r="C131" s="202"/>
      <c r="D131" s="203" t="s">
        <v>135</v>
      </c>
      <c r="E131" s="204" t="s">
        <v>1</v>
      </c>
      <c r="F131" s="205" t="s">
        <v>142</v>
      </c>
      <c r="G131" s="202"/>
      <c r="H131" s="206">
        <v>2.7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135</v>
      </c>
      <c r="AU131" s="212" t="s">
        <v>91</v>
      </c>
      <c r="AV131" s="13" t="s">
        <v>91</v>
      </c>
      <c r="AW131" s="13" t="s">
        <v>38</v>
      </c>
      <c r="AX131" s="13" t="s">
        <v>81</v>
      </c>
      <c r="AY131" s="212" t="s">
        <v>127</v>
      </c>
    </row>
    <row r="132" spans="1:65" s="14" customFormat="1">
      <c r="B132" s="213"/>
      <c r="C132" s="214"/>
      <c r="D132" s="203" t="s">
        <v>135</v>
      </c>
      <c r="E132" s="215" t="s">
        <v>1</v>
      </c>
      <c r="F132" s="216" t="s">
        <v>143</v>
      </c>
      <c r="G132" s="214"/>
      <c r="H132" s="217">
        <v>4.95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135</v>
      </c>
      <c r="AU132" s="223" t="s">
        <v>91</v>
      </c>
      <c r="AV132" s="14" t="s">
        <v>133</v>
      </c>
      <c r="AW132" s="14" t="s">
        <v>38</v>
      </c>
      <c r="AX132" s="14" t="s">
        <v>89</v>
      </c>
      <c r="AY132" s="223" t="s">
        <v>127</v>
      </c>
    </row>
    <row r="133" spans="1:65" s="2" customFormat="1" ht="16.5" customHeight="1">
      <c r="A133" s="34"/>
      <c r="B133" s="35"/>
      <c r="C133" s="188" t="s">
        <v>144</v>
      </c>
      <c r="D133" s="188" t="s">
        <v>129</v>
      </c>
      <c r="E133" s="189" t="s">
        <v>145</v>
      </c>
      <c r="F133" s="190" t="s">
        <v>146</v>
      </c>
      <c r="G133" s="191" t="s">
        <v>132</v>
      </c>
      <c r="H133" s="192">
        <v>4.95</v>
      </c>
      <c r="I133" s="193"/>
      <c r="J133" s="194">
        <f>ROUND(I133*H133,2)</f>
        <v>0</v>
      </c>
      <c r="K133" s="190" t="s">
        <v>717</v>
      </c>
      <c r="L133" s="39"/>
      <c r="M133" s="195" t="s">
        <v>1</v>
      </c>
      <c r="N133" s="196" t="s">
        <v>46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0.3</v>
      </c>
      <c r="T133" s="198">
        <f>S133*H133</f>
        <v>1.4850000000000001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133</v>
      </c>
      <c r="AT133" s="199" t="s">
        <v>129</v>
      </c>
      <c r="AU133" s="199" t="s">
        <v>91</v>
      </c>
      <c r="AY133" s="16" t="s">
        <v>127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133</v>
      </c>
      <c r="BM133" s="199" t="s">
        <v>147</v>
      </c>
    </row>
    <row r="134" spans="1:65" s="13" customFormat="1">
      <c r="B134" s="201"/>
      <c r="C134" s="202"/>
      <c r="D134" s="203" t="s">
        <v>135</v>
      </c>
      <c r="E134" s="204" t="s">
        <v>1</v>
      </c>
      <c r="F134" s="205" t="s">
        <v>141</v>
      </c>
      <c r="G134" s="202"/>
      <c r="H134" s="206">
        <v>2.25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135</v>
      </c>
      <c r="AU134" s="212" t="s">
        <v>91</v>
      </c>
      <c r="AV134" s="13" t="s">
        <v>91</v>
      </c>
      <c r="AW134" s="13" t="s">
        <v>38</v>
      </c>
      <c r="AX134" s="13" t="s">
        <v>81</v>
      </c>
      <c r="AY134" s="212" t="s">
        <v>127</v>
      </c>
    </row>
    <row r="135" spans="1:65" s="13" customFormat="1">
      <c r="B135" s="201"/>
      <c r="C135" s="202"/>
      <c r="D135" s="203" t="s">
        <v>135</v>
      </c>
      <c r="E135" s="204" t="s">
        <v>1</v>
      </c>
      <c r="F135" s="205" t="s">
        <v>142</v>
      </c>
      <c r="G135" s="202"/>
      <c r="H135" s="206">
        <v>2.7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135</v>
      </c>
      <c r="AU135" s="212" t="s">
        <v>91</v>
      </c>
      <c r="AV135" s="13" t="s">
        <v>91</v>
      </c>
      <c r="AW135" s="13" t="s">
        <v>38</v>
      </c>
      <c r="AX135" s="13" t="s">
        <v>81</v>
      </c>
      <c r="AY135" s="212" t="s">
        <v>127</v>
      </c>
    </row>
    <row r="136" spans="1:65" s="14" customFormat="1">
      <c r="B136" s="213"/>
      <c r="C136" s="214"/>
      <c r="D136" s="203" t="s">
        <v>135</v>
      </c>
      <c r="E136" s="215" t="s">
        <v>1</v>
      </c>
      <c r="F136" s="216" t="s">
        <v>143</v>
      </c>
      <c r="G136" s="214"/>
      <c r="H136" s="217">
        <v>4.95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135</v>
      </c>
      <c r="AU136" s="223" t="s">
        <v>91</v>
      </c>
      <c r="AV136" s="14" t="s">
        <v>133</v>
      </c>
      <c r="AW136" s="14" t="s">
        <v>38</v>
      </c>
      <c r="AX136" s="14" t="s">
        <v>89</v>
      </c>
      <c r="AY136" s="223" t="s">
        <v>127</v>
      </c>
    </row>
    <row r="137" spans="1:65" s="2" customFormat="1" ht="16.5" customHeight="1">
      <c r="A137" s="34"/>
      <c r="B137" s="35"/>
      <c r="C137" s="188" t="s">
        <v>133</v>
      </c>
      <c r="D137" s="188" t="s">
        <v>129</v>
      </c>
      <c r="E137" s="189" t="s">
        <v>148</v>
      </c>
      <c r="F137" s="190" t="s">
        <v>149</v>
      </c>
      <c r="G137" s="191" t="s">
        <v>150</v>
      </c>
      <c r="H137" s="192">
        <v>120</v>
      </c>
      <c r="I137" s="193"/>
      <c r="J137" s="194">
        <f>ROUND(I137*H137,2)</f>
        <v>0</v>
      </c>
      <c r="K137" s="190" t="s">
        <v>717</v>
      </c>
      <c r="L137" s="39"/>
      <c r="M137" s="195" t="s">
        <v>1</v>
      </c>
      <c r="N137" s="196" t="s">
        <v>46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133</v>
      </c>
      <c r="AT137" s="199" t="s">
        <v>129</v>
      </c>
      <c r="AU137" s="199" t="s">
        <v>91</v>
      </c>
      <c r="AY137" s="16" t="s">
        <v>127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133</v>
      </c>
      <c r="BM137" s="199" t="s">
        <v>151</v>
      </c>
    </row>
    <row r="138" spans="1:65" s="13" customFormat="1">
      <c r="B138" s="201"/>
      <c r="C138" s="202"/>
      <c r="D138" s="203" t="s">
        <v>135</v>
      </c>
      <c r="E138" s="204" t="s">
        <v>1</v>
      </c>
      <c r="F138" s="205" t="s">
        <v>152</v>
      </c>
      <c r="G138" s="202"/>
      <c r="H138" s="206">
        <v>120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135</v>
      </c>
      <c r="AU138" s="212" t="s">
        <v>91</v>
      </c>
      <c r="AV138" s="13" t="s">
        <v>91</v>
      </c>
      <c r="AW138" s="13" t="s">
        <v>38</v>
      </c>
      <c r="AX138" s="13" t="s">
        <v>89</v>
      </c>
      <c r="AY138" s="212" t="s">
        <v>127</v>
      </c>
    </row>
    <row r="139" spans="1:65" s="2" customFormat="1" ht="16.5" customHeight="1">
      <c r="A139" s="34"/>
      <c r="B139" s="35"/>
      <c r="C139" s="188" t="s">
        <v>153</v>
      </c>
      <c r="D139" s="188" t="s">
        <v>129</v>
      </c>
      <c r="E139" s="189" t="s">
        <v>154</v>
      </c>
      <c r="F139" s="190" t="s">
        <v>155</v>
      </c>
      <c r="G139" s="191" t="s">
        <v>156</v>
      </c>
      <c r="H139" s="192">
        <v>5</v>
      </c>
      <c r="I139" s="193"/>
      <c r="J139" s="194">
        <f>ROUND(I139*H139,2)</f>
        <v>0</v>
      </c>
      <c r="K139" s="190" t="s">
        <v>717</v>
      </c>
      <c r="L139" s="39"/>
      <c r="M139" s="195" t="s">
        <v>1</v>
      </c>
      <c r="N139" s="196" t="s">
        <v>46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133</v>
      </c>
      <c r="AT139" s="199" t="s">
        <v>129</v>
      </c>
      <c r="AU139" s="199" t="s">
        <v>91</v>
      </c>
      <c r="AY139" s="16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133</v>
      </c>
      <c r="BM139" s="199" t="s">
        <v>157</v>
      </c>
    </row>
    <row r="140" spans="1:65" s="13" customFormat="1">
      <c r="B140" s="201"/>
      <c r="C140" s="202"/>
      <c r="D140" s="203" t="s">
        <v>135</v>
      </c>
      <c r="E140" s="204" t="s">
        <v>1</v>
      </c>
      <c r="F140" s="205" t="s">
        <v>153</v>
      </c>
      <c r="G140" s="202"/>
      <c r="H140" s="206">
        <v>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135</v>
      </c>
      <c r="AU140" s="212" t="s">
        <v>91</v>
      </c>
      <c r="AV140" s="13" t="s">
        <v>91</v>
      </c>
      <c r="AW140" s="13" t="s">
        <v>38</v>
      </c>
      <c r="AX140" s="13" t="s">
        <v>89</v>
      </c>
      <c r="AY140" s="212" t="s">
        <v>127</v>
      </c>
    </row>
    <row r="141" spans="1:65" s="2" customFormat="1" ht="16.5" customHeight="1">
      <c r="A141" s="34"/>
      <c r="B141" s="35"/>
      <c r="C141" s="188" t="s">
        <v>158</v>
      </c>
      <c r="D141" s="188" t="s">
        <v>129</v>
      </c>
      <c r="E141" s="189" t="s">
        <v>159</v>
      </c>
      <c r="F141" s="190" t="s">
        <v>160</v>
      </c>
      <c r="G141" s="191" t="s">
        <v>132</v>
      </c>
      <c r="H141" s="192">
        <v>80</v>
      </c>
      <c r="I141" s="193"/>
      <c r="J141" s="194">
        <f>ROUND(I141*H141,2)</f>
        <v>0</v>
      </c>
      <c r="K141" s="190" t="s">
        <v>717</v>
      </c>
      <c r="L141" s="39"/>
      <c r="M141" s="195" t="s">
        <v>1</v>
      </c>
      <c r="N141" s="196" t="s">
        <v>46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133</v>
      </c>
      <c r="AT141" s="199" t="s">
        <v>129</v>
      </c>
      <c r="AU141" s="199" t="s">
        <v>91</v>
      </c>
      <c r="AY141" s="16" t="s">
        <v>127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133</v>
      </c>
      <c r="BM141" s="199" t="s">
        <v>161</v>
      </c>
    </row>
    <row r="142" spans="1:65" s="13" customFormat="1">
      <c r="B142" s="201"/>
      <c r="C142" s="202"/>
      <c r="D142" s="203" t="s">
        <v>135</v>
      </c>
      <c r="E142" s="204" t="s">
        <v>1</v>
      </c>
      <c r="F142" s="205" t="s">
        <v>162</v>
      </c>
      <c r="G142" s="202"/>
      <c r="H142" s="206">
        <v>80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135</v>
      </c>
      <c r="AU142" s="212" t="s">
        <v>91</v>
      </c>
      <c r="AV142" s="13" t="s">
        <v>91</v>
      </c>
      <c r="AW142" s="13" t="s">
        <v>38</v>
      </c>
      <c r="AX142" s="13" t="s">
        <v>89</v>
      </c>
      <c r="AY142" s="212" t="s">
        <v>127</v>
      </c>
    </row>
    <row r="143" spans="1:65" s="2" customFormat="1" ht="16.5" customHeight="1">
      <c r="A143" s="34"/>
      <c r="B143" s="35"/>
      <c r="C143" s="188" t="s">
        <v>163</v>
      </c>
      <c r="D143" s="188" t="s">
        <v>129</v>
      </c>
      <c r="E143" s="189" t="s">
        <v>164</v>
      </c>
      <c r="F143" s="190" t="s">
        <v>165</v>
      </c>
      <c r="G143" s="191" t="s">
        <v>166</v>
      </c>
      <c r="H143" s="192">
        <v>1.337</v>
      </c>
      <c r="I143" s="193"/>
      <c r="J143" s="194">
        <f>ROUND(I143*H143,2)</f>
        <v>0</v>
      </c>
      <c r="K143" s="190" t="s">
        <v>717</v>
      </c>
      <c r="L143" s="39"/>
      <c r="M143" s="195" t="s">
        <v>1</v>
      </c>
      <c r="N143" s="196" t="s">
        <v>46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133</v>
      </c>
      <c r="AT143" s="199" t="s">
        <v>129</v>
      </c>
      <c r="AU143" s="199" t="s">
        <v>91</v>
      </c>
      <c r="AY143" s="16" t="s">
        <v>127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133</v>
      </c>
      <c r="BM143" s="199" t="s">
        <v>167</v>
      </c>
    </row>
    <row r="144" spans="1:65" s="13" customFormat="1">
      <c r="B144" s="201"/>
      <c r="C144" s="202"/>
      <c r="D144" s="203" t="s">
        <v>135</v>
      </c>
      <c r="E144" s="204" t="s">
        <v>1</v>
      </c>
      <c r="F144" s="205" t="s">
        <v>168</v>
      </c>
      <c r="G144" s="202"/>
      <c r="H144" s="206">
        <v>0.60799999999999998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135</v>
      </c>
      <c r="AU144" s="212" t="s">
        <v>91</v>
      </c>
      <c r="AV144" s="13" t="s">
        <v>91</v>
      </c>
      <c r="AW144" s="13" t="s">
        <v>38</v>
      </c>
      <c r="AX144" s="13" t="s">
        <v>81</v>
      </c>
      <c r="AY144" s="212" t="s">
        <v>127</v>
      </c>
    </row>
    <row r="145" spans="1:65" s="13" customFormat="1">
      <c r="B145" s="201"/>
      <c r="C145" s="202"/>
      <c r="D145" s="203" t="s">
        <v>135</v>
      </c>
      <c r="E145" s="204" t="s">
        <v>1</v>
      </c>
      <c r="F145" s="205" t="s">
        <v>169</v>
      </c>
      <c r="G145" s="202"/>
      <c r="H145" s="206">
        <v>0.72899999999999998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135</v>
      </c>
      <c r="AU145" s="212" t="s">
        <v>91</v>
      </c>
      <c r="AV145" s="13" t="s">
        <v>91</v>
      </c>
      <c r="AW145" s="13" t="s">
        <v>38</v>
      </c>
      <c r="AX145" s="13" t="s">
        <v>81</v>
      </c>
      <c r="AY145" s="212" t="s">
        <v>127</v>
      </c>
    </row>
    <row r="146" spans="1:65" s="14" customFormat="1">
      <c r="B146" s="213"/>
      <c r="C146" s="214"/>
      <c r="D146" s="203" t="s">
        <v>135</v>
      </c>
      <c r="E146" s="215" t="s">
        <v>1</v>
      </c>
      <c r="F146" s="216" t="s">
        <v>143</v>
      </c>
      <c r="G146" s="214"/>
      <c r="H146" s="217">
        <v>1.337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135</v>
      </c>
      <c r="AU146" s="223" t="s">
        <v>91</v>
      </c>
      <c r="AV146" s="14" t="s">
        <v>133</v>
      </c>
      <c r="AW146" s="14" t="s">
        <v>38</v>
      </c>
      <c r="AX146" s="14" t="s">
        <v>89</v>
      </c>
      <c r="AY146" s="223" t="s">
        <v>127</v>
      </c>
    </row>
    <row r="147" spans="1:65" s="2" customFormat="1" ht="16.5" customHeight="1">
      <c r="A147" s="34"/>
      <c r="B147" s="35"/>
      <c r="C147" s="188" t="s">
        <v>170</v>
      </c>
      <c r="D147" s="188" t="s">
        <v>129</v>
      </c>
      <c r="E147" s="189" t="s">
        <v>171</v>
      </c>
      <c r="F147" s="190" t="s">
        <v>172</v>
      </c>
      <c r="G147" s="191" t="s">
        <v>166</v>
      </c>
      <c r="H147" s="192">
        <v>14.112</v>
      </c>
      <c r="I147" s="193"/>
      <c r="J147" s="194">
        <f>ROUND(I147*H147,2)</f>
        <v>0</v>
      </c>
      <c r="K147" s="190" t="s">
        <v>717</v>
      </c>
      <c r="L147" s="39"/>
      <c r="M147" s="195" t="s">
        <v>1</v>
      </c>
      <c r="N147" s="196" t="s">
        <v>46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133</v>
      </c>
      <c r="AT147" s="199" t="s">
        <v>129</v>
      </c>
      <c r="AU147" s="199" t="s">
        <v>91</v>
      </c>
      <c r="AY147" s="16" t="s">
        <v>127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133</v>
      </c>
      <c r="BM147" s="199" t="s">
        <v>173</v>
      </c>
    </row>
    <row r="148" spans="1:65" s="13" customFormat="1">
      <c r="B148" s="201"/>
      <c r="C148" s="202"/>
      <c r="D148" s="203" t="s">
        <v>135</v>
      </c>
      <c r="E148" s="204" t="s">
        <v>1</v>
      </c>
      <c r="F148" s="205" t="s">
        <v>174</v>
      </c>
      <c r="G148" s="202"/>
      <c r="H148" s="206">
        <v>0.75600000000000001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135</v>
      </c>
      <c r="AU148" s="212" t="s">
        <v>91</v>
      </c>
      <c r="AV148" s="13" t="s">
        <v>91</v>
      </c>
      <c r="AW148" s="13" t="s">
        <v>38</v>
      </c>
      <c r="AX148" s="13" t="s">
        <v>81</v>
      </c>
      <c r="AY148" s="212" t="s">
        <v>127</v>
      </c>
    </row>
    <row r="149" spans="1:65" s="13" customFormat="1">
      <c r="B149" s="201"/>
      <c r="C149" s="202"/>
      <c r="D149" s="203" t="s">
        <v>135</v>
      </c>
      <c r="E149" s="204" t="s">
        <v>1</v>
      </c>
      <c r="F149" s="205" t="s">
        <v>174</v>
      </c>
      <c r="G149" s="202"/>
      <c r="H149" s="206">
        <v>0.75600000000000001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135</v>
      </c>
      <c r="AU149" s="212" t="s">
        <v>91</v>
      </c>
      <c r="AV149" s="13" t="s">
        <v>91</v>
      </c>
      <c r="AW149" s="13" t="s">
        <v>38</v>
      </c>
      <c r="AX149" s="13" t="s">
        <v>81</v>
      </c>
      <c r="AY149" s="212" t="s">
        <v>127</v>
      </c>
    </row>
    <row r="150" spans="1:65" s="13" customFormat="1">
      <c r="B150" s="201"/>
      <c r="C150" s="202"/>
      <c r="D150" s="203" t="s">
        <v>135</v>
      </c>
      <c r="E150" s="204" t="s">
        <v>1</v>
      </c>
      <c r="F150" s="205" t="s">
        <v>175</v>
      </c>
      <c r="G150" s="202"/>
      <c r="H150" s="206">
        <v>12.6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135</v>
      </c>
      <c r="AU150" s="212" t="s">
        <v>91</v>
      </c>
      <c r="AV150" s="13" t="s">
        <v>91</v>
      </c>
      <c r="AW150" s="13" t="s">
        <v>38</v>
      </c>
      <c r="AX150" s="13" t="s">
        <v>81</v>
      </c>
      <c r="AY150" s="212" t="s">
        <v>127</v>
      </c>
    </row>
    <row r="151" spans="1:65" s="14" customFormat="1">
      <c r="B151" s="213"/>
      <c r="C151" s="214"/>
      <c r="D151" s="203" t="s">
        <v>135</v>
      </c>
      <c r="E151" s="215" t="s">
        <v>1</v>
      </c>
      <c r="F151" s="216" t="s">
        <v>143</v>
      </c>
      <c r="G151" s="214"/>
      <c r="H151" s="217">
        <v>14.112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135</v>
      </c>
      <c r="AU151" s="223" t="s">
        <v>91</v>
      </c>
      <c r="AV151" s="14" t="s">
        <v>133</v>
      </c>
      <c r="AW151" s="14" t="s">
        <v>38</v>
      </c>
      <c r="AX151" s="14" t="s">
        <v>89</v>
      </c>
      <c r="AY151" s="223" t="s">
        <v>127</v>
      </c>
    </row>
    <row r="152" spans="1:65" s="2" customFormat="1" ht="21.75" customHeight="1">
      <c r="A152" s="34"/>
      <c r="B152" s="35"/>
      <c r="C152" s="188" t="s">
        <v>176</v>
      </c>
      <c r="D152" s="188" t="s">
        <v>129</v>
      </c>
      <c r="E152" s="189" t="s">
        <v>177</v>
      </c>
      <c r="F152" s="190" t="s">
        <v>178</v>
      </c>
      <c r="G152" s="191" t="s">
        <v>166</v>
      </c>
      <c r="H152" s="192">
        <v>27.75</v>
      </c>
      <c r="I152" s="193"/>
      <c r="J152" s="194">
        <f>ROUND(I152*H152,2)</f>
        <v>0</v>
      </c>
      <c r="K152" s="190" t="s">
        <v>717</v>
      </c>
      <c r="L152" s="39"/>
      <c r="M152" s="195" t="s">
        <v>1</v>
      </c>
      <c r="N152" s="196" t="s">
        <v>46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133</v>
      </c>
      <c r="AT152" s="199" t="s">
        <v>129</v>
      </c>
      <c r="AU152" s="199" t="s">
        <v>91</v>
      </c>
      <c r="AY152" s="16" t="s">
        <v>127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6" t="s">
        <v>89</v>
      </c>
      <c r="BK152" s="200">
        <f>ROUND(I152*H152,2)</f>
        <v>0</v>
      </c>
      <c r="BL152" s="16" t="s">
        <v>133</v>
      </c>
      <c r="BM152" s="199" t="s">
        <v>179</v>
      </c>
    </row>
    <row r="153" spans="1:65" s="13" customFormat="1">
      <c r="B153" s="201"/>
      <c r="C153" s="202"/>
      <c r="D153" s="203" t="s">
        <v>135</v>
      </c>
      <c r="E153" s="204" t="s">
        <v>1</v>
      </c>
      <c r="F153" s="205" t="s">
        <v>180</v>
      </c>
      <c r="G153" s="202"/>
      <c r="H153" s="206">
        <v>27.75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135</v>
      </c>
      <c r="AU153" s="212" t="s">
        <v>91</v>
      </c>
      <c r="AV153" s="13" t="s">
        <v>91</v>
      </c>
      <c r="AW153" s="13" t="s">
        <v>38</v>
      </c>
      <c r="AX153" s="13" t="s">
        <v>89</v>
      </c>
      <c r="AY153" s="212" t="s">
        <v>127</v>
      </c>
    </row>
    <row r="154" spans="1:65" s="2" customFormat="1" ht="16.5" customHeight="1">
      <c r="A154" s="34"/>
      <c r="B154" s="35"/>
      <c r="C154" s="188" t="s">
        <v>181</v>
      </c>
      <c r="D154" s="188" t="s">
        <v>129</v>
      </c>
      <c r="E154" s="189" t="s">
        <v>182</v>
      </c>
      <c r="F154" s="190" t="s">
        <v>183</v>
      </c>
      <c r="G154" s="191" t="s">
        <v>166</v>
      </c>
      <c r="H154" s="192">
        <v>4.5</v>
      </c>
      <c r="I154" s="193"/>
      <c r="J154" s="194">
        <f>ROUND(I154*H154,2)</f>
        <v>0</v>
      </c>
      <c r="K154" s="190" t="s">
        <v>717</v>
      </c>
      <c r="L154" s="39"/>
      <c r="M154" s="195" t="s">
        <v>1</v>
      </c>
      <c r="N154" s="196" t="s">
        <v>46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133</v>
      </c>
      <c r="AT154" s="199" t="s">
        <v>129</v>
      </c>
      <c r="AU154" s="199" t="s">
        <v>91</v>
      </c>
      <c r="AY154" s="16" t="s">
        <v>127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6" t="s">
        <v>89</v>
      </c>
      <c r="BK154" s="200">
        <f>ROUND(I154*H154,2)</f>
        <v>0</v>
      </c>
      <c r="BL154" s="16" t="s">
        <v>133</v>
      </c>
      <c r="BM154" s="199" t="s">
        <v>184</v>
      </c>
    </row>
    <row r="155" spans="1:65" s="13" customFormat="1">
      <c r="B155" s="201"/>
      <c r="C155" s="202"/>
      <c r="D155" s="203" t="s">
        <v>135</v>
      </c>
      <c r="E155" s="204" t="s">
        <v>1</v>
      </c>
      <c r="F155" s="205" t="s">
        <v>185</v>
      </c>
      <c r="G155" s="202"/>
      <c r="H155" s="206">
        <v>2.25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135</v>
      </c>
      <c r="AU155" s="212" t="s">
        <v>91</v>
      </c>
      <c r="AV155" s="13" t="s">
        <v>91</v>
      </c>
      <c r="AW155" s="13" t="s">
        <v>38</v>
      </c>
      <c r="AX155" s="13" t="s">
        <v>81</v>
      </c>
      <c r="AY155" s="212" t="s">
        <v>127</v>
      </c>
    </row>
    <row r="156" spans="1:65" s="13" customFormat="1">
      <c r="B156" s="201"/>
      <c r="C156" s="202"/>
      <c r="D156" s="203" t="s">
        <v>135</v>
      </c>
      <c r="E156" s="204" t="s">
        <v>1</v>
      </c>
      <c r="F156" s="205" t="s">
        <v>185</v>
      </c>
      <c r="G156" s="202"/>
      <c r="H156" s="206">
        <v>2.25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135</v>
      </c>
      <c r="AU156" s="212" t="s">
        <v>91</v>
      </c>
      <c r="AV156" s="13" t="s">
        <v>91</v>
      </c>
      <c r="AW156" s="13" t="s">
        <v>38</v>
      </c>
      <c r="AX156" s="13" t="s">
        <v>81</v>
      </c>
      <c r="AY156" s="212" t="s">
        <v>127</v>
      </c>
    </row>
    <row r="157" spans="1:65" s="14" customFormat="1">
      <c r="B157" s="213"/>
      <c r="C157" s="214"/>
      <c r="D157" s="203" t="s">
        <v>135</v>
      </c>
      <c r="E157" s="215" t="s">
        <v>1</v>
      </c>
      <c r="F157" s="216" t="s">
        <v>143</v>
      </c>
      <c r="G157" s="214"/>
      <c r="H157" s="217">
        <v>4.5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135</v>
      </c>
      <c r="AU157" s="223" t="s">
        <v>91</v>
      </c>
      <c r="AV157" s="14" t="s">
        <v>133</v>
      </c>
      <c r="AW157" s="14" t="s">
        <v>38</v>
      </c>
      <c r="AX157" s="14" t="s">
        <v>89</v>
      </c>
      <c r="AY157" s="223" t="s">
        <v>127</v>
      </c>
    </row>
    <row r="158" spans="1:65" s="2" customFormat="1" ht="24.15" customHeight="1">
      <c r="A158" s="34"/>
      <c r="B158" s="35"/>
      <c r="C158" s="188" t="s">
        <v>186</v>
      </c>
      <c r="D158" s="188" t="s">
        <v>129</v>
      </c>
      <c r="E158" s="189" t="s">
        <v>187</v>
      </c>
      <c r="F158" s="190" t="s">
        <v>188</v>
      </c>
      <c r="G158" s="191" t="s">
        <v>189</v>
      </c>
      <c r="H158" s="192">
        <v>6.5</v>
      </c>
      <c r="I158" s="193"/>
      <c r="J158" s="194">
        <f>ROUND(I158*H158,2)</f>
        <v>0</v>
      </c>
      <c r="K158" s="190" t="s">
        <v>717</v>
      </c>
      <c r="L158" s="39"/>
      <c r="M158" s="195" t="s">
        <v>1</v>
      </c>
      <c r="N158" s="196" t="s">
        <v>46</v>
      </c>
      <c r="O158" s="71"/>
      <c r="P158" s="197">
        <f>O158*H158</f>
        <v>0</v>
      </c>
      <c r="Q158" s="197">
        <v>4.4000000000000003E-3</v>
      </c>
      <c r="R158" s="197">
        <f>Q158*H158</f>
        <v>2.86E-2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133</v>
      </c>
      <c r="AT158" s="199" t="s">
        <v>129</v>
      </c>
      <c r="AU158" s="199" t="s">
        <v>91</v>
      </c>
      <c r="AY158" s="16" t="s">
        <v>127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6" t="s">
        <v>89</v>
      </c>
      <c r="BK158" s="200">
        <f>ROUND(I158*H158,2)</f>
        <v>0</v>
      </c>
      <c r="BL158" s="16" t="s">
        <v>133</v>
      </c>
      <c r="BM158" s="199" t="s">
        <v>190</v>
      </c>
    </row>
    <row r="159" spans="1:65" s="13" customFormat="1">
      <c r="B159" s="201"/>
      <c r="C159" s="202"/>
      <c r="D159" s="203" t="s">
        <v>135</v>
      </c>
      <c r="E159" s="204" t="s">
        <v>1</v>
      </c>
      <c r="F159" s="205" t="s">
        <v>191</v>
      </c>
      <c r="G159" s="202"/>
      <c r="H159" s="206">
        <v>6.5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135</v>
      </c>
      <c r="AU159" s="212" t="s">
        <v>91</v>
      </c>
      <c r="AV159" s="13" t="s">
        <v>91</v>
      </c>
      <c r="AW159" s="13" t="s">
        <v>38</v>
      </c>
      <c r="AX159" s="13" t="s">
        <v>89</v>
      </c>
      <c r="AY159" s="212" t="s">
        <v>127</v>
      </c>
    </row>
    <row r="160" spans="1:65" s="2" customFormat="1" ht="16.5" customHeight="1">
      <c r="A160" s="34"/>
      <c r="B160" s="35"/>
      <c r="C160" s="224" t="s">
        <v>192</v>
      </c>
      <c r="D160" s="224" t="s">
        <v>193</v>
      </c>
      <c r="E160" s="225" t="s">
        <v>194</v>
      </c>
      <c r="F160" s="226" t="s">
        <v>195</v>
      </c>
      <c r="G160" s="227" t="s">
        <v>189</v>
      </c>
      <c r="H160" s="228">
        <v>6.5</v>
      </c>
      <c r="I160" s="229"/>
      <c r="J160" s="230">
        <f>ROUND(I160*H160,2)</f>
        <v>0</v>
      </c>
      <c r="K160" s="226" t="s">
        <v>717</v>
      </c>
      <c r="L160" s="231"/>
      <c r="M160" s="232" t="s">
        <v>1</v>
      </c>
      <c r="N160" s="233" t="s">
        <v>46</v>
      </c>
      <c r="O160" s="71"/>
      <c r="P160" s="197">
        <f>O160*H160</f>
        <v>0</v>
      </c>
      <c r="Q160" s="197">
        <v>1.0999999999999999E-2</v>
      </c>
      <c r="R160" s="197">
        <f>Q160*H160</f>
        <v>7.1499999999999994E-2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170</v>
      </c>
      <c r="AT160" s="199" t="s">
        <v>193</v>
      </c>
      <c r="AU160" s="199" t="s">
        <v>91</v>
      </c>
      <c r="AY160" s="16" t="s">
        <v>127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6" t="s">
        <v>89</v>
      </c>
      <c r="BK160" s="200">
        <f>ROUND(I160*H160,2)</f>
        <v>0</v>
      </c>
      <c r="BL160" s="16" t="s">
        <v>133</v>
      </c>
      <c r="BM160" s="199" t="s">
        <v>196</v>
      </c>
    </row>
    <row r="161" spans="1:65" s="13" customFormat="1">
      <c r="B161" s="201"/>
      <c r="C161" s="202"/>
      <c r="D161" s="203" t="s">
        <v>135</v>
      </c>
      <c r="E161" s="204" t="s">
        <v>1</v>
      </c>
      <c r="F161" s="205" t="s">
        <v>191</v>
      </c>
      <c r="G161" s="202"/>
      <c r="H161" s="206">
        <v>6.5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135</v>
      </c>
      <c r="AU161" s="212" t="s">
        <v>91</v>
      </c>
      <c r="AV161" s="13" t="s">
        <v>91</v>
      </c>
      <c r="AW161" s="13" t="s">
        <v>38</v>
      </c>
      <c r="AX161" s="13" t="s">
        <v>89</v>
      </c>
      <c r="AY161" s="212" t="s">
        <v>127</v>
      </c>
    </row>
    <row r="162" spans="1:65" s="2" customFormat="1" ht="16.5" customHeight="1">
      <c r="A162" s="34"/>
      <c r="B162" s="35"/>
      <c r="C162" s="188" t="s">
        <v>197</v>
      </c>
      <c r="D162" s="188" t="s">
        <v>129</v>
      </c>
      <c r="E162" s="189" t="s">
        <v>198</v>
      </c>
      <c r="F162" s="190" t="s">
        <v>199</v>
      </c>
      <c r="G162" s="191" t="s">
        <v>132</v>
      </c>
      <c r="H162" s="192">
        <v>63.03</v>
      </c>
      <c r="I162" s="193"/>
      <c r="J162" s="194">
        <f>ROUND(I162*H162,2)</f>
        <v>0</v>
      </c>
      <c r="K162" s="190" t="s">
        <v>717</v>
      </c>
      <c r="L162" s="39"/>
      <c r="M162" s="195" t="s">
        <v>1</v>
      </c>
      <c r="N162" s="196" t="s">
        <v>46</v>
      </c>
      <c r="O162" s="71"/>
      <c r="P162" s="197">
        <f>O162*H162</f>
        <v>0</v>
      </c>
      <c r="Q162" s="197">
        <v>8.4000000000000003E-4</v>
      </c>
      <c r="R162" s="197">
        <f>Q162*H162</f>
        <v>5.2945200000000005E-2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133</v>
      </c>
      <c r="AT162" s="199" t="s">
        <v>129</v>
      </c>
      <c r="AU162" s="199" t="s">
        <v>91</v>
      </c>
      <c r="AY162" s="16" t="s">
        <v>127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6" t="s">
        <v>89</v>
      </c>
      <c r="BK162" s="200">
        <f>ROUND(I162*H162,2)</f>
        <v>0</v>
      </c>
      <c r="BL162" s="16" t="s">
        <v>133</v>
      </c>
      <c r="BM162" s="199" t="s">
        <v>200</v>
      </c>
    </row>
    <row r="163" spans="1:65" s="13" customFormat="1">
      <c r="B163" s="201"/>
      <c r="C163" s="202"/>
      <c r="D163" s="203" t="s">
        <v>135</v>
      </c>
      <c r="E163" s="204" t="s">
        <v>1</v>
      </c>
      <c r="F163" s="205" t="s">
        <v>201</v>
      </c>
      <c r="G163" s="202"/>
      <c r="H163" s="206">
        <v>63.03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135</v>
      </c>
      <c r="AU163" s="212" t="s">
        <v>91</v>
      </c>
      <c r="AV163" s="13" t="s">
        <v>91</v>
      </c>
      <c r="AW163" s="13" t="s">
        <v>38</v>
      </c>
      <c r="AX163" s="13" t="s">
        <v>89</v>
      </c>
      <c r="AY163" s="212" t="s">
        <v>127</v>
      </c>
    </row>
    <row r="164" spans="1:65" s="2" customFormat="1" ht="16.5" customHeight="1">
      <c r="A164" s="34"/>
      <c r="B164" s="35"/>
      <c r="C164" s="188" t="s">
        <v>202</v>
      </c>
      <c r="D164" s="188" t="s">
        <v>129</v>
      </c>
      <c r="E164" s="189" t="s">
        <v>203</v>
      </c>
      <c r="F164" s="190" t="s">
        <v>204</v>
      </c>
      <c r="G164" s="191" t="s">
        <v>132</v>
      </c>
      <c r="H164" s="192">
        <v>11.96</v>
      </c>
      <c r="I164" s="193"/>
      <c r="J164" s="194">
        <f>ROUND(I164*H164,2)</f>
        <v>0</v>
      </c>
      <c r="K164" s="190" t="s">
        <v>717</v>
      </c>
      <c r="L164" s="39"/>
      <c r="M164" s="195" t="s">
        <v>1</v>
      </c>
      <c r="N164" s="196" t="s">
        <v>46</v>
      </c>
      <c r="O164" s="71"/>
      <c r="P164" s="197">
        <f>O164*H164</f>
        <v>0</v>
      </c>
      <c r="Q164" s="197">
        <v>8.4999999999999995E-4</v>
      </c>
      <c r="R164" s="197">
        <f>Q164*H164</f>
        <v>1.0166E-2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133</v>
      </c>
      <c r="AT164" s="199" t="s">
        <v>129</v>
      </c>
      <c r="AU164" s="199" t="s">
        <v>91</v>
      </c>
      <c r="AY164" s="16" t="s">
        <v>127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133</v>
      </c>
      <c r="BM164" s="199" t="s">
        <v>205</v>
      </c>
    </row>
    <row r="165" spans="1:65" s="13" customFormat="1">
      <c r="B165" s="201"/>
      <c r="C165" s="202"/>
      <c r="D165" s="203" t="s">
        <v>135</v>
      </c>
      <c r="E165" s="204" t="s">
        <v>1</v>
      </c>
      <c r="F165" s="205" t="s">
        <v>206</v>
      </c>
      <c r="G165" s="202"/>
      <c r="H165" s="206">
        <v>11.96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135</v>
      </c>
      <c r="AU165" s="212" t="s">
        <v>91</v>
      </c>
      <c r="AV165" s="13" t="s">
        <v>91</v>
      </c>
      <c r="AW165" s="13" t="s">
        <v>38</v>
      </c>
      <c r="AX165" s="13" t="s">
        <v>89</v>
      </c>
      <c r="AY165" s="212" t="s">
        <v>127</v>
      </c>
    </row>
    <row r="166" spans="1:65" s="2" customFormat="1" ht="16.5" customHeight="1">
      <c r="A166" s="34"/>
      <c r="B166" s="35"/>
      <c r="C166" s="188" t="s">
        <v>8</v>
      </c>
      <c r="D166" s="188" t="s">
        <v>129</v>
      </c>
      <c r="E166" s="189" t="s">
        <v>207</v>
      </c>
      <c r="F166" s="190" t="s">
        <v>208</v>
      </c>
      <c r="G166" s="191" t="s">
        <v>132</v>
      </c>
      <c r="H166" s="192">
        <v>63.03</v>
      </c>
      <c r="I166" s="193"/>
      <c r="J166" s="194">
        <f>ROUND(I166*H166,2)</f>
        <v>0</v>
      </c>
      <c r="K166" s="190" t="s">
        <v>717</v>
      </c>
      <c r="L166" s="39"/>
      <c r="M166" s="195" t="s">
        <v>1</v>
      </c>
      <c r="N166" s="196" t="s">
        <v>46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133</v>
      </c>
      <c r="AT166" s="199" t="s">
        <v>129</v>
      </c>
      <c r="AU166" s="199" t="s">
        <v>91</v>
      </c>
      <c r="AY166" s="16" t="s">
        <v>127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6" t="s">
        <v>89</v>
      </c>
      <c r="BK166" s="200">
        <f>ROUND(I166*H166,2)</f>
        <v>0</v>
      </c>
      <c r="BL166" s="16" t="s">
        <v>133</v>
      </c>
      <c r="BM166" s="199" t="s">
        <v>209</v>
      </c>
    </row>
    <row r="167" spans="1:65" s="13" customFormat="1">
      <c r="B167" s="201"/>
      <c r="C167" s="202"/>
      <c r="D167" s="203" t="s">
        <v>135</v>
      </c>
      <c r="E167" s="204" t="s">
        <v>1</v>
      </c>
      <c r="F167" s="205" t="s">
        <v>210</v>
      </c>
      <c r="G167" s="202"/>
      <c r="H167" s="206">
        <v>63.03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135</v>
      </c>
      <c r="AU167" s="212" t="s">
        <v>91</v>
      </c>
      <c r="AV167" s="13" t="s">
        <v>91</v>
      </c>
      <c r="AW167" s="13" t="s">
        <v>38</v>
      </c>
      <c r="AX167" s="13" t="s">
        <v>89</v>
      </c>
      <c r="AY167" s="212" t="s">
        <v>127</v>
      </c>
    </row>
    <row r="168" spans="1:65" s="2" customFormat="1" ht="16.5" customHeight="1">
      <c r="A168" s="34"/>
      <c r="B168" s="35"/>
      <c r="C168" s="188" t="s">
        <v>211</v>
      </c>
      <c r="D168" s="188" t="s">
        <v>129</v>
      </c>
      <c r="E168" s="189" t="s">
        <v>212</v>
      </c>
      <c r="F168" s="190" t="s">
        <v>213</v>
      </c>
      <c r="G168" s="191" t="s">
        <v>132</v>
      </c>
      <c r="H168" s="192">
        <v>11.96</v>
      </c>
      <c r="I168" s="193"/>
      <c r="J168" s="194">
        <f>ROUND(I168*H168,2)</f>
        <v>0</v>
      </c>
      <c r="K168" s="190" t="s">
        <v>717</v>
      </c>
      <c r="L168" s="39"/>
      <c r="M168" s="195" t="s">
        <v>1</v>
      </c>
      <c r="N168" s="196" t="s">
        <v>46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133</v>
      </c>
      <c r="AT168" s="199" t="s">
        <v>129</v>
      </c>
      <c r="AU168" s="199" t="s">
        <v>91</v>
      </c>
      <c r="AY168" s="16" t="s">
        <v>127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6" t="s">
        <v>89</v>
      </c>
      <c r="BK168" s="200">
        <f>ROUND(I168*H168,2)</f>
        <v>0</v>
      </c>
      <c r="BL168" s="16" t="s">
        <v>133</v>
      </c>
      <c r="BM168" s="199" t="s">
        <v>214</v>
      </c>
    </row>
    <row r="169" spans="1:65" s="13" customFormat="1">
      <c r="B169" s="201"/>
      <c r="C169" s="202"/>
      <c r="D169" s="203" t="s">
        <v>135</v>
      </c>
      <c r="E169" s="204" t="s">
        <v>1</v>
      </c>
      <c r="F169" s="205" t="s">
        <v>206</v>
      </c>
      <c r="G169" s="202"/>
      <c r="H169" s="206">
        <v>11.96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135</v>
      </c>
      <c r="AU169" s="212" t="s">
        <v>91</v>
      </c>
      <c r="AV169" s="13" t="s">
        <v>91</v>
      </c>
      <c r="AW169" s="13" t="s">
        <v>38</v>
      </c>
      <c r="AX169" s="13" t="s">
        <v>89</v>
      </c>
      <c r="AY169" s="212" t="s">
        <v>127</v>
      </c>
    </row>
    <row r="170" spans="1:65" s="2" customFormat="1" ht="21.75" customHeight="1">
      <c r="A170" s="34"/>
      <c r="B170" s="35"/>
      <c r="C170" s="188" t="s">
        <v>215</v>
      </c>
      <c r="D170" s="188" t="s">
        <v>129</v>
      </c>
      <c r="E170" s="189" t="s">
        <v>216</v>
      </c>
      <c r="F170" s="190" t="s">
        <v>217</v>
      </c>
      <c r="G170" s="191" t="s">
        <v>166</v>
      </c>
      <c r="H170" s="192">
        <v>41.862000000000002</v>
      </c>
      <c r="I170" s="193"/>
      <c r="J170" s="194">
        <f>ROUND(I170*H170,2)</f>
        <v>0</v>
      </c>
      <c r="K170" s="190" t="s">
        <v>717</v>
      </c>
      <c r="L170" s="39"/>
      <c r="M170" s="195" t="s">
        <v>1</v>
      </c>
      <c r="N170" s="196" t="s">
        <v>46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133</v>
      </c>
      <c r="AT170" s="199" t="s">
        <v>129</v>
      </c>
      <c r="AU170" s="199" t="s">
        <v>91</v>
      </c>
      <c r="AY170" s="16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6" t="s">
        <v>89</v>
      </c>
      <c r="BK170" s="200">
        <f>ROUND(I170*H170,2)</f>
        <v>0</v>
      </c>
      <c r="BL170" s="16" t="s">
        <v>133</v>
      </c>
      <c r="BM170" s="199" t="s">
        <v>218</v>
      </c>
    </row>
    <row r="171" spans="1:65" s="13" customFormat="1">
      <c r="B171" s="201"/>
      <c r="C171" s="202"/>
      <c r="D171" s="203" t="s">
        <v>135</v>
      </c>
      <c r="E171" s="204" t="s">
        <v>1</v>
      </c>
      <c r="F171" s="205" t="s">
        <v>219</v>
      </c>
      <c r="G171" s="202"/>
      <c r="H171" s="206">
        <v>27.75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135</v>
      </c>
      <c r="AU171" s="212" t="s">
        <v>91</v>
      </c>
      <c r="AV171" s="13" t="s">
        <v>91</v>
      </c>
      <c r="AW171" s="13" t="s">
        <v>38</v>
      </c>
      <c r="AX171" s="13" t="s">
        <v>81</v>
      </c>
      <c r="AY171" s="212" t="s">
        <v>127</v>
      </c>
    </row>
    <row r="172" spans="1:65" s="13" customFormat="1">
      <c r="B172" s="201"/>
      <c r="C172" s="202"/>
      <c r="D172" s="203" t="s">
        <v>135</v>
      </c>
      <c r="E172" s="204" t="s">
        <v>1</v>
      </c>
      <c r="F172" s="205" t="s">
        <v>174</v>
      </c>
      <c r="G172" s="202"/>
      <c r="H172" s="206">
        <v>0.75600000000000001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135</v>
      </c>
      <c r="AU172" s="212" t="s">
        <v>91</v>
      </c>
      <c r="AV172" s="13" t="s">
        <v>91</v>
      </c>
      <c r="AW172" s="13" t="s">
        <v>38</v>
      </c>
      <c r="AX172" s="13" t="s">
        <v>81</v>
      </c>
      <c r="AY172" s="212" t="s">
        <v>127</v>
      </c>
    </row>
    <row r="173" spans="1:65" s="13" customFormat="1">
      <c r="B173" s="201"/>
      <c r="C173" s="202"/>
      <c r="D173" s="203" t="s">
        <v>135</v>
      </c>
      <c r="E173" s="204" t="s">
        <v>1</v>
      </c>
      <c r="F173" s="205" t="s">
        <v>174</v>
      </c>
      <c r="G173" s="202"/>
      <c r="H173" s="206">
        <v>0.75600000000000001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135</v>
      </c>
      <c r="AU173" s="212" t="s">
        <v>91</v>
      </c>
      <c r="AV173" s="13" t="s">
        <v>91</v>
      </c>
      <c r="AW173" s="13" t="s">
        <v>38</v>
      </c>
      <c r="AX173" s="13" t="s">
        <v>81</v>
      </c>
      <c r="AY173" s="212" t="s">
        <v>127</v>
      </c>
    </row>
    <row r="174" spans="1:65" s="13" customFormat="1">
      <c r="B174" s="201"/>
      <c r="C174" s="202"/>
      <c r="D174" s="203" t="s">
        <v>135</v>
      </c>
      <c r="E174" s="204" t="s">
        <v>1</v>
      </c>
      <c r="F174" s="205" t="s">
        <v>175</v>
      </c>
      <c r="G174" s="202"/>
      <c r="H174" s="206">
        <v>12.6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135</v>
      </c>
      <c r="AU174" s="212" t="s">
        <v>91</v>
      </c>
      <c r="AV174" s="13" t="s">
        <v>91</v>
      </c>
      <c r="AW174" s="13" t="s">
        <v>38</v>
      </c>
      <c r="AX174" s="13" t="s">
        <v>81</v>
      </c>
      <c r="AY174" s="212" t="s">
        <v>127</v>
      </c>
    </row>
    <row r="175" spans="1:65" s="14" customFormat="1">
      <c r="B175" s="213"/>
      <c r="C175" s="214"/>
      <c r="D175" s="203" t="s">
        <v>135</v>
      </c>
      <c r="E175" s="215" t="s">
        <v>1</v>
      </c>
      <c r="F175" s="216" t="s">
        <v>143</v>
      </c>
      <c r="G175" s="214"/>
      <c r="H175" s="217">
        <v>41.862000000000002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135</v>
      </c>
      <c r="AU175" s="223" t="s">
        <v>91</v>
      </c>
      <c r="AV175" s="14" t="s">
        <v>133</v>
      </c>
      <c r="AW175" s="14" t="s">
        <v>38</v>
      </c>
      <c r="AX175" s="14" t="s">
        <v>89</v>
      </c>
      <c r="AY175" s="223" t="s">
        <v>127</v>
      </c>
    </row>
    <row r="176" spans="1:65" s="2" customFormat="1" ht="24.15" customHeight="1">
      <c r="A176" s="34"/>
      <c r="B176" s="35"/>
      <c r="C176" s="188" t="s">
        <v>220</v>
      </c>
      <c r="D176" s="188" t="s">
        <v>129</v>
      </c>
      <c r="E176" s="189" t="s">
        <v>221</v>
      </c>
      <c r="F176" s="190" t="s">
        <v>222</v>
      </c>
      <c r="G176" s="191" t="s">
        <v>166</v>
      </c>
      <c r="H176" s="192">
        <v>418.26</v>
      </c>
      <c r="I176" s="193"/>
      <c r="J176" s="194">
        <f>ROUND(I176*H176,2)</f>
        <v>0</v>
      </c>
      <c r="K176" s="190" t="s">
        <v>717</v>
      </c>
      <c r="L176" s="39"/>
      <c r="M176" s="195" t="s">
        <v>1</v>
      </c>
      <c r="N176" s="196" t="s">
        <v>46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133</v>
      </c>
      <c r="AT176" s="199" t="s">
        <v>129</v>
      </c>
      <c r="AU176" s="199" t="s">
        <v>91</v>
      </c>
      <c r="AY176" s="16" t="s">
        <v>127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6" t="s">
        <v>89</v>
      </c>
      <c r="BK176" s="200">
        <f>ROUND(I176*H176,2)</f>
        <v>0</v>
      </c>
      <c r="BL176" s="16" t="s">
        <v>133</v>
      </c>
      <c r="BM176" s="199" t="s">
        <v>223</v>
      </c>
    </row>
    <row r="177" spans="1:65" s="13" customFormat="1">
      <c r="B177" s="201"/>
      <c r="C177" s="202"/>
      <c r="D177" s="203" t="s">
        <v>135</v>
      </c>
      <c r="E177" s="204" t="s">
        <v>1</v>
      </c>
      <c r="F177" s="205" t="s">
        <v>224</v>
      </c>
      <c r="G177" s="202"/>
      <c r="H177" s="206">
        <v>418.26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135</v>
      </c>
      <c r="AU177" s="212" t="s">
        <v>91</v>
      </c>
      <c r="AV177" s="13" t="s">
        <v>91</v>
      </c>
      <c r="AW177" s="13" t="s">
        <v>38</v>
      </c>
      <c r="AX177" s="13" t="s">
        <v>89</v>
      </c>
      <c r="AY177" s="212" t="s">
        <v>127</v>
      </c>
    </row>
    <row r="178" spans="1:65" s="2" customFormat="1" ht="16.5" customHeight="1">
      <c r="A178" s="34"/>
      <c r="B178" s="35"/>
      <c r="C178" s="188" t="s">
        <v>225</v>
      </c>
      <c r="D178" s="188" t="s">
        <v>129</v>
      </c>
      <c r="E178" s="189" t="s">
        <v>226</v>
      </c>
      <c r="F178" s="190" t="s">
        <v>227</v>
      </c>
      <c r="G178" s="191" t="s">
        <v>228</v>
      </c>
      <c r="H178" s="192">
        <v>41.862000000000002</v>
      </c>
      <c r="I178" s="193"/>
      <c r="J178" s="194">
        <f>ROUND(I178*H178,2)</f>
        <v>0</v>
      </c>
      <c r="K178" s="190" t="s">
        <v>717</v>
      </c>
      <c r="L178" s="39"/>
      <c r="M178" s="195" t="s">
        <v>1</v>
      </c>
      <c r="N178" s="196" t="s">
        <v>46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133</v>
      </c>
      <c r="AT178" s="199" t="s">
        <v>129</v>
      </c>
      <c r="AU178" s="199" t="s">
        <v>91</v>
      </c>
      <c r="AY178" s="16" t="s">
        <v>127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133</v>
      </c>
      <c r="BM178" s="199" t="s">
        <v>229</v>
      </c>
    </row>
    <row r="179" spans="1:65" s="13" customFormat="1">
      <c r="B179" s="201"/>
      <c r="C179" s="202"/>
      <c r="D179" s="203" t="s">
        <v>135</v>
      </c>
      <c r="E179" s="204" t="s">
        <v>1</v>
      </c>
      <c r="F179" s="205" t="s">
        <v>230</v>
      </c>
      <c r="G179" s="202"/>
      <c r="H179" s="206">
        <v>41.862000000000002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135</v>
      </c>
      <c r="AU179" s="212" t="s">
        <v>91</v>
      </c>
      <c r="AV179" s="13" t="s">
        <v>91</v>
      </c>
      <c r="AW179" s="13" t="s">
        <v>38</v>
      </c>
      <c r="AX179" s="13" t="s">
        <v>89</v>
      </c>
      <c r="AY179" s="212" t="s">
        <v>127</v>
      </c>
    </row>
    <row r="180" spans="1:65" s="2" customFormat="1" ht="16.5" customHeight="1">
      <c r="A180" s="34"/>
      <c r="B180" s="35"/>
      <c r="C180" s="188" t="s">
        <v>231</v>
      </c>
      <c r="D180" s="188" t="s">
        <v>129</v>
      </c>
      <c r="E180" s="189" t="s">
        <v>232</v>
      </c>
      <c r="F180" s="190" t="s">
        <v>233</v>
      </c>
      <c r="G180" s="191" t="s">
        <v>166</v>
      </c>
      <c r="H180" s="192">
        <v>21.28</v>
      </c>
      <c r="I180" s="193"/>
      <c r="J180" s="194">
        <f>ROUND(I180*H180,2)</f>
        <v>0</v>
      </c>
      <c r="K180" s="190" t="s">
        <v>717</v>
      </c>
      <c r="L180" s="39"/>
      <c r="M180" s="195" t="s">
        <v>1</v>
      </c>
      <c r="N180" s="196" t="s">
        <v>46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133</v>
      </c>
      <c r="AT180" s="199" t="s">
        <v>129</v>
      </c>
      <c r="AU180" s="199" t="s">
        <v>91</v>
      </c>
      <c r="AY180" s="16" t="s">
        <v>127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133</v>
      </c>
      <c r="BM180" s="199" t="s">
        <v>234</v>
      </c>
    </row>
    <row r="181" spans="1:65" s="13" customFormat="1">
      <c r="B181" s="201"/>
      <c r="C181" s="202"/>
      <c r="D181" s="203" t="s">
        <v>135</v>
      </c>
      <c r="E181" s="204" t="s">
        <v>1</v>
      </c>
      <c r="F181" s="205" t="s">
        <v>235</v>
      </c>
      <c r="G181" s="202"/>
      <c r="H181" s="206">
        <v>21.28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135</v>
      </c>
      <c r="AU181" s="212" t="s">
        <v>91</v>
      </c>
      <c r="AV181" s="13" t="s">
        <v>91</v>
      </c>
      <c r="AW181" s="13" t="s">
        <v>38</v>
      </c>
      <c r="AX181" s="13" t="s">
        <v>89</v>
      </c>
      <c r="AY181" s="212" t="s">
        <v>127</v>
      </c>
    </row>
    <row r="182" spans="1:65" s="2" customFormat="1" ht="16.5" customHeight="1">
      <c r="A182" s="34"/>
      <c r="B182" s="35"/>
      <c r="C182" s="224" t="s">
        <v>7</v>
      </c>
      <c r="D182" s="224" t="s">
        <v>193</v>
      </c>
      <c r="E182" s="225" t="s">
        <v>236</v>
      </c>
      <c r="F182" s="226" t="s">
        <v>237</v>
      </c>
      <c r="G182" s="227" t="s">
        <v>228</v>
      </c>
      <c r="H182" s="228">
        <v>42.56</v>
      </c>
      <c r="I182" s="229"/>
      <c r="J182" s="230">
        <f>ROUND(I182*H182,2)</f>
        <v>0</v>
      </c>
      <c r="K182" s="226" t="s">
        <v>717</v>
      </c>
      <c r="L182" s="231"/>
      <c r="M182" s="232" t="s">
        <v>1</v>
      </c>
      <c r="N182" s="233" t="s">
        <v>46</v>
      </c>
      <c r="O182" s="71"/>
      <c r="P182" s="197">
        <f>O182*H182</f>
        <v>0</v>
      </c>
      <c r="Q182" s="197">
        <v>1</v>
      </c>
      <c r="R182" s="197">
        <f>Q182*H182</f>
        <v>42.56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170</v>
      </c>
      <c r="AT182" s="199" t="s">
        <v>193</v>
      </c>
      <c r="AU182" s="199" t="s">
        <v>91</v>
      </c>
      <c r="AY182" s="16" t="s">
        <v>127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6" t="s">
        <v>89</v>
      </c>
      <c r="BK182" s="200">
        <f>ROUND(I182*H182,2)</f>
        <v>0</v>
      </c>
      <c r="BL182" s="16" t="s">
        <v>133</v>
      </c>
      <c r="BM182" s="199" t="s">
        <v>238</v>
      </c>
    </row>
    <row r="183" spans="1:65" s="13" customFormat="1">
      <c r="B183" s="201"/>
      <c r="C183" s="202"/>
      <c r="D183" s="203" t="s">
        <v>135</v>
      </c>
      <c r="E183" s="204" t="s">
        <v>1</v>
      </c>
      <c r="F183" s="205" t="s">
        <v>239</v>
      </c>
      <c r="G183" s="202"/>
      <c r="H183" s="206">
        <v>42.56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135</v>
      </c>
      <c r="AU183" s="212" t="s">
        <v>91</v>
      </c>
      <c r="AV183" s="13" t="s">
        <v>91</v>
      </c>
      <c r="AW183" s="13" t="s">
        <v>38</v>
      </c>
      <c r="AX183" s="13" t="s">
        <v>89</v>
      </c>
      <c r="AY183" s="212" t="s">
        <v>127</v>
      </c>
    </row>
    <row r="184" spans="1:65" s="2" customFormat="1" ht="16.5" customHeight="1">
      <c r="A184" s="34"/>
      <c r="B184" s="35"/>
      <c r="C184" s="188" t="s">
        <v>240</v>
      </c>
      <c r="D184" s="188" t="s">
        <v>129</v>
      </c>
      <c r="E184" s="189" t="s">
        <v>241</v>
      </c>
      <c r="F184" s="190" t="s">
        <v>242</v>
      </c>
      <c r="G184" s="191" t="s">
        <v>166</v>
      </c>
      <c r="H184" s="192">
        <v>5.2069999999999999</v>
      </c>
      <c r="I184" s="193"/>
      <c r="J184" s="194">
        <f>ROUND(I184*H184,2)</f>
        <v>0</v>
      </c>
      <c r="K184" s="190" t="s">
        <v>717</v>
      </c>
      <c r="L184" s="39"/>
      <c r="M184" s="195" t="s">
        <v>1</v>
      </c>
      <c r="N184" s="196" t="s">
        <v>46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133</v>
      </c>
      <c r="AT184" s="199" t="s">
        <v>129</v>
      </c>
      <c r="AU184" s="199" t="s">
        <v>91</v>
      </c>
      <c r="AY184" s="16" t="s">
        <v>127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6" t="s">
        <v>89</v>
      </c>
      <c r="BK184" s="200">
        <f>ROUND(I184*H184,2)</f>
        <v>0</v>
      </c>
      <c r="BL184" s="16" t="s">
        <v>133</v>
      </c>
      <c r="BM184" s="199" t="s">
        <v>243</v>
      </c>
    </row>
    <row r="185" spans="1:65" s="13" customFormat="1">
      <c r="B185" s="201"/>
      <c r="C185" s="202"/>
      <c r="D185" s="203" t="s">
        <v>135</v>
      </c>
      <c r="E185" s="204" t="s">
        <v>1</v>
      </c>
      <c r="F185" s="205" t="s">
        <v>244</v>
      </c>
      <c r="G185" s="202"/>
      <c r="H185" s="206">
        <v>5.2069999999999999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135</v>
      </c>
      <c r="AU185" s="212" t="s">
        <v>91</v>
      </c>
      <c r="AV185" s="13" t="s">
        <v>91</v>
      </c>
      <c r="AW185" s="13" t="s">
        <v>38</v>
      </c>
      <c r="AX185" s="13" t="s">
        <v>89</v>
      </c>
      <c r="AY185" s="212" t="s">
        <v>127</v>
      </c>
    </row>
    <row r="186" spans="1:65" s="2" customFormat="1" ht="16.5" customHeight="1">
      <c r="A186" s="34"/>
      <c r="B186" s="35"/>
      <c r="C186" s="224" t="s">
        <v>245</v>
      </c>
      <c r="D186" s="224" t="s">
        <v>193</v>
      </c>
      <c r="E186" s="225" t="s">
        <v>246</v>
      </c>
      <c r="F186" s="226" t="s">
        <v>247</v>
      </c>
      <c r="G186" s="227" t="s">
        <v>228</v>
      </c>
      <c r="H186" s="228">
        <v>10.414</v>
      </c>
      <c r="I186" s="229"/>
      <c r="J186" s="230">
        <f>ROUND(I186*H186,2)</f>
        <v>0</v>
      </c>
      <c r="K186" s="226" t="s">
        <v>717</v>
      </c>
      <c r="L186" s="231"/>
      <c r="M186" s="232" t="s">
        <v>1</v>
      </c>
      <c r="N186" s="233" t="s">
        <v>46</v>
      </c>
      <c r="O186" s="71"/>
      <c r="P186" s="197">
        <f>O186*H186</f>
        <v>0</v>
      </c>
      <c r="Q186" s="197">
        <v>1</v>
      </c>
      <c r="R186" s="197">
        <f>Q186*H186</f>
        <v>10.414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170</v>
      </c>
      <c r="AT186" s="199" t="s">
        <v>193</v>
      </c>
      <c r="AU186" s="199" t="s">
        <v>91</v>
      </c>
      <c r="AY186" s="16" t="s">
        <v>127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6" t="s">
        <v>89</v>
      </c>
      <c r="BK186" s="200">
        <f>ROUND(I186*H186,2)</f>
        <v>0</v>
      </c>
      <c r="BL186" s="16" t="s">
        <v>133</v>
      </c>
      <c r="BM186" s="199" t="s">
        <v>248</v>
      </c>
    </row>
    <row r="187" spans="1:65" s="13" customFormat="1">
      <c r="B187" s="201"/>
      <c r="C187" s="202"/>
      <c r="D187" s="203" t="s">
        <v>135</v>
      </c>
      <c r="E187" s="204" t="s">
        <v>1</v>
      </c>
      <c r="F187" s="205" t="s">
        <v>249</v>
      </c>
      <c r="G187" s="202"/>
      <c r="H187" s="206">
        <v>10.414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135</v>
      </c>
      <c r="AU187" s="212" t="s">
        <v>91</v>
      </c>
      <c r="AV187" s="13" t="s">
        <v>91</v>
      </c>
      <c r="AW187" s="13" t="s">
        <v>38</v>
      </c>
      <c r="AX187" s="13" t="s">
        <v>89</v>
      </c>
      <c r="AY187" s="212" t="s">
        <v>127</v>
      </c>
    </row>
    <row r="188" spans="1:65" s="2" customFormat="1" ht="16.5" customHeight="1">
      <c r="A188" s="34"/>
      <c r="B188" s="35"/>
      <c r="C188" s="188" t="s">
        <v>250</v>
      </c>
      <c r="D188" s="188" t="s">
        <v>129</v>
      </c>
      <c r="E188" s="189" t="s">
        <v>251</v>
      </c>
      <c r="F188" s="190" t="s">
        <v>252</v>
      </c>
      <c r="G188" s="191" t="s">
        <v>132</v>
      </c>
      <c r="H188" s="192">
        <v>80</v>
      </c>
      <c r="I188" s="193"/>
      <c r="J188" s="194">
        <f>ROUND(I188*H188,2)</f>
        <v>0</v>
      </c>
      <c r="K188" s="190" t="s">
        <v>717</v>
      </c>
      <c r="L188" s="39"/>
      <c r="M188" s="195" t="s">
        <v>1</v>
      </c>
      <c r="N188" s="196" t="s">
        <v>46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133</v>
      </c>
      <c r="AT188" s="199" t="s">
        <v>129</v>
      </c>
      <c r="AU188" s="199" t="s">
        <v>91</v>
      </c>
      <c r="AY188" s="16" t="s">
        <v>127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6" t="s">
        <v>89</v>
      </c>
      <c r="BK188" s="200">
        <f>ROUND(I188*H188,2)</f>
        <v>0</v>
      </c>
      <c r="BL188" s="16" t="s">
        <v>133</v>
      </c>
      <c r="BM188" s="199" t="s">
        <v>253</v>
      </c>
    </row>
    <row r="189" spans="1:65" s="13" customFormat="1">
      <c r="B189" s="201"/>
      <c r="C189" s="202"/>
      <c r="D189" s="203" t="s">
        <v>135</v>
      </c>
      <c r="E189" s="204" t="s">
        <v>1</v>
      </c>
      <c r="F189" s="205" t="s">
        <v>162</v>
      </c>
      <c r="G189" s="202"/>
      <c r="H189" s="206">
        <v>80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135</v>
      </c>
      <c r="AU189" s="212" t="s">
        <v>91</v>
      </c>
      <c r="AV189" s="13" t="s">
        <v>91</v>
      </c>
      <c r="AW189" s="13" t="s">
        <v>38</v>
      </c>
      <c r="AX189" s="13" t="s">
        <v>89</v>
      </c>
      <c r="AY189" s="212" t="s">
        <v>127</v>
      </c>
    </row>
    <row r="190" spans="1:65" s="2" customFormat="1" ht="16.5" customHeight="1">
      <c r="A190" s="34"/>
      <c r="B190" s="35"/>
      <c r="C190" s="188" t="s">
        <v>254</v>
      </c>
      <c r="D190" s="188" t="s">
        <v>129</v>
      </c>
      <c r="E190" s="189" t="s">
        <v>255</v>
      </c>
      <c r="F190" s="190" t="s">
        <v>256</v>
      </c>
      <c r="G190" s="191" t="s">
        <v>132</v>
      </c>
      <c r="H190" s="192">
        <v>80</v>
      </c>
      <c r="I190" s="193"/>
      <c r="J190" s="194">
        <f>ROUND(I190*H190,2)</f>
        <v>0</v>
      </c>
      <c r="K190" s="190" t="s">
        <v>717</v>
      </c>
      <c r="L190" s="39"/>
      <c r="M190" s="195" t="s">
        <v>1</v>
      </c>
      <c r="N190" s="196" t="s">
        <v>46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133</v>
      </c>
      <c r="AT190" s="199" t="s">
        <v>129</v>
      </c>
      <c r="AU190" s="199" t="s">
        <v>91</v>
      </c>
      <c r="AY190" s="16" t="s">
        <v>127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6" t="s">
        <v>89</v>
      </c>
      <c r="BK190" s="200">
        <f>ROUND(I190*H190,2)</f>
        <v>0</v>
      </c>
      <c r="BL190" s="16" t="s">
        <v>133</v>
      </c>
      <c r="BM190" s="199" t="s">
        <v>257</v>
      </c>
    </row>
    <row r="191" spans="1:65" s="13" customFormat="1" ht="11.4">
      <c r="B191" s="201"/>
      <c r="C191" s="202"/>
      <c r="D191" s="203" t="s">
        <v>135</v>
      </c>
      <c r="E191" s="204" t="s">
        <v>1</v>
      </c>
      <c r="F191" s="205" t="s">
        <v>162</v>
      </c>
      <c r="G191" s="202"/>
      <c r="H191" s="206">
        <v>80</v>
      </c>
      <c r="I191" s="207"/>
      <c r="J191" s="202"/>
      <c r="K191" s="190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135</v>
      </c>
      <c r="AU191" s="212" t="s">
        <v>91</v>
      </c>
      <c r="AV191" s="13" t="s">
        <v>91</v>
      </c>
      <c r="AW191" s="13" t="s">
        <v>38</v>
      </c>
      <c r="AX191" s="13" t="s">
        <v>89</v>
      </c>
      <c r="AY191" s="212" t="s">
        <v>127</v>
      </c>
    </row>
    <row r="192" spans="1:65" s="2" customFormat="1" ht="16.5" customHeight="1">
      <c r="A192" s="34"/>
      <c r="B192" s="35"/>
      <c r="C192" s="224" t="s">
        <v>258</v>
      </c>
      <c r="D192" s="224" t="s">
        <v>193</v>
      </c>
      <c r="E192" s="225" t="s">
        <v>259</v>
      </c>
      <c r="F192" s="226" t="s">
        <v>260</v>
      </c>
      <c r="G192" s="227" t="s">
        <v>261</v>
      </c>
      <c r="H192" s="228">
        <v>1.6</v>
      </c>
      <c r="I192" s="229"/>
      <c r="J192" s="230">
        <f>ROUND(I192*H192,2)</f>
        <v>0</v>
      </c>
      <c r="K192" s="226" t="s">
        <v>717</v>
      </c>
      <c r="L192" s="231"/>
      <c r="M192" s="232" t="s">
        <v>1</v>
      </c>
      <c r="N192" s="233" t="s">
        <v>46</v>
      </c>
      <c r="O192" s="71"/>
      <c r="P192" s="197">
        <f>O192*H192</f>
        <v>0</v>
      </c>
      <c r="Q192" s="197">
        <v>1E-3</v>
      </c>
      <c r="R192" s="197">
        <f>Q192*H192</f>
        <v>1.6000000000000001E-3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170</v>
      </c>
      <c r="AT192" s="199" t="s">
        <v>193</v>
      </c>
      <c r="AU192" s="199" t="s">
        <v>91</v>
      </c>
      <c r="AY192" s="16" t="s">
        <v>127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6" t="s">
        <v>89</v>
      </c>
      <c r="BK192" s="200">
        <f>ROUND(I192*H192,2)</f>
        <v>0</v>
      </c>
      <c r="BL192" s="16" t="s">
        <v>133</v>
      </c>
      <c r="BM192" s="199" t="s">
        <v>262</v>
      </c>
    </row>
    <row r="193" spans="1:65" s="13" customFormat="1">
      <c r="B193" s="201"/>
      <c r="C193" s="202"/>
      <c r="D193" s="203" t="s">
        <v>135</v>
      </c>
      <c r="E193" s="202"/>
      <c r="F193" s="205" t="s">
        <v>263</v>
      </c>
      <c r="G193" s="202"/>
      <c r="H193" s="206">
        <v>1.6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135</v>
      </c>
      <c r="AU193" s="212" t="s">
        <v>91</v>
      </c>
      <c r="AV193" s="13" t="s">
        <v>91</v>
      </c>
      <c r="AW193" s="13" t="s">
        <v>4</v>
      </c>
      <c r="AX193" s="13" t="s">
        <v>89</v>
      </c>
      <c r="AY193" s="212" t="s">
        <v>127</v>
      </c>
    </row>
    <row r="194" spans="1:65" s="12" customFormat="1" ht="22.95" customHeight="1">
      <c r="B194" s="172"/>
      <c r="C194" s="173"/>
      <c r="D194" s="174" t="s">
        <v>80</v>
      </c>
      <c r="E194" s="186" t="s">
        <v>91</v>
      </c>
      <c r="F194" s="186" t="s">
        <v>264</v>
      </c>
      <c r="G194" s="173"/>
      <c r="H194" s="173"/>
      <c r="I194" s="176"/>
      <c r="J194" s="187">
        <f>BK194</f>
        <v>0</v>
      </c>
      <c r="K194" s="173"/>
      <c r="L194" s="178"/>
      <c r="M194" s="179"/>
      <c r="N194" s="180"/>
      <c r="O194" s="180"/>
      <c r="P194" s="181">
        <f>SUM(P195:P204)</f>
        <v>0</v>
      </c>
      <c r="Q194" s="180"/>
      <c r="R194" s="181">
        <f>SUM(R195:R204)</f>
        <v>5.6902070299999998</v>
      </c>
      <c r="S194" s="180"/>
      <c r="T194" s="182">
        <f>SUM(T195:T204)</f>
        <v>0</v>
      </c>
      <c r="AR194" s="183" t="s">
        <v>89</v>
      </c>
      <c r="AT194" s="184" t="s">
        <v>80</v>
      </c>
      <c r="AU194" s="184" t="s">
        <v>89</v>
      </c>
      <c r="AY194" s="183" t="s">
        <v>127</v>
      </c>
      <c r="BK194" s="185">
        <f>SUM(BK195:BK204)</f>
        <v>0</v>
      </c>
    </row>
    <row r="195" spans="1:65" s="2" customFormat="1" ht="16.5" customHeight="1">
      <c r="A195" s="34"/>
      <c r="B195" s="35"/>
      <c r="C195" s="188" t="s">
        <v>265</v>
      </c>
      <c r="D195" s="188" t="s">
        <v>129</v>
      </c>
      <c r="E195" s="189" t="s">
        <v>266</v>
      </c>
      <c r="F195" s="190" t="s">
        <v>267</v>
      </c>
      <c r="G195" s="191" t="s">
        <v>166</v>
      </c>
      <c r="H195" s="192">
        <v>2.2690000000000001</v>
      </c>
      <c r="I195" s="193"/>
      <c r="J195" s="194">
        <f>ROUND(I195*H195,2)</f>
        <v>0</v>
      </c>
      <c r="K195" s="190" t="s">
        <v>717</v>
      </c>
      <c r="L195" s="39"/>
      <c r="M195" s="195" t="s">
        <v>1</v>
      </c>
      <c r="N195" s="196" t="s">
        <v>46</v>
      </c>
      <c r="O195" s="71"/>
      <c r="P195" s="197">
        <f>O195*H195</f>
        <v>0</v>
      </c>
      <c r="Q195" s="197">
        <v>2.5018699999999998</v>
      </c>
      <c r="R195" s="197">
        <f>Q195*H195</f>
        <v>5.6767430299999999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133</v>
      </c>
      <c r="AT195" s="199" t="s">
        <v>129</v>
      </c>
      <c r="AU195" s="199" t="s">
        <v>91</v>
      </c>
      <c r="AY195" s="16" t="s">
        <v>127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133</v>
      </c>
      <c r="BM195" s="199" t="s">
        <v>268</v>
      </c>
    </row>
    <row r="196" spans="1:65" s="13" customFormat="1">
      <c r="B196" s="201"/>
      <c r="C196" s="202"/>
      <c r="D196" s="203" t="s">
        <v>135</v>
      </c>
      <c r="E196" s="204" t="s">
        <v>1</v>
      </c>
      <c r="F196" s="205" t="s">
        <v>269</v>
      </c>
      <c r="G196" s="202"/>
      <c r="H196" s="206">
        <v>0.75600000000000001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135</v>
      </c>
      <c r="AU196" s="212" t="s">
        <v>91</v>
      </c>
      <c r="AV196" s="13" t="s">
        <v>91</v>
      </c>
      <c r="AW196" s="13" t="s">
        <v>38</v>
      </c>
      <c r="AX196" s="13" t="s">
        <v>81</v>
      </c>
      <c r="AY196" s="212" t="s">
        <v>127</v>
      </c>
    </row>
    <row r="197" spans="1:65" s="13" customFormat="1">
      <c r="B197" s="201"/>
      <c r="C197" s="202"/>
      <c r="D197" s="203" t="s">
        <v>135</v>
      </c>
      <c r="E197" s="204" t="s">
        <v>1</v>
      </c>
      <c r="F197" s="205" t="s">
        <v>270</v>
      </c>
      <c r="G197" s="202"/>
      <c r="H197" s="206">
        <v>1.5129999999999999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135</v>
      </c>
      <c r="AU197" s="212" t="s">
        <v>91</v>
      </c>
      <c r="AV197" s="13" t="s">
        <v>91</v>
      </c>
      <c r="AW197" s="13" t="s">
        <v>38</v>
      </c>
      <c r="AX197" s="13" t="s">
        <v>81</v>
      </c>
      <c r="AY197" s="212" t="s">
        <v>127</v>
      </c>
    </row>
    <row r="198" spans="1:65" s="14" customFormat="1">
      <c r="B198" s="213"/>
      <c r="C198" s="214"/>
      <c r="D198" s="203" t="s">
        <v>135</v>
      </c>
      <c r="E198" s="215" t="s">
        <v>1</v>
      </c>
      <c r="F198" s="216" t="s">
        <v>143</v>
      </c>
      <c r="G198" s="214"/>
      <c r="H198" s="217">
        <v>2.2690000000000001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135</v>
      </c>
      <c r="AU198" s="223" t="s">
        <v>91</v>
      </c>
      <c r="AV198" s="14" t="s">
        <v>133</v>
      </c>
      <c r="AW198" s="14" t="s">
        <v>38</v>
      </c>
      <c r="AX198" s="14" t="s">
        <v>89</v>
      </c>
      <c r="AY198" s="223" t="s">
        <v>127</v>
      </c>
    </row>
    <row r="199" spans="1:65" s="2" customFormat="1" ht="16.5" customHeight="1">
      <c r="A199" s="34"/>
      <c r="B199" s="35"/>
      <c r="C199" s="188" t="s">
        <v>271</v>
      </c>
      <c r="D199" s="188" t="s">
        <v>129</v>
      </c>
      <c r="E199" s="189" t="s">
        <v>272</v>
      </c>
      <c r="F199" s="190" t="s">
        <v>273</v>
      </c>
      <c r="G199" s="191" t="s">
        <v>132</v>
      </c>
      <c r="H199" s="192">
        <v>5.0999999999999996</v>
      </c>
      <c r="I199" s="193"/>
      <c r="J199" s="194">
        <f>ROUND(I199*H199,2)</f>
        <v>0</v>
      </c>
      <c r="K199" s="190" t="s">
        <v>717</v>
      </c>
      <c r="L199" s="39"/>
      <c r="M199" s="195" t="s">
        <v>1</v>
      </c>
      <c r="N199" s="196" t="s">
        <v>46</v>
      </c>
      <c r="O199" s="71"/>
      <c r="P199" s="197">
        <f>O199*H199</f>
        <v>0</v>
      </c>
      <c r="Q199" s="197">
        <v>2.64E-3</v>
      </c>
      <c r="R199" s="197">
        <f>Q199*H199</f>
        <v>1.3463999999999999E-2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133</v>
      </c>
      <c r="AT199" s="199" t="s">
        <v>129</v>
      </c>
      <c r="AU199" s="199" t="s">
        <v>91</v>
      </c>
      <c r="AY199" s="16" t="s">
        <v>127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6" t="s">
        <v>89</v>
      </c>
      <c r="BK199" s="200">
        <f>ROUND(I199*H199,2)</f>
        <v>0</v>
      </c>
      <c r="BL199" s="16" t="s">
        <v>133</v>
      </c>
      <c r="BM199" s="199" t="s">
        <v>274</v>
      </c>
    </row>
    <row r="200" spans="1:65" s="13" customFormat="1">
      <c r="B200" s="201"/>
      <c r="C200" s="202"/>
      <c r="D200" s="203" t="s">
        <v>135</v>
      </c>
      <c r="E200" s="204" t="s">
        <v>1</v>
      </c>
      <c r="F200" s="205" t="s">
        <v>275</v>
      </c>
      <c r="G200" s="202"/>
      <c r="H200" s="206">
        <v>1.5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135</v>
      </c>
      <c r="AU200" s="212" t="s">
        <v>91</v>
      </c>
      <c r="AV200" s="13" t="s">
        <v>91</v>
      </c>
      <c r="AW200" s="13" t="s">
        <v>38</v>
      </c>
      <c r="AX200" s="13" t="s">
        <v>81</v>
      </c>
      <c r="AY200" s="212" t="s">
        <v>127</v>
      </c>
    </row>
    <row r="201" spans="1:65" s="13" customFormat="1">
      <c r="B201" s="201"/>
      <c r="C201" s="202"/>
      <c r="D201" s="203" t="s">
        <v>135</v>
      </c>
      <c r="E201" s="204" t="s">
        <v>1</v>
      </c>
      <c r="F201" s="205" t="s">
        <v>276</v>
      </c>
      <c r="G201" s="202"/>
      <c r="H201" s="206">
        <v>3.6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135</v>
      </c>
      <c r="AU201" s="212" t="s">
        <v>91</v>
      </c>
      <c r="AV201" s="13" t="s">
        <v>91</v>
      </c>
      <c r="AW201" s="13" t="s">
        <v>38</v>
      </c>
      <c r="AX201" s="13" t="s">
        <v>81</v>
      </c>
      <c r="AY201" s="212" t="s">
        <v>127</v>
      </c>
    </row>
    <row r="202" spans="1:65" s="14" customFormat="1">
      <c r="B202" s="213"/>
      <c r="C202" s="214"/>
      <c r="D202" s="203" t="s">
        <v>135</v>
      </c>
      <c r="E202" s="215" t="s">
        <v>1</v>
      </c>
      <c r="F202" s="216" t="s">
        <v>143</v>
      </c>
      <c r="G202" s="214"/>
      <c r="H202" s="217">
        <v>5.0999999999999996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135</v>
      </c>
      <c r="AU202" s="223" t="s">
        <v>91</v>
      </c>
      <c r="AV202" s="14" t="s">
        <v>133</v>
      </c>
      <c r="AW202" s="14" t="s">
        <v>38</v>
      </c>
      <c r="AX202" s="14" t="s">
        <v>89</v>
      </c>
      <c r="AY202" s="223" t="s">
        <v>127</v>
      </c>
    </row>
    <row r="203" spans="1:65" s="2" customFormat="1" ht="16.5" customHeight="1">
      <c r="A203" s="34"/>
      <c r="B203" s="35"/>
      <c r="C203" s="188" t="s">
        <v>277</v>
      </c>
      <c r="D203" s="188" t="s">
        <v>129</v>
      </c>
      <c r="E203" s="189" t="s">
        <v>278</v>
      </c>
      <c r="F203" s="190" t="s">
        <v>279</v>
      </c>
      <c r="G203" s="191" t="s">
        <v>132</v>
      </c>
      <c r="H203" s="192">
        <v>5.0999999999999996</v>
      </c>
      <c r="I203" s="193"/>
      <c r="J203" s="194">
        <f>ROUND(I203*H203,2)</f>
        <v>0</v>
      </c>
      <c r="K203" s="190" t="s">
        <v>717</v>
      </c>
      <c r="L203" s="39"/>
      <c r="M203" s="195" t="s">
        <v>1</v>
      </c>
      <c r="N203" s="196" t="s">
        <v>46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133</v>
      </c>
      <c r="AT203" s="199" t="s">
        <v>129</v>
      </c>
      <c r="AU203" s="199" t="s">
        <v>91</v>
      </c>
      <c r="AY203" s="16" t="s">
        <v>127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6" t="s">
        <v>89</v>
      </c>
      <c r="BK203" s="200">
        <f>ROUND(I203*H203,2)</f>
        <v>0</v>
      </c>
      <c r="BL203" s="16" t="s">
        <v>133</v>
      </c>
      <c r="BM203" s="199" t="s">
        <v>280</v>
      </c>
    </row>
    <row r="204" spans="1:65" s="13" customFormat="1">
      <c r="B204" s="201"/>
      <c r="C204" s="202"/>
      <c r="D204" s="203" t="s">
        <v>135</v>
      </c>
      <c r="E204" s="204" t="s">
        <v>1</v>
      </c>
      <c r="F204" s="205" t="s">
        <v>281</v>
      </c>
      <c r="G204" s="202"/>
      <c r="H204" s="206">
        <v>5.0999999999999996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135</v>
      </c>
      <c r="AU204" s="212" t="s">
        <v>91</v>
      </c>
      <c r="AV204" s="13" t="s">
        <v>91</v>
      </c>
      <c r="AW204" s="13" t="s">
        <v>38</v>
      </c>
      <c r="AX204" s="13" t="s">
        <v>89</v>
      </c>
      <c r="AY204" s="212" t="s">
        <v>127</v>
      </c>
    </row>
    <row r="205" spans="1:65" s="12" customFormat="1" ht="22.95" customHeight="1">
      <c r="B205" s="172"/>
      <c r="C205" s="173"/>
      <c r="D205" s="174" t="s">
        <v>80</v>
      </c>
      <c r="E205" s="186" t="s">
        <v>133</v>
      </c>
      <c r="F205" s="186" t="s">
        <v>282</v>
      </c>
      <c r="G205" s="173"/>
      <c r="H205" s="173"/>
      <c r="I205" s="176"/>
      <c r="J205" s="187">
        <f>BK205</f>
        <v>0</v>
      </c>
      <c r="K205" s="173"/>
      <c r="L205" s="178"/>
      <c r="M205" s="179"/>
      <c r="N205" s="180"/>
      <c r="O205" s="180"/>
      <c r="P205" s="181">
        <f>SUM(P206:P215)</f>
        <v>0</v>
      </c>
      <c r="Q205" s="180"/>
      <c r="R205" s="181">
        <f>SUM(R206:R215)</f>
        <v>3.240237E-2</v>
      </c>
      <c r="S205" s="180"/>
      <c r="T205" s="182">
        <f>SUM(T206:T215)</f>
        <v>0</v>
      </c>
      <c r="AR205" s="183" t="s">
        <v>89</v>
      </c>
      <c r="AT205" s="184" t="s">
        <v>80</v>
      </c>
      <c r="AU205" s="184" t="s">
        <v>89</v>
      </c>
      <c r="AY205" s="183" t="s">
        <v>127</v>
      </c>
      <c r="BK205" s="185">
        <f>SUM(BK206:BK215)</f>
        <v>0</v>
      </c>
    </row>
    <row r="206" spans="1:65" s="2" customFormat="1" ht="16.5" customHeight="1">
      <c r="A206" s="34"/>
      <c r="B206" s="35"/>
      <c r="C206" s="188" t="s">
        <v>283</v>
      </c>
      <c r="D206" s="188" t="s">
        <v>129</v>
      </c>
      <c r="E206" s="189" t="s">
        <v>284</v>
      </c>
      <c r="F206" s="190" t="s">
        <v>285</v>
      </c>
      <c r="G206" s="191" t="s">
        <v>166</v>
      </c>
      <c r="H206" s="192">
        <v>1.27</v>
      </c>
      <c r="I206" s="193"/>
      <c r="J206" s="194">
        <f>ROUND(I206*H206,2)</f>
        <v>0</v>
      </c>
      <c r="K206" s="190" t="s">
        <v>717</v>
      </c>
      <c r="L206" s="39"/>
      <c r="M206" s="195" t="s">
        <v>1</v>
      </c>
      <c r="N206" s="196" t="s">
        <v>46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133</v>
      </c>
      <c r="AT206" s="199" t="s">
        <v>129</v>
      </c>
      <c r="AU206" s="199" t="s">
        <v>91</v>
      </c>
      <c r="AY206" s="16" t="s">
        <v>127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6" t="s">
        <v>89</v>
      </c>
      <c r="BK206" s="200">
        <f>ROUND(I206*H206,2)</f>
        <v>0</v>
      </c>
      <c r="BL206" s="16" t="s">
        <v>133</v>
      </c>
      <c r="BM206" s="199" t="s">
        <v>286</v>
      </c>
    </row>
    <row r="207" spans="1:65" s="13" customFormat="1">
      <c r="B207" s="201"/>
      <c r="C207" s="202"/>
      <c r="D207" s="203" t="s">
        <v>135</v>
      </c>
      <c r="E207" s="204" t="s">
        <v>1</v>
      </c>
      <c r="F207" s="205" t="s">
        <v>287</v>
      </c>
      <c r="G207" s="202"/>
      <c r="H207" s="206">
        <v>1.27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135</v>
      </c>
      <c r="AU207" s="212" t="s">
        <v>91</v>
      </c>
      <c r="AV207" s="13" t="s">
        <v>91</v>
      </c>
      <c r="AW207" s="13" t="s">
        <v>38</v>
      </c>
      <c r="AX207" s="13" t="s">
        <v>89</v>
      </c>
      <c r="AY207" s="212" t="s">
        <v>127</v>
      </c>
    </row>
    <row r="208" spans="1:65" s="2" customFormat="1" ht="16.5" customHeight="1">
      <c r="A208" s="34"/>
      <c r="B208" s="35"/>
      <c r="C208" s="188" t="s">
        <v>288</v>
      </c>
      <c r="D208" s="188" t="s">
        <v>129</v>
      </c>
      <c r="E208" s="189" t="s">
        <v>289</v>
      </c>
      <c r="F208" s="190" t="s">
        <v>290</v>
      </c>
      <c r="G208" s="191" t="s">
        <v>166</v>
      </c>
      <c r="H208" s="192">
        <v>0.14299999999999999</v>
      </c>
      <c r="I208" s="193"/>
      <c r="J208" s="194">
        <f>ROUND(I208*H208,2)</f>
        <v>0</v>
      </c>
      <c r="K208" s="190" t="s">
        <v>717</v>
      </c>
      <c r="L208" s="39"/>
      <c r="M208" s="195" t="s">
        <v>1</v>
      </c>
      <c r="N208" s="196" t="s">
        <v>46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133</v>
      </c>
      <c r="AT208" s="199" t="s">
        <v>129</v>
      </c>
      <c r="AU208" s="199" t="s">
        <v>91</v>
      </c>
      <c r="AY208" s="16" t="s">
        <v>127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6" t="s">
        <v>89</v>
      </c>
      <c r="BK208" s="200">
        <f>ROUND(I208*H208,2)</f>
        <v>0</v>
      </c>
      <c r="BL208" s="16" t="s">
        <v>133</v>
      </c>
      <c r="BM208" s="199" t="s">
        <v>291</v>
      </c>
    </row>
    <row r="209" spans="1:65" s="13" customFormat="1">
      <c r="B209" s="201"/>
      <c r="C209" s="202"/>
      <c r="D209" s="203" t="s">
        <v>135</v>
      </c>
      <c r="E209" s="204" t="s">
        <v>1</v>
      </c>
      <c r="F209" s="205" t="s">
        <v>292</v>
      </c>
      <c r="G209" s="202"/>
      <c r="H209" s="206">
        <v>0.14299999999999999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135</v>
      </c>
      <c r="AU209" s="212" t="s">
        <v>91</v>
      </c>
      <c r="AV209" s="13" t="s">
        <v>91</v>
      </c>
      <c r="AW209" s="13" t="s">
        <v>38</v>
      </c>
      <c r="AX209" s="13" t="s">
        <v>89</v>
      </c>
      <c r="AY209" s="212" t="s">
        <v>127</v>
      </c>
    </row>
    <row r="210" spans="1:65" s="2" customFormat="1" ht="16.5" customHeight="1">
      <c r="A210" s="34"/>
      <c r="B210" s="35"/>
      <c r="C210" s="188" t="s">
        <v>293</v>
      </c>
      <c r="D210" s="188" t="s">
        <v>129</v>
      </c>
      <c r="E210" s="189" t="s">
        <v>294</v>
      </c>
      <c r="F210" s="190" t="s">
        <v>295</v>
      </c>
      <c r="G210" s="191" t="s">
        <v>166</v>
      </c>
      <c r="H210" s="192">
        <v>0.86</v>
      </c>
      <c r="I210" s="193"/>
      <c r="J210" s="194">
        <f>ROUND(I210*H210,2)</f>
        <v>0</v>
      </c>
      <c r="K210" s="190" t="s">
        <v>717</v>
      </c>
      <c r="L210" s="39"/>
      <c r="M210" s="195" t="s">
        <v>1</v>
      </c>
      <c r="N210" s="196" t="s">
        <v>46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133</v>
      </c>
      <c r="AT210" s="199" t="s">
        <v>129</v>
      </c>
      <c r="AU210" s="199" t="s">
        <v>91</v>
      </c>
      <c r="AY210" s="16" t="s">
        <v>127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6" t="s">
        <v>89</v>
      </c>
      <c r="BK210" s="200">
        <f>ROUND(I210*H210,2)</f>
        <v>0</v>
      </c>
      <c r="BL210" s="16" t="s">
        <v>133</v>
      </c>
      <c r="BM210" s="199" t="s">
        <v>296</v>
      </c>
    </row>
    <row r="211" spans="1:65" s="13" customFormat="1">
      <c r="B211" s="201"/>
      <c r="C211" s="202"/>
      <c r="D211" s="203" t="s">
        <v>135</v>
      </c>
      <c r="E211" s="204" t="s">
        <v>1</v>
      </c>
      <c r="F211" s="205" t="s">
        <v>297</v>
      </c>
      <c r="G211" s="202"/>
      <c r="H211" s="206">
        <v>0.86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135</v>
      </c>
      <c r="AU211" s="212" t="s">
        <v>91</v>
      </c>
      <c r="AV211" s="13" t="s">
        <v>91</v>
      </c>
      <c r="AW211" s="13" t="s">
        <v>38</v>
      </c>
      <c r="AX211" s="13" t="s">
        <v>89</v>
      </c>
      <c r="AY211" s="212" t="s">
        <v>127</v>
      </c>
    </row>
    <row r="212" spans="1:65" s="2" customFormat="1" ht="16.5" customHeight="1">
      <c r="A212" s="34"/>
      <c r="B212" s="35"/>
      <c r="C212" s="188" t="s">
        <v>298</v>
      </c>
      <c r="D212" s="188" t="s">
        <v>129</v>
      </c>
      <c r="E212" s="189" t="s">
        <v>299</v>
      </c>
      <c r="F212" s="190" t="s">
        <v>300</v>
      </c>
      <c r="G212" s="191" t="s">
        <v>132</v>
      </c>
      <c r="H212" s="192">
        <v>3.92</v>
      </c>
      <c r="I212" s="193"/>
      <c r="J212" s="194">
        <f>ROUND(I212*H212,2)</f>
        <v>0</v>
      </c>
      <c r="K212" s="190" t="s">
        <v>717</v>
      </c>
      <c r="L212" s="39"/>
      <c r="M212" s="195" t="s">
        <v>1</v>
      </c>
      <c r="N212" s="196" t="s">
        <v>46</v>
      </c>
      <c r="O212" s="71"/>
      <c r="P212" s="197">
        <f>O212*H212</f>
        <v>0</v>
      </c>
      <c r="Q212" s="197">
        <v>6.3899999999999998E-3</v>
      </c>
      <c r="R212" s="197">
        <f>Q212*H212</f>
        <v>2.50488E-2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133</v>
      </c>
      <c r="AT212" s="199" t="s">
        <v>129</v>
      </c>
      <c r="AU212" s="199" t="s">
        <v>91</v>
      </c>
      <c r="AY212" s="16" t="s">
        <v>127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6" t="s">
        <v>89</v>
      </c>
      <c r="BK212" s="200">
        <f>ROUND(I212*H212,2)</f>
        <v>0</v>
      </c>
      <c r="BL212" s="16" t="s">
        <v>133</v>
      </c>
      <c r="BM212" s="199" t="s">
        <v>301</v>
      </c>
    </row>
    <row r="213" spans="1:65" s="13" customFormat="1">
      <c r="B213" s="201"/>
      <c r="C213" s="202"/>
      <c r="D213" s="203" t="s">
        <v>135</v>
      </c>
      <c r="E213" s="204" t="s">
        <v>1</v>
      </c>
      <c r="F213" s="205" t="s">
        <v>302</v>
      </c>
      <c r="G213" s="202"/>
      <c r="H213" s="206">
        <v>3.92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135</v>
      </c>
      <c r="AU213" s="212" t="s">
        <v>91</v>
      </c>
      <c r="AV213" s="13" t="s">
        <v>91</v>
      </c>
      <c r="AW213" s="13" t="s">
        <v>38</v>
      </c>
      <c r="AX213" s="13" t="s">
        <v>89</v>
      </c>
      <c r="AY213" s="212" t="s">
        <v>127</v>
      </c>
    </row>
    <row r="214" spans="1:65" s="2" customFormat="1" ht="16.5" customHeight="1">
      <c r="A214" s="34"/>
      <c r="B214" s="35"/>
      <c r="C214" s="188" t="s">
        <v>303</v>
      </c>
      <c r="D214" s="188" t="s">
        <v>129</v>
      </c>
      <c r="E214" s="189" t="s">
        <v>304</v>
      </c>
      <c r="F214" s="190" t="s">
        <v>305</v>
      </c>
      <c r="G214" s="191" t="s">
        <v>228</v>
      </c>
      <c r="H214" s="192">
        <v>7.0000000000000001E-3</v>
      </c>
      <c r="I214" s="193"/>
      <c r="J214" s="194">
        <f>ROUND(I214*H214,2)</f>
        <v>0</v>
      </c>
      <c r="K214" s="190" t="s">
        <v>717</v>
      </c>
      <c r="L214" s="39"/>
      <c r="M214" s="195" t="s">
        <v>1</v>
      </c>
      <c r="N214" s="196" t="s">
        <v>46</v>
      </c>
      <c r="O214" s="71"/>
      <c r="P214" s="197">
        <f>O214*H214</f>
        <v>0</v>
      </c>
      <c r="Q214" s="197">
        <v>1.0505100000000001</v>
      </c>
      <c r="R214" s="197">
        <f>Q214*H214</f>
        <v>7.3535700000000002E-3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133</v>
      </c>
      <c r="AT214" s="199" t="s">
        <v>129</v>
      </c>
      <c r="AU214" s="199" t="s">
        <v>91</v>
      </c>
      <c r="AY214" s="16" t="s">
        <v>127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6" t="s">
        <v>89</v>
      </c>
      <c r="BK214" s="200">
        <f>ROUND(I214*H214,2)</f>
        <v>0</v>
      </c>
      <c r="BL214" s="16" t="s">
        <v>133</v>
      </c>
      <c r="BM214" s="199" t="s">
        <v>306</v>
      </c>
    </row>
    <row r="215" spans="1:65" s="13" customFormat="1">
      <c r="B215" s="201"/>
      <c r="C215" s="202"/>
      <c r="D215" s="203" t="s">
        <v>135</v>
      </c>
      <c r="E215" s="204" t="s">
        <v>1</v>
      </c>
      <c r="F215" s="205" t="s">
        <v>307</v>
      </c>
      <c r="G215" s="202"/>
      <c r="H215" s="206">
        <v>7.0000000000000001E-3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135</v>
      </c>
      <c r="AU215" s="212" t="s">
        <v>91</v>
      </c>
      <c r="AV215" s="13" t="s">
        <v>91</v>
      </c>
      <c r="AW215" s="13" t="s">
        <v>38</v>
      </c>
      <c r="AX215" s="13" t="s">
        <v>89</v>
      </c>
      <c r="AY215" s="212" t="s">
        <v>127</v>
      </c>
    </row>
    <row r="216" spans="1:65" s="12" customFormat="1" ht="22.95" customHeight="1">
      <c r="B216" s="172"/>
      <c r="C216" s="173"/>
      <c r="D216" s="174" t="s">
        <v>80</v>
      </c>
      <c r="E216" s="186" t="s">
        <v>153</v>
      </c>
      <c r="F216" s="186" t="s">
        <v>308</v>
      </c>
      <c r="G216" s="173"/>
      <c r="H216" s="173"/>
      <c r="I216" s="176"/>
      <c r="J216" s="187">
        <f>BK216</f>
        <v>0</v>
      </c>
      <c r="K216" s="173"/>
      <c r="L216" s="178"/>
      <c r="M216" s="179"/>
      <c r="N216" s="180"/>
      <c r="O216" s="180"/>
      <c r="P216" s="181">
        <f>SUM(P217:P228)</f>
        <v>0</v>
      </c>
      <c r="Q216" s="180"/>
      <c r="R216" s="181">
        <f>SUM(R217:R228)</f>
        <v>1.7963909999999998</v>
      </c>
      <c r="S216" s="180"/>
      <c r="T216" s="182">
        <f>SUM(T217:T228)</f>
        <v>0</v>
      </c>
      <c r="AR216" s="183" t="s">
        <v>89</v>
      </c>
      <c r="AT216" s="184" t="s">
        <v>80</v>
      </c>
      <c r="AU216" s="184" t="s">
        <v>89</v>
      </c>
      <c r="AY216" s="183" t="s">
        <v>127</v>
      </c>
      <c r="BK216" s="185">
        <f>SUM(BK217:BK228)</f>
        <v>0</v>
      </c>
    </row>
    <row r="217" spans="1:65" s="2" customFormat="1" ht="16.5" customHeight="1">
      <c r="A217" s="34"/>
      <c r="B217" s="35"/>
      <c r="C217" s="188" t="s">
        <v>309</v>
      </c>
      <c r="D217" s="188" t="s">
        <v>129</v>
      </c>
      <c r="E217" s="189" t="s">
        <v>310</v>
      </c>
      <c r="F217" s="190" t="s">
        <v>311</v>
      </c>
      <c r="G217" s="191" t="s">
        <v>132</v>
      </c>
      <c r="H217" s="192">
        <v>4.95</v>
      </c>
      <c r="I217" s="193"/>
      <c r="J217" s="194">
        <f>ROUND(I217*H217,2)</f>
        <v>0</v>
      </c>
      <c r="K217" s="190" t="s">
        <v>717</v>
      </c>
      <c r="L217" s="39"/>
      <c r="M217" s="195" t="s">
        <v>1</v>
      </c>
      <c r="N217" s="196" t="s">
        <v>46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133</v>
      </c>
      <c r="AT217" s="199" t="s">
        <v>129</v>
      </c>
      <c r="AU217" s="199" t="s">
        <v>91</v>
      </c>
      <c r="AY217" s="16" t="s">
        <v>127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6" t="s">
        <v>89</v>
      </c>
      <c r="BK217" s="200">
        <f>ROUND(I217*H217,2)</f>
        <v>0</v>
      </c>
      <c r="BL217" s="16" t="s">
        <v>133</v>
      </c>
      <c r="BM217" s="199" t="s">
        <v>312</v>
      </c>
    </row>
    <row r="218" spans="1:65" s="13" customFormat="1">
      <c r="B218" s="201"/>
      <c r="C218" s="202"/>
      <c r="D218" s="203" t="s">
        <v>135</v>
      </c>
      <c r="E218" s="204" t="s">
        <v>1</v>
      </c>
      <c r="F218" s="205" t="s">
        <v>141</v>
      </c>
      <c r="G218" s="202"/>
      <c r="H218" s="206">
        <v>2.25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135</v>
      </c>
      <c r="AU218" s="212" t="s">
        <v>91</v>
      </c>
      <c r="AV218" s="13" t="s">
        <v>91</v>
      </c>
      <c r="AW218" s="13" t="s">
        <v>38</v>
      </c>
      <c r="AX218" s="13" t="s">
        <v>81</v>
      </c>
      <c r="AY218" s="212" t="s">
        <v>127</v>
      </c>
    </row>
    <row r="219" spans="1:65" s="13" customFormat="1">
      <c r="B219" s="201"/>
      <c r="C219" s="202"/>
      <c r="D219" s="203" t="s">
        <v>135</v>
      </c>
      <c r="E219" s="204" t="s">
        <v>1</v>
      </c>
      <c r="F219" s="205" t="s">
        <v>142</v>
      </c>
      <c r="G219" s="202"/>
      <c r="H219" s="206">
        <v>2.7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135</v>
      </c>
      <c r="AU219" s="212" t="s">
        <v>91</v>
      </c>
      <c r="AV219" s="13" t="s">
        <v>91</v>
      </c>
      <c r="AW219" s="13" t="s">
        <v>38</v>
      </c>
      <c r="AX219" s="13" t="s">
        <v>81</v>
      </c>
      <c r="AY219" s="212" t="s">
        <v>127</v>
      </c>
    </row>
    <row r="220" spans="1:65" s="14" customFormat="1">
      <c r="B220" s="213"/>
      <c r="C220" s="214"/>
      <c r="D220" s="203" t="s">
        <v>135</v>
      </c>
      <c r="E220" s="215" t="s">
        <v>1</v>
      </c>
      <c r="F220" s="216" t="s">
        <v>143</v>
      </c>
      <c r="G220" s="214"/>
      <c r="H220" s="217">
        <v>4.95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135</v>
      </c>
      <c r="AU220" s="223" t="s">
        <v>91</v>
      </c>
      <c r="AV220" s="14" t="s">
        <v>133</v>
      </c>
      <c r="AW220" s="14" t="s">
        <v>38</v>
      </c>
      <c r="AX220" s="14" t="s">
        <v>89</v>
      </c>
      <c r="AY220" s="223" t="s">
        <v>127</v>
      </c>
    </row>
    <row r="221" spans="1:65" s="2" customFormat="1" ht="16.5" customHeight="1">
      <c r="A221" s="34"/>
      <c r="B221" s="35"/>
      <c r="C221" s="188" t="s">
        <v>313</v>
      </c>
      <c r="D221" s="188" t="s">
        <v>129</v>
      </c>
      <c r="E221" s="189" t="s">
        <v>314</v>
      </c>
      <c r="F221" s="190" t="s">
        <v>315</v>
      </c>
      <c r="G221" s="191" t="s">
        <v>132</v>
      </c>
      <c r="H221" s="192">
        <v>3.2</v>
      </c>
      <c r="I221" s="193"/>
      <c r="J221" s="194">
        <f>ROUND(I221*H221,2)</f>
        <v>0</v>
      </c>
      <c r="K221" s="190" t="s">
        <v>717</v>
      </c>
      <c r="L221" s="39"/>
      <c r="M221" s="195" t="s">
        <v>1</v>
      </c>
      <c r="N221" s="196" t="s">
        <v>46</v>
      </c>
      <c r="O221" s="71"/>
      <c r="P221" s="197">
        <f>O221*H221</f>
        <v>0</v>
      </c>
      <c r="Q221" s="197">
        <v>0.19536000000000001</v>
      </c>
      <c r="R221" s="197">
        <f>Q221*H221</f>
        <v>0.62515200000000004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133</v>
      </c>
      <c r="AT221" s="199" t="s">
        <v>129</v>
      </c>
      <c r="AU221" s="199" t="s">
        <v>91</v>
      </c>
      <c r="AY221" s="16" t="s">
        <v>127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6" t="s">
        <v>89</v>
      </c>
      <c r="BK221" s="200">
        <f>ROUND(I221*H221,2)</f>
        <v>0</v>
      </c>
      <c r="BL221" s="16" t="s">
        <v>133</v>
      </c>
      <c r="BM221" s="199" t="s">
        <v>316</v>
      </c>
    </row>
    <row r="222" spans="1:65" s="13" customFormat="1">
      <c r="B222" s="201"/>
      <c r="C222" s="202"/>
      <c r="D222" s="203" t="s">
        <v>135</v>
      </c>
      <c r="E222" s="204" t="s">
        <v>1</v>
      </c>
      <c r="F222" s="205" t="s">
        <v>317</v>
      </c>
      <c r="G222" s="202"/>
      <c r="H222" s="206">
        <v>3.2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135</v>
      </c>
      <c r="AU222" s="212" t="s">
        <v>91</v>
      </c>
      <c r="AV222" s="13" t="s">
        <v>91</v>
      </c>
      <c r="AW222" s="13" t="s">
        <v>38</v>
      </c>
      <c r="AX222" s="13" t="s">
        <v>89</v>
      </c>
      <c r="AY222" s="212" t="s">
        <v>127</v>
      </c>
    </row>
    <row r="223" spans="1:65" s="2" customFormat="1" ht="16.5" customHeight="1">
      <c r="A223" s="34"/>
      <c r="B223" s="35"/>
      <c r="C223" s="224" t="s">
        <v>318</v>
      </c>
      <c r="D223" s="224" t="s">
        <v>193</v>
      </c>
      <c r="E223" s="225" t="s">
        <v>319</v>
      </c>
      <c r="F223" s="226" t="s">
        <v>320</v>
      </c>
      <c r="G223" s="227" t="s">
        <v>132</v>
      </c>
      <c r="H223" s="228">
        <v>3.2</v>
      </c>
      <c r="I223" s="229"/>
      <c r="J223" s="230">
        <f>ROUND(I223*H223,2)</f>
        <v>0</v>
      </c>
      <c r="K223" s="226" t="s">
        <v>717</v>
      </c>
      <c r="L223" s="231"/>
      <c r="M223" s="232" t="s">
        <v>1</v>
      </c>
      <c r="N223" s="233" t="s">
        <v>46</v>
      </c>
      <c r="O223" s="71"/>
      <c r="P223" s="197">
        <f>O223*H223</f>
        <v>0</v>
      </c>
      <c r="Q223" s="197">
        <v>0.22800000000000001</v>
      </c>
      <c r="R223" s="197">
        <f>Q223*H223</f>
        <v>0.72960000000000003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170</v>
      </c>
      <c r="AT223" s="199" t="s">
        <v>193</v>
      </c>
      <c r="AU223" s="199" t="s">
        <v>91</v>
      </c>
      <c r="AY223" s="16" t="s">
        <v>127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6" t="s">
        <v>89</v>
      </c>
      <c r="BK223" s="200">
        <f>ROUND(I223*H223,2)</f>
        <v>0</v>
      </c>
      <c r="BL223" s="16" t="s">
        <v>133</v>
      </c>
      <c r="BM223" s="199" t="s">
        <v>321</v>
      </c>
    </row>
    <row r="224" spans="1:65" s="13" customFormat="1">
      <c r="B224" s="201"/>
      <c r="C224" s="202"/>
      <c r="D224" s="203" t="s">
        <v>135</v>
      </c>
      <c r="E224" s="204" t="s">
        <v>1</v>
      </c>
      <c r="F224" s="205" t="s">
        <v>322</v>
      </c>
      <c r="G224" s="202"/>
      <c r="H224" s="206">
        <v>3.2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135</v>
      </c>
      <c r="AU224" s="212" t="s">
        <v>91</v>
      </c>
      <c r="AV224" s="13" t="s">
        <v>91</v>
      </c>
      <c r="AW224" s="13" t="s">
        <v>38</v>
      </c>
      <c r="AX224" s="13" t="s">
        <v>89</v>
      </c>
      <c r="AY224" s="212" t="s">
        <v>127</v>
      </c>
    </row>
    <row r="225" spans="1:65" s="2" customFormat="1" ht="16.5" customHeight="1">
      <c r="A225" s="34"/>
      <c r="B225" s="35"/>
      <c r="C225" s="188" t="s">
        <v>323</v>
      </c>
      <c r="D225" s="188" t="s">
        <v>129</v>
      </c>
      <c r="E225" s="189" t="s">
        <v>324</v>
      </c>
      <c r="F225" s="190" t="s">
        <v>325</v>
      </c>
      <c r="G225" s="191" t="s">
        <v>132</v>
      </c>
      <c r="H225" s="192">
        <v>4.95</v>
      </c>
      <c r="I225" s="193"/>
      <c r="J225" s="194">
        <f>ROUND(I225*H225,2)</f>
        <v>0</v>
      </c>
      <c r="K225" s="190" t="s">
        <v>717</v>
      </c>
      <c r="L225" s="39"/>
      <c r="M225" s="195" t="s">
        <v>1</v>
      </c>
      <c r="N225" s="196" t="s">
        <v>46</v>
      </c>
      <c r="O225" s="71"/>
      <c r="P225" s="197">
        <f>O225*H225</f>
        <v>0</v>
      </c>
      <c r="Q225" s="197">
        <v>8.9219999999999994E-2</v>
      </c>
      <c r="R225" s="197">
        <f>Q225*H225</f>
        <v>0.441639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133</v>
      </c>
      <c r="AT225" s="199" t="s">
        <v>129</v>
      </c>
      <c r="AU225" s="199" t="s">
        <v>91</v>
      </c>
      <c r="AY225" s="16" t="s">
        <v>127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6" t="s">
        <v>89</v>
      </c>
      <c r="BK225" s="200">
        <f>ROUND(I225*H225,2)</f>
        <v>0</v>
      </c>
      <c r="BL225" s="16" t="s">
        <v>133</v>
      </c>
      <c r="BM225" s="199" t="s">
        <v>326</v>
      </c>
    </row>
    <row r="226" spans="1:65" s="13" customFormat="1">
      <c r="B226" s="201"/>
      <c r="C226" s="202"/>
      <c r="D226" s="203" t="s">
        <v>135</v>
      </c>
      <c r="E226" s="204" t="s">
        <v>1</v>
      </c>
      <c r="F226" s="205" t="s">
        <v>141</v>
      </c>
      <c r="G226" s="202"/>
      <c r="H226" s="206">
        <v>2.25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135</v>
      </c>
      <c r="AU226" s="212" t="s">
        <v>91</v>
      </c>
      <c r="AV226" s="13" t="s">
        <v>91</v>
      </c>
      <c r="AW226" s="13" t="s">
        <v>38</v>
      </c>
      <c r="AX226" s="13" t="s">
        <v>81</v>
      </c>
      <c r="AY226" s="212" t="s">
        <v>127</v>
      </c>
    </row>
    <row r="227" spans="1:65" s="13" customFormat="1">
      <c r="B227" s="201"/>
      <c r="C227" s="202"/>
      <c r="D227" s="203" t="s">
        <v>135</v>
      </c>
      <c r="E227" s="204" t="s">
        <v>1</v>
      </c>
      <c r="F227" s="205" t="s">
        <v>142</v>
      </c>
      <c r="G227" s="202"/>
      <c r="H227" s="206">
        <v>2.7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135</v>
      </c>
      <c r="AU227" s="212" t="s">
        <v>91</v>
      </c>
      <c r="AV227" s="13" t="s">
        <v>91</v>
      </c>
      <c r="AW227" s="13" t="s">
        <v>38</v>
      </c>
      <c r="AX227" s="13" t="s">
        <v>81</v>
      </c>
      <c r="AY227" s="212" t="s">
        <v>127</v>
      </c>
    </row>
    <row r="228" spans="1:65" s="14" customFormat="1">
      <c r="B228" s="213"/>
      <c r="C228" s="214"/>
      <c r="D228" s="203" t="s">
        <v>135</v>
      </c>
      <c r="E228" s="215" t="s">
        <v>1</v>
      </c>
      <c r="F228" s="216" t="s">
        <v>143</v>
      </c>
      <c r="G228" s="214"/>
      <c r="H228" s="217">
        <v>4.95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135</v>
      </c>
      <c r="AU228" s="223" t="s">
        <v>91</v>
      </c>
      <c r="AV228" s="14" t="s">
        <v>133</v>
      </c>
      <c r="AW228" s="14" t="s">
        <v>38</v>
      </c>
      <c r="AX228" s="14" t="s">
        <v>89</v>
      </c>
      <c r="AY228" s="223" t="s">
        <v>127</v>
      </c>
    </row>
    <row r="229" spans="1:65" s="12" customFormat="1" ht="22.95" customHeight="1">
      <c r="B229" s="172"/>
      <c r="C229" s="173"/>
      <c r="D229" s="174" t="s">
        <v>80</v>
      </c>
      <c r="E229" s="186" t="s">
        <v>170</v>
      </c>
      <c r="F229" s="186" t="s">
        <v>327</v>
      </c>
      <c r="G229" s="173"/>
      <c r="H229" s="173"/>
      <c r="I229" s="176"/>
      <c r="J229" s="187">
        <f>BK229</f>
        <v>0</v>
      </c>
      <c r="K229" s="173"/>
      <c r="L229" s="178"/>
      <c r="M229" s="179"/>
      <c r="N229" s="180"/>
      <c r="O229" s="180"/>
      <c r="P229" s="181">
        <f>SUM(P230:P362)</f>
        <v>0</v>
      </c>
      <c r="Q229" s="180"/>
      <c r="R229" s="181">
        <f>SUM(R230:R362)</f>
        <v>2.8592319399999999</v>
      </c>
      <c r="S229" s="180"/>
      <c r="T229" s="182">
        <f>SUM(T230:T362)</f>
        <v>0.26952999999999999</v>
      </c>
      <c r="AR229" s="183" t="s">
        <v>89</v>
      </c>
      <c r="AT229" s="184" t="s">
        <v>80</v>
      </c>
      <c r="AU229" s="184" t="s">
        <v>89</v>
      </c>
      <c r="AY229" s="183" t="s">
        <v>127</v>
      </c>
      <c r="BK229" s="185">
        <f>SUM(BK230:BK362)</f>
        <v>0</v>
      </c>
    </row>
    <row r="230" spans="1:65" s="2" customFormat="1" ht="16.5" customHeight="1">
      <c r="A230" s="34"/>
      <c r="B230" s="35"/>
      <c r="C230" s="188" t="s">
        <v>328</v>
      </c>
      <c r="D230" s="188" t="s">
        <v>129</v>
      </c>
      <c r="E230" s="189" t="s">
        <v>329</v>
      </c>
      <c r="F230" s="190" t="s">
        <v>330</v>
      </c>
      <c r="G230" s="191" t="s">
        <v>331</v>
      </c>
      <c r="H230" s="192">
        <v>6</v>
      </c>
      <c r="I230" s="193"/>
      <c r="J230" s="194">
        <f>ROUND(I230*H230,2)</f>
        <v>0</v>
      </c>
      <c r="K230" s="190" t="s">
        <v>717</v>
      </c>
      <c r="L230" s="39"/>
      <c r="M230" s="195" t="s">
        <v>1</v>
      </c>
      <c r="N230" s="196" t="s">
        <v>46</v>
      </c>
      <c r="O230" s="71"/>
      <c r="P230" s="197">
        <f>O230*H230</f>
        <v>0</v>
      </c>
      <c r="Q230" s="197">
        <v>1.67E-3</v>
      </c>
      <c r="R230" s="197">
        <f>Q230*H230</f>
        <v>1.0020000000000001E-2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133</v>
      </c>
      <c r="AT230" s="199" t="s">
        <v>129</v>
      </c>
      <c r="AU230" s="199" t="s">
        <v>91</v>
      </c>
      <c r="AY230" s="16" t="s">
        <v>127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6" t="s">
        <v>89</v>
      </c>
      <c r="BK230" s="200">
        <f>ROUND(I230*H230,2)</f>
        <v>0</v>
      </c>
      <c r="BL230" s="16" t="s">
        <v>133</v>
      </c>
      <c r="BM230" s="199" t="s">
        <v>332</v>
      </c>
    </row>
    <row r="231" spans="1:65" s="13" customFormat="1">
      <c r="B231" s="201"/>
      <c r="C231" s="202"/>
      <c r="D231" s="203" t="s">
        <v>135</v>
      </c>
      <c r="E231" s="204" t="s">
        <v>1</v>
      </c>
      <c r="F231" s="205" t="s">
        <v>158</v>
      </c>
      <c r="G231" s="202"/>
      <c r="H231" s="206">
        <v>6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135</v>
      </c>
      <c r="AU231" s="212" t="s">
        <v>91</v>
      </c>
      <c r="AV231" s="13" t="s">
        <v>91</v>
      </c>
      <c r="AW231" s="13" t="s">
        <v>38</v>
      </c>
      <c r="AX231" s="13" t="s">
        <v>89</v>
      </c>
      <c r="AY231" s="212" t="s">
        <v>127</v>
      </c>
    </row>
    <row r="232" spans="1:65" s="2" customFormat="1" ht="16.5" customHeight="1">
      <c r="A232" s="34"/>
      <c r="B232" s="35"/>
      <c r="C232" s="224" t="s">
        <v>333</v>
      </c>
      <c r="D232" s="224" t="s">
        <v>193</v>
      </c>
      <c r="E232" s="225" t="s">
        <v>334</v>
      </c>
      <c r="F232" s="226" t="s">
        <v>335</v>
      </c>
      <c r="G232" s="227" t="s">
        <v>331</v>
      </c>
      <c r="H232" s="228">
        <v>1</v>
      </c>
      <c r="I232" s="229"/>
      <c r="J232" s="230">
        <f>ROUND(I232*H232,2)</f>
        <v>0</v>
      </c>
      <c r="K232" s="226" t="s">
        <v>717</v>
      </c>
      <c r="L232" s="231"/>
      <c r="M232" s="232" t="s">
        <v>1</v>
      </c>
      <c r="N232" s="233" t="s">
        <v>46</v>
      </c>
      <c r="O232" s="71"/>
      <c r="P232" s="197">
        <f>O232*H232</f>
        <v>0</v>
      </c>
      <c r="Q232" s="197">
        <v>2.5000000000000001E-3</v>
      </c>
      <c r="R232" s="197">
        <f>Q232*H232</f>
        <v>2.5000000000000001E-3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170</v>
      </c>
      <c r="AT232" s="199" t="s">
        <v>193</v>
      </c>
      <c r="AU232" s="199" t="s">
        <v>91</v>
      </c>
      <c r="AY232" s="16" t="s">
        <v>127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6" t="s">
        <v>89</v>
      </c>
      <c r="BK232" s="200">
        <f>ROUND(I232*H232,2)</f>
        <v>0</v>
      </c>
      <c r="BL232" s="16" t="s">
        <v>133</v>
      </c>
      <c r="BM232" s="199" t="s">
        <v>336</v>
      </c>
    </row>
    <row r="233" spans="1:65" s="13" customFormat="1">
      <c r="B233" s="201"/>
      <c r="C233" s="202"/>
      <c r="D233" s="203" t="s">
        <v>135</v>
      </c>
      <c r="E233" s="204" t="s">
        <v>1</v>
      </c>
      <c r="F233" s="205" t="s">
        <v>89</v>
      </c>
      <c r="G233" s="202"/>
      <c r="H233" s="206">
        <v>1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135</v>
      </c>
      <c r="AU233" s="212" t="s">
        <v>91</v>
      </c>
      <c r="AV233" s="13" t="s">
        <v>91</v>
      </c>
      <c r="AW233" s="13" t="s">
        <v>38</v>
      </c>
      <c r="AX233" s="13" t="s">
        <v>89</v>
      </c>
      <c r="AY233" s="212" t="s">
        <v>127</v>
      </c>
    </row>
    <row r="234" spans="1:65" s="2" customFormat="1" ht="16.5" customHeight="1">
      <c r="A234" s="34"/>
      <c r="B234" s="35"/>
      <c r="C234" s="224" t="s">
        <v>337</v>
      </c>
      <c r="D234" s="224" t="s">
        <v>193</v>
      </c>
      <c r="E234" s="225" t="s">
        <v>338</v>
      </c>
      <c r="F234" s="226" t="s">
        <v>339</v>
      </c>
      <c r="G234" s="227" t="s">
        <v>331</v>
      </c>
      <c r="H234" s="228">
        <v>2</v>
      </c>
      <c r="I234" s="229"/>
      <c r="J234" s="230">
        <f>ROUND(I234*H234,2)</f>
        <v>0</v>
      </c>
      <c r="K234" s="226" t="s">
        <v>717</v>
      </c>
      <c r="L234" s="231"/>
      <c r="M234" s="232" t="s">
        <v>1</v>
      </c>
      <c r="N234" s="233" t="s">
        <v>46</v>
      </c>
      <c r="O234" s="71"/>
      <c r="P234" s="197">
        <f>O234*H234</f>
        <v>0</v>
      </c>
      <c r="Q234" s="197">
        <v>1.41E-2</v>
      </c>
      <c r="R234" s="197">
        <f>Q234*H234</f>
        <v>2.8199999999999999E-2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170</v>
      </c>
      <c r="AT234" s="199" t="s">
        <v>193</v>
      </c>
      <c r="AU234" s="199" t="s">
        <v>91</v>
      </c>
      <c r="AY234" s="16" t="s">
        <v>127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6" t="s">
        <v>89</v>
      </c>
      <c r="BK234" s="200">
        <f>ROUND(I234*H234,2)</f>
        <v>0</v>
      </c>
      <c r="BL234" s="16" t="s">
        <v>133</v>
      </c>
      <c r="BM234" s="199" t="s">
        <v>340</v>
      </c>
    </row>
    <row r="235" spans="1:65" s="13" customFormat="1">
      <c r="B235" s="201"/>
      <c r="C235" s="202"/>
      <c r="D235" s="203" t="s">
        <v>135</v>
      </c>
      <c r="E235" s="204" t="s">
        <v>1</v>
      </c>
      <c r="F235" s="205" t="s">
        <v>91</v>
      </c>
      <c r="G235" s="202"/>
      <c r="H235" s="206">
        <v>2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135</v>
      </c>
      <c r="AU235" s="212" t="s">
        <v>91</v>
      </c>
      <c r="AV235" s="13" t="s">
        <v>91</v>
      </c>
      <c r="AW235" s="13" t="s">
        <v>38</v>
      </c>
      <c r="AX235" s="13" t="s">
        <v>89</v>
      </c>
      <c r="AY235" s="212" t="s">
        <v>127</v>
      </c>
    </row>
    <row r="236" spans="1:65" s="2" customFormat="1" ht="16.5" customHeight="1">
      <c r="A236" s="34"/>
      <c r="B236" s="35"/>
      <c r="C236" s="224" t="s">
        <v>341</v>
      </c>
      <c r="D236" s="224" t="s">
        <v>193</v>
      </c>
      <c r="E236" s="225" t="s">
        <v>342</v>
      </c>
      <c r="F236" s="226" t="s">
        <v>343</v>
      </c>
      <c r="G236" s="227" t="s">
        <v>331</v>
      </c>
      <c r="H236" s="228">
        <v>2</v>
      </c>
      <c r="I236" s="229"/>
      <c r="J236" s="230">
        <f>ROUND(I236*H236,2)</f>
        <v>0</v>
      </c>
      <c r="K236" s="226" t="s">
        <v>717</v>
      </c>
      <c r="L236" s="231"/>
      <c r="M236" s="232" t="s">
        <v>1</v>
      </c>
      <c r="N236" s="233" t="s">
        <v>46</v>
      </c>
      <c r="O236" s="71"/>
      <c r="P236" s="197">
        <f>O236*H236</f>
        <v>0</v>
      </c>
      <c r="Q236" s="197">
        <v>1.12E-2</v>
      </c>
      <c r="R236" s="197">
        <f>Q236*H236</f>
        <v>2.24E-2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170</v>
      </c>
      <c r="AT236" s="199" t="s">
        <v>193</v>
      </c>
      <c r="AU236" s="199" t="s">
        <v>91</v>
      </c>
      <c r="AY236" s="16" t="s">
        <v>127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6" t="s">
        <v>89</v>
      </c>
      <c r="BK236" s="200">
        <f>ROUND(I236*H236,2)</f>
        <v>0</v>
      </c>
      <c r="BL236" s="16" t="s">
        <v>133</v>
      </c>
      <c r="BM236" s="199" t="s">
        <v>344</v>
      </c>
    </row>
    <row r="237" spans="1:65" s="13" customFormat="1">
      <c r="B237" s="201"/>
      <c r="C237" s="202"/>
      <c r="D237" s="203" t="s">
        <v>135</v>
      </c>
      <c r="E237" s="204" t="s">
        <v>1</v>
      </c>
      <c r="F237" s="205" t="s">
        <v>91</v>
      </c>
      <c r="G237" s="202"/>
      <c r="H237" s="206">
        <v>2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135</v>
      </c>
      <c r="AU237" s="212" t="s">
        <v>91</v>
      </c>
      <c r="AV237" s="13" t="s">
        <v>91</v>
      </c>
      <c r="AW237" s="13" t="s">
        <v>38</v>
      </c>
      <c r="AX237" s="13" t="s">
        <v>89</v>
      </c>
      <c r="AY237" s="212" t="s">
        <v>127</v>
      </c>
    </row>
    <row r="238" spans="1:65" s="2" customFormat="1" ht="16.5" customHeight="1">
      <c r="A238" s="34"/>
      <c r="B238" s="35"/>
      <c r="C238" s="224" t="s">
        <v>345</v>
      </c>
      <c r="D238" s="224" t="s">
        <v>193</v>
      </c>
      <c r="E238" s="225" t="s">
        <v>346</v>
      </c>
      <c r="F238" s="226" t="s">
        <v>347</v>
      </c>
      <c r="G238" s="227" t="s">
        <v>331</v>
      </c>
      <c r="H238" s="228">
        <v>1</v>
      </c>
      <c r="I238" s="229"/>
      <c r="J238" s="230">
        <f>ROUND(I238*H238,2)</f>
        <v>0</v>
      </c>
      <c r="K238" s="226" t="s">
        <v>717</v>
      </c>
      <c r="L238" s="231"/>
      <c r="M238" s="232" t="s">
        <v>1</v>
      </c>
      <c r="N238" s="233" t="s">
        <v>46</v>
      </c>
      <c r="O238" s="71"/>
      <c r="P238" s="197">
        <f>O238*H238</f>
        <v>0</v>
      </c>
      <c r="Q238" s="197">
        <v>2.5899999999999999E-2</v>
      </c>
      <c r="R238" s="197">
        <f>Q238*H238</f>
        <v>2.5899999999999999E-2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170</v>
      </c>
      <c r="AT238" s="199" t="s">
        <v>193</v>
      </c>
      <c r="AU238" s="199" t="s">
        <v>91</v>
      </c>
      <c r="AY238" s="16" t="s">
        <v>127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6" t="s">
        <v>89</v>
      </c>
      <c r="BK238" s="200">
        <f>ROUND(I238*H238,2)</f>
        <v>0</v>
      </c>
      <c r="BL238" s="16" t="s">
        <v>133</v>
      </c>
      <c r="BM238" s="199" t="s">
        <v>348</v>
      </c>
    </row>
    <row r="239" spans="1:65" s="13" customFormat="1">
      <c r="B239" s="201"/>
      <c r="C239" s="202"/>
      <c r="D239" s="203" t="s">
        <v>135</v>
      </c>
      <c r="E239" s="204" t="s">
        <v>1</v>
      </c>
      <c r="F239" s="205" t="s">
        <v>89</v>
      </c>
      <c r="G239" s="202"/>
      <c r="H239" s="206">
        <v>1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135</v>
      </c>
      <c r="AU239" s="212" t="s">
        <v>91</v>
      </c>
      <c r="AV239" s="13" t="s">
        <v>91</v>
      </c>
      <c r="AW239" s="13" t="s">
        <v>38</v>
      </c>
      <c r="AX239" s="13" t="s">
        <v>89</v>
      </c>
      <c r="AY239" s="212" t="s">
        <v>127</v>
      </c>
    </row>
    <row r="240" spans="1:65" s="2" customFormat="1" ht="16.5" customHeight="1">
      <c r="A240" s="34"/>
      <c r="B240" s="35"/>
      <c r="C240" s="188" t="s">
        <v>349</v>
      </c>
      <c r="D240" s="188" t="s">
        <v>129</v>
      </c>
      <c r="E240" s="189" t="s">
        <v>350</v>
      </c>
      <c r="F240" s="190" t="s">
        <v>351</v>
      </c>
      <c r="G240" s="191" t="s">
        <v>331</v>
      </c>
      <c r="H240" s="192">
        <v>9</v>
      </c>
      <c r="I240" s="193"/>
      <c r="J240" s="194">
        <f>ROUND(I240*H240,2)</f>
        <v>0</v>
      </c>
      <c r="K240" s="190" t="s">
        <v>717</v>
      </c>
      <c r="L240" s="39"/>
      <c r="M240" s="195" t="s">
        <v>1</v>
      </c>
      <c r="N240" s="196" t="s">
        <v>46</v>
      </c>
      <c r="O240" s="71"/>
      <c r="P240" s="197">
        <f>O240*H240</f>
        <v>0</v>
      </c>
      <c r="Q240" s="197">
        <v>1.67E-3</v>
      </c>
      <c r="R240" s="197">
        <f>Q240*H240</f>
        <v>1.503E-2</v>
      </c>
      <c r="S240" s="197">
        <v>1.3769999999999999E-2</v>
      </c>
      <c r="T240" s="198">
        <f>S240*H240</f>
        <v>0.12393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133</v>
      </c>
      <c r="AT240" s="199" t="s">
        <v>129</v>
      </c>
      <c r="AU240" s="199" t="s">
        <v>91</v>
      </c>
      <c r="AY240" s="16" t="s">
        <v>127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6" t="s">
        <v>89</v>
      </c>
      <c r="BK240" s="200">
        <f>ROUND(I240*H240,2)</f>
        <v>0</v>
      </c>
      <c r="BL240" s="16" t="s">
        <v>133</v>
      </c>
      <c r="BM240" s="199" t="s">
        <v>352</v>
      </c>
    </row>
    <row r="241" spans="1:65" s="13" customFormat="1">
      <c r="B241" s="201"/>
      <c r="C241" s="202"/>
      <c r="D241" s="203" t="s">
        <v>135</v>
      </c>
      <c r="E241" s="204" t="s">
        <v>1</v>
      </c>
      <c r="F241" s="205" t="s">
        <v>176</v>
      </c>
      <c r="G241" s="202"/>
      <c r="H241" s="206">
        <v>9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135</v>
      </c>
      <c r="AU241" s="212" t="s">
        <v>91</v>
      </c>
      <c r="AV241" s="13" t="s">
        <v>91</v>
      </c>
      <c r="AW241" s="13" t="s">
        <v>38</v>
      </c>
      <c r="AX241" s="13" t="s">
        <v>89</v>
      </c>
      <c r="AY241" s="212" t="s">
        <v>127</v>
      </c>
    </row>
    <row r="242" spans="1:65" s="2" customFormat="1" ht="16.5" customHeight="1">
      <c r="A242" s="34"/>
      <c r="B242" s="35"/>
      <c r="C242" s="224" t="s">
        <v>353</v>
      </c>
      <c r="D242" s="224" t="s">
        <v>193</v>
      </c>
      <c r="E242" s="225" t="s">
        <v>354</v>
      </c>
      <c r="F242" s="226" t="s">
        <v>355</v>
      </c>
      <c r="G242" s="227" t="s">
        <v>331</v>
      </c>
      <c r="H242" s="228">
        <v>1</v>
      </c>
      <c r="I242" s="229"/>
      <c r="J242" s="230">
        <f>ROUND(I242*H242,2)</f>
        <v>0</v>
      </c>
      <c r="K242" s="226" t="s">
        <v>717</v>
      </c>
      <c r="L242" s="231"/>
      <c r="M242" s="232" t="s">
        <v>1</v>
      </c>
      <c r="N242" s="233" t="s">
        <v>46</v>
      </c>
      <c r="O242" s="71"/>
      <c r="P242" s="197">
        <f>O242*H242</f>
        <v>0</v>
      </c>
      <c r="Q242" s="197">
        <v>1.0699999999999999E-2</v>
      </c>
      <c r="R242" s="197">
        <f>Q242*H242</f>
        <v>1.0699999999999999E-2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170</v>
      </c>
      <c r="AT242" s="199" t="s">
        <v>193</v>
      </c>
      <c r="AU242" s="199" t="s">
        <v>91</v>
      </c>
      <c r="AY242" s="16" t="s">
        <v>127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6" t="s">
        <v>89</v>
      </c>
      <c r="BK242" s="200">
        <f>ROUND(I242*H242,2)</f>
        <v>0</v>
      </c>
      <c r="BL242" s="16" t="s">
        <v>133</v>
      </c>
      <c r="BM242" s="199" t="s">
        <v>356</v>
      </c>
    </row>
    <row r="243" spans="1:65" s="13" customFormat="1">
      <c r="B243" s="201"/>
      <c r="C243" s="202"/>
      <c r="D243" s="203" t="s">
        <v>135</v>
      </c>
      <c r="E243" s="204" t="s">
        <v>1</v>
      </c>
      <c r="F243" s="205" t="s">
        <v>89</v>
      </c>
      <c r="G243" s="202"/>
      <c r="H243" s="206">
        <v>1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135</v>
      </c>
      <c r="AU243" s="212" t="s">
        <v>91</v>
      </c>
      <c r="AV243" s="13" t="s">
        <v>91</v>
      </c>
      <c r="AW243" s="13" t="s">
        <v>38</v>
      </c>
      <c r="AX243" s="13" t="s">
        <v>89</v>
      </c>
      <c r="AY243" s="212" t="s">
        <v>127</v>
      </c>
    </row>
    <row r="244" spans="1:65" s="2" customFormat="1" ht="16.5" customHeight="1">
      <c r="A244" s="34"/>
      <c r="B244" s="35"/>
      <c r="C244" s="224" t="s">
        <v>357</v>
      </c>
      <c r="D244" s="224" t="s">
        <v>193</v>
      </c>
      <c r="E244" s="225" t="s">
        <v>358</v>
      </c>
      <c r="F244" s="226" t="s">
        <v>359</v>
      </c>
      <c r="G244" s="227" t="s">
        <v>331</v>
      </c>
      <c r="H244" s="228">
        <v>6</v>
      </c>
      <c r="I244" s="229"/>
      <c r="J244" s="230">
        <f>ROUND(I244*H244,2)</f>
        <v>0</v>
      </c>
      <c r="K244" s="226" t="s">
        <v>717</v>
      </c>
      <c r="L244" s="231"/>
      <c r="M244" s="232" t="s">
        <v>1</v>
      </c>
      <c r="N244" s="233" t="s">
        <v>46</v>
      </c>
      <c r="O244" s="71"/>
      <c r="P244" s="197">
        <f>O244*H244</f>
        <v>0</v>
      </c>
      <c r="Q244" s="197">
        <v>2.8E-3</v>
      </c>
      <c r="R244" s="197">
        <f>Q244*H244</f>
        <v>1.6799999999999999E-2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170</v>
      </c>
      <c r="AT244" s="199" t="s">
        <v>193</v>
      </c>
      <c r="AU244" s="199" t="s">
        <v>91</v>
      </c>
      <c r="AY244" s="16" t="s">
        <v>127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6" t="s">
        <v>89</v>
      </c>
      <c r="BK244" s="200">
        <f>ROUND(I244*H244,2)</f>
        <v>0</v>
      </c>
      <c r="BL244" s="16" t="s">
        <v>133</v>
      </c>
      <c r="BM244" s="199" t="s">
        <v>360</v>
      </c>
    </row>
    <row r="245" spans="1:65" s="13" customFormat="1">
      <c r="B245" s="201"/>
      <c r="C245" s="202"/>
      <c r="D245" s="203" t="s">
        <v>135</v>
      </c>
      <c r="E245" s="204" t="s">
        <v>1</v>
      </c>
      <c r="F245" s="205" t="s">
        <v>158</v>
      </c>
      <c r="G245" s="202"/>
      <c r="H245" s="206">
        <v>6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135</v>
      </c>
      <c r="AU245" s="212" t="s">
        <v>91</v>
      </c>
      <c r="AV245" s="13" t="s">
        <v>91</v>
      </c>
      <c r="AW245" s="13" t="s">
        <v>38</v>
      </c>
      <c r="AX245" s="13" t="s">
        <v>89</v>
      </c>
      <c r="AY245" s="212" t="s">
        <v>127</v>
      </c>
    </row>
    <row r="246" spans="1:65" s="2" customFormat="1" ht="24.15" customHeight="1">
      <c r="A246" s="34"/>
      <c r="B246" s="35"/>
      <c r="C246" s="224" t="s">
        <v>361</v>
      </c>
      <c r="D246" s="224" t="s">
        <v>193</v>
      </c>
      <c r="E246" s="225" t="s">
        <v>362</v>
      </c>
      <c r="F246" s="226" t="s">
        <v>363</v>
      </c>
      <c r="G246" s="227" t="s">
        <v>331</v>
      </c>
      <c r="H246" s="228">
        <v>2</v>
      </c>
      <c r="I246" s="229"/>
      <c r="J246" s="230">
        <f>ROUND(I246*H246,2)</f>
        <v>0</v>
      </c>
      <c r="K246" s="226" t="s">
        <v>717</v>
      </c>
      <c r="L246" s="231"/>
      <c r="M246" s="232" t="s">
        <v>1</v>
      </c>
      <c r="N246" s="233" t="s">
        <v>46</v>
      </c>
      <c r="O246" s="71"/>
      <c r="P246" s="197">
        <f>O246*H246</f>
        <v>0</v>
      </c>
      <c r="Q246" s="197">
        <v>1.0800000000000001E-2</v>
      </c>
      <c r="R246" s="197">
        <f>Q246*H246</f>
        <v>2.1600000000000001E-2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170</v>
      </c>
      <c r="AT246" s="199" t="s">
        <v>193</v>
      </c>
      <c r="AU246" s="199" t="s">
        <v>91</v>
      </c>
      <c r="AY246" s="16" t="s">
        <v>127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6" t="s">
        <v>89</v>
      </c>
      <c r="BK246" s="200">
        <f>ROUND(I246*H246,2)</f>
        <v>0</v>
      </c>
      <c r="BL246" s="16" t="s">
        <v>133</v>
      </c>
      <c r="BM246" s="199" t="s">
        <v>364</v>
      </c>
    </row>
    <row r="247" spans="1:65" s="13" customFormat="1">
      <c r="B247" s="201"/>
      <c r="C247" s="202"/>
      <c r="D247" s="203" t="s">
        <v>135</v>
      </c>
      <c r="E247" s="204" t="s">
        <v>1</v>
      </c>
      <c r="F247" s="205" t="s">
        <v>91</v>
      </c>
      <c r="G247" s="202"/>
      <c r="H247" s="206">
        <v>2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135</v>
      </c>
      <c r="AU247" s="212" t="s">
        <v>91</v>
      </c>
      <c r="AV247" s="13" t="s">
        <v>91</v>
      </c>
      <c r="AW247" s="13" t="s">
        <v>38</v>
      </c>
      <c r="AX247" s="13" t="s">
        <v>89</v>
      </c>
      <c r="AY247" s="212" t="s">
        <v>127</v>
      </c>
    </row>
    <row r="248" spans="1:65" s="2" customFormat="1" ht="16.5" customHeight="1">
      <c r="A248" s="34"/>
      <c r="B248" s="35"/>
      <c r="C248" s="188" t="s">
        <v>365</v>
      </c>
      <c r="D248" s="188" t="s">
        <v>129</v>
      </c>
      <c r="E248" s="189" t="s">
        <v>366</v>
      </c>
      <c r="F248" s="190" t="s">
        <v>367</v>
      </c>
      <c r="G248" s="191" t="s">
        <v>331</v>
      </c>
      <c r="H248" s="192">
        <v>2</v>
      </c>
      <c r="I248" s="193"/>
      <c r="J248" s="194">
        <f>ROUND(I248*H248,2)</f>
        <v>0</v>
      </c>
      <c r="K248" s="190" t="s">
        <v>717</v>
      </c>
      <c r="L248" s="39"/>
      <c r="M248" s="195" t="s">
        <v>1</v>
      </c>
      <c r="N248" s="196" t="s">
        <v>46</v>
      </c>
      <c r="O248" s="71"/>
      <c r="P248" s="197">
        <f>O248*H248</f>
        <v>0</v>
      </c>
      <c r="Q248" s="197">
        <v>1.7099999999999999E-3</v>
      </c>
      <c r="R248" s="197">
        <f>Q248*H248</f>
        <v>3.4199999999999999E-3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133</v>
      </c>
      <c r="AT248" s="199" t="s">
        <v>129</v>
      </c>
      <c r="AU248" s="199" t="s">
        <v>91</v>
      </c>
      <c r="AY248" s="16" t="s">
        <v>127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6" t="s">
        <v>89</v>
      </c>
      <c r="BK248" s="200">
        <f>ROUND(I248*H248,2)</f>
        <v>0</v>
      </c>
      <c r="BL248" s="16" t="s">
        <v>133</v>
      </c>
      <c r="BM248" s="199" t="s">
        <v>368</v>
      </c>
    </row>
    <row r="249" spans="1:65" s="13" customFormat="1">
      <c r="B249" s="201"/>
      <c r="C249" s="202"/>
      <c r="D249" s="203" t="s">
        <v>135</v>
      </c>
      <c r="E249" s="204" t="s">
        <v>1</v>
      </c>
      <c r="F249" s="205" t="s">
        <v>91</v>
      </c>
      <c r="G249" s="202"/>
      <c r="H249" s="206">
        <v>2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135</v>
      </c>
      <c r="AU249" s="212" t="s">
        <v>91</v>
      </c>
      <c r="AV249" s="13" t="s">
        <v>91</v>
      </c>
      <c r="AW249" s="13" t="s">
        <v>38</v>
      </c>
      <c r="AX249" s="13" t="s">
        <v>89</v>
      </c>
      <c r="AY249" s="212" t="s">
        <v>127</v>
      </c>
    </row>
    <row r="250" spans="1:65" s="2" customFormat="1" ht="16.5" customHeight="1">
      <c r="A250" s="34"/>
      <c r="B250" s="35"/>
      <c r="C250" s="224" t="s">
        <v>369</v>
      </c>
      <c r="D250" s="224" t="s">
        <v>193</v>
      </c>
      <c r="E250" s="225" t="s">
        <v>370</v>
      </c>
      <c r="F250" s="226" t="s">
        <v>371</v>
      </c>
      <c r="G250" s="227" t="s">
        <v>331</v>
      </c>
      <c r="H250" s="228">
        <v>1</v>
      </c>
      <c r="I250" s="229"/>
      <c r="J250" s="230">
        <f>ROUND(I250*H250,2)</f>
        <v>0</v>
      </c>
      <c r="K250" s="226" t="s">
        <v>717</v>
      </c>
      <c r="L250" s="231"/>
      <c r="M250" s="232" t="s">
        <v>1</v>
      </c>
      <c r="N250" s="233" t="s">
        <v>46</v>
      </c>
      <c r="O250" s="71"/>
      <c r="P250" s="197">
        <f>O250*H250</f>
        <v>0</v>
      </c>
      <c r="Q250" s="197">
        <v>1.78E-2</v>
      </c>
      <c r="R250" s="197">
        <f>Q250*H250</f>
        <v>1.78E-2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170</v>
      </c>
      <c r="AT250" s="199" t="s">
        <v>193</v>
      </c>
      <c r="AU250" s="199" t="s">
        <v>91</v>
      </c>
      <c r="AY250" s="16" t="s">
        <v>127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6" t="s">
        <v>89</v>
      </c>
      <c r="BK250" s="200">
        <f>ROUND(I250*H250,2)</f>
        <v>0</v>
      </c>
      <c r="BL250" s="16" t="s">
        <v>133</v>
      </c>
      <c r="BM250" s="199" t="s">
        <v>372</v>
      </c>
    </row>
    <row r="251" spans="1:65" s="13" customFormat="1">
      <c r="B251" s="201"/>
      <c r="C251" s="202"/>
      <c r="D251" s="203" t="s">
        <v>135</v>
      </c>
      <c r="E251" s="204" t="s">
        <v>1</v>
      </c>
      <c r="F251" s="205" t="s">
        <v>89</v>
      </c>
      <c r="G251" s="202"/>
      <c r="H251" s="206">
        <v>1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135</v>
      </c>
      <c r="AU251" s="212" t="s">
        <v>91</v>
      </c>
      <c r="AV251" s="13" t="s">
        <v>91</v>
      </c>
      <c r="AW251" s="13" t="s">
        <v>38</v>
      </c>
      <c r="AX251" s="13" t="s">
        <v>89</v>
      </c>
      <c r="AY251" s="212" t="s">
        <v>127</v>
      </c>
    </row>
    <row r="252" spans="1:65" s="2" customFormat="1" ht="16.5" customHeight="1">
      <c r="A252" s="34"/>
      <c r="B252" s="35"/>
      <c r="C252" s="224" t="s">
        <v>373</v>
      </c>
      <c r="D252" s="224" t="s">
        <v>193</v>
      </c>
      <c r="E252" s="225" t="s">
        <v>374</v>
      </c>
      <c r="F252" s="226" t="s">
        <v>375</v>
      </c>
      <c r="G252" s="227" t="s">
        <v>331</v>
      </c>
      <c r="H252" s="228">
        <v>1</v>
      </c>
      <c r="I252" s="229"/>
      <c r="J252" s="230">
        <f>ROUND(I252*H252,2)</f>
        <v>0</v>
      </c>
      <c r="K252" s="226" t="s">
        <v>717</v>
      </c>
      <c r="L252" s="231"/>
      <c r="M252" s="232" t="s">
        <v>1</v>
      </c>
      <c r="N252" s="233" t="s">
        <v>46</v>
      </c>
      <c r="O252" s="71"/>
      <c r="P252" s="197">
        <f>O252*H252</f>
        <v>0</v>
      </c>
      <c r="Q252" s="197">
        <v>1.9699999999999999E-2</v>
      </c>
      <c r="R252" s="197">
        <f>Q252*H252</f>
        <v>1.9699999999999999E-2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170</v>
      </c>
      <c r="AT252" s="199" t="s">
        <v>193</v>
      </c>
      <c r="AU252" s="199" t="s">
        <v>91</v>
      </c>
      <c r="AY252" s="16" t="s">
        <v>127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6" t="s">
        <v>89</v>
      </c>
      <c r="BK252" s="200">
        <f>ROUND(I252*H252,2)</f>
        <v>0</v>
      </c>
      <c r="BL252" s="16" t="s">
        <v>133</v>
      </c>
      <c r="BM252" s="199" t="s">
        <v>376</v>
      </c>
    </row>
    <row r="253" spans="1:65" s="13" customFormat="1">
      <c r="B253" s="201"/>
      <c r="C253" s="202"/>
      <c r="D253" s="203" t="s">
        <v>135</v>
      </c>
      <c r="E253" s="204" t="s">
        <v>1</v>
      </c>
      <c r="F253" s="205" t="s">
        <v>89</v>
      </c>
      <c r="G253" s="202"/>
      <c r="H253" s="206">
        <v>1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135</v>
      </c>
      <c r="AU253" s="212" t="s">
        <v>91</v>
      </c>
      <c r="AV253" s="13" t="s">
        <v>91</v>
      </c>
      <c r="AW253" s="13" t="s">
        <v>38</v>
      </c>
      <c r="AX253" s="13" t="s">
        <v>89</v>
      </c>
      <c r="AY253" s="212" t="s">
        <v>127</v>
      </c>
    </row>
    <row r="254" spans="1:65" s="2" customFormat="1" ht="16.5" customHeight="1">
      <c r="A254" s="34"/>
      <c r="B254" s="35"/>
      <c r="C254" s="188" t="s">
        <v>377</v>
      </c>
      <c r="D254" s="188" t="s">
        <v>129</v>
      </c>
      <c r="E254" s="189" t="s">
        <v>378</v>
      </c>
      <c r="F254" s="190" t="s">
        <v>379</v>
      </c>
      <c r="G254" s="191" t="s">
        <v>189</v>
      </c>
      <c r="H254" s="192">
        <v>0.2</v>
      </c>
      <c r="I254" s="193"/>
      <c r="J254" s="194">
        <f>ROUND(I254*H254,2)</f>
        <v>0</v>
      </c>
      <c r="K254" s="190" t="s">
        <v>717</v>
      </c>
      <c r="L254" s="39"/>
      <c r="M254" s="195" t="s">
        <v>1</v>
      </c>
      <c r="N254" s="196" t="s">
        <v>46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133</v>
      </c>
      <c r="AT254" s="199" t="s">
        <v>129</v>
      </c>
      <c r="AU254" s="199" t="s">
        <v>91</v>
      </c>
      <c r="AY254" s="16" t="s">
        <v>127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6" t="s">
        <v>89</v>
      </c>
      <c r="BK254" s="200">
        <f>ROUND(I254*H254,2)</f>
        <v>0</v>
      </c>
      <c r="BL254" s="16" t="s">
        <v>133</v>
      </c>
      <c r="BM254" s="199" t="s">
        <v>380</v>
      </c>
    </row>
    <row r="255" spans="1:65" s="13" customFormat="1">
      <c r="B255" s="201"/>
      <c r="C255" s="202"/>
      <c r="D255" s="203" t="s">
        <v>135</v>
      </c>
      <c r="E255" s="204" t="s">
        <v>1</v>
      </c>
      <c r="F255" s="205" t="s">
        <v>381</v>
      </c>
      <c r="G255" s="202"/>
      <c r="H255" s="206">
        <v>0.2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135</v>
      </c>
      <c r="AU255" s="212" t="s">
        <v>91</v>
      </c>
      <c r="AV255" s="13" t="s">
        <v>91</v>
      </c>
      <c r="AW255" s="13" t="s">
        <v>38</v>
      </c>
      <c r="AX255" s="13" t="s">
        <v>89</v>
      </c>
      <c r="AY255" s="212" t="s">
        <v>127</v>
      </c>
    </row>
    <row r="256" spans="1:65" s="2" customFormat="1" ht="16.5" customHeight="1">
      <c r="A256" s="34"/>
      <c r="B256" s="35"/>
      <c r="C256" s="224" t="s">
        <v>382</v>
      </c>
      <c r="D256" s="224" t="s">
        <v>193</v>
      </c>
      <c r="E256" s="225" t="s">
        <v>383</v>
      </c>
      <c r="F256" s="226" t="s">
        <v>384</v>
      </c>
      <c r="G256" s="227" t="s">
        <v>189</v>
      </c>
      <c r="H256" s="228">
        <v>0.2</v>
      </c>
      <c r="I256" s="229"/>
      <c r="J256" s="230">
        <f>ROUND(I256*H256,2)</f>
        <v>0</v>
      </c>
      <c r="K256" s="226" t="s">
        <v>717</v>
      </c>
      <c r="L256" s="231"/>
      <c r="M256" s="232" t="s">
        <v>1</v>
      </c>
      <c r="N256" s="233" t="s">
        <v>46</v>
      </c>
      <c r="O256" s="71"/>
      <c r="P256" s="197">
        <f>O256*H256</f>
        <v>0</v>
      </c>
      <c r="Q256" s="197">
        <v>1.47E-3</v>
      </c>
      <c r="R256" s="197">
        <f>Q256*H256</f>
        <v>2.9399999999999999E-4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170</v>
      </c>
      <c r="AT256" s="199" t="s">
        <v>193</v>
      </c>
      <c r="AU256" s="199" t="s">
        <v>91</v>
      </c>
      <c r="AY256" s="16" t="s">
        <v>127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6" t="s">
        <v>89</v>
      </c>
      <c r="BK256" s="200">
        <f>ROUND(I256*H256,2)</f>
        <v>0</v>
      </c>
      <c r="BL256" s="16" t="s">
        <v>133</v>
      </c>
      <c r="BM256" s="199" t="s">
        <v>385</v>
      </c>
    </row>
    <row r="257" spans="1:65" s="13" customFormat="1">
      <c r="B257" s="201"/>
      <c r="C257" s="202"/>
      <c r="D257" s="203" t="s">
        <v>135</v>
      </c>
      <c r="E257" s="204" t="s">
        <v>1</v>
      </c>
      <c r="F257" s="205" t="s">
        <v>381</v>
      </c>
      <c r="G257" s="202"/>
      <c r="H257" s="206">
        <v>0.2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135</v>
      </c>
      <c r="AU257" s="212" t="s">
        <v>91</v>
      </c>
      <c r="AV257" s="13" t="s">
        <v>91</v>
      </c>
      <c r="AW257" s="13" t="s">
        <v>38</v>
      </c>
      <c r="AX257" s="13" t="s">
        <v>89</v>
      </c>
      <c r="AY257" s="212" t="s">
        <v>127</v>
      </c>
    </row>
    <row r="258" spans="1:65" s="2" customFormat="1" ht="16.5" customHeight="1">
      <c r="A258" s="34"/>
      <c r="B258" s="35"/>
      <c r="C258" s="188" t="s">
        <v>386</v>
      </c>
      <c r="D258" s="188" t="s">
        <v>129</v>
      </c>
      <c r="E258" s="189" t="s">
        <v>387</v>
      </c>
      <c r="F258" s="190" t="s">
        <v>388</v>
      </c>
      <c r="G258" s="191" t="s">
        <v>189</v>
      </c>
      <c r="H258" s="192">
        <v>22.2</v>
      </c>
      <c r="I258" s="193"/>
      <c r="J258" s="194">
        <f>ROUND(I258*H258,2)</f>
        <v>0</v>
      </c>
      <c r="K258" s="190" t="s">
        <v>717</v>
      </c>
      <c r="L258" s="39"/>
      <c r="M258" s="195" t="s">
        <v>1</v>
      </c>
      <c r="N258" s="196" t="s">
        <v>46</v>
      </c>
      <c r="O258" s="71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133</v>
      </c>
      <c r="AT258" s="199" t="s">
        <v>129</v>
      </c>
      <c r="AU258" s="199" t="s">
        <v>91</v>
      </c>
      <c r="AY258" s="16" t="s">
        <v>127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6" t="s">
        <v>89</v>
      </c>
      <c r="BK258" s="200">
        <f>ROUND(I258*H258,2)</f>
        <v>0</v>
      </c>
      <c r="BL258" s="16" t="s">
        <v>133</v>
      </c>
      <c r="BM258" s="199" t="s">
        <v>389</v>
      </c>
    </row>
    <row r="259" spans="1:65" s="13" customFormat="1">
      <c r="B259" s="201"/>
      <c r="C259" s="202"/>
      <c r="D259" s="203" t="s">
        <v>135</v>
      </c>
      <c r="E259" s="204" t="s">
        <v>1</v>
      </c>
      <c r="F259" s="205" t="s">
        <v>390</v>
      </c>
      <c r="G259" s="202"/>
      <c r="H259" s="206">
        <v>22.2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135</v>
      </c>
      <c r="AU259" s="212" t="s">
        <v>91</v>
      </c>
      <c r="AV259" s="13" t="s">
        <v>91</v>
      </c>
      <c r="AW259" s="13" t="s">
        <v>38</v>
      </c>
      <c r="AX259" s="13" t="s">
        <v>89</v>
      </c>
      <c r="AY259" s="212" t="s">
        <v>127</v>
      </c>
    </row>
    <row r="260" spans="1:65" s="2" customFormat="1" ht="16.5" customHeight="1">
      <c r="A260" s="34"/>
      <c r="B260" s="35"/>
      <c r="C260" s="224" t="s">
        <v>391</v>
      </c>
      <c r="D260" s="224" t="s">
        <v>193</v>
      </c>
      <c r="E260" s="225" t="s">
        <v>392</v>
      </c>
      <c r="F260" s="226" t="s">
        <v>393</v>
      </c>
      <c r="G260" s="227" t="s">
        <v>189</v>
      </c>
      <c r="H260" s="228">
        <v>22.533000000000001</v>
      </c>
      <c r="I260" s="229"/>
      <c r="J260" s="230">
        <f>ROUND(I260*H260,2)</f>
        <v>0</v>
      </c>
      <c r="K260" s="226" t="s">
        <v>717</v>
      </c>
      <c r="L260" s="231"/>
      <c r="M260" s="232" t="s">
        <v>1</v>
      </c>
      <c r="N260" s="233" t="s">
        <v>46</v>
      </c>
      <c r="O260" s="71"/>
      <c r="P260" s="197">
        <f>O260*H260</f>
        <v>0</v>
      </c>
      <c r="Q260" s="197">
        <v>2.1800000000000001E-3</v>
      </c>
      <c r="R260" s="197">
        <f>Q260*H260</f>
        <v>4.9121940000000003E-2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170</v>
      </c>
      <c r="AT260" s="199" t="s">
        <v>193</v>
      </c>
      <c r="AU260" s="199" t="s">
        <v>91</v>
      </c>
      <c r="AY260" s="16" t="s">
        <v>127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6" t="s">
        <v>89</v>
      </c>
      <c r="BK260" s="200">
        <f>ROUND(I260*H260,2)</f>
        <v>0</v>
      </c>
      <c r="BL260" s="16" t="s">
        <v>133</v>
      </c>
      <c r="BM260" s="199" t="s">
        <v>394</v>
      </c>
    </row>
    <row r="261" spans="1:65" s="13" customFormat="1">
      <c r="B261" s="201"/>
      <c r="C261" s="202"/>
      <c r="D261" s="203" t="s">
        <v>135</v>
      </c>
      <c r="E261" s="204" t="s">
        <v>1</v>
      </c>
      <c r="F261" s="205" t="s">
        <v>395</v>
      </c>
      <c r="G261" s="202"/>
      <c r="H261" s="206">
        <v>22.2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135</v>
      </c>
      <c r="AU261" s="212" t="s">
        <v>91</v>
      </c>
      <c r="AV261" s="13" t="s">
        <v>91</v>
      </c>
      <c r="AW261" s="13" t="s">
        <v>38</v>
      </c>
      <c r="AX261" s="13" t="s">
        <v>89</v>
      </c>
      <c r="AY261" s="212" t="s">
        <v>127</v>
      </c>
    </row>
    <row r="262" spans="1:65" s="13" customFormat="1">
      <c r="B262" s="201"/>
      <c r="C262" s="202"/>
      <c r="D262" s="203" t="s">
        <v>135</v>
      </c>
      <c r="E262" s="202"/>
      <c r="F262" s="205" t="s">
        <v>396</v>
      </c>
      <c r="G262" s="202"/>
      <c r="H262" s="206">
        <v>22.533000000000001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135</v>
      </c>
      <c r="AU262" s="212" t="s">
        <v>91</v>
      </c>
      <c r="AV262" s="13" t="s">
        <v>91</v>
      </c>
      <c r="AW262" s="13" t="s">
        <v>4</v>
      </c>
      <c r="AX262" s="13" t="s">
        <v>89</v>
      </c>
      <c r="AY262" s="212" t="s">
        <v>127</v>
      </c>
    </row>
    <row r="263" spans="1:65" s="2" customFormat="1" ht="16.5" customHeight="1">
      <c r="A263" s="34"/>
      <c r="B263" s="35"/>
      <c r="C263" s="188" t="s">
        <v>397</v>
      </c>
      <c r="D263" s="188" t="s">
        <v>129</v>
      </c>
      <c r="E263" s="189" t="s">
        <v>398</v>
      </c>
      <c r="F263" s="190" t="s">
        <v>399</v>
      </c>
      <c r="G263" s="191" t="s">
        <v>189</v>
      </c>
      <c r="H263" s="192">
        <v>22.2</v>
      </c>
      <c r="I263" s="193"/>
      <c r="J263" s="194">
        <f>ROUND(I263*H263,2)</f>
        <v>0</v>
      </c>
      <c r="K263" s="190" t="s">
        <v>717</v>
      </c>
      <c r="L263" s="39"/>
      <c r="M263" s="195" t="s">
        <v>1</v>
      </c>
      <c r="N263" s="196" t="s">
        <v>46</v>
      </c>
      <c r="O263" s="71"/>
      <c r="P263" s="197">
        <f>O263*H263</f>
        <v>0</v>
      </c>
      <c r="Q263" s="197">
        <v>0</v>
      </c>
      <c r="R263" s="197">
        <f>Q263*H263</f>
        <v>0</v>
      </c>
      <c r="S263" s="197">
        <v>5.0000000000000001E-3</v>
      </c>
      <c r="T263" s="198">
        <f>S263*H263</f>
        <v>0.111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133</v>
      </c>
      <c r="AT263" s="199" t="s">
        <v>129</v>
      </c>
      <c r="AU263" s="199" t="s">
        <v>91</v>
      </c>
      <c r="AY263" s="16" t="s">
        <v>127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6" t="s">
        <v>89</v>
      </c>
      <c r="BK263" s="200">
        <f>ROUND(I263*H263,2)</f>
        <v>0</v>
      </c>
      <c r="BL263" s="16" t="s">
        <v>133</v>
      </c>
      <c r="BM263" s="199" t="s">
        <v>400</v>
      </c>
    </row>
    <row r="264" spans="1:65" s="13" customFormat="1">
      <c r="B264" s="201"/>
      <c r="C264" s="202"/>
      <c r="D264" s="203" t="s">
        <v>135</v>
      </c>
      <c r="E264" s="204" t="s">
        <v>1</v>
      </c>
      <c r="F264" s="205" t="s">
        <v>395</v>
      </c>
      <c r="G264" s="202"/>
      <c r="H264" s="206">
        <v>22.2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135</v>
      </c>
      <c r="AU264" s="212" t="s">
        <v>91</v>
      </c>
      <c r="AV264" s="13" t="s">
        <v>91</v>
      </c>
      <c r="AW264" s="13" t="s">
        <v>38</v>
      </c>
      <c r="AX264" s="13" t="s">
        <v>89</v>
      </c>
      <c r="AY264" s="212" t="s">
        <v>127</v>
      </c>
    </row>
    <row r="265" spans="1:65" s="2" customFormat="1" ht="16.5" customHeight="1">
      <c r="A265" s="34"/>
      <c r="B265" s="35"/>
      <c r="C265" s="188" t="s">
        <v>401</v>
      </c>
      <c r="D265" s="188" t="s">
        <v>129</v>
      </c>
      <c r="E265" s="189" t="s">
        <v>402</v>
      </c>
      <c r="F265" s="190" t="s">
        <v>403</v>
      </c>
      <c r="G265" s="191" t="s">
        <v>331</v>
      </c>
      <c r="H265" s="192">
        <v>1</v>
      </c>
      <c r="I265" s="193"/>
      <c r="J265" s="194">
        <f>ROUND(I265*H265,2)</f>
        <v>0</v>
      </c>
      <c r="K265" s="190" t="s">
        <v>717</v>
      </c>
      <c r="L265" s="39"/>
      <c r="M265" s="195" t="s">
        <v>1</v>
      </c>
      <c r="N265" s="196" t="s">
        <v>46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133</v>
      </c>
      <c r="AT265" s="199" t="s">
        <v>129</v>
      </c>
      <c r="AU265" s="199" t="s">
        <v>91</v>
      </c>
      <c r="AY265" s="16" t="s">
        <v>127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6" t="s">
        <v>89</v>
      </c>
      <c r="BK265" s="200">
        <f>ROUND(I265*H265,2)</f>
        <v>0</v>
      </c>
      <c r="BL265" s="16" t="s">
        <v>133</v>
      </c>
      <c r="BM265" s="199" t="s">
        <v>404</v>
      </c>
    </row>
    <row r="266" spans="1:65" s="13" customFormat="1">
      <c r="B266" s="201"/>
      <c r="C266" s="202"/>
      <c r="D266" s="203" t="s">
        <v>135</v>
      </c>
      <c r="E266" s="204" t="s">
        <v>1</v>
      </c>
      <c r="F266" s="205" t="s">
        <v>89</v>
      </c>
      <c r="G266" s="202"/>
      <c r="H266" s="206">
        <v>1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135</v>
      </c>
      <c r="AU266" s="212" t="s">
        <v>91</v>
      </c>
      <c r="AV266" s="13" t="s">
        <v>91</v>
      </c>
      <c r="AW266" s="13" t="s">
        <v>38</v>
      </c>
      <c r="AX266" s="13" t="s">
        <v>89</v>
      </c>
      <c r="AY266" s="212" t="s">
        <v>127</v>
      </c>
    </row>
    <row r="267" spans="1:65" s="2" customFormat="1" ht="16.5" customHeight="1">
      <c r="A267" s="34"/>
      <c r="B267" s="35"/>
      <c r="C267" s="224" t="s">
        <v>405</v>
      </c>
      <c r="D267" s="224" t="s">
        <v>193</v>
      </c>
      <c r="E267" s="225" t="s">
        <v>406</v>
      </c>
      <c r="F267" s="226" t="s">
        <v>407</v>
      </c>
      <c r="G267" s="227" t="s">
        <v>331</v>
      </c>
      <c r="H267" s="228">
        <v>1</v>
      </c>
      <c r="I267" s="229"/>
      <c r="J267" s="230">
        <f>ROUND(I267*H267,2)</f>
        <v>0</v>
      </c>
      <c r="K267" s="226" t="s">
        <v>717</v>
      </c>
      <c r="L267" s="231"/>
      <c r="M267" s="232" t="s">
        <v>1</v>
      </c>
      <c r="N267" s="233" t="s">
        <v>46</v>
      </c>
      <c r="O267" s="71"/>
      <c r="P267" s="197">
        <f>O267*H267</f>
        <v>0</v>
      </c>
      <c r="Q267" s="197">
        <v>1.9000000000000001E-4</v>
      </c>
      <c r="R267" s="197">
        <f>Q267*H267</f>
        <v>1.9000000000000001E-4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170</v>
      </c>
      <c r="AT267" s="199" t="s">
        <v>193</v>
      </c>
      <c r="AU267" s="199" t="s">
        <v>91</v>
      </c>
      <c r="AY267" s="16" t="s">
        <v>127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6" t="s">
        <v>89</v>
      </c>
      <c r="BK267" s="200">
        <f>ROUND(I267*H267,2)</f>
        <v>0</v>
      </c>
      <c r="BL267" s="16" t="s">
        <v>133</v>
      </c>
      <c r="BM267" s="199" t="s">
        <v>408</v>
      </c>
    </row>
    <row r="268" spans="1:65" s="13" customFormat="1">
      <c r="B268" s="201"/>
      <c r="C268" s="202"/>
      <c r="D268" s="203" t="s">
        <v>135</v>
      </c>
      <c r="E268" s="204" t="s">
        <v>1</v>
      </c>
      <c r="F268" s="205" t="s">
        <v>89</v>
      </c>
      <c r="G268" s="202"/>
      <c r="H268" s="206">
        <v>1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135</v>
      </c>
      <c r="AU268" s="212" t="s">
        <v>91</v>
      </c>
      <c r="AV268" s="13" t="s">
        <v>91</v>
      </c>
      <c r="AW268" s="13" t="s">
        <v>38</v>
      </c>
      <c r="AX268" s="13" t="s">
        <v>89</v>
      </c>
      <c r="AY268" s="212" t="s">
        <v>127</v>
      </c>
    </row>
    <row r="269" spans="1:65" s="2" customFormat="1" ht="16.5" customHeight="1">
      <c r="A269" s="34"/>
      <c r="B269" s="35"/>
      <c r="C269" s="188" t="s">
        <v>409</v>
      </c>
      <c r="D269" s="188" t="s">
        <v>129</v>
      </c>
      <c r="E269" s="189" t="s">
        <v>410</v>
      </c>
      <c r="F269" s="190" t="s">
        <v>411</v>
      </c>
      <c r="G269" s="191" t="s">
        <v>331</v>
      </c>
      <c r="H269" s="192">
        <v>1</v>
      </c>
      <c r="I269" s="193"/>
      <c r="J269" s="194">
        <f>ROUND(I269*H269,2)</f>
        <v>0</v>
      </c>
      <c r="K269" s="190" t="s">
        <v>717</v>
      </c>
      <c r="L269" s="39"/>
      <c r="M269" s="195" t="s">
        <v>1</v>
      </c>
      <c r="N269" s="196" t="s">
        <v>46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133</v>
      </c>
      <c r="AT269" s="199" t="s">
        <v>129</v>
      </c>
      <c r="AU269" s="199" t="s">
        <v>91</v>
      </c>
      <c r="AY269" s="16" t="s">
        <v>127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6" t="s">
        <v>89</v>
      </c>
      <c r="BK269" s="200">
        <f>ROUND(I269*H269,2)</f>
        <v>0</v>
      </c>
      <c r="BL269" s="16" t="s">
        <v>133</v>
      </c>
      <c r="BM269" s="199" t="s">
        <v>412</v>
      </c>
    </row>
    <row r="270" spans="1:65" s="13" customFormat="1">
      <c r="B270" s="201"/>
      <c r="C270" s="202"/>
      <c r="D270" s="203" t="s">
        <v>135</v>
      </c>
      <c r="E270" s="204" t="s">
        <v>1</v>
      </c>
      <c r="F270" s="205" t="s">
        <v>89</v>
      </c>
      <c r="G270" s="202"/>
      <c r="H270" s="206">
        <v>1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135</v>
      </c>
      <c r="AU270" s="212" t="s">
        <v>91</v>
      </c>
      <c r="AV270" s="13" t="s">
        <v>91</v>
      </c>
      <c r="AW270" s="13" t="s">
        <v>38</v>
      </c>
      <c r="AX270" s="13" t="s">
        <v>89</v>
      </c>
      <c r="AY270" s="212" t="s">
        <v>127</v>
      </c>
    </row>
    <row r="271" spans="1:65" s="2" customFormat="1" ht="16.5" customHeight="1">
      <c r="A271" s="34"/>
      <c r="B271" s="35"/>
      <c r="C271" s="224" t="s">
        <v>413</v>
      </c>
      <c r="D271" s="224" t="s">
        <v>193</v>
      </c>
      <c r="E271" s="225" t="s">
        <v>414</v>
      </c>
      <c r="F271" s="226" t="s">
        <v>415</v>
      </c>
      <c r="G271" s="227" t="s">
        <v>331</v>
      </c>
      <c r="H271" s="228">
        <v>1</v>
      </c>
      <c r="I271" s="229"/>
      <c r="J271" s="230">
        <f>ROUND(I271*H271,2)</f>
        <v>0</v>
      </c>
      <c r="K271" s="226" t="s">
        <v>717</v>
      </c>
      <c r="L271" s="231"/>
      <c r="M271" s="232" t="s">
        <v>1</v>
      </c>
      <c r="N271" s="233" t="s">
        <v>46</v>
      </c>
      <c r="O271" s="71"/>
      <c r="P271" s="197">
        <f>O271*H271</f>
        <v>0</v>
      </c>
      <c r="Q271" s="197">
        <v>4.2999999999999999E-4</v>
      </c>
      <c r="R271" s="197">
        <f>Q271*H271</f>
        <v>4.2999999999999999E-4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170</v>
      </c>
      <c r="AT271" s="199" t="s">
        <v>193</v>
      </c>
      <c r="AU271" s="199" t="s">
        <v>91</v>
      </c>
      <c r="AY271" s="16" t="s">
        <v>127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6" t="s">
        <v>89</v>
      </c>
      <c r="BK271" s="200">
        <f>ROUND(I271*H271,2)</f>
        <v>0</v>
      </c>
      <c r="BL271" s="16" t="s">
        <v>133</v>
      </c>
      <c r="BM271" s="199" t="s">
        <v>416</v>
      </c>
    </row>
    <row r="272" spans="1:65" s="13" customFormat="1">
      <c r="B272" s="201"/>
      <c r="C272" s="202"/>
      <c r="D272" s="203" t="s">
        <v>135</v>
      </c>
      <c r="E272" s="204" t="s">
        <v>1</v>
      </c>
      <c r="F272" s="205" t="s">
        <v>89</v>
      </c>
      <c r="G272" s="202"/>
      <c r="H272" s="206">
        <v>1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135</v>
      </c>
      <c r="AU272" s="212" t="s">
        <v>91</v>
      </c>
      <c r="AV272" s="13" t="s">
        <v>91</v>
      </c>
      <c r="AW272" s="13" t="s">
        <v>38</v>
      </c>
      <c r="AX272" s="13" t="s">
        <v>89</v>
      </c>
      <c r="AY272" s="212" t="s">
        <v>127</v>
      </c>
    </row>
    <row r="273" spans="1:65" s="2" customFormat="1" ht="16.5" customHeight="1">
      <c r="A273" s="34"/>
      <c r="B273" s="35"/>
      <c r="C273" s="188" t="s">
        <v>417</v>
      </c>
      <c r="D273" s="188" t="s">
        <v>129</v>
      </c>
      <c r="E273" s="189" t="s">
        <v>418</v>
      </c>
      <c r="F273" s="190" t="s">
        <v>419</v>
      </c>
      <c r="G273" s="191" t="s">
        <v>331</v>
      </c>
      <c r="H273" s="192">
        <v>10</v>
      </c>
      <c r="I273" s="193"/>
      <c r="J273" s="194">
        <f>ROUND(I273*H273,2)</f>
        <v>0</v>
      </c>
      <c r="K273" s="190" t="s">
        <v>717</v>
      </c>
      <c r="L273" s="39"/>
      <c r="M273" s="195" t="s">
        <v>1</v>
      </c>
      <c r="N273" s="196" t="s">
        <v>46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133</v>
      </c>
      <c r="AT273" s="199" t="s">
        <v>129</v>
      </c>
      <c r="AU273" s="199" t="s">
        <v>91</v>
      </c>
      <c r="AY273" s="16" t="s">
        <v>127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6" t="s">
        <v>89</v>
      </c>
      <c r="BK273" s="200">
        <f>ROUND(I273*H273,2)</f>
        <v>0</v>
      </c>
      <c r="BL273" s="16" t="s">
        <v>133</v>
      </c>
      <c r="BM273" s="199" t="s">
        <v>420</v>
      </c>
    </row>
    <row r="274" spans="1:65" s="13" customFormat="1">
      <c r="B274" s="201"/>
      <c r="C274" s="202"/>
      <c r="D274" s="203" t="s">
        <v>135</v>
      </c>
      <c r="E274" s="204" t="s">
        <v>1</v>
      </c>
      <c r="F274" s="205" t="s">
        <v>421</v>
      </c>
      <c r="G274" s="202"/>
      <c r="H274" s="206">
        <v>10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135</v>
      </c>
      <c r="AU274" s="212" t="s">
        <v>91</v>
      </c>
      <c r="AV274" s="13" t="s">
        <v>91</v>
      </c>
      <c r="AW274" s="13" t="s">
        <v>38</v>
      </c>
      <c r="AX274" s="13" t="s">
        <v>89</v>
      </c>
      <c r="AY274" s="212" t="s">
        <v>127</v>
      </c>
    </row>
    <row r="275" spans="1:65" s="2" customFormat="1" ht="16.5" customHeight="1">
      <c r="A275" s="34"/>
      <c r="B275" s="35"/>
      <c r="C275" s="224" t="s">
        <v>422</v>
      </c>
      <c r="D275" s="224" t="s">
        <v>193</v>
      </c>
      <c r="E275" s="225" t="s">
        <v>423</v>
      </c>
      <c r="F275" s="226" t="s">
        <v>424</v>
      </c>
      <c r="G275" s="227" t="s">
        <v>331</v>
      </c>
      <c r="H275" s="228">
        <v>10</v>
      </c>
      <c r="I275" s="229"/>
      <c r="J275" s="230">
        <f>ROUND(I275*H275,2)</f>
        <v>0</v>
      </c>
      <c r="K275" s="226" t="s">
        <v>717</v>
      </c>
      <c r="L275" s="231"/>
      <c r="M275" s="232" t="s">
        <v>1</v>
      </c>
      <c r="N275" s="233" t="s">
        <v>46</v>
      </c>
      <c r="O275" s="71"/>
      <c r="P275" s="197">
        <f>O275*H275</f>
        <v>0</v>
      </c>
      <c r="Q275" s="197">
        <v>7.2000000000000005E-4</v>
      </c>
      <c r="R275" s="197">
        <f>Q275*H275</f>
        <v>7.2000000000000007E-3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170</v>
      </c>
      <c r="AT275" s="199" t="s">
        <v>193</v>
      </c>
      <c r="AU275" s="199" t="s">
        <v>91</v>
      </c>
      <c r="AY275" s="16" t="s">
        <v>127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6" t="s">
        <v>89</v>
      </c>
      <c r="BK275" s="200">
        <f>ROUND(I275*H275,2)</f>
        <v>0</v>
      </c>
      <c r="BL275" s="16" t="s">
        <v>133</v>
      </c>
      <c r="BM275" s="199" t="s">
        <v>425</v>
      </c>
    </row>
    <row r="276" spans="1:65" s="13" customFormat="1">
      <c r="B276" s="201"/>
      <c r="C276" s="202"/>
      <c r="D276" s="203" t="s">
        <v>135</v>
      </c>
      <c r="E276" s="204" t="s">
        <v>1</v>
      </c>
      <c r="F276" s="205" t="s">
        <v>426</v>
      </c>
      <c r="G276" s="202"/>
      <c r="H276" s="206">
        <v>10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135</v>
      </c>
      <c r="AU276" s="212" t="s">
        <v>91</v>
      </c>
      <c r="AV276" s="13" t="s">
        <v>91</v>
      </c>
      <c r="AW276" s="13" t="s">
        <v>38</v>
      </c>
      <c r="AX276" s="13" t="s">
        <v>89</v>
      </c>
      <c r="AY276" s="212" t="s">
        <v>127</v>
      </c>
    </row>
    <row r="277" spans="1:65" s="2" customFormat="1" ht="16.5" customHeight="1">
      <c r="A277" s="34"/>
      <c r="B277" s="35"/>
      <c r="C277" s="188" t="s">
        <v>427</v>
      </c>
      <c r="D277" s="188" t="s">
        <v>129</v>
      </c>
      <c r="E277" s="189" t="s">
        <v>428</v>
      </c>
      <c r="F277" s="190" t="s">
        <v>429</v>
      </c>
      <c r="G277" s="191" t="s">
        <v>331</v>
      </c>
      <c r="H277" s="192">
        <v>8</v>
      </c>
      <c r="I277" s="193"/>
      <c r="J277" s="194">
        <f>ROUND(I277*H277,2)</f>
        <v>0</v>
      </c>
      <c r="K277" s="190" t="s">
        <v>717</v>
      </c>
      <c r="L277" s="39"/>
      <c r="M277" s="195" t="s">
        <v>1</v>
      </c>
      <c r="N277" s="196" t="s">
        <v>46</v>
      </c>
      <c r="O277" s="71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133</v>
      </c>
      <c r="AT277" s="199" t="s">
        <v>129</v>
      </c>
      <c r="AU277" s="199" t="s">
        <v>91</v>
      </c>
      <c r="AY277" s="16" t="s">
        <v>127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6" t="s">
        <v>89</v>
      </c>
      <c r="BK277" s="200">
        <f>ROUND(I277*H277,2)</f>
        <v>0</v>
      </c>
      <c r="BL277" s="16" t="s">
        <v>133</v>
      </c>
      <c r="BM277" s="199" t="s">
        <v>430</v>
      </c>
    </row>
    <row r="278" spans="1:65" s="13" customFormat="1">
      <c r="B278" s="201"/>
      <c r="C278" s="202"/>
      <c r="D278" s="203" t="s">
        <v>135</v>
      </c>
      <c r="E278" s="204" t="s">
        <v>1</v>
      </c>
      <c r="F278" s="205" t="s">
        <v>170</v>
      </c>
      <c r="G278" s="202"/>
      <c r="H278" s="206">
        <v>8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135</v>
      </c>
      <c r="AU278" s="212" t="s">
        <v>91</v>
      </c>
      <c r="AV278" s="13" t="s">
        <v>91</v>
      </c>
      <c r="AW278" s="13" t="s">
        <v>38</v>
      </c>
      <c r="AX278" s="13" t="s">
        <v>89</v>
      </c>
      <c r="AY278" s="212" t="s">
        <v>127</v>
      </c>
    </row>
    <row r="279" spans="1:65" s="2" customFormat="1" ht="16.5" customHeight="1">
      <c r="A279" s="34"/>
      <c r="B279" s="35"/>
      <c r="C279" s="224" t="s">
        <v>431</v>
      </c>
      <c r="D279" s="224" t="s">
        <v>193</v>
      </c>
      <c r="E279" s="225" t="s">
        <v>432</v>
      </c>
      <c r="F279" s="226" t="s">
        <v>433</v>
      </c>
      <c r="G279" s="227" t="s">
        <v>331</v>
      </c>
      <c r="H279" s="228">
        <v>8</v>
      </c>
      <c r="I279" s="229"/>
      <c r="J279" s="230">
        <f>ROUND(I279*H279,2)</f>
        <v>0</v>
      </c>
      <c r="K279" s="226" t="s">
        <v>717</v>
      </c>
      <c r="L279" s="231"/>
      <c r="M279" s="232" t="s">
        <v>1</v>
      </c>
      <c r="N279" s="233" t="s">
        <v>46</v>
      </c>
      <c r="O279" s="71"/>
      <c r="P279" s="197">
        <f>O279*H279</f>
        <v>0</v>
      </c>
      <c r="Q279" s="197">
        <v>1.2099999999999999E-3</v>
      </c>
      <c r="R279" s="197">
        <f>Q279*H279</f>
        <v>9.6799999999999994E-3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170</v>
      </c>
      <c r="AT279" s="199" t="s">
        <v>193</v>
      </c>
      <c r="AU279" s="199" t="s">
        <v>91</v>
      </c>
      <c r="AY279" s="16" t="s">
        <v>127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6" t="s">
        <v>89</v>
      </c>
      <c r="BK279" s="200">
        <f>ROUND(I279*H279,2)</f>
        <v>0</v>
      </c>
      <c r="BL279" s="16" t="s">
        <v>133</v>
      </c>
      <c r="BM279" s="199" t="s">
        <v>434</v>
      </c>
    </row>
    <row r="280" spans="1:65" s="13" customFormat="1">
      <c r="B280" s="201"/>
      <c r="C280" s="202"/>
      <c r="D280" s="203" t="s">
        <v>135</v>
      </c>
      <c r="E280" s="204" t="s">
        <v>1</v>
      </c>
      <c r="F280" s="205" t="s">
        <v>170</v>
      </c>
      <c r="G280" s="202"/>
      <c r="H280" s="206">
        <v>8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135</v>
      </c>
      <c r="AU280" s="212" t="s">
        <v>91</v>
      </c>
      <c r="AV280" s="13" t="s">
        <v>91</v>
      </c>
      <c r="AW280" s="13" t="s">
        <v>38</v>
      </c>
      <c r="AX280" s="13" t="s">
        <v>89</v>
      </c>
      <c r="AY280" s="212" t="s">
        <v>127</v>
      </c>
    </row>
    <row r="281" spans="1:65" s="2" customFormat="1" ht="16.5" customHeight="1">
      <c r="A281" s="34"/>
      <c r="B281" s="35"/>
      <c r="C281" s="188" t="s">
        <v>435</v>
      </c>
      <c r="D281" s="188" t="s">
        <v>129</v>
      </c>
      <c r="E281" s="189" t="s">
        <v>436</v>
      </c>
      <c r="F281" s="190" t="s">
        <v>437</v>
      </c>
      <c r="G281" s="191" t="s">
        <v>331</v>
      </c>
      <c r="H281" s="192">
        <v>6</v>
      </c>
      <c r="I281" s="193"/>
      <c r="J281" s="194">
        <f>ROUND(I281*H281,2)</f>
        <v>0</v>
      </c>
      <c r="K281" s="190" t="s">
        <v>717</v>
      </c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133</v>
      </c>
      <c r="AT281" s="199" t="s">
        <v>129</v>
      </c>
      <c r="AU281" s="199" t="s">
        <v>91</v>
      </c>
      <c r="AY281" s="16" t="s">
        <v>127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6" t="s">
        <v>89</v>
      </c>
      <c r="BK281" s="200">
        <f>ROUND(I281*H281,2)</f>
        <v>0</v>
      </c>
      <c r="BL281" s="16" t="s">
        <v>133</v>
      </c>
      <c r="BM281" s="199" t="s">
        <v>438</v>
      </c>
    </row>
    <row r="282" spans="1:65" s="13" customFormat="1">
      <c r="B282" s="201"/>
      <c r="C282" s="202"/>
      <c r="D282" s="203" t="s">
        <v>135</v>
      </c>
      <c r="E282" s="204" t="s">
        <v>1</v>
      </c>
      <c r="F282" s="205" t="s">
        <v>158</v>
      </c>
      <c r="G282" s="202"/>
      <c r="H282" s="206">
        <v>6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135</v>
      </c>
      <c r="AU282" s="212" t="s">
        <v>91</v>
      </c>
      <c r="AV282" s="13" t="s">
        <v>91</v>
      </c>
      <c r="AW282" s="13" t="s">
        <v>38</v>
      </c>
      <c r="AX282" s="13" t="s">
        <v>89</v>
      </c>
      <c r="AY282" s="212" t="s">
        <v>127</v>
      </c>
    </row>
    <row r="283" spans="1:65" s="2" customFormat="1" ht="16.5" customHeight="1">
      <c r="A283" s="34"/>
      <c r="B283" s="35"/>
      <c r="C283" s="224" t="s">
        <v>439</v>
      </c>
      <c r="D283" s="224" t="s">
        <v>193</v>
      </c>
      <c r="E283" s="225" t="s">
        <v>440</v>
      </c>
      <c r="F283" s="226" t="s">
        <v>441</v>
      </c>
      <c r="G283" s="227" t="s">
        <v>331</v>
      </c>
      <c r="H283" s="228">
        <v>6</v>
      </c>
      <c r="I283" s="229"/>
      <c r="J283" s="230">
        <f>ROUND(I283*H283,2)</f>
        <v>0</v>
      </c>
      <c r="K283" s="226" t="s">
        <v>717</v>
      </c>
      <c r="L283" s="231"/>
      <c r="M283" s="232" t="s">
        <v>1</v>
      </c>
      <c r="N283" s="233" t="s">
        <v>46</v>
      </c>
      <c r="O283" s="71"/>
      <c r="P283" s="197">
        <f>O283*H283</f>
        <v>0</v>
      </c>
      <c r="Q283" s="197">
        <v>7.2000000000000005E-4</v>
      </c>
      <c r="R283" s="197">
        <f>Q283*H283</f>
        <v>4.3200000000000001E-3</v>
      </c>
      <c r="S283" s="197">
        <v>0</v>
      </c>
      <c r="T283" s="19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9" t="s">
        <v>170</v>
      </c>
      <c r="AT283" s="199" t="s">
        <v>193</v>
      </c>
      <c r="AU283" s="199" t="s">
        <v>91</v>
      </c>
      <c r="AY283" s="16" t="s">
        <v>127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6" t="s">
        <v>89</v>
      </c>
      <c r="BK283" s="200">
        <f>ROUND(I283*H283,2)</f>
        <v>0</v>
      </c>
      <c r="BL283" s="16" t="s">
        <v>133</v>
      </c>
      <c r="BM283" s="199" t="s">
        <v>442</v>
      </c>
    </row>
    <row r="284" spans="1:65" s="13" customFormat="1">
      <c r="B284" s="201"/>
      <c r="C284" s="202"/>
      <c r="D284" s="203" t="s">
        <v>135</v>
      </c>
      <c r="E284" s="204" t="s">
        <v>1</v>
      </c>
      <c r="F284" s="205" t="s">
        <v>158</v>
      </c>
      <c r="G284" s="202"/>
      <c r="H284" s="206">
        <v>6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135</v>
      </c>
      <c r="AU284" s="212" t="s">
        <v>91</v>
      </c>
      <c r="AV284" s="13" t="s">
        <v>91</v>
      </c>
      <c r="AW284" s="13" t="s">
        <v>38</v>
      </c>
      <c r="AX284" s="13" t="s">
        <v>89</v>
      </c>
      <c r="AY284" s="212" t="s">
        <v>127</v>
      </c>
    </row>
    <row r="285" spans="1:65" s="2" customFormat="1" ht="16.5" customHeight="1">
      <c r="A285" s="34"/>
      <c r="B285" s="35"/>
      <c r="C285" s="188" t="s">
        <v>443</v>
      </c>
      <c r="D285" s="188" t="s">
        <v>129</v>
      </c>
      <c r="E285" s="189" t="s">
        <v>444</v>
      </c>
      <c r="F285" s="190" t="s">
        <v>445</v>
      </c>
      <c r="G285" s="191" t="s">
        <v>331</v>
      </c>
      <c r="H285" s="192">
        <v>1</v>
      </c>
      <c r="I285" s="193"/>
      <c r="J285" s="194">
        <f>ROUND(I285*H285,2)</f>
        <v>0</v>
      </c>
      <c r="K285" s="190" t="s">
        <v>139</v>
      </c>
      <c r="L285" s="39"/>
      <c r="M285" s="195" t="s">
        <v>1</v>
      </c>
      <c r="N285" s="196" t="s">
        <v>46</v>
      </c>
      <c r="O285" s="71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133</v>
      </c>
      <c r="AT285" s="199" t="s">
        <v>129</v>
      </c>
      <c r="AU285" s="199" t="s">
        <v>91</v>
      </c>
      <c r="AY285" s="16" t="s">
        <v>127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6" t="s">
        <v>89</v>
      </c>
      <c r="BK285" s="200">
        <f>ROUND(I285*H285,2)</f>
        <v>0</v>
      </c>
      <c r="BL285" s="16" t="s">
        <v>133</v>
      </c>
      <c r="BM285" s="199" t="s">
        <v>446</v>
      </c>
    </row>
    <row r="286" spans="1:65" s="13" customFormat="1">
      <c r="B286" s="201"/>
      <c r="C286" s="202"/>
      <c r="D286" s="203" t="s">
        <v>135</v>
      </c>
      <c r="E286" s="204" t="s">
        <v>1</v>
      </c>
      <c r="F286" s="205" t="s">
        <v>89</v>
      </c>
      <c r="G286" s="202"/>
      <c r="H286" s="206">
        <v>1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135</v>
      </c>
      <c r="AU286" s="212" t="s">
        <v>91</v>
      </c>
      <c r="AV286" s="13" t="s">
        <v>91</v>
      </c>
      <c r="AW286" s="13" t="s">
        <v>38</v>
      </c>
      <c r="AX286" s="13" t="s">
        <v>89</v>
      </c>
      <c r="AY286" s="212" t="s">
        <v>127</v>
      </c>
    </row>
    <row r="287" spans="1:65" s="2" customFormat="1" ht="16.5" customHeight="1">
      <c r="A287" s="34"/>
      <c r="B287" s="35"/>
      <c r="C287" s="224" t="s">
        <v>447</v>
      </c>
      <c r="D287" s="224" t="s">
        <v>193</v>
      </c>
      <c r="E287" s="225" t="s">
        <v>448</v>
      </c>
      <c r="F287" s="226" t="s">
        <v>449</v>
      </c>
      <c r="G287" s="227" t="s">
        <v>331</v>
      </c>
      <c r="H287" s="228">
        <v>1</v>
      </c>
      <c r="I287" s="229"/>
      <c r="J287" s="230">
        <f>ROUND(I287*H287,2)</f>
        <v>0</v>
      </c>
      <c r="K287" s="226" t="s">
        <v>717</v>
      </c>
      <c r="L287" s="231"/>
      <c r="M287" s="232" t="s">
        <v>1</v>
      </c>
      <c r="N287" s="233" t="s">
        <v>46</v>
      </c>
      <c r="O287" s="71"/>
      <c r="P287" s="197">
        <f>O287*H287</f>
        <v>0</v>
      </c>
      <c r="Q287" s="197">
        <v>1.64E-3</v>
      </c>
      <c r="R287" s="197">
        <f>Q287*H287</f>
        <v>1.64E-3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170</v>
      </c>
      <c r="AT287" s="199" t="s">
        <v>193</v>
      </c>
      <c r="AU287" s="199" t="s">
        <v>91</v>
      </c>
      <c r="AY287" s="16" t="s">
        <v>127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6" t="s">
        <v>89</v>
      </c>
      <c r="BK287" s="200">
        <f>ROUND(I287*H287,2)</f>
        <v>0</v>
      </c>
      <c r="BL287" s="16" t="s">
        <v>133</v>
      </c>
      <c r="BM287" s="199" t="s">
        <v>450</v>
      </c>
    </row>
    <row r="288" spans="1:65" s="13" customFormat="1">
      <c r="B288" s="201"/>
      <c r="C288" s="202"/>
      <c r="D288" s="203" t="s">
        <v>135</v>
      </c>
      <c r="E288" s="204" t="s">
        <v>1</v>
      </c>
      <c r="F288" s="205" t="s">
        <v>89</v>
      </c>
      <c r="G288" s="202"/>
      <c r="H288" s="206">
        <v>1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135</v>
      </c>
      <c r="AU288" s="212" t="s">
        <v>91</v>
      </c>
      <c r="AV288" s="13" t="s">
        <v>91</v>
      </c>
      <c r="AW288" s="13" t="s">
        <v>38</v>
      </c>
      <c r="AX288" s="13" t="s">
        <v>89</v>
      </c>
      <c r="AY288" s="212" t="s">
        <v>127</v>
      </c>
    </row>
    <row r="289" spans="1:65" s="2" customFormat="1" ht="16.5" customHeight="1">
      <c r="A289" s="34"/>
      <c r="B289" s="35"/>
      <c r="C289" s="188" t="s">
        <v>451</v>
      </c>
      <c r="D289" s="188" t="s">
        <v>129</v>
      </c>
      <c r="E289" s="189" t="s">
        <v>452</v>
      </c>
      <c r="F289" s="190" t="s">
        <v>453</v>
      </c>
      <c r="G289" s="191" t="s">
        <v>331</v>
      </c>
      <c r="H289" s="192">
        <v>1</v>
      </c>
      <c r="I289" s="193"/>
      <c r="J289" s="194">
        <f>ROUND(I289*H289,2)</f>
        <v>0</v>
      </c>
      <c r="K289" s="190" t="s">
        <v>717</v>
      </c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6.9999999999999999E-4</v>
      </c>
      <c r="R289" s="197">
        <f>Q289*H289</f>
        <v>6.9999999999999999E-4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133</v>
      </c>
      <c r="AT289" s="199" t="s">
        <v>129</v>
      </c>
      <c r="AU289" s="199" t="s">
        <v>91</v>
      </c>
      <c r="AY289" s="16" t="s">
        <v>127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6" t="s">
        <v>89</v>
      </c>
      <c r="BK289" s="200">
        <f>ROUND(I289*H289,2)</f>
        <v>0</v>
      </c>
      <c r="BL289" s="16" t="s">
        <v>133</v>
      </c>
      <c r="BM289" s="199" t="s">
        <v>454</v>
      </c>
    </row>
    <row r="290" spans="1:65" s="13" customFormat="1">
      <c r="B290" s="201"/>
      <c r="C290" s="202"/>
      <c r="D290" s="203" t="s">
        <v>135</v>
      </c>
      <c r="E290" s="204" t="s">
        <v>1</v>
      </c>
      <c r="F290" s="205" t="s">
        <v>89</v>
      </c>
      <c r="G290" s="202"/>
      <c r="H290" s="206">
        <v>1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135</v>
      </c>
      <c r="AU290" s="212" t="s">
        <v>91</v>
      </c>
      <c r="AV290" s="13" t="s">
        <v>91</v>
      </c>
      <c r="AW290" s="13" t="s">
        <v>38</v>
      </c>
      <c r="AX290" s="13" t="s">
        <v>89</v>
      </c>
      <c r="AY290" s="212" t="s">
        <v>127</v>
      </c>
    </row>
    <row r="291" spans="1:65" s="2" customFormat="1" ht="16.5" customHeight="1">
      <c r="A291" s="34"/>
      <c r="B291" s="35"/>
      <c r="C291" s="224" t="s">
        <v>455</v>
      </c>
      <c r="D291" s="224" t="s">
        <v>193</v>
      </c>
      <c r="E291" s="225" t="s">
        <v>456</v>
      </c>
      <c r="F291" s="226" t="s">
        <v>457</v>
      </c>
      <c r="G291" s="227" t="s">
        <v>331</v>
      </c>
      <c r="H291" s="228">
        <v>1</v>
      </c>
      <c r="I291" s="229"/>
      <c r="J291" s="230">
        <f>ROUND(I291*H291,2)</f>
        <v>0</v>
      </c>
      <c r="K291" s="226" t="s">
        <v>717</v>
      </c>
      <c r="L291" s="231"/>
      <c r="M291" s="232" t="s">
        <v>1</v>
      </c>
      <c r="N291" s="233" t="s">
        <v>46</v>
      </c>
      <c r="O291" s="71"/>
      <c r="P291" s="197">
        <f>O291*H291</f>
        <v>0</v>
      </c>
      <c r="Q291" s="197">
        <v>4.7999999999999996E-3</v>
      </c>
      <c r="R291" s="197">
        <f>Q291*H291</f>
        <v>4.7999999999999996E-3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170</v>
      </c>
      <c r="AT291" s="199" t="s">
        <v>193</v>
      </c>
      <c r="AU291" s="199" t="s">
        <v>91</v>
      </c>
      <c r="AY291" s="16" t="s">
        <v>127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6" t="s">
        <v>89</v>
      </c>
      <c r="BK291" s="200">
        <f>ROUND(I291*H291,2)</f>
        <v>0</v>
      </c>
      <c r="BL291" s="16" t="s">
        <v>133</v>
      </c>
      <c r="BM291" s="199" t="s">
        <v>458</v>
      </c>
    </row>
    <row r="292" spans="1:65" s="13" customFormat="1">
      <c r="B292" s="201"/>
      <c r="C292" s="202"/>
      <c r="D292" s="203" t="s">
        <v>135</v>
      </c>
      <c r="E292" s="204" t="s">
        <v>1</v>
      </c>
      <c r="F292" s="205" t="s">
        <v>89</v>
      </c>
      <c r="G292" s="202"/>
      <c r="H292" s="206">
        <v>1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135</v>
      </c>
      <c r="AU292" s="212" t="s">
        <v>91</v>
      </c>
      <c r="AV292" s="13" t="s">
        <v>91</v>
      </c>
      <c r="AW292" s="13" t="s">
        <v>38</v>
      </c>
      <c r="AX292" s="13" t="s">
        <v>89</v>
      </c>
      <c r="AY292" s="212" t="s">
        <v>127</v>
      </c>
    </row>
    <row r="293" spans="1:65" s="2" customFormat="1" ht="16.5" customHeight="1">
      <c r="A293" s="34"/>
      <c r="B293" s="35"/>
      <c r="C293" s="188" t="s">
        <v>459</v>
      </c>
      <c r="D293" s="188" t="s">
        <v>129</v>
      </c>
      <c r="E293" s="189" t="s">
        <v>460</v>
      </c>
      <c r="F293" s="190" t="s">
        <v>461</v>
      </c>
      <c r="G293" s="191" t="s">
        <v>331</v>
      </c>
      <c r="H293" s="192">
        <v>1</v>
      </c>
      <c r="I293" s="193"/>
      <c r="J293" s="194">
        <f>ROUND(I293*H293,2)</f>
        <v>0</v>
      </c>
      <c r="K293" s="190" t="s">
        <v>717</v>
      </c>
      <c r="L293" s="39"/>
      <c r="M293" s="195" t="s">
        <v>1</v>
      </c>
      <c r="N293" s="196" t="s">
        <v>46</v>
      </c>
      <c r="O293" s="71"/>
      <c r="P293" s="197">
        <f>O293*H293</f>
        <v>0</v>
      </c>
      <c r="Q293" s="197">
        <v>1.6199999999999999E-3</v>
      </c>
      <c r="R293" s="197">
        <f>Q293*H293</f>
        <v>1.6199999999999999E-3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133</v>
      </c>
      <c r="AT293" s="199" t="s">
        <v>129</v>
      </c>
      <c r="AU293" s="199" t="s">
        <v>91</v>
      </c>
      <c r="AY293" s="16" t="s">
        <v>127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6" t="s">
        <v>89</v>
      </c>
      <c r="BK293" s="200">
        <f>ROUND(I293*H293,2)</f>
        <v>0</v>
      </c>
      <c r="BL293" s="16" t="s">
        <v>133</v>
      </c>
      <c r="BM293" s="199" t="s">
        <v>462</v>
      </c>
    </row>
    <row r="294" spans="1:65" s="13" customFormat="1">
      <c r="B294" s="201"/>
      <c r="C294" s="202"/>
      <c r="D294" s="203" t="s">
        <v>135</v>
      </c>
      <c r="E294" s="204" t="s">
        <v>1</v>
      </c>
      <c r="F294" s="205" t="s">
        <v>89</v>
      </c>
      <c r="G294" s="202"/>
      <c r="H294" s="206">
        <v>1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135</v>
      </c>
      <c r="AU294" s="212" t="s">
        <v>91</v>
      </c>
      <c r="AV294" s="13" t="s">
        <v>91</v>
      </c>
      <c r="AW294" s="13" t="s">
        <v>38</v>
      </c>
      <c r="AX294" s="13" t="s">
        <v>89</v>
      </c>
      <c r="AY294" s="212" t="s">
        <v>127</v>
      </c>
    </row>
    <row r="295" spans="1:65" s="2" customFormat="1" ht="16.5" customHeight="1">
      <c r="A295" s="34"/>
      <c r="B295" s="35"/>
      <c r="C295" s="224" t="s">
        <v>463</v>
      </c>
      <c r="D295" s="224" t="s">
        <v>193</v>
      </c>
      <c r="E295" s="225" t="s">
        <v>464</v>
      </c>
      <c r="F295" s="226" t="s">
        <v>465</v>
      </c>
      <c r="G295" s="227" t="s">
        <v>331</v>
      </c>
      <c r="H295" s="228">
        <v>1</v>
      </c>
      <c r="I295" s="229"/>
      <c r="J295" s="230">
        <f>ROUND(I295*H295,2)</f>
        <v>0</v>
      </c>
      <c r="K295" s="226" t="s">
        <v>717</v>
      </c>
      <c r="L295" s="231"/>
      <c r="M295" s="232" t="s">
        <v>1</v>
      </c>
      <c r="N295" s="233" t="s">
        <v>46</v>
      </c>
      <c r="O295" s="71"/>
      <c r="P295" s="197">
        <f>O295*H295</f>
        <v>0</v>
      </c>
      <c r="Q295" s="197">
        <v>1.847E-2</v>
      </c>
      <c r="R295" s="197">
        <f>Q295*H295</f>
        <v>1.847E-2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170</v>
      </c>
      <c r="AT295" s="199" t="s">
        <v>193</v>
      </c>
      <c r="AU295" s="199" t="s">
        <v>91</v>
      </c>
      <c r="AY295" s="16" t="s">
        <v>127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6" t="s">
        <v>89</v>
      </c>
      <c r="BK295" s="200">
        <f>ROUND(I295*H295,2)</f>
        <v>0</v>
      </c>
      <c r="BL295" s="16" t="s">
        <v>133</v>
      </c>
      <c r="BM295" s="199" t="s">
        <v>466</v>
      </c>
    </row>
    <row r="296" spans="1:65" s="13" customFormat="1">
      <c r="B296" s="201"/>
      <c r="C296" s="202"/>
      <c r="D296" s="203" t="s">
        <v>135</v>
      </c>
      <c r="E296" s="204" t="s">
        <v>1</v>
      </c>
      <c r="F296" s="205" t="s">
        <v>89</v>
      </c>
      <c r="G296" s="202"/>
      <c r="H296" s="206">
        <v>1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135</v>
      </c>
      <c r="AU296" s="212" t="s">
        <v>91</v>
      </c>
      <c r="AV296" s="13" t="s">
        <v>91</v>
      </c>
      <c r="AW296" s="13" t="s">
        <v>38</v>
      </c>
      <c r="AX296" s="13" t="s">
        <v>89</v>
      </c>
      <c r="AY296" s="212" t="s">
        <v>127</v>
      </c>
    </row>
    <row r="297" spans="1:65" s="2" customFormat="1" ht="16.5" customHeight="1">
      <c r="A297" s="34"/>
      <c r="B297" s="35"/>
      <c r="C297" s="224" t="s">
        <v>467</v>
      </c>
      <c r="D297" s="224" t="s">
        <v>193</v>
      </c>
      <c r="E297" s="225" t="s">
        <v>468</v>
      </c>
      <c r="F297" s="226" t="s">
        <v>469</v>
      </c>
      <c r="G297" s="227" t="s">
        <v>331</v>
      </c>
      <c r="H297" s="228">
        <v>1</v>
      </c>
      <c r="I297" s="229"/>
      <c r="J297" s="230">
        <f>ROUND(I297*H297,2)</f>
        <v>0</v>
      </c>
      <c r="K297" s="226" t="s">
        <v>717</v>
      </c>
      <c r="L297" s="231"/>
      <c r="M297" s="232" t="s">
        <v>1</v>
      </c>
      <c r="N297" s="233" t="s">
        <v>46</v>
      </c>
      <c r="O297" s="71"/>
      <c r="P297" s="197">
        <f>O297*H297</f>
        <v>0</v>
      </c>
      <c r="Q297" s="197">
        <v>3.5000000000000001E-3</v>
      </c>
      <c r="R297" s="197">
        <f>Q297*H297</f>
        <v>3.5000000000000001E-3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170</v>
      </c>
      <c r="AT297" s="199" t="s">
        <v>193</v>
      </c>
      <c r="AU297" s="199" t="s">
        <v>91</v>
      </c>
      <c r="AY297" s="16" t="s">
        <v>127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6" t="s">
        <v>89</v>
      </c>
      <c r="BK297" s="200">
        <f>ROUND(I297*H297,2)</f>
        <v>0</v>
      </c>
      <c r="BL297" s="16" t="s">
        <v>133</v>
      </c>
      <c r="BM297" s="199" t="s">
        <v>470</v>
      </c>
    </row>
    <row r="298" spans="1:65" s="13" customFormat="1">
      <c r="B298" s="201"/>
      <c r="C298" s="202"/>
      <c r="D298" s="203" t="s">
        <v>135</v>
      </c>
      <c r="E298" s="204" t="s">
        <v>1</v>
      </c>
      <c r="F298" s="205" t="s">
        <v>89</v>
      </c>
      <c r="G298" s="202"/>
      <c r="H298" s="206">
        <v>1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135</v>
      </c>
      <c r="AU298" s="212" t="s">
        <v>91</v>
      </c>
      <c r="AV298" s="13" t="s">
        <v>91</v>
      </c>
      <c r="AW298" s="13" t="s">
        <v>38</v>
      </c>
      <c r="AX298" s="13" t="s">
        <v>89</v>
      </c>
      <c r="AY298" s="212" t="s">
        <v>127</v>
      </c>
    </row>
    <row r="299" spans="1:65" s="2" customFormat="1" ht="16.5" customHeight="1">
      <c r="A299" s="34"/>
      <c r="B299" s="35"/>
      <c r="C299" s="188" t="s">
        <v>471</v>
      </c>
      <c r="D299" s="188" t="s">
        <v>129</v>
      </c>
      <c r="E299" s="189" t="s">
        <v>472</v>
      </c>
      <c r="F299" s="190" t="s">
        <v>473</v>
      </c>
      <c r="G299" s="191" t="s">
        <v>331</v>
      </c>
      <c r="H299" s="192">
        <v>2</v>
      </c>
      <c r="I299" s="193"/>
      <c r="J299" s="194">
        <f>ROUND(I299*H299,2)</f>
        <v>0</v>
      </c>
      <c r="K299" s="190" t="s">
        <v>717</v>
      </c>
      <c r="L299" s="39"/>
      <c r="M299" s="195" t="s">
        <v>1</v>
      </c>
      <c r="N299" s="196" t="s">
        <v>46</v>
      </c>
      <c r="O299" s="71"/>
      <c r="P299" s="197">
        <f>O299*H299</f>
        <v>0</v>
      </c>
      <c r="Q299" s="197">
        <v>0</v>
      </c>
      <c r="R299" s="197">
        <f>Q299*H299</f>
        <v>0</v>
      </c>
      <c r="S299" s="197">
        <v>1.7299999999999999E-2</v>
      </c>
      <c r="T299" s="198">
        <f>S299*H299</f>
        <v>3.4599999999999999E-2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133</v>
      </c>
      <c r="AT299" s="199" t="s">
        <v>129</v>
      </c>
      <c r="AU299" s="199" t="s">
        <v>91</v>
      </c>
      <c r="AY299" s="16" t="s">
        <v>127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6" t="s">
        <v>89</v>
      </c>
      <c r="BK299" s="200">
        <f>ROUND(I299*H299,2)</f>
        <v>0</v>
      </c>
      <c r="BL299" s="16" t="s">
        <v>133</v>
      </c>
      <c r="BM299" s="199" t="s">
        <v>474</v>
      </c>
    </row>
    <row r="300" spans="1:65" s="13" customFormat="1">
      <c r="B300" s="201"/>
      <c r="C300" s="202"/>
      <c r="D300" s="203" t="s">
        <v>135</v>
      </c>
      <c r="E300" s="204" t="s">
        <v>1</v>
      </c>
      <c r="F300" s="205" t="s">
        <v>91</v>
      </c>
      <c r="G300" s="202"/>
      <c r="H300" s="206">
        <v>2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135</v>
      </c>
      <c r="AU300" s="212" t="s">
        <v>91</v>
      </c>
      <c r="AV300" s="13" t="s">
        <v>91</v>
      </c>
      <c r="AW300" s="13" t="s">
        <v>38</v>
      </c>
      <c r="AX300" s="13" t="s">
        <v>89</v>
      </c>
      <c r="AY300" s="212" t="s">
        <v>127</v>
      </c>
    </row>
    <row r="301" spans="1:65" s="2" customFormat="1" ht="16.5" customHeight="1">
      <c r="A301" s="34"/>
      <c r="B301" s="35"/>
      <c r="C301" s="188" t="s">
        <v>475</v>
      </c>
      <c r="D301" s="188" t="s">
        <v>129</v>
      </c>
      <c r="E301" s="189" t="s">
        <v>476</v>
      </c>
      <c r="F301" s="190" t="s">
        <v>477</v>
      </c>
      <c r="G301" s="191" t="s">
        <v>331</v>
      </c>
      <c r="H301" s="192">
        <v>2</v>
      </c>
      <c r="I301" s="193"/>
      <c r="J301" s="194">
        <f>ROUND(I301*H301,2)</f>
        <v>0</v>
      </c>
      <c r="K301" s="190" t="s">
        <v>717</v>
      </c>
      <c r="L301" s="39"/>
      <c r="M301" s="195" t="s">
        <v>1</v>
      </c>
      <c r="N301" s="196" t="s">
        <v>46</v>
      </c>
      <c r="O301" s="71"/>
      <c r="P301" s="197">
        <f>O301*H301</f>
        <v>0</v>
      </c>
      <c r="Q301" s="197">
        <v>1.3600000000000001E-3</v>
      </c>
      <c r="R301" s="197">
        <f>Q301*H301</f>
        <v>2.7200000000000002E-3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133</v>
      </c>
      <c r="AT301" s="199" t="s">
        <v>129</v>
      </c>
      <c r="AU301" s="199" t="s">
        <v>91</v>
      </c>
      <c r="AY301" s="16" t="s">
        <v>127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6" t="s">
        <v>89</v>
      </c>
      <c r="BK301" s="200">
        <f>ROUND(I301*H301,2)</f>
        <v>0</v>
      </c>
      <c r="BL301" s="16" t="s">
        <v>133</v>
      </c>
      <c r="BM301" s="199" t="s">
        <v>478</v>
      </c>
    </row>
    <row r="302" spans="1:65" s="13" customFormat="1">
      <c r="B302" s="201"/>
      <c r="C302" s="202"/>
      <c r="D302" s="203" t="s">
        <v>135</v>
      </c>
      <c r="E302" s="204" t="s">
        <v>1</v>
      </c>
      <c r="F302" s="205" t="s">
        <v>91</v>
      </c>
      <c r="G302" s="202"/>
      <c r="H302" s="206">
        <v>2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135</v>
      </c>
      <c r="AU302" s="212" t="s">
        <v>91</v>
      </c>
      <c r="AV302" s="13" t="s">
        <v>91</v>
      </c>
      <c r="AW302" s="13" t="s">
        <v>38</v>
      </c>
      <c r="AX302" s="13" t="s">
        <v>89</v>
      </c>
      <c r="AY302" s="212" t="s">
        <v>127</v>
      </c>
    </row>
    <row r="303" spans="1:65" s="2" customFormat="1" ht="16.5" customHeight="1">
      <c r="A303" s="34"/>
      <c r="B303" s="35"/>
      <c r="C303" s="224" t="s">
        <v>479</v>
      </c>
      <c r="D303" s="224" t="s">
        <v>193</v>
      </c>
      <c r="E303" s="225" t="s">
        <v>480</v>
      </c>
      <c r="F303" s="226" t="s">
        <v>481</v>
      </c>
      <c r="G303" s="227" t="s">
        <v>331</v>
      </c>
      <c r="H303" s="228">
        <v>1</v>
      </c>
      <c r="I303" s="229"/>
      <c r="J303" s="230">
        <f>ROUND(I303*H303,2)</f>
        <v>0</v>
      </c>
      <c r="K303" s="226" t="s">
        <v>717</v>
      </c>
      <c r="L303" s="231"/>
      <c r="M303" s="232" t="s">
        <v>1</v>
      </c>
      <c r="N303" s="233" t="s">
        <v>46</v>
      </c>
      <c r="O303" s="71"/>
      <c r="P303" s="197">
        <f>O303*H303</f>
        <v>0</v>
      </c>
      <c r="Q303" s="197">
        <v>3.7499999999999999E-2</v>
      </c>
      <c r="R303" s="197">
        <f>Q303*H303</f>
        <v>3.7499999999999999E-2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170</v>
      </c>
      <c r="AT303" s="199" t="s">
        <v>193</v>
      </c>
      <c r="AU303" s="199" t="s">
        <v>91</v>
      </c>
      <c r="AY303" s="16" t="s">
        <v>127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6" t="s">
        <v>89</v>
      </c>
      <c r="BK303" s="200">
        <f>ROUND(I303*H303,2)</f>
        <v>0</v>
      </c>
      <c r="BL303" s="16" t="s">
        <v>133</v>
      </c>
      <c r="BM303" s="199" t="s">
        <v>482</v>
      </c>
    </row>
    <row r="304" spans="1:65" s="13" customFormat="1">
      <c r="B304" s="201"/>
      <c r="C304" s="202"/>
      <c r="D304" s="203" t="s">
        <v>135</v>
      </c>
      <c r="E304" s="204" t="s">
        <v>1</v>
      </c>
      <c r="F304" s="205" t="s">
        <v>89</v>
      </c>
      <c r="G304" s="202"/>
      <c r="H304" s="206">
        <v>1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135</v>
      </c>
      <c r="AU304" s="212" t="s">
        <v>91</v>
      </c>
      <c r="AV304" s="13" t="s">
        <v>91</v>
      </c>
      <c r="AW304" s="13" t="s">
        <v>38</v>
      </c>
      <c r="AX304" s="13" t="s">
        <v>89</v>
      </c>
      <c r="AY304" s="212" t="s">
        <v>127</v>
      </c>
    </row>
    <row r="305" spans="1:65" s="2" customFormat="1" ht="16.5" customHeight="1">
      <c r="A305" s="34"/>
      <c r="B305" s="35"/>
      <c r="C305" s="224" t="s">
        <v>483</v>
      </c>
      <c r="D305" s="224" t="s">
        <v>193</v>
      </c>
      <c r="E305" s="225" t="s">
        <v>484</v>
      </c>
      <c r="F305" s="226" t="s">
        <v>485</v>
      </c>
      <c r="G305" s="227" t="s">
        <v>331</v>
      </c>
      <c r="H305" s="228">
        <v>1</v>
      </c>
      <c r="I305" s="229"/>
      <c r="J305" s="230">
        <f>ROUND(I305*H305,2)</f>
        <v>0</v>
      </c>
      <c r="K305" s="226" t="s">
        <v>717</v>
      </c>
      <c r="L305" s="231"/>
      <c r="M305" s="232" t="s">
        <v>1</v>
      </c>
      <c r="N305" s="233" t="s">
        <v>46</v>
      </c>
      <c r="O305" s="71"/>
      <c r="P305" s="197">
        <f>O305*H305</f>
        <v>0</v>
      </c>
      <c r="Q305" s="197">
        <v>4.2500000000000003E-2</v>
      </c>
      <c r="R305" s="197">
        <f>Q305*H305</f>
        <v>4.2500000000000003E-2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170</v>
      </c>
      <c r="AT305" s="199" t="s">
        <v>193</v>
      </c>
      <c r="AU305" s="199" t="s">
        <v>91</v>
      </c>
      <c r="AY305" s="16" t="s">
        <v>127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6" t="s">
        <v>89</v>
      </c>
      <c r="BK305" s="200">
        <f>ROUND(I305*H305,2)</f>
        <v>0</v>
      </c>
      <c r="BL305" s="16" t="s">
        <v>133</v>
      </c>
      <c r="BM305" s="199" t="s">
        <v>486</v>
      </c>
    </row>
    <row r="306" spans="1:65" s="13" customFormat="1">
      <c r="B306" s="201"/>
      <c r="C306" s="202"/>
      <c r="D306" s="203" t="s">
        <v>135</v>
      </c>
      <c r="E306" s="204" t="s">
        <v>1</v>
      </c>
      <c r="F306" s="205" t="s">
        <v>89</v>
      </c>
      <c r="G306" s="202"/>
      <c r="H306" s="206">
        <v>1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135</v>
      </c>
      <c r="AU306" s="212" t="s">
        <v>91</v>
      </c>
      <c r="AV306" s="13" t="s">
        <v>91</v>
      </c>
      <c r="AW306" s="13" t="s">
        <v>38</v>
      </c>
      <c r="AX306" s="13" t="s">
        <v>89</v>
      </c>
      <c r="AY306" s="212" t="s">
        <v>127</v>
      </c>
    </row>
    <row r="307" spans="1:65" s="2" customFormat="1" ht="16.5" customHeight="1">
      <c r="A307" s="34"/>
      <c r="B307" s="35"/>
      <c r="C307" s="188" t="s">
        <v>487</v>
      </c>
      <c r="D307" s="188" t="s">
        <v>129</v>
      </c>
      <c r="E307" s="189" t="s">
        <v>488</v>
      </c>
      <c r="F307" s="190" t="s">
        <v>489</v>
      </c>
      <c r="G307" s="191" t="s">
        <v>331</v>
      </c>
      <c r="H307" s="192">
        <v>3</v>
      </c>
      <c r="I307" s="193"/>
      <c r="J307" s="194">
        <f>ROUND(I307*H307,2)</f>
        <v>0</v>
      </c>
      <c r="K307" s="190" t="s">
        <v>717</v>
      </c>
      <c r="L307" s="39"/>
      <c r="M307" s="195" t="s">
        <v>1</v>
      </c>
      <c r="N307" s="196" t="s">
        <v>46</v>
      </c>
      <c r="O307" s="71"/>
      <c r="P307" s="197">
        <f>O307*H307</f>
        <v>0</v>
      </c>
      <c r="Q307" s="197">
        <v>1.65E-3</v>
      </c>
      <c r="R307" s="197">
        <f>Q307*H307</f>
        <v>4.9499999999999995E-3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133</v>
      </c>
      <c r="AT307" s="199" t="s">
        <v>129</v>
      </c>
      <c r="AU307" s="199" t="s">
        <v>91</v>
      </c>
      <c r="AY307" s="16" t="s">
        <v>127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6" t="s">
        <v>89</v>
      </c>
      <c r="BK307" s="200">
        <f>ROUND(I307*H307,2)</f>
        <v>0</v>
      </c>
      <c r="BL307" s="16" t="s">
        <v>133</v>
      </c>
      <c r="BM307" s="199" t="s">
        <v>490</v>
      </c>
    </row>
    <row r="308" spans="1:65" s="13" customFormat="1">
      <c r="B308" s="201"/>
      <c r="C308" s="202"/>
      <c r="D308" s="203" t="s">
        <v>135</v>
      </c>
      <c r="E308" s="204" t="s">
        <v>1</v>
      </c>
      <c r="F308" s="205" t="s">
        <v>144</v>
      </c>
      <c r="G308" s="202"/>
      <c r="H308" s="206">
        <v>3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135</v>
      </c>
      <c r="AU308" s="212" t="s">
        <v>91</v>
      </c>
      <c r="AV308" s="13" t="s">
        <v>91</v>
      </c>
      <c r="AW308" s="13" t="s">
        <v>38</v>
      </c>
      <c r="AX308" s="13" t="s">
        <v>89</v>
      </c>
      <c r="AY308" s="212" t="s">
        <v>127</v>
      </c>
    </row>
    <row r="309" spans="1:65" s="2" customFormat="1" ht="16.5" customHeight="1">
      <c r="A309" s="34"/>
      <c r="B309" s="35"/>
      <c r="C309" s="224" t="s">
        <v>491</v>
      </c>
      <c r="D309" s="224" t="s">
        <v>193</v>
      </c>
      <c r="E309" s="225" t="s">
        <v>492</v>
      </c>
      <c r="F309" s="226" t="s">
        <v>493</v>
      </c>
      <c r="G309" s="227" t="s">
        <v>331</v>
      </c>
      <c r="H309" s="228">
        <v>3</v>
      </c>
      <c r="I309" s="229"/>
      <c r="J309" s="230">
        <f>ROUND(I309*H309,2)</f>
        <v>0</v>
      </c>
      <c r="K309" s="226" t="s">
        <v>717</v>
      </c>
      <c r="L309" s="231"/>
      <c r="M309" s="232" t="s">
        <v>1</v>
      </c>
      <c r="N309" s="233" t="s">
        <v>46</v>
      </c>
      <c r="O309" s="71"/>
      <c r="P309" s="197">
        <f>O309*H309</f>
        <v>0</v>
      </c>
      <c r="Q309" s="197">
        <v>2.4500000000000001E-2</v>
      </c>
      <c r="R309" s="197">
        <f>Q309*H309</f>
        <v>7.350000000000001E-2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170</v>
      </c>
      <c r="AT309" s="199" t="s">
        <v>193</v>
      </c>
      <c r="AU309" s="199" t="s">
        <v>91</v>
      </c>
      <c r="AY309" s="16" t="s">
        <v>127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6" t="s">
        <v>89</v>
      </c>
      <c r="BK309" s="200">
        <f>ROUND(I309*H309,2)</f>
        <v>0</v>
      </c>
      <c r="BL309" s="16" t="s">
        <v>133</v>
      </c>
      <c r="BM309" s="199" t="s">
        <v>494</v>
      </c>
    </row>
    <row r="310" spans="1:65" s="13" customFormat="1">
      <c r="B310" s="201"/>
      <c r="C310" s="202"/>
      <c r="D310" s="203" t="s">
        <v>135</v>
      </c>
      <c r="E310" s="204" t="s">
        <v>1</v>
      </c>
      <c r="F310" s="205" t="s">
        <v>144</v>
      </c>
      <c r="G310" s="202"/>
      <c r="H310" s="206">
        <v>3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135</v>
      </c>
      <c r="AU310" s="212" t="s">
        <v>91</v>
      </c>
      <c r="AV310" s="13" t="s">
        <v>91</v>
      </c>
      <c r="AW310" s="13" t="s">
        <v>38</v>
      </c>
      <c r="AX310" s="13" t="s">
        <v>89</v>
      </c>
      <c r="AY310" s="212" t="s">
        <v>127</v>
      </c>
    </row>
    <row r="311" spans="1:65" s="2" customFormat="1" ht="16.5" customHeight="1">
      <c r="A311" s="34"/>
      <c r="B311" s="35"/>
      <c r="C311" s="224" t="s">
        <v>495</v>
      </c>
      <c r="D311" s="224" t="s">
        <v>193</v>
      </c>
      <c r="E311" s="225" t="s">
        <v>496</v>
      </c>
      <c r="F311" s="226" t="s">
        <v>497</v>
      </c>
      <c r="G311" s="227" t="s">
        <v>331</v>
      </c>
      <c r="H311" s="228">
        <v>3</v>
      </c>
      <c r="I311" s="229"/>
      <c r="J311" s="230">
        <f>ROUND(I311*H311,2)</f>
        <v>0</v>
      </c>
      <c r="K311" s="226" t="s">
        <v>717</v>
      </c>
      <c r="L311" s="231"/>
      <c r="M311" s="232" t="s">
        <v>1</v>
      </c>
      <c r="N311" s="233" t="s">
        <v>46</v>
      </c>
      <c r="O311" s="71"/>
      <c r="P311" s="197">
        <f>O311*H311</f>
        <v>0</v>
      </c>
      <c r="Q311" s="197">
        <v>4.0000000000000001E-3</v>
      </c>
      <c r="R311" s="197">
        <f>Q311*H311</f>
        <v>1.2E-2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170</v>
      </c>
      <c r="AT311" s="199" t="s">
        <v>193</v>
      </c>
      <c r="AU311" s="199" t="s">
        <v>91</v>
      </c>
      <c r="AY311" s="16" t="s">
        <v>127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6" t="s">
        <v>89</v>
      </c>
      <c r="BK311" s="200">
        <f>ROUND(I311*H311,2)</f>
        <v>0</v>
      </c>
      <c r="BL311" s="16" t="s">
        <v>133</v>
      </c>
      <c r="BM311" s="199" t="s">
        <v>498</v>
      </c>
    </row>
    <row r="312" spans="1:65" s="13" customFormat="1">
      <c r="B312" s="201"/>
      <c r="C312" s="202"/>
      <c r="D312" s="203" t="s">
        <v>135</v>
      </c>
      <c r="E312" s="204" t="s">
        <v>1</v>
      </c>
      <c r="F312" s="205" t="s">
        <v>144</v>
      </c>
      <c r="G312" s="202"/>
      <c r="H312" s="206">
        <v>3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135</v>
      </c>
      <c r="AU312" s="212" t="s">
        <v>91</v>
      </c>
      <c r="AV312" s="13" t="s">
        <v>91</v>
      </c>
      <c r="AW312" s="13" t="s">
        <v>38</v>
      </c>
      <c r="AX312" s="13" t="s">
        <v>89</v>
      </c>
      <c r="AY312" s="212" t="s">
        <v>127</v>
      </c>
    </row>
    <row r="313" spans="1:65" s="2" customFormat="1" ht="16.5" customHeight="1">
      <c r="A313" s="34"/>
      <c r="B313" s="35"/>
      <c r="C313" s="224" t="s">
        <v>499</v>
      </c>
      <c r="D313" s="224" t="s">
        <v>193</v>
      </c>
      <c r="E313" s="225" t="s">
        <v>500</v>
      </c>
      <c r="F313" s="226" t="s">
        <v>501</v>
      </c>
      <c r="G313" s="227" t="s">
        <v>502</v>
      </c>
      <c r="H313" s="228">
        <v>1</v>
      </c>
      <c r="I313" s="229"/>
      <c r="J313" s="230">
        <f>ROUND(I313*H313,2)</f>
        <v>0</v>
      </c>
      <c r="K313" s="226" t="s">
        <v>718</v>
      </c>
      <c r="L313" s="231"/>
      <c r="M313" s="232" t="s">
        <v>1</v>
      </c>
      <c r="N313" s="233" t="s">
        <v>46</v>
      </c>
      <c r="O313" s="71"/>
      <c r="P313" s="197">
        <f>O313*H313</f>
        <v>0</v>
      </c>
      <c r="Q313" s="197">
        <v>0</v>
      </c>
      <c r="R313" s="197">
        <f>Q313*H313</f>
        <v>0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170</v>
      </c>
      <c r="AT313" s="199" t="s">
        <v>193</v>
      </c>
      <c r="AU313" s="199" t="s">
        <v>91</v>
      </c>
      <c r="AY313" s="16" t="s">
        <v>127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6" t="s">
        <v>89</v>
      </c>
      <c r="BK313" s="200">
        <f>ROUND(I313*H313,2)</f>
        <v>0</v>
      </c>
      <c r="BL313" s="16" t="s">
        <v>133</v>
      </c>
      <c r="BM313" s="199" t="s">
        <v>503</v>
      </c>
    </row>
    <row r="314" spans="1:65" s="13" customFormat="1">
      <c r="B314" s="201"/>
      <c r="C314" s="202"/>
      <c r="D314" s="203" t="s">
        <v>135</v>
      </c>
      <c r="E314" s="204" t="s">
        <v>1</v>
      </c>
      <c r="F314" s="205" t="s">
        <v>89</v>
      </c>
      <c r="G314" s="202"/>
      <c r="H314" s="206">
        <v>1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135</v>
      </c>
      <c r="AU314" s="212" t="s">
        <v>91</v>
      </c>
      <c r="AV314" s="13" t="s">
        <v>91</v>
      </c>
      <c r="AW314" s="13" t="s">
        <v>38</v>
      </c>
      <c r="AX314" s="13" t="s">
        <v>89</v>
      </c>
      <c r="AY314" s="212" t="s">
        <v>127</v>
      </c>
    </row>
    <row r="315" spans="1:65" s="2" customFormat="1" ht="16.5" customHeight="1">
      <c r="A315" s="34"/>
      <c r="B315" s="35"/>
      <c r="C315" s="224" t="s">
        <v>504</v>
      </c>
      <c r="D315" s="224" t="s">
        <v>193</v>
      </c>
      <c r="E315" s="225" t="s">
        <v>505</v>
      </c>
      <c r="F315" s="226" t="s">
        <v>506</v>
      </c>
      <c r="G315" s="227" t="s">
        <v>502</v>
      </c>
      <c r="H315" s="228">
        <v>8</v>
      </c>
      <c r="I315" s="229"/>
      <c r="J315" s="230">
        <f>ROUND(I315*H315,2)</f>
        <v>0</v>
      </c>
      <c r="K315" s="226" t="s">
        <v>718</v>
      </c>
      <c r="L315" s="231"/>
      <c r="M315" s="232" t="s">
        <v>1</v>
      </c>
      <c r="N315" s="233" t="s">
        <v>46</v>
      </c>
      <c r="O315" s="71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170</v>
      </c>
      <c r="AT315" s="199" t="s">
        <v>193</v>
      </c>
      <c r="AU315" s="199" t="s">
        <v>91</v>
      </c>
      <c r="AY315" s="16" t="s">
        <v>127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6" t="s">
        <v>89</v>
      </c>
      <c r="BK315" s="200">
        <f>ROUND(I315*H315,2)</f>
        <v>0</v>
      </c>
      <c r="BL315" s="16" t="s">
        <v>133</v>
      </c>
      <c r="BM315" s="199" t="s">
        <v>507</v>
      </c>
    </row>
    <row r="316" spans="1:65" s="13" customFormat="1">
      <c r="B316" s="201"/>
      <c r="C316" s="202"/>
      <c r="D316" s="203" t="s">
        <v>135</v>
      </c>
      <c r="E316" s="204" t="s">
        <v>1</v>
      </c>
      <c r="F316" s="205" t="s">
        <v>170</v>
      </c>
      <c r="G316" s="202"/>
      <c r="H316" s="206">
        <v>8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135</v>
      </c>
      <c r="AU316" s="212" t="s">
        <v>91</v>
      </c>
      <c r="AV316" s="13" t="s">
        <v>91</v>
      </c>
      <c r="AW316" s="13" t="s">
        <v>38</v>
      </c>
      <c r="AX316" s="13" t="s">
        <v>89</v>
      </c>
      <c r="AY316" s="212" t="s">
        <v>127</v>
      </c>
    </row>
    <row r="317" spans="1:65" s="2" customFormat="1" ht="16.5" customHeight="1">
      <c r="A317" s="34"/>
      <c r="B317" s="35"/>
      <c r="C317" s="224" t="s">
        <v>508</v>
      </c>
      <c r="D317" s="224" t="s">
        <v>193</v>
      </c>
      <c r="E317" s="225" t="s">
        <v>509</v>
      </c>
      <c r="F317" s="226" t="s">
        <v>510</v>
      </c>
      <c r="G317" s="227" t="s">
        <v>502</v>
      </c>
      <c r="H317" s="228">
        <v>10</v>
      </c>
      <c r="I317" s="229"/>
      <c r="J317" s="230">
        <f>ROUND(I317*H317,2)</f>
        <v>0</v>
      </c>
      <c r="K317" s="226" t="s">
        <v>718</v>
      </c>
      <c r="L317" s="231"/>
      <c r="M317" s="232" t="s">
        <v>1</v>
      </c>
      <c r="N317" s="233" t="s">
        <v>46</v>
      </c>
      <c r="O317" s="71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170</v>
      </c>
      <c r="AT317" s="199" t="s">
        <v>193</v>
      </c>
      <c r="AU317" s="199" t="s">
        <v>91</v>
      </c>
      <c r="AY317" s="16" t="s">
        <v>127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6" t="s">
        <v>89</v>
      </c>
      <c r="BK317" s="200">
        <f>ROUND(I317*H317,2)</f>
        <v>0</v>
      </c>
      <c r="BL317" s="16" t="s">
        <v>133</v>
      </c>
      <c r="BM317" s="199" t="s">
        <v>511</v>
      </c>
    </row>
    <row r="318" spans="1:65" s="13" customFormat="1">
      <c r="B318" s="201"/>
      <c r="C318" s="202"/>
      <c r="D318" s="203" t="s">
        <v>135</v>
      </c>
      <c r="E318" s="204" t="s">
        <v>1</v>
      </c>
      <c r="F318" s="205" t="s">
        <v>181</v>
      </c>
      <c r="G318" s="202"/>
      <c r="H318" s="206">
        <v>10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135</v>
      </c>
      <c r="AU318" s="212" t="s">
        <v>91</v>
      </c>
      <c r="AV318" s="13" t="s">
        <v>91</v>
      </c>
      <c r="AW318" s="13" t="s">
        <v>38</v>
      </c>
      <c r="AX318" s="13" t="s">
        <v>89</v>
      </c>
      <c r="AY318" s="212" t="s">
        <v>127</v>
      </c>
    </row>
    <row r="319" spans="1:65" s="2" customFormat="1" ht="16.5" customHeight="1">
      <c r="A319" s="34"/>
      <c r="B319" s="35"/>
      <c r="C319" s="188" t="s">
        <v>512</v>
      </c>
      <c r="D319" s="188" t="s">
        <v>129</v>
      </c>
      <c r="E319" s="189" t="s">
        <v>513</v>
      </c>
      <c r="F319" s="190" t="s">
        <v>514</v>
      </c>
      <c r="G319" s="191" t="s">
        <v>189</v>
      </c>
      <c r="H319" s="192">
        <v>32</v>
      </c>
      <c r="I319" s="193"/>
      <c r="J319" s="194">
        <f>ROUND(I319*H319,2)</f>
        <v>0</v>
      </c>
      <c r="K319" s="190" t="s">
        <v>717</v>
      </c>
      <c r="L319" s="39"/>
      <c r="M319" s="195" t="s">
        <v>1</v>
      </c>
      <c r="N319" s="196" t="s">
        <v>46</v>
      </c>
      <c r="O319" s="71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133</v>
      </c>
      <c r="AT319" s="199" t="s">
        <v>129</v>
      </c>
      <c r="AU319" s="199" t="s">
        <v>91</v>
      </c>
      <c r="AY319" s="16" t="s">
        <v>127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6" t="s">
        <v>89</v>
      </c>
      <c r="BK319" s="200">
        <f>ROUND(I319*H319,2)</f>
        <v>0</v>
      </c>
      <c r="BL319" s="16" t="s">
        <v>133</v>
      </c>
      <c r="BM319" s="199" t="s">
        <v>515</v>
      </c>
    </row>
    <row r="320" spans="1:65" s="13" customFormat="1">
      <c r="B320" s="201"/>
      <c r="C320" s="202"/>
      <c r="D320" s="203" t="s">
        <v>135</v>
      </c>
      <c r="E320" s="204" t="s">
        <v>1</v>
      </c>
      <c r="F320" s="205" t="s">
        <v>516</v>
      </c>
      <c r="G320" s="202"/>
      <c r="H320" s="206">
        <v>32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135</v>
      </c>
      <c r="AU320" s="212" t="s">
        <v>91</v>
      </c>
      <c r="AV320" s="13" t="s">
        <v>91</v>
      </c>
      <c r="AW320" s="13" t="s">
        <v>38</v>
      </c>
      <c r="AX320" s="13" t="s">
        <v>89</v>
      </c>
      <c r="AY320" s="212" t="s">
        <v>127</v>
      </c>
    </row>
    <row r="321" spans="1:65" s="2" customFormat="1" ht="16.5" customHeight="1">
      <c r="A321" s="34"/>
      <c r="B321" s="35"/>
      <c r="C321" s="188" t="s">
        <v>517</v>
      </c>
      <c r="D321" s="188" t="s">
        <v>129</v>
      </c>
      <c r="E321" s="189" t="s">
        <v>518</v>
      </c>
      <c r="F321" s="190" t="s">
        <v>519</v>
      </c>
      <c r="G321" s="191" t="s">
        <v>189</v>
      </c>
      <c r="H321" s="192">
        <v>32</v>
      </c>
      <c r="I321" s="193"/>
      <c r="J321" s="194">
        <f>ROUND(I321*H321,2)</f>
        <v>0</v>
      </c>
      <c r="K321" s="190" t="s">
        <v>717</v>
      </c>
      <c r="L321" s="39"/>
      <c r="M321" s="195" t="s">
        <v>1</v>
      </c>
      <c r="N321" s="196" t="s">
        <v>46</v>
      </c>
      <c r="O321" s="71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133</v>
      </c>
      <c r="AT321" s="199" t="s">
        <v>129</v>
      </c>
      <c r="AU321" s="199" t="s">
        <v>91</v>
      </c>
      <c r="AY321" s="16" t="s">
        <v>127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6" t="s">
        <v>89</v>
      </c>
      <c r="BK321" s="200">
        <f>ROUND(I321*H321,2)</f>
        <v>0</v>
      </c>
      <c r="BL321" s="16" t="s">
        <v>133</v>
      </c>
      <c r="BM321" s="199" t="s">
        <v>520</v>
      </c>
    </row>
    <row r="322" spans="1:65" s="13" customFormat="1">
      <c r="B322" s="201"/>
      <c r="C322" s="202"/>
      <c r="D322" s="203" t="s">
        <v>135</v>
      </c>
      <c r="E322" s="204" t="s">
        <v>1</v>
      </c>
      <c r="F322" s="205" t="s">
        <v>516</v>
      </c>
      <c r="G322" s="202"/>
      <c r="H322" s="206">
        <v>32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135</v>
      </c>
      <c r="AU322" s="212" t="s">
        <v>91</v>
      </c>
      <c r="AV322" s="13" t="s">
        <v>91</v>
      </c>
      <c r="AW322" s="13" t="s">
        <v>38</v>
      </c>
      <c r="AX322" s="13" t="s">
        <v>89</v>
      </c>
      <c r="AY322" s="212" t="s">
        <v>127</v>
      </c>
    </row>
    <row r="323" spans="1:65" s="2" customFormat="1" ht="16.5" customHeight="1">
      <c r="A323" s="34"/>
      <c r="B323" s="35"/>
      <c r="C323" s="188" t="s">
        <v>521</v>
      </c>
      <c r="D323" s="188" t="s">
        <v>129</v>
      </c>
      <c r="E323" s="189" t="s">
        <v>522</v>
      </c>
      <c r="F323" s="190" t="s">
        <v>523</v>
      </c>
      <c r="G323" s="191" t="s">
        <v>331</v>
      </c>
      <c r="H323" s="192">
        <v>2</v>
      </c>
      <c r="I323" s="193"/>
      <c r="J323" s="194">
        <f>ROUND(I323*H323,2)</f>
        <v>0</v>
      </c>
      <c r="K323" s="190" t="s">
        <v>717</v>
      </c>
      <c r="L323" s="39"/>
      <c r="M323" s="195" t="s">
        <v>1</v>
      </c>
      <c r="N323" s="196" t="s">
        <v>46</v>
      </c>
      <c r="O323" s="71"/>
      <c r="P323" s="197">
        <f>O323*H323</f>
        <v>0</v>
      </c>
      <c r="Q323" s="197">
        <v>0.46005000000000001</v>
      </c>
      <c r="R323" s="197">
        <f>Q323*H323</f>
        <v>0.92010000000000003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133</v>
      </c>
      <c r="AT323" s="199" t="s">
        <v>129</v>
      </c>
      <c r="AU323" s="199" t="s">
        <v>91</v>
      </c>
      <c r="AY323" s="16" t="s">
        <v>127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6" t="s">
        <v>89</v>
      </c>
      <c r="BK323" s="200">
        <f>ROUND(I323*H323,2)</f>
        <v>0</v>
      </c>
      <c r="BL323" s="16" t="s">
        <v>133</v>
      </c>
      <c r="BM323" s="199" t="s">
        <v>524</v>
      </c>
    </row>
    <row r="324" spans="1:65" s="13" customFormat="1">
      <c r="B324" s="201"/>
      <c r="C324" s="202"/>
      <c r="D324" s="203" t="s">
        <v>135</v>
      </c>
      <c r="E324" s="204" t="s">
        <v>1</v>
      </c>
      <c r="F324" s="205" t="s">
        <v>91</v>
      </c>
      <c r="G324" s="202"/>
      <c r="H324" s="206">
        <v>2</v>
      </c>
      <c r="I324" s="207"/>
      <c r="J324" s="202"/>
      <c r="K324" s="202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135</v>
      </c>
      <c r="AU324" s="212" t="s">
        <v>91</v>
      </c>
      <c r="AV324" s="13" t="s">
        <v>91</v>
      </c>
      <c r="AW324" s="13" t="s">
        <v>38</v>
      </c>
      <c r="AX324" s="13" t="s">
        <v>89</v>
      </c>
      <c r="AY324" s="212" t="s">
        <v>127</v>
      </c>
    </row>
    <row r="325" spans="1:65" s="2" customFormat="1" ht="16.5" customHeight="1">
      <c r="A325" s="34"/>
      <c r="B325" s="35"/>
      <c r="C325" s="188" t="s">
        <v>525</v>
      </c>
      <c r="D325" s="188" t="s">
        <v>129</v>
      </c>
      <c r="E325" s="189" t="s">
        <v>526</v>
      </c>
      <c r="F325" s="190" t="s">
        <v>527</v>
      </c>
      <c r="G325" s="191" t="s">
        <v>331</v>
      </c>
      <c r="H325" s="192">
        <v>1</v>
      </c>
      <c r="I325" s="193"/>
      <c r="J325" s="194">
        <f>ROUND(I325*H325,2)</f>
        <v>0</v>
      </c>
      <c r="K325" s="190" t="s">
        <v>717</v>
      </c>
      <c r="L325" s="39"/>
      <c r="M325" s="195" t="s">
        <v>1</v>
      </c>
      <c r="N325" s="196" t="s">
        <v>46</v>
      </c>
      <c r="O325" s="71"/>
      <c r="P325" s="197">
        <f>O325*H325</f>
        <v>0</v>
      </c>
      <c r="Q325" s="197">
        <v>1.0189999999999999E-2</v>
      </c>
      <c r="R325" s="197">
        <f>Q325*H325</f>
        <v>1.0189999999999999E-2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133</v>
      </c>
      <c r="AT325" s="199" t="s">
        <v>129</v>
      </c>
      <c r="AU325" s="199" t="s">
        <v>91</v>
      </c>
      <c r="AY325" s="16" t="s">
        <v>127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6" t="s">
        <v>89</v>
      </c>
      <c r="BK325" s="200">
        <f>ROUND(I325*H325,2)</f>
        <v>0</v>
      </c>
      <c r="BL325" s="16" t="s">
        <v>133</v>
      </c>
      <c r="BM325" s="199" t="s">
        <v>528</v>
      </c>
    </row>
    <row r="326" spans="1:65" s="13" customFormat="1">
      <c r="B326" s="201"/>
      <c r="C326" s="202"/>
      <c r="D326" s="203" t="s">
        <v>135</v>
      </c>
      <c r="E326" s="204" t="s">
        <v>1</v>
      </c>
      <c r="F326" s="205" t="s">
        <v>89</v>
      </c>
      <c r="G326" s="202"/>
      <c r="H326" s="206">
        <v>1</v>
      </c>
      <c r="I326" s="207"/>
      <c r="J326" s="202"/>
      <c r="K326" s="202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135</v>
      </c>
      <c r="AU326" s="212" t="s">
        <v>91</v>
      </c>
      <c r="AV326" s="13" t="s">
        <v>91</v>
      </c>
      <c r="AW326" s="13" t="s">
        <v>38</v>
      </c>
      <c r="AX326" s="13" t="s">
        <v>89</v>
      </c>
      <c r="AY326" s="212" t="s">
        <v>127</v>
      </c>
    </row>
    <row r="327" spans="1:65" s="2" customFormat="1" ht="16.5" customHeight="1">
      <c r="A327" s="34"/>
      <c r="B327" s="35"/>
      <c r="C327" s="224" t="s">
        <v>529</v>
      </c>
      <c r="D327" s="224" t="s">
        <v>193</v>
      </c>
      <c r="E327" s="225" t="s">
        <v>530</v>
      </c>
      <c r="F327" s="226" t="s">
        <v>531</v>
      </c>
      <c r="G327" s="227" t="s">
        <v>331</v>
      </c>
      <c r="H327" s="228">
        <v>1</v>
      </c>
      <c r="I327" s="229"/>
      <c r="J327" s="230">
        <f>ROUND(I327*H327,2)</f>
        <v>0</v>
      </c>
      <c r="K327" s="226" t="s">
        <v>717</v>
      </c>
      <c r="L327" s="231"/>
      <c r="M327" s="232" t="s">
        <v>1</v>
      </c>
      <c r="N327" s="233" t="s">
        <v>46</v>
      </c>
      <c r="O327" s="71"/>
      <c r="P327" s="197">
        <f>O327*H327</f>
        <v>0</v>
      </c>
      <c r="Q327" s="197">
        <v>0.185</v>
      </c>
      <c r="R327" s="197">
        <f>Q327*H327</f>
        <v>0.185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170</v>
      </c>
      <c r="AT327" s="199" t="s">
        <v>193</v>
      </c>
      <c r="AU327" s="199" t="s">
        <v>91</v>
      </c>
      <c r="AY327" s="16" t="s">
        <v>127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6" t="s">
        <v>89</v>
      </c>
      <c r="BK327" s="200">
        <f>ROUND(I327*H327,2)</f>
        <v>0</v>
      </c>
      <c r="BL327" s="16" t="s">
        <v>133</v>
      </c>
      <c r="BM327" s="199" t="s">
        <v>532</v>
      </c>
    </row>
    <row r="328" spans="1:65" s="13" customFormat="1">
      <c r="B328" s="201"/>
      <c r="C328" s="202"/>
      <c r="D328" s="203" t="s">
        <v>135</v>
      </c>
      <c r="E328" s="204" t="s">
        <v>1</v>
      </c>
      <c r="F328" s="205" t="s">
        <v>89</v>
      </c>
      <c r="G328" s="202"/>
      <c r="H328" s="206">
        <v>1</v>
      </c>
      <c r="I328" s="207"/>
      <c r="J328" s="202"/>
      <c r="K328" s="202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135</v>
      </c>
      <c r="AU328" s="212" t="s">
        <v>91</v>
      </c>
      <c r="AV328" s="13" t="s">
        <v>91</v>
      </c>
      <c r="AW328" s="13" t="s">
        <v>38</v>
      </c>
      <c r="AX328" s="13" t="s">
        <v>89</v>
      </c>
      <c r="AY328" s="212" t="s">
        <v>127</v>
      </c>
    </row>
    <row r="329" spans="1:65" s="2" customFormat="1" ht="16.5" customHeight="1">
      <c r="A329" s="34"/>
      <c r="B329" s="35"/>
      <c r="C329" s="188" t="s">
        <v>533</v>
      </c>
      <c r="D329" s="188" t="s">
        <v>129</v>
      </c>
      <c r="E329" s="189" t="s">
        <v>534</v>
      </c>
      <c r="F329" s="190" t="s">
        <v>535</v>
      </c>
      <c r="G329" s="191" t="s">
        <v>331</v>
      </c>
      <c r="H329" s="192">
        <v>4</v>
      </c>
      <c r="I329" s="193"/>
      <c r="J329" s="194">
        <f>ROUND(I329*H329,2)</f>
        <v>0</v>
      </c>
      <c r="K329" s="190" t="s">
        <v>717</v>
      </c>
      <c r="L329" s="39"/>
      <c r="M329" s="195" t="s">
        <v>1</v>
      </c>
      <c r="N329" s="196" t="s">
        <v>46</v>
      </c>
      <c r="O329" s="71"/>
      <c r="P329" s="197">
        <f>O329*H329</f>
        <v>0</v>
      </c>
      <c r="Q329" s="197">
        <v>0.12303</v>
      </c>
      <c r="R329" s="197">
        <f>Q329*H329</f>
        <v>0.49212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133</v>
      </c>
      <c r="AT329" s="199" t="s">
        <v>129</v>
      </c>
      <c r="AU329" s="199" t="s">
        <v>91</v>
      </c>
      <c r="AY329" s="16" t="s">
        <v>127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6" t="s">
        <v>89</v>
      </c>
      <c r="BK329" s="200">
        <f>ROUND(I329*H329,2)</f>
        <v>0</v>
      </c>
      <c r="BL329" s="16" t="s">
        <v>133</v>
      </c>
      <c r="BM329" s="199" t="s">
        <v>536</v>
      </c>
    </row>
    <row r="330" spans="1:65" s="13" customFormat="1">
      <c r="B330" s="201"/>
      <c r="C330" s="202"/>
      <c r="D330" s="203" t="s">
        <v>135</v>
      </c>
      <c r="E330" s="204" t="s">
        <v>1</v>
      </c>
      <c r="F330" s="205" t="s">
        <v>133</v>
      </c>
      <c r="G330" s="202"/>
      <c r="H330" s="206">
        <v>4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135</v>
      </c>
      <c r="AU330" s="212" t="s">
        <v>91</v>
      </c>
      <c r="AV330" s="13" t="s">
        <v>91</v>
      </c>
      <c r="AW330" s="13" t="s">
        <v>38</v>
      </c>
      <c r="AX330" s="13" t="s">
        <v>89</v>
      </c>
      <c r="AY330" s="212" t="s">
        <v>127</v>
      </c>
    </row>
    <row r="331" spans="1:65" s="2" customFormat="1" ht="16.5" customHeight="1">
      <c r="A331" s="34"/>
      <c r="B331" s="35"/>
      <c r="C331" s="224" t="s">
        <v>537</v>
      </c>
      <c r="D331" s="224" t="s">
        <v>193</v>
      </c>
      <c r="E331" s="225" t="s">
        <v>538</v>
      </c>
      <c r="F331" s="226" t="s">
        <v>539</v>
      </c>
      <c r="G331" s="227" t="s">
        <v>331</v>
      </c>
      <c r="H331" s="228">
        <v>4</v>
      </c>
      <c r="I331" s="229"/>
      <c r="J331" s="230">
        <f>ROUND(I331*H331,2)</f>
        <v>0</v>
      </c>
      <c r="K331" s="226" t="s">
        <v>717</v>
      </c>
      <c r="L331" s="231"/>
      <c r="M331" s="232" t="s">
        <v>1</v>
      </c>
      <c r="N331" s="233" t="s">
        <v>46</v>
      </c>
      <c r="O331" s="71"/>
      <c r="P331" s="197">
        <f>O331*H331</f>
        <v>0</v>
      </c>
      <c r="Q331" s="197">
        <v>1.3299999999999999E-2</v>
      </c>
      <c r="R331" s="197">
        <f>Q331*H331</f>
        <v>5.3199999999999997E-2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170</v>
      </c>
      <c r="AT331" s="199" t="s">
        <v>193</v>
      </c>
      <c r="AU331" s="199" t="s">
        <v>91</v>
      </c>
      <c r="AY331" s="16" t="s">
        <v>127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6" t="s">
        <v>89</v>
      </c>
      <c r="BK331" s="200">
        <f>ROUND(I331*H331,2)</f>
        <v>0</v>
      </c>
      <c r="BL331" s="16" t="s">
        <v>133</v>
      </c>
      <c r="BM331" s="199" t="s">
        <v>540</v>
      </c>
    </row>
    <row r="332" spans="1:65" s="13" customFormat="1">
      <c r="B332" s="201"/>
      <c r="C332" s="202"/>
      <c r="D332" s="203" t="s">
        <v>135</v>
      </c>
      <c r="E332" s="204" t="s">
        <v>1</v>
      </c>
      <c r="F332" s="205" t="s">
        <v>133</v>
      </c>
      <c r="G332" s="202"/>
      <c r="H332" s="206">
        <v>4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135</v>
      </c>
      <c r="AU332" s="212" t="s">
        <v>91</v>
      </c>
      <c r="AV332" s="13" t="s">
        <v>91</v>
      </c>
      <c r="AW332" s="13" t="s">
        <v>38</v>
      </c>
      <c r="AX332" s="13" t="s">
        <v>89</v>
      </c>
      <c r="AY332" s="212" t="s">
        <v>127</v>
      </c>
    </row>
    <row r="333" spans="1:65" s="2" customFormat="1" ht="16.5" customHeight="1">
      <c r="A333" s="34"/>
      <c r="B333" s="35"/>
      <c r="C333" s="188" t="s">
        <v>541</v>
      </c>
      <c r="D333" s="188" t="s">
        <v>129</v>
      </c>
      <c r="E333" s="189" t="s">
        <v>542</v>
      </c>
      <c r="F333" s="190" t="s">
        <v>543</v>
      </c>
      <c r="G333" s="191" t="s">
        <v>331</v>
      </c>
      <c r="H333" s="192">
        <v>2</v>
      </c>
      <c r="I333" s="193"/>
      <c r="J333" s="194">
        <f>ROUND(I333*H333,2)</f>
        <v>0</v>
      </c>
      <c r="K333" s="190" t="s">
        <v>717</v>
      </c>
      <c r="L333" s="39"/>
      <c r="M333" s="195" t="s">
        <v>1</v>
      </c>
      <c r="N333" s="196" t="s">
        <v>46</v>
      </c>
      <c r="O333" s="71"/>
      <c r="P333" s="197">
        <f>O333*H333</f>
        <v>0</v>
      </c>
      <c r="Q333" s="197">
        <v>0.32906000000000002</v>
      </c>
      <c r="R333" s="197">
        <f>Q333*H333</f>
        <v>0.65812000000000004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133</v>
      </c>
      <c r="AT333" s="199" t="s">
        <v>129</v>
      </c>
      <c r="AU333" s="199" t="s">
        <v>91</v>
      </c>
      <c r="AY333" s="16" t="s">
        <v>127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6" t="s">
        <v>89</v>
      </c>
      <c r="BK333" s="200">
        <f>ROUND(I333*H333,2)</f>
        <v>0</v>
      </c>
      <c r="BL333" s="16" t="s">
        <v>133</v>
      </c>
      <c r="BM333" s="199" t="s">
        <v>544</v>
      </c>
    </row>
    <row r="334" spans="1:65" s="13" customFormat="1">
      <c r="B334" s="201"/>
      <c r="C334" s="202"/>
      <c r="D334" s="203" t="s">
        <v>135</v>
      </c>
      <c r="E334" s="204" t="s">
        <v>1</v>
      </c>
      <c r="F334" s="205" t="s">
        <v>91</v>
      </c>
      <c r="G334" s="202"/>
      <c r="H334" s="206">
        <v>2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135</v>
      </c>
      <c r="AU334" s="212" t="s">
        <v>91</v>
      </c>
      <c r="AV334" s="13" t="s">
        <v>91</v>
      </c>
      <c r="AW334" s="13" t="s">
        <v>38</v>
      </c>
      <c r="AX334" s="13" t="s">
        <v>89</v>
      </c>
      <c r="AY334" s="212" t="s">
        <v>127</v>
      </c>
    </row>
    <row r="335" spans="1:65" s="2" customFormat="1" ht="16.5" customHeight="1">
      <c r="A335" s="34"/>
      <c r="B335" s="35"/>
      <c r="C335" s="224" t="s">
        <v>545</v>
      </c>
      <c r="D335" s="224" t="s">
        <v>193</v>
      </c>
      <c r="E335" s="225" t="s">
        <v>546</v>
      </c>
      <c r="F335" s="226" t="s">
        <v>547</v>
      </c>
      <c r="G335" s="227" t="s">
        <v>331</v>
      </c>
      <c r="H335" s="228">
        <v>2</v>
      </c>
      <c r="I335" s="229"/>
      <c r="J335" s="230">
        <f>ROUND(I335*H335,2)</f>
        <v>0</v>
      </c>
      <c r="K335" s="226" t="s">
        <v>717</v>
      </c>
      <c r="L335" s="231"/>
      <c r="M335" s="232" t="s">
        <v>1</v>
      </c>
      <c r="N335" s="233" t="s">
        <v>46</v>
      </c>
      <c r="O335" s="71"/>
      <c r="P335" s="197">
        <f>O335*H335</f>
        <v>0</v>
      </c>
      <c r="Q335" s="197">
        <v>2.9499999999999998E-2</v>
      </c>
      <c r="R335" s="197">
        <f>Q335*H335</f>
        <v>5.8999999999999997E-2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170</v>
      </c>
      <c r="AT335" s="199" t="s">
        <v>193</v>
      </c>
      <c r="AU335" s="199" t="s">
        <v>91</v>
      </c>
      <c r="AY335" s="16" t="s">
        <v>127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6" t="s">
        <v>89</v>
      </c>
      <c r="BK335" s="200">
        <f>ROUND(I335*H335,2)</f>
        <v>0</v>
      </c>
      <c r="BL335" s="16" t="s">
        <v>133</v>
      </c>
      <c r="BM335" s="199" t="s">
        <v>548</v>
      </c>
    </row>
    <row r="336" spans="1:65" s="13" customFormat="1">
      <c r="B336" s="201"/>
      <c r="C336" s="202"/>
      <c r="D336" s="203" t="s">
        <v>135</v>
      </c>
      <c r="E336" s="204" t="s">
        <v>1</v>
      </c>
      <c r="F336" s="205" t="s">
        <v>91</v>
      </c>
      <c r="G336" s="202"/>
      <c r="H336" s="206">
        <v>2</v>
      </c>
      <c r="I336" s="207"/>
      <c r="J336" s="202"/>
      <c r="K336" s="202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135</v>
      </c>
      <c r="AU336" s="212" t="s">
        <v>91</v>
      </c>
      <c r="AV336" s="13" t="s">
        <v>91</v>
      </c>
      <c r="AW336" s="13" t="s">
        <v>38</v>
      </c>
      <c r="AX336" s="13" t="s">
        <v>89</v>
      </c>
      <c r="AY336" s="212" t="s">
        <v>127</v>
      </c>
    </row>
    <row r="337" spans="1:65" s="2" customFormat="1" ht="16.5" customHeight="1">
      <c r="A337" s="34"/>
      <c r="B337" s="35"/>
      <c r="C337" s="188" t="s">
        <v>549</v>
      </c>
      <c r="D337" s="188" t="s">
        <v>129</v>
      </c>
      <c r="E337" s="189" t="s">
        <v>550</v>
      </c>
      <c r="F337" s="190" t="s">
        <v>551</v>
      </c>
      <c r="G337" s="191" t="s">
        <v>331</v>
      </c>
      <c r="H337" s="192">
        <v>3</v>
      </c>
      <c r="I337" s="193"/>
      <c r="J337" s="194">
        <f>ROUND(I337*H337,2)</f>
        <v>0</v>
      </c>
      <c r="K337" s="190" t="s">
        <v>717</v>
      </c>
      <c r="L337" s="39"/>
      <c r="M337" s="195" t="s">
        <v>1</v>
      </c>
      <c r="N337" s="196" t="s">
        <v>46</v>
      </c>
      <c r="O337" s="71"/>
      <c r="P337" s="197">
        <f>O337*H337</f>
        <v>0</v>
      </c>
      <c r="Q337" s="197">
        <v>1.6000000000000001E-4</v>
      </c>
      <c r="R337" s="197">
        <f>Q337*H337</f>
        <v>4.8000000000000007E-4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133</v>
      </c>
      <c r="AT337" s="199" t="s">
        <v>129</v>
      </c>
      <c r="AU337" s="199" t="s">
        <v>91</v>
      </c>
      <c r="AY337" s="16" t="s">
        <v>127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6" t="s">
        <v>89</v>
      </c>
      <c r="BK337" s="200">
        <f>ROUND(I337*H337,2)</f>
        <v>0</v>
      </c>
      <c r="BL337" s="16" t="s">
        <v>133</v>
      </c>
      <c r="BM337" s="199" t="s">
        <v>552</v>
      </c>
    </row>
    <row r="338" spans="1:65" s="13" customFormat="1">
      <c r="B338" s="201"/>
      <c r="C338" s="202"/>
      <c r="D338" s="203" t="s">
        <v>135</v>
      </c>
      <c r="E338" s="204" t="s">
        <v>1</v>
      </c>
      <c r="F338" s="205" t="s">
        <v>144</v>
      </c>
      <c r="G338" s="202"/>
      <c r="H338" s="206">
        <v>3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135</v>
      </c>
      <c r="AU338" s="212" t="s">
        <v>91</v>
      </c>
      <c r="AV338" s="13" t="s">
        <v>91</v>
      </c>
      <c r="AW338" s="13" t="s">
        <v>38</v>
      </c>
      <c r="AX338" s="13" t="s">
        <v>89</v>
      </c>
      <c r="AY338" s="212" t="s">
        <v>127</v>
      </c>
    </row>
    <row r="339" spans="1:65" s="2" customFormat="1" ht="16.5" customHeight="1">
      <c r="A339" s="34"/>
      <c r="B339" s="35"/>
      <c r="C339" s="224" t="s">
        <v>553</v>
      </c>
      <c r="D339" s="224" t="s">
        <v>193</v>
      </c>
      <c r="E339" s="225" t="s">
        <v>554</v>
      </c>
      <c r="F339" s="226" t="s">
        <v>555</v>
      </c>
      <c r="G339" s="227" t="s">
        <v>331</v>
      </c>
      <c r="H339" s="228">
        <v>3</v>
      </c>
      <c r="I339" s="229"/>
      <c r="J339" s="230">
        <f>ROUND(I339*H339,2)</f>
        <v>0</v>
      </c>
      <c r="K339" s="226" t="s">
        <v>717</v>
      </c>
      <c r="L339" s="231"/>
      <c r="M339" s="232" t="s">
        <v>1</v>
      </c>
      <c r="N339" s="233" t="s">
        <v>46</v>
      </c>
      <c r="O339" s="71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170</v>
      </c>
      <c r="AT339" s="199" t="s">
        <v>193</v>
      </c>
      <c r="AU339" s="199" t="s">
        <v>91</v>
      </c>
      <c r="AY339" s="16" t="s">
        <v>127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6" t="s">
        <v>89</v>
      </c>
      <c r="BK339" s="200">
        <f>ROUND(I339*H339,2)</f>
        <v>0</v>
      </c>
      <c r="BL339" s="16" t="s">
        <v>133</v>
      </c>
      <c r="BM339" s="199" t="s">
        <v>556</v>
      </c>
    </row>
    <row r="340" spans="1:65" s="13" customFormat="1">
      <c r="B340" s="201"/>
      <c r="C340" s="202"/>
      <c r="D340" s="203" t="s">
        <v>135</v>
      </c>
      <c r="E340" s="204" t="s">
        <v>1</v>
      </c>
      <c r="F340" s="205" t="s">
        <v>144</v>
      </c>
      <c r="G340" s="202"/>
      <c r="H340" s="206">
        <v>3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135</v>
      </c>
      <c r="AU340" s="212" t="s">
        <v>91</v>
      </c>
      <c r="AV340" s="13" t="s">
        <v>91</v>
      </c>
      <c r="AW340" s="13" t="s">
        <v>38</v>
      </c>
      <c r="AX340" s="13" t="s">
        <v>89</v>
      </c>
      <c r="AY340" s="212" t="s">
        <v>127</v>
      </c>
    </row>
    <row r="341" spans="1:65" s="2" customFormat="1" ht="16.5" customHeight="1">
      <c r="A341" s="34"/>
      <c r="B341" s="35"/>
      <c r="C341" s="188" t="s">
        <v>557</v>
      </c>
      <c r="D341" s="188" t="s">
        <v>129</v>
      </c>
      <c r="E341" s="189" t="s">
        <v>558</v>
      </c>
      <c r="F341" s="190" t="s">
        <v>559</v>
      </c>
      <c r="G341" s="191" t="s">
        <v>189</v>
      </c>
      <c r="H341" s="192">
        <v>40</v>
      </c>
      <c r="I341" s="193"/>
      <c r="J341" s="194">
        <f>ROUND(I341*H341,2)</f>
        <v>0</v>
      </c>
      <c r="K341" s="190" t="s">
        <v>717</v>
      </c>
      <c r="L341" s="39"/>
      <c r="M341" s="195" t="s">
        <v>1</v>
      </c>
      <c r="N341" s="196" t="s">
        <v>46</v>
      </c>
      <c r="O341" s="71"/>
      <c r="P341" s="197">
        <f>O341*H341</f>
        <v>0</v>
      </c>
      <c r="Q341" s="197">
        <v>1.9000000000000001E-4</v>
      </c>
      <c r="R341" s="197">
        <f>Q341*H341</f>
        <v>7.6000000000000009E-3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133</v>
      </c>
      <c r="AT341" s="199" t="s">
        <v>129</v>
      </c>
      <c r="AU341" s="199" t="s">
        <v>91</v>
      </c>
      <c r="AY341" s="16" t="s">
        <v>127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6" t="s">
        <v>89</v>
      </c>
      <c r="BK341" s="200">
        <f>ROUND(I341*H341,2)</f>
        <v>0</v>
      </c>
      <c r="BL341" s="16" t="s">
        <v>133</v>
      </c>
      <c r="BM341" s="199" t="s">
        <v>560</v>
      </c>
    </row>
    <row r="342" spans="1:65" s="13" customFormat="1">
      <c r="B342" s="201"/>
      <c r="C342" s="202"/>
      <c r="D342" s="203" t="s">
        <v>135</v>
      </c>
      <c r="E342" s="204" t="s">
        <v>1</v>
      </c>
      <c r="F342" s="205" t="s">
        <v>561</v>
      </c>
      <c r="G342" s="202"/>
      <c r="H342" s="206">
        <v>40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135</v>
      </c>
      <c r="AU342" s="212" t="s">
        <v>91</v>
      </c>
      <c r="AV342" s="13" t="s">
        <v>91</v>
      </c>
      <c r="AW342" s="13" t="s">
        <v>38</v>
      </c>
      <c r="AX342" s="13" t="s">
        <v>89</v>
      </c>
      <c r="AY342" s="212" t="s">
        <v>127</v>
      </c>
    </row>
    <row r="343" spans="1:65" s="2" customFormat="1" ht="16.5" customHeight="1">
      <c r="A343" s="34"/>
      <c r="B343" s="35"/>
      <c r="C343" s="188" t="s">
        <v>562</v>
      </c>
      <c r="D343" s="188" t="s">
        <v>129</v>
      </c>
      <c r="E343" s="189" t="s">
        <v>563</v>
      </c>
      <c r="F343" s="190" t="s">
        <v>564</v>
      </c>
      <c r="G343" s="191" t="s">
        <v>189</v>
      </c>
      <c r="H343" s="192">
        <v>22.2</v>
      </c>
      <c r="I343" s="193"/>
      <c r="J343" s="194">
        <f>ROUND(I343*H343,2)</f>
        <v>0</v>
      </c>
      <c r="K343" s="190" t="s">
        <v>717</v>
      </c>
      <c r="L343" s="39"/>
      <c r="M343" s="195" t="s">
        <v>1</v>
      </c>
      <c r="N343" s="196" t="s">
        <v>46</v>
      </c>
      <c r="O343" s="71"/>
      <c r="P343" s="197">
        <f>O343*H343</f>
        <v>0</v>
      </c>
      <c r="Q343" s="197">
        <v>1.2999999999999999E-4</v>
      </c>
      <c r="R343" s="197">
        <f>Q343*H343</f>
        <v>2.8859999999999997E-3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133</v>
      </c>
      <c r="AT343" s="199" t="s">
        <v>129</v>
      </c>
      <c r="AU343" s="199" t="s">
        <v>91</v>
      </c>
      <c r="AY343" s="16" t="s">
        <v>127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6" t="s">
        <v>89</v>
      </c>
      <c r="BK343" s="200">
        <f>ROUND(I343*H343,2)</f>
        <v>0</v>
      </c>
      <c r="BL343" s="16" t="s">
        <v>133</v>
      </c>
      <c r="BM343" s="199" t="s">
        <v>565</v>
      </c>
    </row>
    <row r="344" spans="1:65" s="13" customFormat="1">
      <c r="B344" s="201"/>
      <c r="C344" s="202"/>
      <c r="D344" s="203" t="s">
        <v>135</v>
      </c>
      <c r="E344" s="204" t="s">
        <v>1</v>
      </c>
      <c r="F344" s="205" t="s">
        <v>390</v>
      </c>
      <c r="G344" s="202"/>
      <c r="H344" s="206">
        <v>22.2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135</v>
      </c>
      <c r="AU344" s="212" t="s">
        <v>91</v>
      </c>
      <c r="AV344" s="13" t="s">
        <v>91</v>
      </c>
      <c r="AW344" s="13" t="s">
        <v>38</v>
      </c>
      <c r="AX344" s="13" t="s">
        <v>89</v>
      </c>
      <c r="AY344" s="212" t="s">
        <v>127</v>
      </c>
    </row>
    <row r="345" spans="1:65" s="2" customFormat="1" ht="16.5" customHeight="1">
      <c r="A345" s="34"/>
      <c r="B345" s="35"/>
      <c r="C345" s="188" t="s">
        <v>566</v>
      </c>
      <c r="D345" s="188" t="s">
        <v>129</v>
      </c>
      <c r="E345" s="189" t="s">
        <v>567</v>
      </c>
      <c r="F345" s="190" t="s">
        <v>568</v>
      </c>
      <c r="G345" s="191" t="s">
        <v>569</v>
      </c>
      <c r="H345" s="192">
        <v>1</v>
      </c>
      <c r="I345" s="193"/>
      <c r="J345" s="194">
        <f>ROUND(I345*H345,2)</f>
        <v>0</v>
      </c>
      <c r="K345" s="190" t="s">
        <v>717</v>
      </c>
      <c r="L345" s="39"/>
      <c r="M345" s="195" t="s">
        <v>1</v>
      </c>
      <c r="N345" s="196" t="s">
        <v>46</v>
      </c>
      <c r="O345" s="71"/>
      <c r="P345" s="197">
        <f>O345*H345</f>
        <v>0</v>
      </c>
      <c r="Q345" s="197">
        <v>1.33E-3</v>
      </c>
      <c r="R345" s="197">
        <f>Q345*H345</f>
        <v>1.33E-3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133</v>
      </c>
      <c r="AT345" s="199" t="s">
        <v>129</v>
      </c>
      <c r="AU345" s="199" t="s">
        <v>91</v>
      </c>
      <c r="AY345" s="16" t="s">
        <v>127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6" t="s">
        <v>89</v>
      </c>
      <c r="BK345" s="200">
        <f>ROUND(I345*H345,2)</f>
        <v>0</v>
      </c>
      <c r="BL345" s="16" t="s">
        <v>133</v>
      </c>
      <c r="BM345" s="199" t="s">
        <v>570</v>
      </c>
    </row>
    <row r="346" spans="1:65" s="13" customFormat="1">
      <c r="B346" s="201"/>
      <c r="C346" s="202"/>
      <c r="D346" s="203" t="s">
        <v>135</v>
      </c>
      <c r="E346" s="204" t="s">
        <v>1</v>
      </c>
      <c r="F346" s="205" t="s">
        <v>89</v>
      </c>
      <c r="G346" s="202"/>
      <c r="H346" s="206">
        <v>1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135</v>
      </c>
      <c r="AU346" s="212" t="s">
        <v>91</v>
      </c>
      <c r="AV346" s="13" t="s">
        <v>91</v>
      </c>
      <c r="AW346" s="13" t="s">
        <v>38</v>
      </c>
      <c r="AX346" s="13" t="s">
        <v>89</v>
      </c>
      <c r="AY346" s="212" t="s">
        <v>127</v>
      </c>
    </row>
    <row r="347" spans="1:65" s="2" customFormat="1" ht="24.15" customHeight="1">
      <c r="A347" s="34"/>
      <c r="B347" s="35"/>
      <c r="C347" s="188" t="s">
        <v>571</v>
      </c>
      <c r="D347" s="188" t="s">
        <v>129</v>
      </c>
      <c r="E347" s="189" t="s">
        <v>572</v>
      </c>
      <c r="F347" s="190" t="s">
        <v>573</v>
      </c>
      <c r="G347" s="191" t="s">
        <v>574</v>
      </c>
      <c r="H347" s="192">
        <v>1</v>
      </c>
      <c r="I347" s="193"/>
      <c r="J347" s="194">
        <f>ROUND(I347*H347,2)</f>
        <v>0</v>
      </c>
      <c r="K347" s="190" t="s">
        <v>718</v>
      </c>
      <c r="L347" s="39"/>
      <c r="M347" s="195" t="s">
        <v>1</v>
      </c>
      <c r="N347" s="196" t="s">
        <v>46</v>
      </c>
      <c r="O347" s="71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133</v>
      </c>
      <c r="AT347" s="199" t="s">
        <v>129</v>
      </c>
      <c r="AU347" s="199" t="s">
        <v>91</v>
      </c>
      <c r="AY347" s="16" t="s">
        <v>127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6" t="s">
        <v>89</v>
      </c>
      <c r="BK347" s="200">
        <f>ROUND(I347*H347,2)</f>
        <v>0</v>
      </c>
      <c r="BL347" s="16" t="s">
        <v>133</v>
      </c>
      <c r="BM347" s="199" t="s">
        <v>575</v>
      </c>
    </row>
    <row r="348" spans="1:65" s="13" customFormat="1">
      <c r="B348" s="201"/>
      <c r="C348" s="202"/>
      <c r="D348" s="203" t="s">
        <v>135</v>
      </c>
      <c r="E348" s="204" t="s">
        <v>1</v>
      </c>
      <c r="F348" s="205" t="s">
        <v>89</v>
      </c>
      <c r="G348" s="202"/>
      <c r="H348" s="206">
        <v>1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135</v>
      </c>
      <c r="AU348" s="212" t="s">
        <v>91</v>
      </c>
      <c r="AV348" s="13" t="s">
        <v>91</v>
      </c>
      <c r="AW348" s="13" t="s">
        <v>38</v>
      </c>
      <c r="AX348" s="13" t="s">
        <v>89</v>
      </c>
      <c r="AY348" s="212" t="s">
        <v>127</v>
      </c>
    </row>
    <row r="349" spans="1:65" s="2" customFormat="1" ht="16.5" customHeight="1">
      <c r="A349" s="34"/>
      <c r="B349" s="35"/>
      <c r="C349" s="188" t="s">
        <v>576</v>
      </c>
      <c r="D349" s="188" t="s">
        <v>129</v>
      </c>
      <c r="E349" s="189" t="s">
        <v>577</v>
      </c>
      <c r="F349" s="190" t="s">
        <v>578</v>
      </c>
      <c r="G349" s="191" t="s">
        <v>331</v>
      </c>
      <c r="H349" s="192">
        <v>5</v>
      </c>
      <c r="I349" s="193"/>
      <c r="J349" s="194">
        <f>ROUND(I349*H349,2)</f>
        <v>0</v>
      </c>
      <c r="K349" s="190" t="s">
        <v>718</v>
      </c>
      <c r="L349" s="39"/>
      <c r="M349" s="195" t="s">
        <v>1</v>
      </c>
      <c r="N349" s="196" t="s">
        <v>46</v>
      </c>
      <c r="O349" s="71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133</v>
      </c>
      <c r="AT349" s="199" t="s">
        <v>129</v>
      </c>
      <c r="AU349" s="199" t="s">
        <v>91</v>
      </c>
      <c r="AY349" s="16" t="s">
        <v>127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6" t="s">
        <v>89</v>
      </c>
      <c r="BK349" s="200">
        <f>ROUND(I349*H349,2)</f>
        <v>0</v>
      </c>
      <c r="BL349" s="16" t="s">
        <v>133</v>
      </c>
      <c r="BM349" s="199" t="s">
        <v>579</v>
      </c>
    </row>
    <row r="350" spans="1:65" s="13" customFormat="1">
      <c r="B350" s="201"/>
      <c r="C350" s="202"/>
      <c r="D350" s="203" t="s">
        <v>135</v>
      </c>
      <c r="E350" s="204" t="s">
        <v>1</v>
      </c>
      <c r="F350" s="205" t="s">
        <v>153</v>
      </c>
      <c r="G350" s="202"/>
      <c r="H350" s="206">
        <v>5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135</v>
      </c>
      <c r="AU350" s="212" t="s">
        <v>91</v>
      </c>
      <c r="AV350" s="13" t="s">
        <v>91</v>
      </c>
      <c r="AW350" s="13" t="s">
        <v>38</v>
      </c>
      <c r="AX350" s="13" t="s">
        <v>89</v>
      </c>
      <c r="AY350" s="212" t="s">
        <v>127</v>
      </c>
    </row>
    <row r="351" spans="1:65" s="2" customFormat="1" ht="24.15" customHeight="1">
      <c r="A351" s="34"/>
      <c r="B351" s="35"/>
      <c r="C351" s="188" t="s">
        <v>580</v>
      </c>
      <c r="D351" s="188" t="s">
        <v>129</v>
      </c>
      <c r="E351" s="189" t="s">
        <v>581</v>
      </c>
      <c r="F351" s="190" t="s">
        <v>582</v>
      </c>
      <c r="G351" s="191" t="s">
        <v>574</v>
      </c>
      <c r="H351" s="192">
        <v>12.8</v>
      </c>
      <c r="I351" s="193"/>
      <c r="J351" s="194">
        <f>ROUND(I351*H351,2)</f>
        <v>0</v>
      </c>
      <c r="K351" s="190" t="s">
        <v>718</v>
      </c>
      <c r="L351" s="39"/>
      <c r="M351" s="195" t="s">
        <v>1</v>
      </c>
      <c r="N351" s="196" t="s">
        <v>46</v>
      </c>
      <c r="O351" s="71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133</v>
      </c>
      <c r="AT351" s="199" t="s">
        <v>129</v>
      </c>
      <c r="AU351" s="199" t="s">
        <v>91</v>
      </c>
      <c r="AY351" s="16" t="s">
        <v>127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6" t="s">
        <v>89</v>
      </c>
      <c r="BK351" s="200">
        <f>ROUND(I351*H351,2)</f>
        <v>0</v>
      </c>
      <c r="BL351" s="16" t="s">
        <v>133</v>
      </c>
      <c r="BM351" s="199" t="s">
        <v>583</v>
      </c>
    </row>
    <row r="352" spans="1:65" s="13" customFormat="1">
      <c r="B352" s="201"/>
      <c r="C352" s="202"/>
      <c r="D352" s="203" t="s">
        <v>135</v>
      </c>
      <c r="E352" s="204" t="s">
        <v>1</v>
      </c>
      <c r="F352" s="205" t="s">
        <v>584</v>
      </c>
      <c r="G352" s="202"/>
      <c r="H352" s="206">
        <v>12.8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135</v>
      </c>
      <c r="AU352" s="212" t="s">
        <v>91</v>
      </c>
      <c r="AV352" s="13" t="s">
        <v>91</v>
      </c>
      <c r="AW352" s="13" t="s">
        <v>38</v>
      </c>
      <c r="AX352" s="13" t="s">
        <v>89</v>
      </c>
      <c r="AY352" s="212" t="s">
        <v>127</v>
      </c>
    </row>
    <row r="353" spans="1:65" s="2" customFormat="1" ht="16.5" customHeight="1">
      <c r="A353" s="34"/>
      <c r="B353" s="35"/>
      <c r="C353" s="224" t="s">
        <v>585</v>
      </c>
      <c r="D353" s="224" t="s">
        <v>193</v>
      </c>
      <c r="E353" s="225" t="s">
        <v>586</v>
      </c>
      <c r="F353" s="226" t="s">
        <v>587</v>
      </c>
      <c r="G353" s="227" t="s">
        <v>189</v>
      </c>
      <c r="H353" s="228">
        <v>12.8</v>
      </c>
      <c r="I353" s="229"/>
      <c r="J353" s="230">
        <f>ROUND(I353*H353,2)</f>
        <v>0</v>
      </c>
      <c r="K353" s="226" t="s">
        <v>718</v>
      </c>
      <c r="L353" s="231"/>
      <c r="M353" s="232" t="s">
        <v>1</v>
      </c>
      <c r="N353" s="233" t="s">
        <v>46</v>
      </c>
      <c r="O353" s="71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170</v>
      </c>
      <c r="AT353" s="199" t="s">
        <v>193</v>
      </c>
      <c r="AU353" s="199" t="s">
        <v>91</v>
      </c>
      <c r="AY353" s="16" t="s">
        <v>127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6" t="s">
        <v>89</v>
      </c>
      <c r="BK353" s="200">
        <f>ROUND(I353*H353,2)</f>
        <v>0</v>
      </c>
      <c r="BL353" s="16" t="s">
        <v>133</v>
      </c>
      <c r="BM353" s="199" t="s">
        <v>588</v>
      </c>
    </row>
    <row r="354" spans="1:65" s="13" customFormat="1">
      <c r="B354" s="201"/>
      <c r="C354" s="202"/>
      <c r="D354" s="203" t="s">
        <v>135</v>
      </c>
      <c r="E354" s="204" t="s">
        <v>1</v>
      </c>
      <c r="F354" s="205" t="s">
        <v>584</v>
      </c>
      <c r="G354" s="202"/>
      <c r="H354" s="206">
        <v>12.8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135</v>
      </c>
      <c r="AU354" s="212" t="s">
        <v>91</v>
      </c>
      <c r="AV354" s="13" t="s">
        <v>91</v>
      </c>
      <c r="AW354" s="13" t="s">
        <v>38</v>
      </c>
      <c r="AX354" s="13" t="s">
        <v>89</v>
      </c>
      <c r="AY354" s="212" t="s">
        <v>127</v>
      </c>
    </row>
    <row r="355" spans="1:65" s="2" customFormat="1" ht="16.5" customHeight="1">
      <c r="A355" s="34"/>
      <c r="B355" s="35"/>
      <c r="C355" s="224" t="s">
        <v>589</v>
      </c>
      <c r="D355" s="224" t="s">
        <v>193</v>
      </c>
      <c r="E355" s="225" t="s">
        <v>590</v>
      </c>
      <c r="F355" s="226" t="s">
        <v>591</v>
      </c>
      <c r="G355" s="227" t="s">
        <v>331</v>
      </c>
      <c r="H355" s="228">
        <v>2</v>
      </c>
      <c r="I355" s="229"/>
      <c r="J355" s="230">
        <f>ROUND(I355*H355,2)</f>
        <v>0</v>
      </c>
      <c r="K355" s="226" t="s">
        <v>718</v>
      </c>
      <c r="L355" s="231"/>
      <c r="M355" s="232" t="s">
        <v>1</v>
      </c>
      <c r="N355" s="233" t="s">
        <v>46</v>
      </c>
      <c r="O355" s="71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170</v>
      </c>
      <c r="AT355" s="199" t="s">
        <v>193</v>
      </c>
      <c r="AU355" s="199" t="s">
        <v>91</v>
      </c>
      <c r="AY355" s="16" t="s">
        <v>127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6" t="s">
        <v>89</v>
      </c>
      <c r="BK355" s="200">
        <f>ROUND(I355*H355,2)</f>
        <v>0</v>
      </c>
      <c r="BL355" s="16" t="s">
        <v>133</v>
      </c>
      <c r="BM355" s="199" t="s">
        <v>592</v>
      </c>
    </row>
    <row r="356" spans="1:65" s="13" customFormat="1">
      <c r="B356" s="201"/>
      <c r="C356" s="202"/>
      <c r="D356" s="203" t="s">
        <v>135</v>
      </c>
      <c r="E356" s="204" t="s">
        <v>1</v>
      </c>
      <c r="F356" s="205" t="s">
        <v>91</v>
      </c>
      <c r="G356" s="202"/>
      <c r="H356" s="206">
        <v>2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135</v>
      </c>
      <c r="AU356" s="212" t="s">
        <v>91</v>
      </c>
      <c r="AV356" s="13" t="s">
        <v>91</v>
      </c>
      <c r="AW356" s="13" t="s">
        <v>38</v>
      </c>
      <c r="AX356" s="13" t="s">
        <v>89</v>
      </c>
      <c r="AY356" s="212" t="s">
        <v>127</v>
      </c>
    </row>
    <row r="357" spans="1:65" s="2" customFormat="1" ht="16.5" customHeight="1">
      <c r="A357" s="34"/>
      <c r="B357" s="35"/>
      <c r="C357" s="224" t="s">
        <v>593</v>
      </c>
      <c r="D357" s="224" t="s">
        <v>193</v>
      </c>
      <c r="E357" s="225" t="s">
        <v>594</v>
      </c>
      <c r="F357" s="226" t="s">
        <v>595</v>
      </c>
      <c r="G357" s="227" t="s">
        <v>331</v>
      </c>
      <c r="H357" s="228">
        <v>6</v>
      </c>
      <c r="I357" s="229"/>
      <c r="J357" s="230">
        <f>ROUND(I357*H357,2)</f>
        <v>0</v>
      </c>
      <c r="K357" s="226" t="s">
        <v>718</v>
      </c>
      <c r="L357" s="231"/>
      <c r="M357" s="232" t="s">
        <v>1</v>
      </c>
      <c r="N357" s="233" t="s">
        <v>46</v>
      </c>
      <c r="O357" s="71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170</v>
      </c>
      <c r="AT357" s="199" t="s">
        <v>193</v>
      </c>
      <c r="AU357" s="199" t="s">
        <v>91</v>
      </c>
      <c r="AY357" s="16" t="s">
        <v>127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6" t="s">
        <v>89</v>
      </c>
      <c r="BK357" s="200">
        <f>ROUND(I357*H357,2)</f>
        <v>0</v>
      </c>
      <c r="BL357" s="16" t="s">
        <v>133</v>
      </c>
      <c r="BM357" s="199" t="s">
        <v>596</v>
      </c>
    </row>
    <row r="358" spans="1:65" s="13" customFormat="1">
      <c r="B358" s="201"/>
      <c r="C358" s="202"/>
      <c r="D358" s="203" t="s">
        <v>135</v>
      </c>
      <c r="E358" s="204" t="s">
        <v>1</v>
      </c>
      <c r="F358" s="205" t="s">
        <v>158</v>
      </c>
      <c r="G358" s="202"/>
      <c r="H358" s="206">
        <v>6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135</v>
      </c>
      <c r="AU358" s="212" t="s">
        <v>91</v>
      </c>
      <c r="AV358" s="13" t="s">
        <v>91</v>
      </c>
      <c r="AW358" s="13" t="s">
        <v>38</v>
      </c>
      <c r="AX358" s="13" t="s">
        <v>89</v>
      </c>
      <c r="AY358" s="212" t="s">
        <v>127</v>
      </c>
    </row>
    <row r="359" spans="1:65" s="2" customFormat="1" ht="16.5" customHeight="1">
      <c r="A359" s="34"/>
      <c r="B359" s="35"/>
      <c r="C359" s="224" t="s">
        <v>597</v>
      </c>
      <c r="D359" s="224" t="s">
        <v>193</v>
      </c>
      <c r="E359" s="225" t="s">
        <v>598</v>
      </c>
      <c r="F359" s="226" t="s">
        <v>599</v>
      </c>
      <c r="G359" s="227" t="s">
        <v>331</v>
      </c>
      <c r="H359" s="228">
        <v>2</v>
      </c>
      <c r="I359" s="229"/>
      <c r="J359" s="230">
        <f>ROUND(I359*H359,2)</f>
        <v>0</v>
      </c>
      <c r="K359" s="226" t="s">
        <v>718</v>
      </c>
      <c r="L359" s="231"/>
      <c r="M359" s="232" t="s">
        <v>1</v>
      </c>
      <c r="N359" s="233" t="s">
        <v>46</v>
      </c>
      <c r="O359" s="71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170</v>
      </c>
      <c r="AT359" s="199" t="s">
        <v>193</v>
      </c>
      <c r="AU359" s="199" t="s">
        <v>91</v>
      </c>
      <c r="AY359" s="16" t="s">
        <v>127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6" t="s">
        <v>89</v>
      </c>
      <c r="BK359" s="200">
        <f>ROUND(I359*H359,2)</f>
        <v>0</v>
      </c>
      <c r="BL359" s="16" t="s">
        <v>133</v>
      </c>
      <c r="BM359" s="199" t="s">
        <v>600</v>
      </c>
    </row>
    <row r="360" spans="1:65" s="13" customFormat="1">
      <c r="B360" s="201"/>
      <c r="C360" s="202"/>
      <c r="D360" s="203" t="s">
        <v>135</v>
      </c>
      <c r="E360" s="204" t="s">
        <v>1</v>
      </c>
      <c r="F360" s="205" t="s">
        <v>91</v>
      </c>
      <c r="G360" s="202"/>
      <c r="H360" s="206">
        <v>2</v>
      </c>
      <c r="I360" s="207"/>
      <c r="J360" s="202"/>
      <c r="K360" s="202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135</v>
      </c>
      <c r="AU360" s="212" t="s">
        <v>91</v>
      </c>
      <c r="AV360" s="13" t="s">
        <v>91</v>
      </c>
      <c r="AW360" s="13" t="s">
        <v>38</v>
      </c>
      <c r="AX360" s="13" t="s">
        <v>89</v>
      </c>
      <c r="AY360" s="212" t="s">
        <v>127</v>
      </c>
    </row>
    <row r="361" spans="1:65" s="2" customFormat="1" ht="16.5" customHeight="1">
      <c r="A361" s="34"/>
      <c r="B361" s="35"/>
      <c r="C361" s="224" t="s">
        <v>601</v>
      </c>
      <c r="D361" s="224" t="s">
        <v>193</v>
      </c>
      <c r="E361" s="225" t="s">
        <v>602</v>
      </c>
      <c r="F361" s="226" t="s">
        <v>603</v>
      </c>
      <c r="G361" s="227" t="s">
        <v>331</v>
      </c>
      <c r="H361" s="228">
        <v>1</v>
      </c>
      <c r="I361" s="229"/>
      <c r="J361" s="230">
        <f>ROUND(I361*H361,2)</f>
        <v>0</v>
      </c>
      <c r="K361" s="226" t="s">
        <v>718</v>
      </c>
      <c r="L361" s="231"/>
      <c r="M361" s="232" t="s">
        <v>1</v>
      </c>
      <c r="N361" s="233" t="s">
        <v>46</v>
      </c>
      <c r="O361" s="71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170</v>
      </c>
      <c r="AT361" s="199" t="s">
        <v>193</v>
      </c>
      <c r="AU361" s="199" t="s">
        <v>91</v>
      </c>
      <c r="AY361" s="16" t="s">
        <v>127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6" t="s">
        <v>89</v>
      </c>
      <c r="BK361" s="200">
        <f>ROUND(I361*H361,2)</f>
        <v>0</v>
      </c>
      <c r="BL361" s="16" t="s">
        <v>133</v>
      </c>
      <c r="BM361" s="199" t="s">
        <v>604</v>
      </c>
    </row>
    <row r="362" spans="1:65" s="13" customFormat="1">
      <c r="B362" s="201"/>
      <c r="C362" s="202"/>
      <c r="D362" s="203" t="s">
        <v>135</v>
      </c>
      <c r="E362" s="204" t="s">
        <v>1</v>
      </c>
      <c r="F362" s="205" t="s">
        <v>89</v>
      </c>
      <c r="G362" s="202"/>
      <c r="H362" s="206">
        <v>1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135</v>
      </c>
      <c r="AU362" s="212" t="s">
        <v>91</v>
      </c>
      <c r="AV362" s="13" t="s">
        <v>91</v>
      </c>
      <c r="AW362" s="13" t="s">
        <v>38</v>
      </c>
      <c r="AX362" s="13" t="s">
        <v>89</v>
      </c>
      <c r="AY362" s="212" t="s">
        <v>127</v>
      </c>
    </row>
    <row r="363" spans="1:65" s="12" customFormat="1" ht="22.95" customHeight="1">
      <c r="B363" s="172"/>
      <c r="C363" s="173"/>
      <c r="D363" s="174" t="s">
        <v>80</v>
      </c>
      <c r="E363" s="186" t="s">
        <v>176</v>
      </c>
      <c r="F363" s="186" t="s">
        <v>605</v>
      </c>
      <c r="G363" s="173"/>
      <c r="H363" s="173"/>
      <c r="I363" s="176"/>
      <c r="J363" s="187">
        <f>BK363</f>
        <v>0</v>
      </c>
      <c r="K363" s="173"/>
      <c r="L363" s="178"/>
      <c r="M363" s="179"/>
      <c r="N363" s="180"/>
      <c r="O363" s="180"/>
      <c r="P363" s="181">
        <f>SUM(P364:P369)</f>
        <v>0</v>
      </c>
      <c r="Q363" s="180"/>
      <c r="R363" s="181">
        <f>SUM(R364:R369)</f>
        <v>5.1999999999999998E-3</v>
      </c>
      <c r="S363" s="180"/>
      <c r="T363" s="182">
        <f>SUM(T364:T369)</f>
        <v>0</v>
      </c>
      <c r="AR363" s="183" t="s">
        <v>89</v>
      </c>
      <c r="AT363" s="184" t="s">
        <v>80</v>
      </c>
      <c r="AU363" s="184" t="s">
        <v>89</v>
      </c>
      <c r="AY363" s="183" t="s">
        <v>127</v>
      </c>
      <c r="BK363" s="185">
        <f>SUM(BK364:BK369)</f>
        <v>0</v>
      </c>
    </row>
    <row r="364" spans="1:65" s="2" customFormat="1" ht="21.75" customHeight="1">
      <c r="A364" s="34"/>
      <c r="B364" s="35"/>
      <c r="C364" s="188" t="s">
        <v>606</v>
      </c>
      <c r="D364" s="188" t="s">
        <v>129</v>
      </c>
      <c r="E364" s="189" t="s">
        <v>607</v>
      </c>
      <c r="F364" s="190" t="s">
        <v>608</v>
      </c>
      <c r="G364" s="191" t="s">
        <v>331</v>
      </c>
      <c r="H364" s="192">
        <v>8</v>
      </c>
      <c r="I364" s="193"/>
      <c r="J364" s="194">
        <f>ROUND(I364*H364,2)</f>
        <v>0</v>
      </c>
      <c r="K364" s="190" t="s">
        <v>717</v>
      </c>
      <c r="L364" s="39"/>
      <c r="M364" s="195" t="s">
        <v>1</v>
      </c>
      <c r="N364" s="196" t="s">
        <v>46</v>
      </c>
      <c r="O364" s="71"/>
      <c r="P364" s="197">
        <f>O364*H364</f>
        <v>0</v>
      </c>
      <c r="Q364" s="197">
        <v>6.4999999999999997E-4</v>
      </c>
      <c r="R364" s="197">
        <f>Q364*H364</f>
        <v>5.1999999999999998E-3</v>
      </c>
      <c r="S364" s="197">
        <v>0</v>
      </c>
      <c r="T364" s="19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9" t="s">
        <v>133</v>
      </c>
      <c r="AT364" s="199" t="s">
        <v>129</v>
      </c>
      <c r="AU364" s="199" t="s">
        <v>91</v>
      </c>
      <c r="AY364" s="16" t="s">
        <v>127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6" t="s">
        <v>89</v>
      </c>
      <c r="BK364" s="200">
        <f>ROUND(I364*H364,2)</f>
        <v>0</v>
      </c>
      <c r="BL364" s="16" t="s">
        <v>133</v>
      </c>
      <c r="BM364" s="199" t="s">
        <v>609</v>
      </c>
    </row>
    <row r="365" spans="1:65" s="13" customFormat="1">
      <c r="B365" s="201"/>
      <c r="C365" s="202"/>
      <c r="D365" s="203" t="s">
        <v>135</v>
      </c>
      <c r="E365" s="204" t="s">
        <v>1</v>
      </c>
      <c r="F365" s="205" t="s">
        <v>610</v>
      </c>
      <c r="G365" s="202"/>
      <c r="H365" s="206">
        <v>8</v>
      </c>
      <c r="I365" s="207"/>
      <c r="J365" s="202"/>
      <c r="K365" s="202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135</v>
      </c>
      <c r="AU365" s="212" t="s">
        <v>91</v>
      </c>
      <c r="AV365" s="13" t="s">
        <v>91</v>
      </c>
      <c r="AW365" s="13" t="s">
        <v>38</v>
      </c>
      <c r="AX365" s="13" t="s">
        <v>89</v>
      </c>
      <c r="AY365" s="212" t="s">
        <v>127</v>
      </c>
    </row>
    <row r="366" spans="1:65" s="2" customFormat="1" ht="16.5" customHeight="1">
      <c r="A366" s="34"/>
      <c r="B366" s="35"/>
      <c r="C366" s="188" t="s">
        <v>611</v>
      </c>
      <c r="D366" s="188" t="s">
        <v>129</v>
      </c>
      <c r="E366" s="189" t="s">
        <v>612</v>
      </c>
      <c r="F366" s="190" t="s">
        <v>613</v>
      </c>
      <c r="G366" s="191" t="s">
        <v>132</v>
      </c>
      <c r="H366" s="192">
        <v>4.95</v>
      </c>
      <c r="I366" s="193"/>
      <c r="J366" s="194">
        <f>ROUND(I366*H366,2)</f>
        <v>0</v>
      </c>
      <c r="K366" s="190" t="s">
        <v>717</v>
      </c>
      <c r="L366" s="39"/>
      <c r="M366" s="195" t="s">
        <v>1</v>
      </c>
      <c r="N366" s="196" t="s">
        <v>46</v>
      </c>
      <c r="O366" s="71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133</v>
      </c>
      <c r="AT366" s="199" t="s">
        <v>129</v>
      </c>
      <c r="AU366" s="199" t="s">
        <v>91</v>
      </c>
      <c r="AY366" s="16" t="s">
        <v>127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6" t="s">
        <v>89</v>
      </c>
      <c r="BK366" s="200">
        <f>ROUND(I366*H366,2)</f>
        <v>0</v>
      </c>
      <c r="BL366" s="16" t="s">
        <v>133</v>
      </c>
      <c r="BM366" s="199" t="s">
        <v>614</v>
      </c>
    </row>
    <row r="367" spans="1:65" s="13" customFormat="1">
      <c r="B367" s="201"/>
      <c r="C367" s="202"/>
      <c r="D367" s="203" t="s">
        <v>135</v>
      </c>
      <c r="E367" s="204" t="s">
        <v>1</v>
      </c>
      <c r="F367" s="205" t="s">
        <v>141</v>
      </c>
      <c r="G367" s="202"/>
      <c r="H367" s="206">
        <v>2.25</v>
      </c>
      <c r="I367" s="207"/>
      <c r="J367" s="202"/>
      <c r="K367" s="202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135</v>
      </c>
      <c r="AU367" s="212" t="s">
        <v>91</v>
      </c>
      <c r="AV367" s="13" t="s">
        <v>91</v>
      </c>
      <c r="AW367" s="13" t="s">
        <v>38</v>
      </c>
      <c r="AX367" s="13" t="s">
        <v>81</v>
      </c>
      <c r="AY367" s="212" t="s">
        <v>127</v>
      </c>
    </row>
    <row r="368" spans="1:65" s="13" customFormat="1">
      <c r="B368" s="201"/>
      <c r="C368" s="202"/>
      <c r="D368" s="203" t="s">
        <v>135</v>
      </c>
      <c r="E368" s="204" t="s">
        <v>1</v>
      </c>
      <c r="F368" s="205" t="s">
        <v>142</v>
      </c>
      <c r="G368" s="202"/>
      <c r="H368" s="206">
        <v>2.7</v>
      </c>
      <c r="I368" s="207"/>
      <c r="J368" s="202"/>
      <c r="K368" s="202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135</v>
      </c>
      <c r="AU368" s="212" t="s">
        <v>91</v>
      </c>
      <c r="AV368" s="13" t="s">
        <v>91</v>
      </c>
      <c r="AW368" s="13" t="s">
        <v>38</v>
      </c>
      <c r="AX368" s="13" t="s">
        <v>81</v>
      </c>
      <c r="AY368" s="212" t="s">
        <v>127</v>
      </c>
    </row>
    <row r="369" spans="1:65" s="14" customFormat="1">
      <c r="B369" s="213"/>
      <c r="C369" s="214"/>
      <c r="D369" s="203" t="s">
        <v>135</v>
      </c>
      <c r="E369" s="215" t="s">
        <v>1</v>
      </c>
      <c r="F369" s="216" t="s">
        <v>143</v>
      </c>
      <c r="G369" s="214"/>
      <c r="H369" s="217">
        <v>4.95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135</v>
      </c>
      <c r="AU369" s="223" t="s">
        <v>91</v>
      </c>
      <c r="AV369" s="14" t="s">
        <v>133</v>
      </c>
      <c r="AW369" s="14" t="s">
        <v>38</v>
      </c>
      <c r="AX369" s="14" t="s">
        <v>89</v>
      </c>
      <c r="AY369" s="223" t="s">
        <v>127</v>
      </c>
    </row>
    <row r="370" spans="1:65" s="12" customFormat="1" ht="22.95" customHeight="1">
      <c r="B370" s="172"/>
      <c r="C370" s="173"/>
      <c r="D370" s="174" t="s">
        <v>80</v>
      </c>
      <c r="E370" s="186" t="s">
        <v>615</v>
      </c>
      <c r="F370" s="186" t="s">
        <v>616</v>
      </c>
      <c r="G370" s="173"/>
      <c r="H370" s="173"/>
      <c r="I370" s="176"/>
      <c r="J370" s="187">
        <f>BK370</f>
        <v>0</v>
      </c>
      <c r="K370" s="173"/>
      <c r="L370" s="178"/>
      <c r="M370" s="179"/>
      <c r="N370" s="180"/>
      <c r="O370" s="180"/>
      <c r="P370" s="181">
        <f>P371</f>
        <v>0</v>
      </c>
      <c r="Q370" s="180"/>
      <c r="R370" s="181">
        <f>R371</f>
        <v>0</v>
      </c>
      <c r="S370" s="180"/>
      <c r="T370" s="182">
        <f>T371</f>
        <v>0</v>
      </c>
      <c r="AR370" s="183" t="s">
        <v>89</v>
      </c>
      <c r="AT370" s="184" t="s">
        <v>80</v>
      </c>
      <c r="AU370" s="184" t="s">
        <v>89</v>
      </c>
      <c r="AY370" s="183" t="s">
        <v>127</v>
      </c>
      <c r="BK370" s="185">
        <f>BK371</f>
        <v>0</v>
      </c>
    </row>
    <row r="371" spans="1:65" s="2" customFormat="1" ht="16.5" customHeight="1">
      <c r="A371" s="34"/>
      <c r="B371" s="35"/>
      <c r="C371" s="188" t="s">
        <v>617</v>
      </c>
      <c r="D371" s="188" t="s">
        <v>129</v>
      </c>
      <c r="E371" s="189" t="s">
        <v>618</v>
      </c>
      <c r="F371" s="190" t="s">
        <v>619</v>
      </c>
      <c r="G371" s="191" t="s">
        <v>228</v>
      </c>
      <c r="H371" s="192">
        <v>63.521999999999998</v>
      </c>
      <c r="I371" s="193"/>
      <c r="J371" s="194">
        <f>ROUND(I371*H371,2)</f>
        <v>0</v>
      </c>
      <c r="K371" s="190" t="s">
        <v>717</v>
      </c>
      <c r="L371" s="39"/>
      <c r="M371" s="195" t="s">
        <v>1</v>
      </c>
      <c r="N371" s="196" t="s">
        <v>46</v>
      </c>
      <c r="O371" s="71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133</v>
      </c>
      <c r="AT371" s="199" t="s">
        <v>129</v>
      </c>
      <c r="AU371" s="199" t="s">
        <v>91</v>
      </c>
      <c r="AY371" s="16" t="s">
        <v>127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6" t="s">
        <v>89</v>
      </c>
      <c r="BK371" s="200">
        <f>ROUND(I371*H371,2)</f>
        <v>0</v>
      </c>
      <c r="BL371" s="16" t="s">
        <v>133</v>
      </c>
      <c r="BM371" s="199" t="s">
        <v>620</v>
      </c>
    </row>
    <row r="372" spans="1:65" s="12" customFormat="1" ht="25.95" customHeight="1">
      <c r="B372" s="172"/>
      <c r="C372" s="173"/>
      <c r="D372" s="174" t="s">
        <v>80</v>
      </c>
      <c r="E372" s="175" t="s">
        <v>621</v>
      </c>
      <c r="F372" s="175" t="s">
        <v>622</v>
      </c>
      <c r="G372" s="173"/>
      <c r="H372" s="173"/>
      <c r="I372" s="176"/>
      <c r="J372" s="177">
        <f>BK372</f>
        <v>0</v>
      </c>
      <c r="K372" s="173"/>
      <c r="L372" s="178"/>
      <c r="M372" s="179"/>
      <c r="N372" s="180"/>
      <c r="O372" s="180"/>
      <c r="P372" s="181">
        <f>SUM(P373:P374)</f>
        <v>0</v>
      </c>
      <c r="Q372" s="180"/>
      <c r="R372" s="181">
        <f>SUM(R373:R374)</f>
        <v>0</v>
      </c>
      <c r="S372" s="180"/>
      <c r="T372" s="182">
        <f>SUM(T373:T374)</f>
        <v>0</v>
      </c>
      <c r="AR372" s="183" t="s">
        <v>133</v>
      </c>
      <c r="AT372" s="184" t="s">
        <v>80</v>
      </c>
      <c r="AU372" s="184" t="s">
        <v>81</v>
      </c>
      <c r="AY372" s="183" t="s">
        <v>127</v>
      </c>
      <c r="BK372" s="185">
        <f>SUM(BK373:BK374)</f>
        <v>0</v>
      </c>
    </row>
    <row r="373" spans="1:65" s="2" customFormat="1" ht="16.5" customHeight="1">
      <c r="A373" s="34"/>
      <c r="B373" s="35"/>
      <c r="C373" s="188" t="s">
        <v>623</v>
      </c>
      <c r="D373" s="188" t="s">
        <v>129</v>
      </c>
      <c r="E373" s="189" t="s">
        <v>624</v>
      </c>
      <c r="F373" s="190" t="s">
        <v>625</v>
      </c>
      <c r="G373" s="191" t="s">
        <v>150</v>
      </c>
      <c r="H373" s="192">
        <v>48</v>
      </c>
      <c r="I373" s="193"/>
      <c r="J373" s="194">
        <f>ROUND(I373*H373,2)</f>
        <v>0</v>
      </c>
      <c r="K373" s="190" t="s">
        <v>717</v>
      </c>
      <c r="L373" s="39"/>
      <c r="M373" s="195" t="s">
        <v>1</v>
      </c>
      <c r="N373" s="196" t="s">
        <v>46</v>
      </c>
      <c r="O373" s="71"/>
      <c r="P373" s="197">
        <f>O373*H373</f>
        <v>0</v>
      </c>
      <c r="Q373" s="197">
        <v>0</v>
      </c>
      <c r="R373" s="197">
        <f>Q373*H373</f>
        <v>0</v>
      </c>
      <c r="S373" s="197">
        <v>0</v>
      </c>
      <c r="T373" s="19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9" t="s">
        <v>626</v>
      </c>
      <c r="AT373" s="199" t="s">
        <v>129</v>
      </c>
      <c r="AU373" s="199" t="s">
        <v>89</v>
      </c>
      <c r="AY373" s="16" t="s">
        <v>127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6" t="s">
        <v>89</v>
      </c>
      <c r="BK373" s="200">
        <f>ROUND(I373*H373,2)</f>
        <v>0</v>
      </c>
      <c r="BL373" s="16" t="s">
        <v>626</v>
      </c>
      <c r="BM373" s="199" t="s">
        <v>627</v>
      </c>
    </row>
    <row r="374" spans="1:65" s="13" customFormat="1">
      <c r="B374" s="201"/>
      <c r="C374" s="202"/>
      <c r="D374" s="203" t="s">
        <v>135</v>
      </c>
      <c r="E374" s="204" t="s">
        <v>1</v>
      </c>
      <c r="F374" s="205" t="s">
        <v>628</v>
      </c>
      <c r="G374" s="202"/>
      <c r="H374" s="206">
        <v>48</v>
      </c>
      <c r="I374" s="207"/>
      <c r="J374" s="202"/>
      <c r="K374" s="202"/>
      <c r="L374" s="208"/>
      <c r="M374" s="234"/>
      <c r="N374" s="235"/>
      <c r="O374" s="235"/>
      <c r="P374" s="235"/>
      <c r="Q374" s="235"/>
      <c r="R374" s="235"/>
      <c r="S374" s="235"/>
      <c r="T374" s="236"/>
      <c r="AT374" s="212" t="s">
        <v>135</v>
      </c>
      <c r="AU374" s="212" t="s">
        <v>89</v>
      </c>
      <c r="AV374" s="13" t="s">
        <v>91</v>
      </c>
      <c r="AW374" s="13" t="s">
        <v>38</v>
      </c>
      <c r="AX374" s="13" t="s">
        <v>89</v>
      </c>
      <c r="AY374" s="212" t="s">
        <v>127</v>
      </c>
    </row>
    <row r="375" spans="1:65" s="2" customFormat="1" ht="6.9" customHeight="1">
      <c r="A375" s="34"/>
      <c r="B375" s="54"/>
      <c r="C375" s="55"/>
      <c r="D375" s="55"/>
      <c r="E375" s="55"/>
      <c r="F375" s="55"/>
      <c r="G375" s="55"/>
      <c r="H375" s="55"/>
      <c r="I375" s="55"/>
      <c r="J375" s="55"/>
      <c r="K375" s="55"/>
      <c r="L375" s="39"/>
      <c r="M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</sheetData>
  <sheetProtection password="CCA7" sheet="1" objects="1" scenarios="1" formatColumns="0" formatRows="0" autoFilter="0"/>
  <autoFilter ref="C123:K374"/>
  <mergeCells count="9">
    <mergeCell ref="E86:H86"/>
    <mergeCell ref="E114:H114"/>
    <mergeCell ref="E116:H116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>
      <selection activeCell="C1" sqref="C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91</v>
      </c>
    </row>
    <row r="4" spans="1:46" s="1" customFormat="1" ht="24.9" customHeight="1">
      <c r="B4" s="19"/>
      <c r="D4" s="110" t="s">
        <v>95</v>
      </c>
      <c r="L4" s="19"/>
      <c r="M4" s="111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12" t="s">
        <v>16</v>
      </c>
      <c r="L6" s="19"/>
    </row>
    <row r="7" spans="1:46" s="1" customFormat="1" ht="16.5" customHeight="1">
      <c r="B7" s="19"/>
      <c r="E7" s="328" t="str">
        <f>'Rekapitulace stavby'!K6</f>
        <v>VELKÉ NĚMČICE - oprava vodovodu přes Křepický potok</v>
      </c>
      <c r="F7" s="329"/>
      <c r="G7" s="329"/>
      <c r="H7" s="329"/>
      <c r="L7" s="19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0" t="s">
        <v>629</v>
      </c>
      <c r="F9" s="331"/>
      <c r="G9" s="331"/>
      <c r="H9" s="33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21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22</v>
      </c>
      <c r="E12" s="34"/>
      <c r="F12" s="113" t="s">
        <v>23</v>
      </c>
      <c r="G12" s="34"/>
      <c r="H12" s="34"/>
      <c r="I12" s="112" t="s">
        <v>24</v>
      </c>
      <c r="J12" s="114" t="str">
        <f>'Rekapitulace stavby'!AN8</f>
        <v>28. 11. 2023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5" t="s">
        <v>26</v>
      </c>
      <c r="E13" s="34"/>
      <c r="F13" s="116" t="s">
        <v>27</v>
      </c>
      <c r="G13" s="34"/>
      <c r="H13" s="34"/>
      <c r="I13" s="115" t="s">
        <v>28</v>
      </c>
      <c r="J13" s="116" t="s">
        <v>630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30</v>
      </c>
      <c r="E14" s="34"/>
      <c r="F14" s="34"/>
      <c r="G14" s="34"/>
      <c r="H14" s="34"/>
      <c r="I14" s="112" t="s">
        <v>31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32</v>
      </c>
      <c r="F15" s="34"/>
      <c r="G15" s="34"/>
      <c r="H15" s="34"/>
      <c r="I15" s="112" t="s">
        <v>33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34</v>
      </c>
      <c r="E17" s="34"/>
      <c r="F17" s="34"/>
      <c r="G17" s="34"/>
      <c r="H17" s="34"/>
      <c r="I17" s="112" t="s">
        <v>31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2" t="str">
        <f>'Rekapitulace stavby'!E14</f>
        <v>Vyplň údaj</v>
      </c>
      <c r="F18" s="333"/>
      <c r="G18" s="333"/>
      <c r="H18" s="333"/>
      <c r="I18" s="112" t="s">
        <v>33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36</v>
      </c>
      <c r="E20" s="34"/>
      <c r="F20" s="34"/>
      <c r="G20" s="34"/>
      <c r="H20" s="34"/>
      <c r="I20" s="112" t="s">
        <v>31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37</v>
      </c>
      <c r="F21" s="34"/>
      <c r="G21" s="34"/>
      <c r="H21" s="34"/>
      <c r="I21" s="112" t="s">
        <v>33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39</v>
      </c>
      <c r="E23" s="34"/>
      <c r="F23" s="34"/>
      <c r="G23" s="34"/>
      <c r="H23" s="34"/>
      <c r="I23" s="112" t="s">
        <v>31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33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7"/>
      <c r="B27" s="118"/>
      <c r="C27" s="117"/>
      <c r="D27" s="117"/>
      <c r="E27" s="334" t="s">
        <v>1</v>
      </c>
      <c r="F27" s="334"/>
      <c r="G27" s="334"/>
      <c r="H27" s="33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0"/>
      <c r="J29" s="120"/>
      <c r="K29" s="12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41</v>
      </c>
      <c r="E30" s="34"/>
      <c r="F30" s="34"/>
      <c r="G30" s="34"/>
      <c r="H30" s="34"/>
      <c r="I30" s="34"/>
      <c r="J30" s="12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0"/>
      <c r="J31" s="120"/>
      <c r="K31" s="12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3" t="s">
        <v>43</v>
      </c>
      <c r="G32" s="34"/>
      <c r="H32" s="34"/>
      <c r="I32" s="123" t="s">
        <v>42</v>
      </c>
      <c r="J32" s="123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4" t="s">
        <v>45</v>
      </c>
      <c r="E33" s="112" t="s">
        <v>46</v>
      </c>
      <c r="F33" s="125">
        <f>ROUND((SUM(BE120:BE151)),  2)</f>
        <v>0</v>
      </c>
      <c r="G33" s="34"/>
      <c r="H33" s="34"/>
      <c r="I33" s="126">
        <v>0.21</v>
      </c>
      <c r="J33" s="125">
        <f>ROUND(((SUM(BE120:BE151))*I33),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47</v>
      </c>
      <c r="F34" s="125">
        <f>ROUND((SUM(BF120:BF151)),  2)</f>
        <v>0</v>
      </c>
      <c r="G34" s="34"/>
      <c r="H34" s="34"/>
      <c r="I34" s="126">
        <v>0.15</v>
      </c>
      <c r="J34" s="125">
        <f>ROUND(((SUM(BF120:BF151))*I34),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48</v>
      </c>
      <c r="F35" s="125">
        <f>ROUND((SUM(BG120:BG151)),  2)</f>
        <v>0</v>
      </c>
      <c r="G35" s="34"/>
      <c r="H35" s="34"/>
      <c r="I35" s="126">
        <v>0.21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49</v>
      </c>
      <c r="F36" s="125">
        <f>ROUND((SUM(BH120:BH151)),  2)</f>
        <v>0</v>
      </c>
      <c r="G36" s="34"/>
      <c r="H36" s="34"/>
      <c r="I36" s="126">
        <v>0.15</v>
      </c>
      <c r="J36" s="125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50</v>
      </c>
      <c r="F37" s="125">
        <f>ROUND((SUM(BI120:BI151)),  2)</f>
        <v>0</v>
      </c>
      <c r="G37" s="34"/>
      <c r="H37" s="34"/>
      <c r="I37" s="126">
        <v>0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2" customFormat="1" ht="14.4" customHeight="1">
      <c r="B49" s="51"/>
      <c r="D49" s="134" t="s">
        <v>54</v>
      </c>
      <c r="E49" s="135"/>
      <c r="F49" s="135"/>
      <c r="G49" s="134" t="s">
        <v>55</v>
      </c>
      <c r="H49" s="135"/>
      <c r="I49" s="135"/>
      <c r="J49" s="135"/>
      <c r="K49" s="135"/>
      <c r="L49" s="51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3.2">
      <c r="A60" s="34"/>
      <c r="B60" s="39"/>
      <c r="C60" s="34"/>
      <c r="D60" s="136" t="s">
        <v>56</v>
      </c>
      <c r="E60" s="137"/>
      <c r="F60" s="138" t="s">
        <v>57</v>
      </c>
      <c r="G60" s="136" t="s">
        <v>56</v>
      </c>
      <c r="H60" s="137"/>
      <c r="I60" s="137"/>
      <c r="J60" s="139" t="s">
        <v>57</v>
      </c>
      <c r="K60" s="137"/>
      <c r="L60" s="5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3.2">
      <c r="A64" s="34"/>
      <c r="B64" s="39"/>
      <c r="C64" s="34"/>
      <c r="D64" s="134" t="s">
        <v>58</v>
      </c>
      <c r="E64" s="140"/>
      <c r="F64" s="140"/>
      <c r="G64" s="134" t="s">
        <v>59</v>
      </c>
      <c r="H64" s="140"/>
      <c r="I64" s="140"/>
      <c r="J64" s="140"/>
      <c r="K64" s="140"/>
      <c r="L64" s="5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3.2">
      <c r="A75" s="34"/>
      <c r="B75" s="39"/>
      <c r="C75" s="34"/>
      <c r="D75" s="136" t="s">
        <v>56</v>
      </c>
      <c r="E75" s="137"/>
      <c r="F75" s="138" t="s">
        <v>57</v>
      </c>
      <c r="G75" s="136" t="s">
        <v>56</v>
      </c>
      <c r="H75" s="137"/>
      <c r="I75" s="137"/>
      <c r="J75" s="139" t="s">
        <v>57</v>
      </c>
      <c r="K75" s="137"/>
      <c r="L75" s="5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" customHeight="1">
      <c r="A76" s="34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" customHeight="1">
      <c r="A80" s="34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5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" customHeight="1">
      <c r="A81" s="34"/>
      <c r="B81" s="35"/>
      <c r="C81" s="22" t="s">
        <v>98</v>
      </c>
      <c r="D81" s="36"/>
      <c r="E81" s="36"/>
      <c r="F81" s="36"/>
      <c r="G81" s="36"/>
      <c r="H81" s="36"/>
      <c r="I81" s="36"/>
      <c r="J81" s="36"/>
      <c r="K81" s="36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6"/>
      <c r="D84" s="36"/>
      <c r="E84" s="326" t="str">
        <f>E7</f>
        <v>VELKÉ NĚMČICE - oprava vodovodu přes Křepický potok</v>
      </c>
      <c r="F84" s="327"/>
      <c r="G84" s="327"/>
      <c r="H84" s="327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96</v>
      </c>
      <c r="D85" s="36"/>
      <c r="E85" s="36"/>
      <c r="F85" s="36"/>
      <c r="G85" s="36"/>
      <c r="H85" s="3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6"/>
      <c r="D86" s="36"/>
      <c r="E86" s="295" t="str">
        <f>E9</f>
        <v>VRN - Vedlejší rozpočtové náklady</v>
      </c>
      <c r="F86" s="325"/>
      <c r="G86" s="325"/>
      <c r="H86" s="325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6"/>
      <c r="E88" s="36"/>
      <c r="F88" s="26" t="str">
        <f>F12</f>
        <v>Velké Němčice</v>
      </c>
      <c r="G88" s="36"/>
      <c r="H88" s="36"/>
      <c r="I88" s="28" t="s">
        <v>24</v>
      </c>
      <c r="J88" s="66" t="str">
        <f>IF(J12="","",J12)</f>
        <v>28. 11. 2023</v>
      </c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15" customHeight="1">
      <c r="A90" s="34"/>
      <c r="B90" s="35"/>
      <c r="C90" s="28" t="s">
        <v>30</v>
      </c>
      <c r="D90" s="36"/>
      <c r="E90" s="36"/>
      <c r="F90" s="26" t="str">
        <f>E15</f>
        <v>Vodovody a kanalizace Břeclav, a.s.</v>
      </c>
      <c r="G90" s="36"/>
      <c r="H90" s="36"/>
      <c r="I90" s="28" t="s">
        <v>36</v>
      </c>
      <c r="J90" s="32" t="str">
        <f>E21</f>
        <v>Jiří Třináctý, DiS.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8" t="s">
        <v>34</v>
      </c>
      <c r="D91" s="36"/>
      <c r="E91" s="36"/>
      <c r="F91" s="26" t="str">
        <f>IF(E18="","",E18)</f>
        <v>Vyplň údaj</v>
      </c>
      <c r="G91" s="36"/>
      <c r="H91" s="36"/>
      <c r="I91" s="28" t="s">
        <v>39</v>
      </c>
      <c r="J91" s="32" t="str">
        <f>E24</f>
        <v>Jiří Třináctý, DiS.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45" t="s">
        <v>99</v>
      </c>
      <c r="D93" s="146"/>
      <c r="E93" s="146"/>
      <c r="F93" s="146"/>
      <c r="G93" s="146"/>
      <c r="H93" s="146"/>
      <c r="I93" s="146"/>
      <c r="J93" s="147" t="s">
        <v>100</v>
      </c>
      <c r="K93" s="14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5" customHeight="1">
      <c r="A95" s="34"/>
      <c r="B95" s="35"/>
      <c r="C95" s="148" t="s">
        <v>101</v>
      </c>
      <c r="D95" s="36"/>
      <c r="E95" s="36"/>
      <c r="F95" s="36"/>
      <c r="G95" s="36"/>
      <c r="H95" s="36"/>
      <c r="I95" s="36"/>
      <c r="J95" s="84">
        <f>J120</f>
        <v>0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6" t="s">
        <v>102</v>
      </c>
    </row>
    <row r="96" spans="1:47" s="9" customFormat="1" ht="24.9" customHeight="1">
      <c r="B96" s="149"/>
      <c r="C96" s="150"/>
      <c r="D96" s="151" t="s">
        <v>629</v>
      </c>
      <c r="E96" s="152"/>
      <c r="F96" s="152"/>
      <c r="G96" s="152"/>
      <c r="H96" s="152"/>
      <c r="I96" s="152"/>
      <c r="J96" s="153">
        <f>J121</f>
        <v>0</v>
      </c>
      <c r="K96" s="150"/>
      <c r="L96" s="154"/>
    </row>
    <row r="97" spans="1:31" s="10" customFormat="1" ht="19.95" customHeight="1">
      <c r="B97" s="155"/>
      <c r="C97" s="156"/>
      <c r="D97" s="157" t="s">
        <v>631</v>
      </c>
      <c r="E97" s="158"/>
      <c r="F97" s="158"/>
      <c r="G97" s="158"/>
      <c r="H97" s="158"/>
      <c r="I97" s="158"/>
      <c r="J97" s="159">
        <f>J122</f>
        <v>0</v>
      </c>
      <c r="K97" s="156"/>
      <c r="L97" s="160"/>
    </row>
    <row r="98" spans="1:31" s="10" customFormat="1" ht="19.95" customHeight="1">
      <c r="B98" s="155"/>
      <c r="C98" s="156"/>
      <c r="D98" s="157" t="s">
        <v>632</v>
      </c>
      <c r="E98" s="158"/>
      <c r="F98" s="158"/>
      <c r="G98" s="158"/>
      <c r="H98" s="158"/>
      <c r="I98" s="158"/>
      <c r="J98" s="159">
        <f>J133</f>
        <v>0</v>
      </c>
      <c r="K98" s="156"/>
      <c r="L98" s="160"/>
    </row>
    <row r="99" spans="1:31" s="10" customFormat="1" ht="19.95" customHeight="1">
      <c r="B99" s="155"/>
      <c r="C99" s="156"/>
      <c r="D99" s="157" t="s">
        <v>633</v>
      </c>
      <c r="E99" s="158"/>
      <c r="F99" s="158"/>
      <c r="G99" s="158"/>
      <c r="H99" s="158"/>
      <c r="I99" s="158"/>
      <c r="J99" s="159">
        <f>J142</f>
        <v>0</v>
      </c>
      <c r="K99" s="156"/>
      <c r="L99" s="160"/>
    </row>
    <row r="100" spans="1:31" s="9" customFormat="1" ht="24.9" customHeight="1">
      <c r="B100" s="149"/>
      <c r="C100" s="150"/>
      <c r="D100" s="151" t="s">
        <v>634</v>
      </c>
      <c r="E100" s="152"/>
      <c r="F100" s="152"/>
      <c r="G100" s="152"/>
      <c r="H100" s="152"/>
      <c r="I100" s="152"/>
      <c r="J100" s="153">
        <f>J145</f>
        <v>0</v>
      </c>
      <c r="K100" s="150"/>
      <c r="L100" s="15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" customHeight="1">
      <c r="A107" s="34"/>
      <c r="B107" s="35"/>
      <c r="C107" s="22" t="s">
        <v>112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8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26" t="str">
        <f>E7</f>
        <v>VELKÉ NĚMČICE - oprava vodovodu přes Křepický potok</v>
      </c>
      <c r="F110" s="327"/>
      <c r="G110" s="327"/>
      <c r="H110" s="32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8" t="s">
        <v>96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5" t="str">
        <f>E9</f>
        <v>VRN - Vedlejší rozpočtové náklady</v>
      </c>
      <c r="F112" s="325"/>
      <c r="G112" s="325"/>
      <c r="H112" s="32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8" t="s">
        <v>22</v>
      </c>
      <c r="D114" s="36"/>
      <c r="E114" s="36"/>
      <c r="F114" s="26" t="str">
        <f>F12</f>
        <v>Velké Němčice</v>
      </c>
      <c r="G114" s="36"/>
      <c r="H114" s="36"/>
      <c r="I114" s="28" t="s">
        <v>24</v>
      </c>
      <c r="J114" s="66" t="str">
        <f>IF(J12="","",J12)</f>
        <v>28. 11. 2023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15" customHeight="1">
      <c r="A116" s="34"/>
      <c r="B116" s="35"/>
      <c r="C116" s="28" t="s">
        <v>30</v>
      </c>
      <c r="D116" s="36"/>
      <c r="E116" s="36"/>
      <c r="F116" s="26" t="str">
        <f>E15</f>
        <v>Vodovody a kanalizace Břeclav, a.s.</v>
      </c>
      <c r="G116" s="36"/>
      <c r="H116" s="36"/>
      <c r="I116" s="28" t="s">
        <v>36</v>
      </c>
      <c r="J116" s="32" t="str">
        <f>E21</f>
        <v>Jiří Třináctý, DiS.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8" t="s">
        <v>34</v>
      </c>
      <c r="D117" s="36"/>
      <c r="E117" s="36"/>
      <c r="F117" s="26" t="str">
        <f>IF(E18="","",E18)</f>
        <v>Vyplň údaj</v>
      </c>
      <c r="G117" s="36"/>
      <c r="H117" s="36"/>
      <c r="I117" s="28" t="s">
        <v>39</v>
      </c>
      <c r="J117" s="32" t="str">
        <f>E24</f>
        <v>Jiří Třináctý, DiS.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1"/>
      <c r="B119" s="162"/>
      <c r="C119" s="163" t="s">
        <v>113</v>
      </c>
      <c r="D119" s="164" t="s">
        <v>66</v>
      </c>
      <c r="E119" s="164" t="s">
        <v>62</v>
      </c>
      <c r="F119" s="164" t="s">
        <v>63</v>
      </c>
      <c r="G119" s="164" t="s">
        <v>114</v>
      </c>
      <c r="H119" s="164" t="s">
        <v>115</v>
      </c>
      <c r="I119" s="164" t="s">
        <v>116</v>
      </c>
      <c r="J119" s="164" t="s">
        <v>100</v>
      </c>
      <c r="K119" s="165" t="s">
        <v>117</v>
      </c>
      <c r="L119" s="166"/>
      <c r="M119" s="75" t="s">
        <v>1</v>
      </c>
      <c r="N119" s="76" t="s">
        <v>45</v>
      </c>
      <c r="O119" s="76" t="s">
        <v>118</v>
      </c>
      <c r="P119" s="76" t="s">
        <v>119</v>
      </c>
      <c r="Q119" s="76" t="s">
        <v>120</v>
      </c>
      <c r="R119" s="76" t="s">
        <v>121</v>
      </c>
      <c r="S119" s="76" t="s">
        <v>122</v>
      </c>
      <c r="T119" s="77" t="s">
        <v>123</v>
      </c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1:65" s="2" customFormat="1" ht="22.95" customHeight="1">
      <c r="A120" s="34"/>
      <c r="B120" s="35"/>
      <c r="C120" s="82" t="s">
        <v>124</v>
      </c>
      <c r="D120" s="36"/>
      <c r="E120" s="36"/>
      <c r="F120" s="36"/>
      <c r="G120" s="36"/>
      <c r="H120" s="36"/>
      <c r="I120" s="36"/>
      <c r="J120" s="167">
        <f>BK120</f>
        <v>0</v>
      </c>
      <c r="K120" s="36"/>
      <c r="L120" s="39"/>
      <c r="M120" s="78"/>
      <c r="N120" s="168"/>
      <c r="O120" s="79"/>
      <c r="P120" s="169">
        <f>P121+P145</f>
        <v>0</v>
      </c>
      <c r="Q120" s="79"/>
      <c r="R120" s="169">
        <f>R121+R145</f>
        <v>0</v>
      </c>
      <c r="S120" s="79"/>
      <c r="T120" s="170">
        <f>T121+T145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6" t="s">
        <v>80</v>
      </c>
      <c r="AU120" s="16" t="s">
        <v>102</v>
      </c>
      <c r="BK120" s="171">
        <f>BK121+BK145</f>
        <v>0</v>
      </c>
    </row>
    <row r="121" spans="1:65" s="12" customFormat="1" ht="25.95" customHeight="1">
      <c r="B121" s="172"/>
      <c r="C121" s="173"/>
      <c r="D121" s="174" t="s">
        <v>80</v>
      </c>
      <c r="E121" s="175" t="s">
        <v>92</v>
      </c>
      <c r="F121" s="175" t="s">
        <v>93</v>
      </c>
      <c r="G121" s="173"/>
      <c r="H121" s="173"/>
      <c r="I121" s="176"/>
      <c r="J121" s="177">
        <f>BK121</f>
        <v>0</v>
      </c>
      <c r="K121" s="173"/>
      <c r="L121" s="178"/>
      <c r="M121" s="179"/>
      <c r="N121" s="180"/>
      <c r="O121" s="180"/>
      <c r="P121" s="181">
        <f>P122+P133+P142</f>
        <v>0</v>
      </c>
      <c r="Q121" s="180"/>
      <c r="R121" s="181">
        <f>R122+R133+R142</f>
        <v>0</v>
      </c>
      <c r="S121" s="180"/>
      <c r="T121" s="182">
        <f>T122+T133+T142</f>
        <v>0</v>
      </c>
      <c r="AR121" s="183" t="s">
        <v>153</v>
      </c>
      <c r="AT121" s="184" t="s">
        <v>80</v>
      </c>
      <c r="AU121" s="184" t="s">
        <v>81</v>
      </c>
      <c r="AY121" s="183" t="s">
        <v>127</v>
      </c>
      <c r="BK121" s="185">
        <f>BK122+BK133+BK142</f>
        <v>0</v>
      </c>
    </row>
    <row r="122" spans="1:65" s="12" customFormat="1" ht="22.95" customHeight="1">
      <c r="B122" s="172"/>
      <c r="C122" s="173"/>
      <c r="D122" s="174" t="s">
        <v>80</v>
      </c>
      <c r="E122" s="186" t="s">
        <v>635</v>
      </c>
      <c r="F122" s="186" t="s">
        <v>636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SUM(P123:P132)</f>
        <v>0</v>
      </c>
      <c r="Q122" s="180"/>
      <c r="R122" s="181">
        <f>SUM(R123:R132)</f>
        <v>0</v>
      </c>
      <c r="S122" s="180"/>
      <c r="T122" s="182">
        <f>SUM(T123:T132)</f>
        <v>0</v>
      </c>
      <c r="AR122" s="183" t="s">
        <v>153</v>
      </c>
      <c r="AT122" s="184" t="s">
        <v>80</v>
      </c>
      <c r="AU122" s="184" t="s">
        <v>89</v>
      </c>
      <c r="AY122" s="183" t="s">
        <v>127</v>
      </c>
      <c r="BK122" s="185">
        <f>SUM(BK123:BK132)</f>
        <v>0</v>
      </c>
    </row>
    <row r="123" spans="1:65" s="2" customFormat="1" ht="24.15" customHeight="1">
      <c r="A123" s="34"/>
      <c r="B123" s="35"/>
      <c r="C123" s="188" t="s">
        <v>89</v>
      </c>
      <c r="D123" s="188" t="s">
        <v>129</v>
      </c>
      <c r="E123" s="189" t="s">
        <v>637</v>
      </c>
      <c r="F123" s="190" t="s">
        <v>638</v>
      </c>
      <c r="G123" s="191" t="s">
        <v>574</v>
      </c>
      <c r="H123" s="192">
        <v>1</v>
      </c>
      <c r="I123" s="193"/>
      <c r="J123" s="194">
        <f>ROUND(I123*H123,2)</f>
        <v>0</v>
      </c>
      <c r="K123" s="190" t="s">
        <v>717</v>
      </c>
      <c r="L123" s="39"/>
      <c r="M123" s="195" t="s">
        <v>1</v>
      </c>
      <c r="N123" s="196" t="s">
        <v>46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639</v>
      </c>
      <c r="AT123" s="199" t="s">
        <v>129</v>
      </c>
      <c r="AU123" s="199" t="s">
        <v>91</v>
      </c>
      <c r="AY123" s="16" t="s">
        <v>127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6" t="s">
        <v>89</v>
      </c>
      <c r="BK123" s="200">
        <f>ROUND(I123*H123,2)</f>
        <v>0</v>
      </c>
      <c r="BL123" s="16" t="s">
        <v>639</v>
      </c>
      <c r="BM123" s="199" t="s">
        <v>640</v>
      </c>
    </row>
    <row r="124" spans="1:65" s="13" customFormat="1">
      <c r="B124" s="201"/>
      <c r="C124" s="202"/>
      <c r="D124" s="203" t="s">
        <v>135</v>
      </c>
      <c r="E124" s="204" t="s">
        <v>1</v>
      </c>
      <c r="F124" s="205" t="s">
        <v>89</v>
      </c>
      <c r="G124" s="202"/>
      <c r="H124" s="206">
        <v>1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135</v>
      </c>
      <c r="AU124" s="212" t="s">
        <v>91</v>
      </c>
      <c r="AV124" s="13" t="s">
        <v>91</v>
      </c>
      <c r="AW124" s="13" t="s">
        <v>38</v>
      </c>
      <c r="AX124" s="13" t="s">
        <v>89</v>
      </c>
      <c r="AY124" s="212" t="s">
        <v>127</v>
      </c>
    </row>
    <row r="125" spans="1:65" s="2" customFormat="1" ht="24.15" customHeight="1">
      <c r="A125" s="34"/>
      <c r="B125" s="35"/>
      <c r="C125" s="188" t="s">
        <v>91</v>
      </c>
      <c r="D125" s="188" t="s">
        <v>129</v>
      </c>
      <c r="E125" s="189" t="s">
        <v>641</v>
      </c>
      <c r="F125" s="190" t="s">
        <v>642</v>
      </c>
      <c r="G125" s="191" t="s">
        <v>574</v>
      </c>
      <c r="H125" s="192">
        <v>1</v>
      </c>
      <c r="I125" s="193"/>
      <c r="J125" s="194">
        <f>ROUND(I125*H125,2)</f>
        <v>0</v>
      </c>
      <c r="K125" s="190" t="s">
        <v>717</v>
      </c>
      <c r="L125" s="39"/>
      <c r="M125" s="195" t="s">
        <v>1</v>
      </c>
      <c r="N125" s="196" t="s">
        <v>46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639</v>
      </c>
      <c r="AT125" s="199" t="s">
        <v>129</v>
      </c>
      <c r="AU125" s="199" t="s">
        <v>91</v>
      </c>
      <c r="AY125" s="16" t="s">
        <v>127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6" t="s">
        <v>89</v>
      </c>
      <c r="BK125" s="200">
        <f>ROUND(I125*H125,2)</f>
        <v>0</v>
      </c>
      <c r="BL125" s="16" t="s">
        <v>639</v>
      </c>
      <c r="BM125" s="199" t="s">
        <v>643</v>
      </c>
    </row>
    <row r="126" spans="1:65" s="13" customFormat="1">
      <c r="B126" s="201"/>
      <c r="C126" s="202"/>
      <c r="D126" s="203" t="s">
        <v>135</v>
      </c>
      <c r="E126" s="204" t="s">
        <v>1</v>
      </c>
      <c r="F126" s="205" t="s">
        <v>89</v>
      </c>
      <c r="G126" s="202"/>
      <c r="H126" s="206">
        <v>1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135</v>
      </c>
      <c r="AU126" s="212" t="s">
        <v>91</v>
      </c>
      <c r="AV126" s="13" t="s">
        <v>91</v>
      </c>
      <c r="AW126" s="13" t="s">
        <v>38</v>
      </c>
      <c r="AX126" s="13" t="s">
        <v>89</v>
      </c>
      <c r="AY126" s="212" t="s">
        <v>127</v>
      </c>
    </row>
    <row r="127" spans="1:65" s="2" customFormat="1" ht="24.15" customHeight="1">
      <c r="A127" s="34"/>
      <c r="B127" s="35"/>
      <c r="C127" s="188" t="s">
        <v>144</v>
      </c>
      <c r="D127" s="188" t="s">
        <v>129</v>
      </c>
      <c r="E127" s="189" t="s">
        <v>644</v>
      </c>
      <c r="F127" s="190" t="s">
        <v>645</v>
      </c>
      <c r="G127" s="191" t="s">
        <v>574</v>
      </c>
      <c r="H127" s="192">
        <v>1</v>
      </c>
      <c r="I127" s="193"/>
      <c r="J127" s="194">
        <f>ROUND(I127*H127,2)</f>
        <v>0</v>
      </c>
      <c r="K127" s="190" t="s">
        <v>717</v>
      </c>
      <c r="L127" s="39"/>
      <c r="M127" s="195" t="s">
        <v>1</v>
      </c>
      <c r="N127" s="196" t="s">
        <v>46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639</v>
      </c>
      <c r="AT127" s="199" t="s">
        <v>129</v>
      </c>
      <c r="AU127" s="199" t="s">
        <v>91</v>
      </c>
      <c r="AY127" s="16" t="s">
        <v>127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6" t="s">
        <v>89</v>
      </c>
      <c r="BK127" s="200">
        <f>ROUND(I127*H127,2)</f>
        <v>0</v>
      </c>
      <c r="BL127" s="16" t="s">
        <v>639</v>
      </c>
      <c r="BM127" s="199" t="s">
        <v>646</v>
      </c>
    </row>
    <row r="128" spans="1:65" s="13" customFormat="1">
      <c r="B128" s="201"/>
      <c r="C128" s="202"/>
      <c r="D128" s="203" t="s">
        <v>135</v>
      </c>
      <c r="E128" s="204" t="s">
        <v>1</v>
      </c>
      <c r="F128" s="205" t="s">
        <v>89</v>
      </c>
      <c r="G128" s="202"/>
      <c r="H128" s="206">
        <v>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135</v>
      </c>
      <c r="AU128" s="212" t="s">
        <v>91</v>
      </c>
      <c r="AV128" s="13" t="s">
        <v>91</v>
      </c>
      <c r="AW128" s="13" t="s">
        <v>38</v>
      </c>
      <c r="AX128" s="13" t="s">
        <v>89</v>
      </c>
      <c r="AY128" s="212" t="s">
        <v>127</v>
      </c>
    </row>
    <row r="129" spans="1:65" s="2" customFormat="1" ht="24.15" customHeight="1">
      <c r="A129" s="34"/>
      <c r="B129" s="35"/>
      <c r="C129" s="188" t="s">
        <v>133</v>
      </c>
      <c r="D129" s="188" t="s">
        <v>129</v>
      </c>
      <c r="E129" s="189" t="s">
        <v>647</v>
      </c>
      <c r="F129" s="190" t="s">
        <v>648</v>
      </c>
      <c r="G129" s="191" t="s">
        <v>574</v>
      </c>
      <c r="H129" s="192">
        <v>1</v>
      </c>
      <c r="I129" s="193"/>
      <c r="J129" s="194">
        <f>ROUND(I129*H129,2)</f>
        <v>0</v>
      </c>
      <c r="K129" s="190" t="s">
        <v>717</v>
      </c>
      <c r="L129" s="39"/>
      <c r="M129" s="195" t="s">
        <v>1</v>
      </c>
      <c r="N129" s="196" t="s">
        <v>46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639</v>
      </c>
      <c r="AT129" s="199" t="s">
        <v>129</v>
      </c>
      <c r="AU129" s="199" t="s">
        <v>91</v>
      </c>
      <c r="AY129" s="16" t="s">
        <v>127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6" t="s">
        <v>89</v>
      </c>
      <c r="BK129" s="200">
        <f>ROUND(I129*H129,2)</f>
        <v>0</v>
      </c>
      <c r="BL129" s="16" t="s">
        <v>639</v>
      </c>
      <c r="BM129" s="199" t="s">
        <v>649</v>
      </c>
    </row>
    <row r="130" spans="1:65" s="13" customFormat="1">
      <c r="B130" s="201"/>
      <c r="C130" s="202"/>
      <c r="D130" s="203" t="s">
        <v>135</v>
      </c>
      <c r="E130" s="204" t="s">
        <v>1</v>
      </c>
      <c r="F130" s="205" t="s">
        <v>89</v>
      </c>
      <c r="G130" s="202"/>
      <c r="H130" s="206">
        <v>1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135</v>
      </c>
      <c r="AU130" s="212" t="s">
        <v>91</v>
      </c>
      <c r="AV130" s="13" t="s">
        <v>91</v>
      </c>
      <c r="AW130" s="13" t="s">
        <v>38</v>
      </c>
      <c r="AX130" s="13" t="s">
        <v>89</v>
      </c>
      <c r="AY130" s="212" t="s">
        <v>127</v>
      </c>
    </row>
    <row r="131" spans="1:65" s="2" customFormat="1" ht="24.15" customHeight="1">
      <c r="A131" s="34"/>
      <c r="B131" s="35"/>
      <c r="C131" s="188" t="s">
        <v>153</v>
      </c>
      <c r="D131" s="188" t="s">
        <v>129</v>
      </c>
      <c r="E131" s="189" t="s">
        <v>650</v>
      </c>
      <c r="F131" s="190" t="s">
        <v>651</v>
      </c>
      <c r="G131" s="191" t="s">
        <v>574</v>
      </c>
      <c r="H131" s="192">
        <v>1</v>
      </c>
      <c r="I131" s="193"/>
      <c r="J131" s="194">
        <f>ROUND(I131*H131,2)</f>
        <v>0</v>
      </c>
      <c r="K131" s="190" t="s">
        <v>717</v>
      </c>
      <c r="L131" s="39"/>
      <c r="M131" s="195" t="s">
        <v>1</v>
      </c>
      <c r="N131" s="196" t="s">
        <v>46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639</v>
      </c>
      <c r="AT131" s="199" t="s">
        <v>129</v>
      </c>
      <c r="AU131" s="199" t="s">
        <v>91</v>
      </c>
      <c r="AY131" s="16" t="s">
        <v>127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639</v>
      </c>
      <c r="BM131" s="199" t="s">
        <v>652</v>
      </c>
    </row>
    <row r="132" spans="1:65" s="13" customFormat="1">
      <c r="B132" s="201"/>
      <c r="C132" s="202"/>
      <c r="D132" s="203" t="s">
        <v>135</v>
      </c>
      <c r="E132" s="204" t="s">
        <v>1</v>
      </c>
      <c r="F132" s="205" t="s">
        <v>89</v>
      </c>
      <c r="G132" s="202"/>
      <c r="H132" s="206">
        <v>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135</v>
      </c>
      <c r="AU132" s="212" t="s">
        <v>91</v>
      </c>
      <c r="AV132" s="13" t="s">
        <v>91</v>
      </c>
      <c r="AW132" s="13" t="s">
        <v>38</v>
      </c>
      <c r="AX132" s="13" t="s">
        <v>89</v>
      </c>
      <c r="AY132" s="212" t="s">
        <v>127</v>
      </c>
    </row>
    <row r="133" spans="1:65" s="12" customFormat="1" ht="22.95" customHeight="1">
      <c r="B133" s="172"/>
      <c r="C133" s="173"/>
      <c r="D133" s="174" t="s">
        <v>80</v>
      </c>
      <c r="E133" s="186" t="s">
        <v>653</v>
      </c>
      <c r="F133" s="186" t="s">
        <v>654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SUM(P134:P141)</f>
        <v>0</v>
      </c>
      <c r="Q133" s="180"/>
      <c r="R133" s="181">
        <f>SUM(R134:R141)</f>
        <v>0</v>
      </c>
      <c r="S133" s="180"/>
      <c r="T133" s="182">
        <f>SUM(T134:T141)</f>
        <v>0</v>
      </c>
      <c r="AR133" s="183" t="s">
        <v>153</v>
      </c>
      <c r="AT133" s="184" t="s">
        <v>80</v>
      </c>
      <c r="AU133" s="184" t="s">
        <v>89</v>
      </c>
      <c r="AY133" s="183" t="s">
        <v>127</v>
      </c>
      <c r="BK133" s="185">
        <f>SUM(BK134:BK141)</f>
        <v>0</v>
      </c>
    </row>
    <row r="134" spans="1:65" s="2" customFormat="1" ht="24.15" customHeight="1">
      <c r="A134" s="34"/>
      <c r="B134" s="35"/>
      <c r="C134" s="188" t="s">
        <v>158</v>
      </c>
      <c r="D134" s="188" t="s">
        <v>129</v>
      </c>
      <c r="E134" s="189" t="s">
        <v>655</v>
      </c>
      <c r="F134" s="190" t="s">
        <v>656</v>
      </c>
      <c r="G134" s="191" t="s">
        <v>574</v>
      </c>
      <c r="H134" s="192">
        <v>1</v>
      </c>
      <c r="I134" s="193"/>
      <c r="J134" s="194">
        <f>ROUND(I134*H134,2)</f>
        <v>0</v>
      </c>
      <c r="K134" s="190" t="s">
        <v>717</v>
      </c>
      <c r="L134" s="39"/>
      <c r="M134" s="195" t="s">
        <v>1</v>
      </c>
      <c r="N134" s="196" t="s">
        <v>46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639</v>
      </c>
      <c r="AT134" s="199" t="s">
        <v>129</v>
      </c>
      <c r="AU134" s="199" t="s">
        <v>91</v>
      </c>
      <c r="AY134" s="16" t="s">
        <v>127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6" t="s">
        <v>89</v>
      </c>
      <c r="BK134" s="200">
        <f>ROUND(I134*H134,2)</f>
        <v>0</v>
      </c>
      <c r="BL134" s="16" t="s">
        <v>639</v>
      </c>
      <c r="BM134" s="199" t="s">
        <v>657</v>
      </c>
    </row>
    <row r="135" spans="1:65" s="13" customFormat="1">
      <c r="B135" s="201"/>
      <c r="C135" s="202"/>
      <c r="D135" s="203" t="s">
        <v>135</v>
      </c>
      <c r="E135" s="204" t="s">
        <v>1</v>
      </c>
      <c r="F135" s="205" t="s">
        <v>89</v>
      </c>
      <c r="G135" s="202"/>
      <c r="H135" s="206">
        <v>1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135</v>
      </c>
      <c r="AU135" s="212" t="s">
        <v>91</v>
      </c>
      <c r="AV135" s="13" t="s">
        <v>91</v>
      </c>
      <c r="AW135" s="13" t="s">
        <v>38</v>
      </c>
      <c r="AX135" s="13" t="s">
        <v>89</v>
      </c>
      <c r="AY135" s="212" t="s">
        <v>127</v>
      </c>
    </row>
    <row r="136" spans="1:65" s="2" customFormat="1" ht="24.15" customHeight="1">
      <c r="A136" s="34"/>
      <c r="B136" s="35"/>
      <c r="C136" s="188" t="s">
        <v>163</v>
      </c>
      <c r="D136" s="188" t="s">
        <v>129</v>
      </c>
      <c r="E136" s="189" t="s">
        <v>658</v>
      </c>
      <c r="F136" s="190" t="s">
        <v>659</v>
      </c>
      <c r="G136" s="191" t="s">
        <v>574</v>
      </c>
      <c r="H136" s="192">
        <v>1</v>
      </c>
      <c r="I136" s="193"/>
      <c r="J136" s="194">
        <f>ROUND(I136*H136,2)</f>
        <v>0</v>
      </c>
      <c r="K136" s="190" t="s">
        <v>717</v>
      </c>
      <c r="L136" s="39"/>
      <c r="M136" s="195" t="s">
        <v>1</v>
      </c>
      <c r="N136" s="196" t="s">
        <v>46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639</v>
      </c>
      <c r="AT136" s="199" t="s">
        <v>129</v>
      </c>
      <c r="AU136" s="199" t="s">
        <v>91</v>
      </c>
      <c r="AY136" s="16" t="s">
        <v>127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6" t="s">
        <v>89</v>
      </c>
      <c r="BK136" s="200">
        <f>ROUND(I136*H136,2)</f>
        <v>0</v>
      </c>
      <c r="BL136" s="16" t="s">
        <v>639</v>
      </c>
      <c r="BM136" s="199" t="s">
        <v>660</v>
      </c>
    </row>
    <row r="137" spans="1:65" s="13" customFormat="1">
      <c r="B137" s="201"/>
      <c r="C137" s="202"/>
      <c r="D137" s="203" t="s">
        <v>135</v>
      </c>
      <c r="E137" s="204" t="s">
        <v>1</v>
      </c>
      <c r="F137" s="205" t="s">
        <v>89</v>
      </c>
      <c r="G137" s="202"/>
      <c r="H137" s="206">
        <v>1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135</v>
      </c>
      <c r="AU137" s="212" t="s">
        <v>91</v>
      </c>
      <c r="AV137" s="13" t="s">
        <v>91</v>
      </c>
      <c r="AW137" s="13" t="s">
        <v>38</v>
      </c>
      <c r="AX137" s="13" t="s">
        <v>89</v>
      </c>
      <c r="AY137" s="212" t="s">
        <v>127</v>
      </c>
    </row>
    <row r="138" spans="1:65" s="2" customFormat="1" ht="16.5" customHeight="1">
      <c r="A138" s="34"/>
      <c r="B138" s="35"/>
      <c r="C138" s="188" t="s">
        <v>170</v>
      </c>
      <c r="D138" s="188" t="s">
        <v>129</v>
      </c>
      <c r="E138" s="189" t="s">
        <v>661</v>
      </c>
      <c r="F138" s="190" t="s">
        <v>662</v>
      </c>
      <c r="G138" s="191" t="s">
        <v>331</v>
      </c>
      <c r="H138" s="192">
        <v>2</v>
      </c>
      <c r="I138" s="193"/>
      <c r="J138" s="194">
        <f>ROUND(I138*H138,2)</f>
        <v>0</v>
      </c>
      <c r="K138" s="190" t="s">
        <v>717</v>
      </c>
      <c r="L138" s="39"/>
      <c r="M138" s="195" t="s">
        <v>1</v>
      </c>
      <c r="N138" s="196" t="s">
        <v>46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639</v>
      </c>
      <c r="AT138" s="199" t="s">
        <v>129</v>
      </c>
      <c r="AU138" s="199" t="s">
        <v>91</v>
      </c>
      <c r="AY138" s="16" t="s">
        <v>127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6" t="s">
        <v>89</v>
      </c>
      <c r="BK138" s="200">
        <f>ROUND(I138*H138,2)</f>
        <v>0</v>
      </c>
      <c r="BL138" s="16" t="s">
        <v>639</v>
      </c>
      <c r="BM138" s="199" t="s">
        <v>663</v>
      </c>
    </row>
    <row r="139" spans="1:65" s="13" customFormat="1">
      <c r="B139" s="201"/>
      <c r="C139" s="202"/>
      <c r="D139" s="203" t="s">
        <v>135</v>
      </c>
      <c r="E139" s="204" t="s">
        <v>1</v>
      </c>
      <c r="F139" s="205" t="s">
        <v>91</v>
      </c>
      <c r="G139" s="202"/>
      <c r="H139" s="206">
        <v>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135</v>
      </c>
      <c r="AU139" s="212" t="s">
        <v>91</v>
      </c>
      <c r="AV139" s="13" t="s">
        <v>91</v>
      </c>
      <c r="AW139" s="13" t="s">
        <v>38</v>
      </c>
      <c r="AX139" s="13" t="s">
        <v>89</v>
      </c>
      <c r="AY139" s="212" t="s">
        <v>127</v>
      </c>
    </row>
    <row r="140" spans="1:65" s="2" customFormat="1" ht="16.5" customHeight="1">
      <c r="A140" s="34"/>
      <c r="B140" s="35"/>
      <c r="C140" s="188" t="s">
        <v>176</v>
      </c>
      <c r="D140" s="188" t="s">
        <v>129</v>
      </c>
      <c r="E140" s="189" t="s">
        <v>664</v>
      </c>
      <c r="F140" s="190" t="s">
        <v>665</v>
      </c>
      <c r="G140" s="191" t="s">
        <v>150</v>
      </c>
      <c r="H140" s="192">
        <v>8</v>
      </c>
      <c r="I140" s="193"/>
      <c r="J140" s="194">
        <f>ROUND(I140*H140,2)</f>
        <v>0</v>
      </c>
      <c r="K140" s="190" t="s">
        <v>717</v>
      </c>
      <c r="L140" s="39"/>
      <c r="M140" s="195" t="s">
        <v>1</v>
      </c>
      <c r="N140" s="196" t="s">
        <v>46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639</v>
      </c>
      <c r="AT140" s="199" t="s">
        <v>129</v>
      </c>
      <c r="AU140" s="199" t="s">
        <v>91</v>
      </c>
      <c r="AY140" s="16" t="s">
        <v>127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6" t="s">
        <v>89</v>
      </c>
      <c r="BK140" s="200">
        <f>ROUND(I140*H140,2)</f>
        <v>0</v>
      </c>
      <c r="BL140" s="16" t="s">
        <v>639</v>
      </c>
      <c r="BM140" s="199" t="s">
        <v>666</v>
      </c>
    </row>
    <row r="141" spans="1:65" s="13" customFormat="1">
      <c r="B141" s="201"/>
      <c r="C141" s="202"/>
      <c r="D141" s="203" t="s">
        <v>135</v>
      </c>
      <c r="E141" s="204" t="s">
        <v>1</v>
      </c>
      <c r="F141" s="205" t="s">
        <v>170</v>
      </c>
      <c r="G141" s="202"/>
      <c r="H141" s="206">
        <v>8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135</v>
      </c>
      <c r="AU141" s="212" t="s">
        <v>91</v>
      </c>
      <c r="AV141" s="13" t="s">
        <v>91</v>
      </c>
      <c r="AW141" s="13" t="s">
        <v>38</v>
      </c>
      <c r="AX141" s="13" t="s">
        <v>89</v>
      </c>
      <c r="AY141" s="212" t="s">
        <v>127</v>
      </c>
    </row>
    <row r="142" spans="1:65" s="12" customFormat="1" ht="22.95" customHeight="1">
      <c r="B142" s="172"/>
      <c r="C142" s="173"/>
      <c r="D142" s="174" t="s">
        <v>80</v>
      </c>
      <c r="E142" s="186" t="s">
        <v>667</v>
      </c>
      <c r="F142" s="186" t="s">
        <v>668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f>SUM(P143:P144)</f>
        <v>0</v>
      </c>
      <c r="Q142" s="180"/>
      <c r="R142" s="181">
        <f>SUM(R143:R144)</f>
        <v>0</v>
      </c>
      <c r="S142" s="180"/>
      <c r="T142" s="182">
        <f>SUM(T143:T144)</f>
        <v>0</v>
      </c>
      <c r="AR142" s="183" t="s">
        <v>153</v>
      </c>
      <c r="AT142" s="184" t="s">
        <v>80</v>
      </c>
      <c r="AU142" s="184" t="s">
        <v>89</v>
      </c>
      <c r="AY142" s="183" t="s">
        <v>127</v>
      </c>
      <c r="BK142" s="185">
        <f>SUM(BK143:BK144)</f>
        <v>0</v>
      </c>
    </row>
    <row r="143" spans="1:65" s="2" customFormat="1" ht="24.15" customHeight="1">
      <c r="A143" s="34"/>
      <c r="B143" s="35"/>
      <c r="C143" s="188" t="s">
        <v>181</v>
      </c>
      <c r="D143" s="188" t="s">
        <v>129</v>
      </c>
      <c r="E143" s="189" t="s">
        <v>669</v>
      </c>
      <c r="F143" s="190" t="s">
        <v>670</v>
      </c>
      <c r="G143" s="191" t="s">
        <v>574</v>
      </c>
      <c r="H143" s="192">
        <v>1</v>
      </c>
      <c r="I143" s="193"/>
      <c r="J143" s="194">
        <f>ROUND(I143*H143,2)</f>
        <v>0</v>
      </c>
      <c r="K143" s="190" t="s">
        <v>717</v>
      </c>
      <c r="L143" s="39"/>
      <c r="M143" s="195" t="s">
        <v>1</v>
      </c>
      <c r="N143" s="196" t="s">
        <v>46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639</v>
      </c>
      <c r="AT143" s="199" t="s">
        <v>129</v>
      </c>
      <c r="AU143" s="199" t="s">
        <v>91</v>
      </c>
      <c r="AY143" s="16" t="s">
        <v>127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639</v>
      </c>
      <c r="BM143" s="199" t="s">
        <v>671</v>
      </c>
    </row>
    <row r="144" spans="1:65" s="13" customFormat="1">
      <c r="B144" s="201"/>
      <c r="C144" s="202"/>
      <c r="D144" s="203" t="s">
        <v>135</v>
      </c>
      <c r="E144" s="204" t="s">
        <v>1</v>
      </c>
      <c r="F144" s="205" t="s">
        <v>89</v>
      </c>
      <c r="G144" s="202"/>
      <c r="H144" s="206">
        <v>1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135</v>
      </c>
      <c r="AU144" s="212" t="s">
        <v>91</v>
      </c>
      <c r="AV144" s="13" t="s">
        <v>91</v>
      </c>
      <c r="AW144" s="13" t="s">
        <v>38</v>
      </c>
      <c r="AX144" s="13" t="s">
        <v>89</v>
      </c>
      <c r="AY144" s="212" t="s">
        <v>127</v>
      </c>
    </row>
    <row r="145" spans="1:65" s="12" customFormat="1" ht="25.95" customHeight="1">
      <c r="B145" s="172"/>
      <c r="C145" s="173"/>
      <c r="D145" s="174" t="s">
        <v>80</v>
      </c>
      <c r="E145" s="175" t="s">
        <v>672</v>
      </c>
      <c r="F145" s="175" t="s">
        <v>673</v>
      </c>
      <c r="G145" s="173"/>
      <c r="H145" s="173"/>
      <c r="I145" s="176"/>
      <c r="J145" s="177">
        <f>BK145</f>
        <v>0</v>
      </c>
      <c r="K145" s="173"/>
      <c r="L145" s="178"/>
      <c r="M145" s="179"/>
      <c r="N145" s="180"/>
      <c r="O145" s="180"/>
      <c r="P145" s="181">
        <f>SUM(P146:P151)</f>
        <v>0</v>
      </c>
      <c r="Q145" s="180"/>
      <c r="R145" s="181">
        <f>SUM(R146:R151)</f>
        <v>0</v>
      </c>
      <c r="S145" s="180"/>
      <c r="T145" s="182">
        <f>SUM(T146:T151)</f>
        <v>0</v>
      </c>
      <c r="AR145" s="183" t="s">
        <v>153</v>
      </c>
      <c r="AT145" s="184" t="s">
        <v>80</v>
      </c>
      <c r="AU145" s="184" t="s">
        <v>81</v>
      </c>
      <c r="AY145" s="183" t="s">
        <v>127</v>
      </c>
      <c r="BK145" s="185">
        <f>SUM(BK146:BK151)</f>
        <v>0</v>
      </c>
    </row>
    <row r="146" spans="1:65" s="2" customFormat="1" ht="24.15" customHeight="1">
      <c r="A146" s="34"/>
      <c r="B146" s="35"/>
      <c r="C146" s="188" t="s">
        <v>186</v>
      </c>
      <c r="D146" s="188" t="s">
        <v>129</v>
      </c>
      <c r="E146" s="189" t="s">
        <v>674</v>
      </c>
      <c r="F146" s="190" t="s">
        <v>675</v>
      </c>
      <c r="G146" s="191" t="s">
        <v>574</v>
      </c>
      <c r="H146" s="192">
        <v>1</v>
      </c>
      <c r="I146" s="193"/>
      <c r="J146" s="194">
        <f>ROUND(I146*H146,2)</f>
        <v>0</v>
      </c>
      <c r="K146" s="190" t="s">
        <v>717</v>
      </c>
      <c r="L146" s="39"/>
      <c r="M146" s="195" t="s">
        <v>1</v>
      </c>
      <c r="N146" s="196" t="s">
        <v>46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639</v>
      </c>
      <c r="AT146" s="199" t="s">
        <v>129</v>
      </c>
      <c r="AU146" s="199" t="s">
        <v>89</v>
      </c>
      <c r="AY146" s="16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6" t="s">
        <v>89</v>
      </c>
      <c r="BK146" s="200">
        <f>ROUND(I146*H146,2)</f>
        <v>0</v>
      </c>
      <c r="BL146" s="16" t="s">
        <v>639</v>
      </c>
      <c r="BM146" s="199" t="s">
        <v>676</v>
      </c>
    </row>
    <row r="147" spans="1:65" s="13" customFormat="1">
      <c r="B147" s="201"/>
      <c r="C147" s="202"/>
      <c r="D147" s="203" t="s">
        <v>135</v>
      </c>
      <c r="E147" s="204" t="s">
        <v>1</v>
      </c>
      <c r="F147" s="205" t="s">
        <v>89</v>
      </c>
      <c r="G147" s="202"/>
      <c r="H147" s="206">
        <v>1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135</v>
      </c>
      <c r="AU147" s="212" t="s">
        <v>89</v>
      </c>
      <c r="AV147" s="13" t="s">
        <v>91</v>
      </c>
      <c r="AW147" s="13" t="s">
        <v>38</v>
      </c>
      <c r="AX147" s="13" t="s">
        <v>89</v>
      </c>
      <c r="AY147" s="212" t="s">
        <v>127</v>
      </c>
    </row>
    <row r="148" spans="1:65" s="2" customFormat="1" ht="24.15" customHeight="1">
      <c r="A148" s="34"/>
      <c r="B148" s="35"/>
      <c r="C148" s="188" t="s">
        <v>192</v>
      </c>
      <c r="D148" s="188" t="s">
        <v>129</v>
      </c>
      <c r="E148" s="189" t="s">
        <v>677</v>
      </c>
      <c r="F148" s="190" t="s">
        <v>678</v>
      </c>
      <c r="G148" s="191" t="s">
        <v>574</v>
      </c>
      <c r="H148" s="192">
        <v>1</v>
      </c>
      <c r="I148" s="193"/>
      <c r="J148" s="194">
        <f>ROUND(I148*H148,2)</f>
        <v>0</v>
      </c>
      <c r="K148" s="190" t="s">
        <v>717</v>
      </c>
      <c r="L148" s="39"/>
      <c r="M148" s="195" t="s">
        <v>1</v>
      </c>
      <c r="N148" s="196" t="s">
        <v>46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639</v>
      </c>
      <c r="AT148" s="199" t="s">
        <v>129</v>
      </c>
      <c r="AU148" s="199" t="s">
        <v>89</v>
      </c>
      <c r="AY148" s="16" t="s">
        <v>127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639</v>
      </c>
      <c r="BM148" s="199" t="s">
        <v>679</v>
      </c>
    </row>
    <row r="149" spans="1:65" s="13" customFormat="1">
      <c r="B149" s="201"/>
      <c r="C149" s="202"/>
      <c r="D149" s="203" t="s">
        <v>135</v>
      </c>
      <c r="E149" s="204" t="s">
        <v>1</v>
      </c>
      <c r="F149" s="205" t="s">
        <v>89</v>
      </c>
      <c r="G149" s="202"/>
      <c r="H149" s="206">
        <v>1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135</v>
      </c>
      <c r="AU149" s="212" t="s">
        <v>89</v>
      </c>
      <c r="AV149" s="13" t="s">
        <v>91</v>
      </c>
      <c r="AW149" s="13" t="s">
        <v>38</v>
      </c>
      <c r="AX149" s="13" t="s">
        <v>89</v>
      </c>
      <c r="AY149" s="212" t="s">
        <v>127</v>
      </c>
    </row>
    <row r="150" spans="1:65" s="2" customFormat="1" ht="16.5" customHeight="1">
      <c r="A150" s="34"/>
      <c r="B150" s="35"/>
      <c r="C150" s="188" t="s">
        <v>197</v>
      </c>
      <c r="D150" s="188" t="s">
        <v>129</v>
      </c>
      <c r="E150" s="189" t="s">
        <v>680</v>
      </c>
      <c r="F150" s="190" t="s">
        <v>681</v>
      </c>
      <c r="G150" s="191" t="s">
        <v>150</v>
      </c>
      <c r="H150" s="192">
        <v>12</v>
      </c>
      <c r="I150" s="193"/>
      <c r="J150" s="194">
        <f>ROUND(I150*H150,2)</f>
        <v>0</v>
      </c>
      <c r="K150" s="190" t="s">
        <v>717</v>
      </c>
      <c r="L150" s="39"/>
      <c r="M150" s="195" t="s">
        <v>1</v>
      </c>
      <c r="N150" s="196" t="s">
        <v>46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639</v>
      </c>
      <c r="AT150" s="199" t="s">
        <v>129</v>
      </c>
      <c r="AU150" s="199" t="s">
        <v>89</v>
      </c>
      <c r="AY150" s="16" t="s">
        <v>127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6" t="s">
        <v>89</v>
      </c>
      <c r="BK150" s="200">
        <f>ROUND(I150*H150,2)</f>
        <v>0</v>
      </c>
      <c r="BL150" s="16" t="s">
        <v>639</v>
      </c>
      <c r="BM150" s="199" t="s">
        <v>682</v>
      </c>
    </row>
    <row r="151" spans="1:65" s="13" customFormat="1">
      <c r="B151" s="201"/>
      <c r="C151" s="202"/>
      <c r="D151" s="203" t="s">
        <v>135</v>
      </c>
      <c r="E151" s="204" t="s">
        <v>1</v>
      </c>
      <c r="F151" s="205" t="s">
        <v>683</v>
      </c>
      <c r="G151" s="202"/>
      <c r="H151" s="206">
        <v>12</v>
      </c>
      <c r="I151" s="207"/>
      <c r="J151" s="202"/>
      <c r="K151" s="202"/>
      <c r="L151" s="208"/>
      <c r="M151" s="234"/>
      <c r="N151" s="235"/>
      <c r="O151" s="235"/>
      <c r="P151" s="235"/>
      <c r="Q151" s="235"/>
      <c r="R151" s="235"/>
      <c r="S151" s="235"/>
      <c r="T151" s="236"/>
      <c r="AT151" s="212" t="s">
        <v>135</v>
      </c>
      <c r="AU151" s="212" t="s">
        <v>89</v>
      </c>
      <c r="AV151" s="13" t="s">
        <v>91</v>
      </c>
      <c r="AW151" s="13" t="s">
        <v>38</v>
      </c>
      <c r="AX151" s="13" t="s">
        <v>89</v>
      </c>
      <c r="AY151" s="212" t="s">
        <v>127</v>
      </c>
    </row>
    <row r="152" spans="1:65" s="2" customFormat="1" ht="6.9" customHeight="1">
      <c r="A152" s="34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39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sheetProtection password="CCA7" sheet="1" objects="1" scenarios="1" formatColumns="0" formatRows="0" autoFilter="0"/>
  <autoFilter ref="C119:K151"/>
  <mergeCells count="9">
    <mergeCell ref="E86:H86"/>
    <mergeCell ref="E110:H110"/>
    <mergeCell ref="E112:H11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0"/>
  <sheetViews>
    <sheetView workbookViewId="0">
      <selection activeCell="V17" sqref="V17"/>
    </sheetView>
  </sheetViews>
  <sheetFormatPr defaultColWidth="9.28515625" defaultRowHeight="13.2"/>
  <cols>
    <col min="1" max="1" width="10.28515625" style="239" customWidth="1"/>
    <col min="2" max="2" width="11.85546875" style="239" customWidth="1"/>
    <col min="3" max="3" width="12.7109375" style="239" customWidth="1"/>
    <col min="4" max="4" width="10.85546875" style="239" customWidth="1"/>
    <col min="5" max="5" width="11.85546875" style="239" customWidth="1"/>
    <col min="6" max="8" width="9.28515625" style="239"/>
    <col min="9" max="9" width="11.7109375" style="239" customWidth="1"/>
    <col min="10" max="10" width="9.28515625" style="239"/>
    <col min="11" max="11" width="12.28515625" style="239" customWidth="1"/>
    <col min="12" max="16384" width="9.28515625" style="239"/>
  </cols>
  <sheetData>
    <row r="1" spans="1:13" ht="13.8" thickBot="1">
      <c r="A1" s="237" t="s">
        <v>684</v>
      </c>
      <c r="B1" s="238" t="s">
        <v>685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13.8" thickTop="1">
      <c r="A2" s="240" t="s">
        <v>686</v>
      </c>
      <c r="B2" s="241" t="s">
        <v>687</v>
      </c>
      <c r="C2" s="242"/>
      <c r="D2" s="242"/>
      <c r="E2" s="242"/>
      <c r="F2" s="240" t="s">
        <v>688</v>
      </c>
      <c r="G2" s="242"/>
      <c r="H2" s="242"/>
      <c r="I2" s="240" t="s">
        <v>689</v>
      </c>
      <c r="J2" s="242"/>
      <c r="K2" s="242"/>
      <c r="L2" s="242"/>
      <c r="M2" s="243"/>
    </row>
    <row r="3" spans="1:13">
      <c r="A3" s="244" t="s">
        <v>690</v>
      </c>
      <c r="B3" s="245" t="s">
        <v>691</v>
      </c>
      <c r="C3" s="245"/>
      <c r="D3" s="245" t="s">
        <v>692</v>
      </c>
      <c r="E3" s="245"/>
      <c r="F3" s="246"/>
      <c r="G3" s="245" t="s">
        <v>693</v>
      </c>
      <c r="H3" s="245"/>
      <c r="I3" s="246"/>
      <c r="J3" s="245"/>
      <c r="K3" s="245" t="s">
        <v>694</v>
      </c>
      <c r="L3" s="245"/>
      <c r="M3" s="247"/>
    </row>
    <row r="4" spans="1:13">
      <c r="A4" s="246"/>
      <c r="B4" s="245"/>
      <c r="C4" s="248" t="s">
        <v>695</v>
      </c>
      <c r="D4" s="245" t="s">
        <v>696</v>
      </c>
      <c r="E4" s="245" t="s">
        <v>697</v>
      </c>
      <c r="F4" s="246" t="s">
        <v>698</v>
      </c>
      <c r="G4" s="245" t="s">
        <v>699</v>
      </c>
      <c r="H4" s="245" t="s">
        <v>700</v>
      </c>
      <c r="I4" s="244" t="s">
        <v>701</v>
      </c>
      <c r="J4" s="245" t="s">
        <v>702</v>
      </c>
      <c r="K4" s="245" t="s">
        <v>703</v>
      </c>
      <c r="L4" s="245" t="s">
        <v>699</v>
      </c>
      <c r="M4" s="247" t="s">
        <v>700</v>
      </c>
    </row>
    <row r="5" spans="1:13">
      <c r="A5" s="244" t="s">
        <v>189</v>
      </c>
      <c r="B5" s="245" t="s">
        <v>189</v>
      </c>
      <c r="C5" s="248" t="s">
        <v>189</v>
      </c>
      <c r="D5" s="245" t="s">
        <v>189</v>
      </c>
      <c r="E5" s="245" t="s">
        <v>189</v>
      </c>
      <c r="F5" s="246" t="s">
        <v>132</v>
      </c>
      <c r="G5" s="245" t="s">
        <v>132</v>
      </c>
      <c r="H5" s="245" t="s">
        <v>132</v>
      </c>
      <c r="I5" s="244" t="s">
        <v>189</v>
      </c>
      <c r="J5" s="245" t="s">
        <v>166</v>
      </c>
      <c r="K5" s="245" t="s">
        <v>166</v>
      </c>
      <c r="L5" s="245" t="s">
        <v>166</v>
      </c>
      <c r="M5" s="247" t="s">
        <v>166</v>
      </c>
    </row>
    <row r="6" spans="1:13" ht="13.8" thickBot="1">
      <c r="A6" s="249"/>
      <c r="B6" s="250"/>
      <c r="C6" s="250"/>
      <c r="D6" s="250"/>
      <c r="E6" s="250"/>
      <c r="F6" s="249"/>
      <c r="G6" s="250"/>
      <c r="H6" s="250"/>
      <c r="I6" s="249"/>
      <c r="J6" s="250"/>
      <c r="K6" s="250"/>
      <c r="L6" s="250"/>
      <c r="M6" s="251"/>
    </row>
    <row r="7" spans="1:13" ht="13.8" thickTop="1">
      <c r="A7" s="252">
        <v>0</v>
      </c>
      <c r="B7" s="253"/>
      <c r="C7" s="252">
        <v>3.1</v>
      </c>
      <c r="D7" s="253"/>
      <c r="E7" s="253"/>
      <c r="F7" s="253"/>
      <c r="G7" s="253"/>
      <c r="H7" s="253"/>
      <c r="I7" s="254"/>
      <c r="J7" s="253"/>
      <c r="K7" s="253"/>
      <c r="L7" s="253"/>
      <c r="M7" s="253"/>
    </row>
    <row r="8" spans="1:13">
      <c r="A8" s="255"/>
      <c r="B8" s="253">
        <f>A9-A7</f>
        <v>2.6</v>
      </c>
      <c r="C8" s="255"/>
      <c r="D8" s="253">
        <f>C7+C9</f>
        <v>4.5999999999999996</v>
      </c>
      <c r="E8" s="253">
        <f>D8/2</f>
        <v>2.2999999999999998</v>
      </c>
      <c r="F8" s="253">
        <f>IF(E8&lt;2,E8*B8,0)</f>
        <v>0</v>
      </c>
      <c r="G8" s="253">
        <f>IF((AND(E8&gt;2,E8&lt;4)),B8*E8,0)</f>
        <v>5.9799999999999995</v>
      </c>
      <c r="H8" s="253">
        <f>IF((AND(E8&gt;4,E8&lt;6)),B8*E8,0)</f>
        <v>0</v>
      </c>
      <c r="I8" s="252">
        <v>1</v>
      </c>
      <c r="J8" s="253">
        <f>IF(E8&lt;1,B8*E8*I8,0)</f>
        <v>0</v>
      </c>
      <c r="K8" s="253">
        <f>IF((AND(E8&gt;1,E8&lt;2.5)),B8*E8*I8,0)</f>
        <v>5.9799999999999995</v>
      </c>
      <c r="L8" s="253">
        <f>IF((AND(E8&gt;2.5,E8&lt;4)),B8*E8*I8,0)</f>
        <v>0</v>
      </c>
      <c r="M8" s="253">
        <f>IF((IF(E8&gt;4,E8&lt;6)),B8*E8*I8,0)</f>
        <v>0</v>
      </c>
    </row>
    <row r="9" spans="1:13">
      <c r="A9" s="252">
        <v>2.6</v>
      </c>
      <c r="B9" s="253"/>
      <c r="C9" s="252">
        <v>1.5</v>
      </c>
      <c r="D9" s="253"/>
      <c r="E9" s="253"/>
      <c r="F9" s="253"/>
      <c r="G9" s="253"/>
      <c r="H9" s="253"/>
      <c r="I9" s="255"/>
      <c r="J9" s="253"/>
      <c r="K9" s="253"/>
      <c r="L9" s="253"/>
      <c r="M9" s="253"/>
    </row>
    <row r="10" spans="1:13">
      <c r="A10" s="255"/>
      <c r="B10" s="253">
        <f>A11-A9</f>
        <v>8.9</v>
      </c>
      <c r="C10" s="255"/>
      <c r="D10" s="253">
        <f>C9+C11</f>
        <v>2.98</v>
      </c>
      <c r="E10" s="253">
        <f>D10/2</f>
        <v>1.49</v>
      </c>
      <c r="F10" s="253">
        <f>IF(E10&lt;2,E10*B10,0)</f>
        <v>13.261000000000001</v>
      </c>
      <c r="G10" s="253">
        <f>IF((AND(E10&gt;2,E10&lt;4)),B10*E10,0)</f>
        <v>0</v>
      </c>
      <c r="H10" s="253">
        <f>IF((AND(E10&gt;4,E10&lt;6)),B10*E10,0)</f>
        <v>0</v>
      </c>
      <c r="I10" s="252">
        <v>1</v>
      </c>
      <c r="J10" s="253">
        <f>IF(E10&lt;1,B10*E10*I10,0)</f>
        <v>0</v>
      </c>
      <c r="K10" s="253">
        <f>IF((AND(E10&gt;1,E10&lt;2.5)),B10*E10*I10,0)</f>
        <v>13.261000000000001</v>
      </c>
      <c r="L10" s="253">
        <f>IF((AND(E10&gt;2.5,E10&lt;4)),B10*E10*I10,0)</f>
        <v>0</v>
      </c>
      <c r="M10" s="253">
        <f>IF((IF(E10&gt;4,E10&lt;6)),B10*E10*I10,0)</f>
        <v>0</v>
      </c>
    </row>
    <row r="11" spans="1:13">
      <c r="A11" s="252">
        <v>11.5</v>
      </c>
      <c r="B11" s="253"/>
      <c r="C11" s="252">
        <v>1.48</v>
      </c>
      <c r="D11" s="253"/>
      <c r="E11" s="253"/>
      <c r="F11" s="253"/>
      <c r="G11" s="253"/>
      <c r="H11" s="253"/>
      <c r="I11" s="255"/>
      <c r="J11" s="253"/>
      <c r="K11" s="253"/>
      <c r="L11" s="253"/>
      <c r="M11" s="253"/>
    </row>
    <row r="12" spans="1:13">
      <c r="A12" s="255"/>
      <c r="B12" s="253">
        <f>A13-A11</f>
        <v>0.5</v>
      </c>
      <c r="C12" s="255"/>
      <c r="D12" s="253">
        <f>C11+C13</f>
        <v>1.48</v>
      </c>
      <c r="E12" s="253">
        <f>D12/2</f>
        <v>0.74</v>
      </c>
      <c r="F12" s="253">
        <f>IF(E12&lt;2,E12*B12,0)</f>
        <v>0.37</v>
      </c>
      <c r="G12" s="253">
        <f>IF((AND(E12&gt;2,E12&lt;4)),B12*E12,0)</f>
        <v>0</v>
      </c>
      <c r="H12" s="253">
        <f>IF((AND(E12&gt;4,E12&lt;6)),B12*E12,0)</f>
        <v>0</v>
      </c>
      <c r="I12" s="252">
        <v>1</v>
      </c>
      <c r="J12" s="253">
        <f>IF(E12&lt;1,B12*E12*I12,0)</f>
        <v>0.37</v>
      </c>
      <c r="K12" s="253">
        <f>IF((AND(E12&gt;1,E12&lt;2.5)),B12*E12*I12,0)</f>
        <v>0</v>
      </c>
      <c r="L12" s="253">
        <f>IF((AND(E12&gt;2.5,E12&lt;4)),B12*E12*I12,0)</f>
        <v>0</v>
      </c>
      <c r="M12" s="253">
        <f>IF((IF(E12&gt;4,E12&lt;6)),B12*E12*I12,0)</f>
        <v>0</v>
      </c>
    </row>
    <row r="13" spans="1:13">
      <c r="A13" s="252">
        <v>12</v>
      </c>
      <c r="B13" s="253"/>
      <c r="C13" s="252">
        <v>0</v>
      </c>
      <c r="D13" s="253"/>
      <c r="E13" s="253"/>
      <c r="F13" s="253"/>
      <c r="G13" s="253"/>
      <c r="H13" s="253"/>
      <c r="I13" s="255"/>
      <c r="J13" s="253"/>
      <c r="K13" s="253"/>
      <c r="L13" s="253"/>
      <c r="M13" s="253"/>
    </row>
    <row r="14" spans="1:13">
      <c r="A14" s="255"/>
      <c r="B14" s="253">
        <f>A15-A13</f>
        <v>8.8000000000000007</v>
      </c>
      <c r="C14" s="255"/>
      <c r="D14" s="253">
        <f>C13+C15</f>
        <v>0</v>
      </c>
      <c r="E14" s="253">
        <f>D14/2</f>
        <v>0</v>
      </c>
      <c r="F14" s="253">
        <f>IF(E14&lt;2,E14*B14,0)</f>
        <v>0</v>
      </c>
      <c r="G14" s="253">
        <f>IF((AND(E14&gt;2,E14&lt;4)),B14*E14,0)</f>
        <v>0</v>
      </c>
      <c r="H14" s="253">
        <f>IF((AND(E14&gt;4,E14&lt;6)),B14*E14,0)</f>
        <v>0</v>
      </c>
      <c r="I14" s="252">
        <v>1</v>
      </c>
      <c r="J14" s="253">
        <f>IF(E14&lt;1,B14*E14*I14,0)</f>
        <v>0</v>
      </c>
      <c r="K14" s="253">
        <f>IF((AND(E14&gt;1,E14&lt;2.5)),B14*E14*I14,0)</f>
        <v>0</v>
      </c>
      <c r="L14" s="253">
        <f>IF((AND(E14&gt;2.5,E14&lt;4)),B14*E14*I14,0)</f>
        <v>0</v>
      </c>
      <c r="M14" s="253">
        <f>IF((IF(E14&gt;4,E14&lt;6)),B14*E14*I14,0)</f>
        <v>0</v>
      </c>
    </row>
    <row r="15" spans="1:13">
      <c r="A15" s="252">
        <v>20.8</v>
      </c>
      <c r="B15" s="253"/>
      <c r="C15" s="252">
        <v>0</v>
      </c>
      <c r="D15" s="253"/>
      <c r="E15" s="253"/>
      <c r="F15" s="253"/>
      <c r="G15" s="253"/>
      <c r="H15" s="253"/>
      <c r="I15" s="254"/>
      <c r="J15" s="253"/>
      <c r="K15" s="253"/>
      <c r="L15" s="253"/>
      <c r="M15" s="253"/>
    </row>
    <row r="16" spans="1:13">
      <c r="A16" s="255"/>
      <c r="B16" s="253">
        <f>A17-A15</f>
        <v>0.5</v>
      </c>
      <c r="C16" s="255"/>
      <c r="D16" s="253">
        <f>C15+C17</f>
        <v>1.5</v>
      </c>
      <c r="E16" s="253">
        <f>D16/2</f>
        <v>0.75</v>
      </c>
      <c r="F16" s="253">
        <f>IF(E16&lt;2,E16*B16,0)</f>
        <v>0.375</v>
      </c>
      <c r="G16" s="253">
        <f>IF((AND(E16&gt;2,E16&lt;4)),B16*E16,0)</f>
        <v>0</v>
      </c>
      <c r="H16" s="253">
        <f>IF((AND(E16&gt;4,E16&lt;6)),B16*E16,0)</f>
        <v>0</v>
      </c>
      <c r="I16" s="252">
        <v>1</v>
      </c>
      <c r="J16" s="253">
        <f>IF(E16&lt;1,B16*E16*I16,0)</f>
        <v>0.375</v>
      </c>
      <c r="K16" s="253">
        <f>IF((AND(E16&gt;1,E16&lt;2.5)),B16*E16*I16,0)</f>
        <v>0</v>
      </c>
      <c r="L16" s="253">
        <f>IF((AND(E16&gt;2.5,E16&lt;4)),B16*E16*I16,0)</f>
        <v>0</v>
      </c>
      <c r="M16" s="253">
        <f>IF((IF(E16&gt;4,E16&lt;6)),B16*E16*I16,0)</f>
        <v>0</v>
      </c>
    </row>
    <row r="17" spans="1:14">
      <c r="A17" s="252">
        <v>21.3</v>
      </c>
      <c r="B17" s="253"/>
      <c r="C17" s="252">
        <v>1.5</v>
      </c>
      <c r="D17" s="253"/>
      <c r="E17" s="253"/>
      <c r="F17" s="253"/>
      <c r="G17" s="253"/>
      <c r="H17" s="253"/>
      <c r="I17" s="254"/>
      <c r="J17" s="253"/>
      <c r="K17" s="253"/>
      <c r="L17" s="253"/>
      <c r="M17" s="253"/>
    </row>
    <row r="18" spans="1:14">
      <c r="A18" s="255"/>
      <c r="B18" s="253">
        <f>A19-A17</f>
        <v>9.3000000000000007</v>
      </c>
      <c r="C18" s="255"/>
      <c r="D18" s="253">
        <f>C17+C19</f>
        <v>3.26</v>
      </c>
      <c r="E18" s="253">
        <f>D18/2</f>
        <v>1.63</v>
      </c>
      <c r="F18" s="253">
        <f>IF(E18&lt;2,E18*B18,0)</f>
        <v>15.159000000000001</v>
      </c>
      <c r="G18" s="253">
        <f>IF((AND(E18&gt;2,E18&lt;4)),B18*E18,0)</f>
        <v>0</v>
      </c>
      <c r="H18" s="253">
        <f>IF((AND(E18&gt;4,E18&lt;6)),B18*E18,0)</f>
        <v>0</v>
      </c>
      <c r="I18" s="252">
        <v>1</v>
      </c>
      <c r="J18" s="253">
        <f>IF(E18&lt;1,B18*E18*I18,0)</f>
        <v>0</v>
      </c>
      <c r="K18" s="253">
        <f>IF((AND(E18&gt;1,E18&lt;2.5)),B18*E18*I18,0)</f>
        <v>15.159000000000001</v>
      </c>
      <c r="L18" s="253">
        <f>IF((AND(E18&gt;2.5,E18&lt;4)),B18*E18*I18,0)</f>
        <v>0</v>
      </c>
      <c r="M18" s="253">
        <f>IF((IF(E18&gt;4,E18&lt;6)),B18*E18*I18,0)</f>
        <v>0</v>
      </c>
    </row>
    <row r="19" spans="1:14">
      <c r="A19" s="252">
        <v>30.6</v>
      </c>
      <c r="B19" s="253"/>
      <c r="C19" s="252">
        <v>1.76</v>
      </c>
      <c r="D19" s="253"/>
      <c r="E19" s="253"/>
      <c r="F19" s="253"/>
      <c r="G19" s="253"/>
      <c r="H19" s="253"/>
      <c r="I19" s="255"/>
      <c r="J19" s="253"/>
      <c r="K19" s="253"/>
      <c r="L19" s="253"/>
      <c r="M19" s="253"/>
    </row>
    <row r="20" spans="1:14">
      <c r="A20" s="255"/>
      <c r="B20" s="253">
        <f>A21-A19</f>
        <v>1.3999999999999986</v>
      </c>
      <c r="C20" s="255"/>
      <c r="D20" s="253">
        <f>C19+C21</f>
        <v>3.3600000000000003</v>
      </c>
      <c r="E20" s="253">
        <f>D20/2</f>
        <v>1.6800000000000002</v>
      </c>
      <c r="F20" s="253">
        <f>IF(E20&lt;2,E20*B20,0)</f>
        <v>2.3519999999999976</v>
      </c>
      <c r="G20" s="253">
        <f>IF((AND(E20&gt;2,E20&lt;4)),B20*E20,0)</f>
        <v>0</v>
      </c>
      <c r="H20" s="253">
        <f>IF((AND(E20&gt;4,E20&lt;6)),B20*E20,0)</f>
        <v>0</v>
      </c>
      <c r="I20" s="252">
        <v>1</v>
      </c>
      <c r="J20" s="253">
        <f>IF(E20&lt;1,B20*E20*I20,0)</f>
        <v>0</v>
      </c>
      <c r="K20" s="253">
        <f>IF((AND(E20&gt;1,E20&lt;2.5)),B20*E20*I20,0)</f>
        <v>2.3519999999999976</v>
      </c>
      <c r="L20" s="253">
        <f>IF((AND(E20&gt;2.5,E20&lt;4)),B20*E20*I20,0)</f>
        <v>0</v>
      </c>
      <c r="M20" s="253">
        <f>IF((IF(E20&gt;4,E20&lt;6)),B20*E20*I20,0)</f>
        <v>0</v>
      </c>
    </row>
    <row r="21" spans="1:14">
      <c r="A21" s="252">
        <v>32</v>
      </c>
      <c r="B21" s="253"/>
      <c r="C21" s="252">
        <v>1.6</v>
      </c>
      <c r="D21" s="253"/>
      <c r="E21" s="253"/>
      <c r="F21" s="253"/>
      <c r="G21" s="253"/>
      <c r="H21" s="253"/>
      <c r="I21" s="255"/>
      <c r="J21" s="253"/>
      <c r="K21" s="253"/>
      <c r="L21" s="253"/>
      <c r="M21" s="253"/>
    </row>
    <row r="22" spans="1:14">
      <c r="A22" s="252"/>
      <c r="B22" s="253"/>
      <c r="C22" s="252"/>
      <c r="D22" s="253"/>
      <c r="E22" s="253"/>
      <c r="F22" s="253">
        <f>SUM(F7:F21)</f>
        <v>31.516999999999996</v>
      </c>
      <c r="G22" s="253">
        <f>SUM(G7:G21)</f>
        <v>5.9799999999999995</v>
      </c>
      <c r="H22" s="253">
        <f>SUM(H7:H21)</f>
        <v>0</v>
      </c>
      <c r="I22" s="254"/>
      <c r="J22" s="253">
        <f>SUM(J7:J21)</f>
        <v>0.745</v>
      </c>
      <c r="K22" s="253">
        <f>SUM(K7:K21)</f>
        <v>36.751999999999995</v>
      </c>
      <c r="L22" s="253">
        <f>SUM(L7:L21)</f>
        <v>0</v>
      </c>
      <c r="M22" s="253">
        <f>SUM(M7:M21)</f>
        <v>0</v>
      </c>
    </row>
    <row r="23" spans="1:14">
      <c r="A23" s="256"/>
      <c r="B23" s="257"/>
      <c r="C23" s="256"/>
      <c r="D23" s="257"/>
      <c r="E23" s="257"/>
      <c r="F23" s="257" t="s">
        <v>704</v>
      </c>
      <c r="G23" s="257" t="s">
        <v>704</v>
      </c>
      <c r="H23" s="257" t="s">
        <v>704</v>
      </c>
      <c r="I23" s="257"/>
      <c r="J23" s="253"/>
      <c r="K23" s="253"/>
      <c r="L23" s="253"/>
      <c r="M23" s="253"/>
    </row>
    <row r="24" spans="1:14" ht="13.8" thickBot="1">
      <c r="A24" s="257"/>
      <c r="B24" s="257"/>
      <c r="C24" s="257"/>
      <c r="D24" s="257"/>
      <c r="E24" s="257"/>
      <c r="F24" s="258">
        <f>F22*2</f>
        <v>63.033999999999992</v>
      </c>
      <c r="G24" s="258">
        <f>G22*2</f>
        <v>11.959999999999999</v>
      </c>
      <c r="H24" s="257">
        <f>H22*2</f>
        <v>0</v>
      </c>
      <c r="I24" s="256"/>
      <c r="J24" s="253"/>
      <c r="K24" s="253"/>
      <c r="L24" s="253"/>
      <c r="M24" s="259"/>
    </row>
    <row r="25" spans="1:14" ht="14.4" thickTop="1" thickBot="1">
      <c r="A25" s="260"/>
      <c r="B25" s="260"/>
      <c r="C25" s="260"/>
      <c r="D25" s="260"/>
      <c r="E25" s="260"/>
      <c r="F25" s="260"/>
      <c r="G25" s="260"/>
      <c r="H25" s="260"/>
      <c r="I25" s="261" t="s">
        <v>705</v>
      </c>
      <c r="J25" s="262"/>
      <c r="K25" s="262"/>
      <c r="L25" s="262"/>
      <c r="M25" s="263">
        <f>J22+K22+L22+M22</f>
        <v>37.496999999999993</v>
      </c>
      <c r="N25" s="264"/>
    </row>
    <row r="26" spans="1:14" ht="14.4" thickTop="1" thickBot="1">
      <c r="A26" s="265" t="s">
        <v>706</v>
      </c>
      <c r="B26" s="260"/>
      <c r="C26" s="266"/>
      <c r="D26" s="260"/>
      <c r="E26" s="265" t="s">
        <v>707</v>
      </c>
      <c r="F26" s="260"/>
      <c r="G26" s="260"/>
      <c r="H26" s="265"/>
      <c r="I26" s="260"/>
      <c r="J26" s="267" t="s">
        <v>708</v>
      </c>
      <c r="K26" s="262"/>
      <c r="L26" s="267"/>
      <c r="M26" s="262"/>
      <c r="N26" s="262"/>
    </row>
    <row r="27" spans="1:14" ht="13.8" thickTop="1">
      <c r="A27" s="268" t="s">
        <v>709</v>
      </c>
      <c r="B27" s="269" t="s">
        <v>710</v>
      </c>
      <c r="C27" s="270" t="s">
        <v>711</v>
      </c>
      <c r="D27" s="260"/>
      <c r="E27" s="268" t="s">
        <v>710</v>
      </c>
      <c r="F27" s="269" t="s">
        <v>712</v>
      </c>
      <c r="G27" s="271" t="s">
        <v>719</v>
      </c>
      <c r="H27" s="270" t="s">
        <v>711</v>
      </c>
      <c r="I27" s="260"/>
      <c r="J27" s="268" t="s">
        <v>710</v>
      </c>
      <c r="K27" s="269" t="s">
        <v>712</v>
      </c>
      <c r="L27" s="271" t="s">
        <v>719</v>
      </c>
      <c r="M27" s="270" t="s">
        <v>711</v>
      </c>
      <c r="N27" s="262"/>
    </row>
    <row r="28" spans="1:14" ht="13.8" thickBot="1">
      <c r="A28" s="272" t="s">
        <v>713</v>
      </c>
      <c r="B28" s="273" t="s">
        <v>189</v>
      </c>
      <c r="C28" s="274" t="s">
        <v>166</v>
      </c>
      <c r="D28" s="260"/>
      <c r="E28" s="272" t="s">
        <v>189</v>
      </c>
      <c r="F28" s="273" t="s">
        <v>189</v>
      </c>
      <c r="G28" s="275" t="s">
        <v>189</v>
      </c>
      <c r="H28" s="274" t="s">
        <v>166</v>
      </c>
      <c r="I28" s="260"/>
      <c r="J28" s="272" t="s">
        <v>189</v>
      </c>
      <c r="K28" s="273" t="s">
        <v>189</v>
      </c>
      <c r="L28" s="275" t="s">
        <v>189</v>
      </c>
      <c r="M28" s="274" t="s">
        <v>166</v>
      </c>
      <c r="N28" s="262"/>
    </row>
    <row r="29" spans="1:14" ht="13.8" thickTop="1">
      <c r="A29" s="276">
        <v>90</v>
      </c>
      <c r="B29" s="277">
        <v>0</v>
      </c>
      <c r="C29" s="278">
        <f>(3.14*0.045*0.045)*B29</f>
        <v>0</v>
      </c>
      <c r="D29" s="260"/>
      <c r="E29" s="277">
        <v>3.5</v>
      </c>
      <c r="F29" s="277">
        <v>2</v>
      </c>
      <c r="G29" s="279">
        <v>1.8</v>
      </c>
      <c r="H29" s="277">
        <f>E29*F29*G29</f>
        <v>12.6</v>
      </c>
      <c r="I29" s="260"/>
      <c r="J29" s="277">
        <v>6.5</v>
      </c>
      <c r="K29" s="277">
        <v>1</v>
      </c>
      <c r="L29" s="279">
        <v>1.5</v>
      </c>
      <c r="M29" s="277">
        <f>J29*K29*L29</f>
        <v>9.75</v>
      </c>
      <c r="N29" s="262"/>
    </row>
    <row r="30" spans="1:14">
      <c r="A30" s="280">
        <v>110</v>
      </c>
      <c r="B30" s="278">
        <v>22.2</v>
      </c>
      <c r="C30" s="278">
        <f>(3.14*0.055*0.055)*B30</f>
        <v>0.21086670000000002</v>
      </c>
      <c r="D30" s="260"/>
      <c r="E30" s="278">
        <v>0</v>
      </c>
      <c r="F30" s="278">
        <v>0</v>
      </c>
      <c r="G30" s="281">
        <v>0</v>
      </c>
      <c r="H30" s="277">
        <f>E30*F30*G30</f>
        <v>0</v>
      </c>
      <c r="I30" s="260"/>
      <c r="J30" s="278">
        <v>0</v>
      </c>
      <c r="K30" s="278">
        <v>0</v>
      </c>
      <c r="L30" s="281">
        <v>0</v>
      </c>
      <c r="M30" s="277">
        <f>J30*K30*L30</f>
        <v>0</v>
      </c>
      <c r="N30" s="262"/>
    </row>
    <row r="31" spans="1:14">
      <c r="A31" s="280">
        <v>160</v>
      </c>
      <c r="B31" s="278">
        <v>0</v>
      </c>
      <c r="C31" s="278">
        <f>(3.14*0.08*0.08)*B31</f>
        <v>0</v>
      </c>
      <c r="D31" s="260"/>
      <c r="E31" s="278">
        <v>0</v>
      </c>
      <c r="F31" s="278">
        <v>0</v>
      </c>
      <c r="G31" s="281">
        <v>0</v>
      </c>
      <c r="H31" s="277">
        <f>E31*F31*G31</f>
        <v>0</v>
      </c>
      <c r="I31" s="260"/>
      <c r="J31" s="278">
        <v>0</v>
      </c>
      <c r="K31" s="278">
        <v>0</v>
      </c>
      <c r="L31" s="281">
        <v>0</v>
      </c>
      <c r="M31" s="277">
        <f>J31*K31*L31</f>
        <v>0</v>
      </c>
      <c r="N31" s="262"/>
    </row>
    <row r="32" spans="1:14">
      <c r="A32" s="280">
        <v>225</v>
      </c>
      <c r="B32" s="278">
        <v>0</v>
      </c>
      <c r="C32" s="278">
        <f>(3.14*0.125*0.125)*B32</f>
        <v>0</v>
      </c>
      <c r="D32" s="260"/>
      <c r="E32" s="278">
        <v>0</v>
      </c>
      <c r="F32" s="278">
        <v>0</v>
      </c>
      <c r="G32" s="281">
        <v>0</v>
      </c>
      <c r="H32" s="277">
        <f>E32*F32*G32</f>
        <v>0</v>
      </c>
      <c r="I32" s="260"/>
      <c r="J32" s="278">
        <v>0</v>
      </c>
      <c r="K32" s="278">
        <v>0</v>
      </c>
      <c r="L32" s="281">
        <v>0</v>
      </c>
      <c r="M32" s="277">
        <f>J32*K32*L32</f>
        <v>0</v>
      </c>
      <c r="N32" s="262"/>
    </row>
    <row r="33" spans="1:14">
      <c r="A33" s="261" t="s">
        <v>705</v>
      </c>
      <c r="B33" s="278"/>
      <c r="C33" s="261">
        <f>SUM(C29:C32)</f>
        <v>0.21086670000000002</v>
      </c>
      <c r="D33" s="260"/>
      <c r="E33" s="261" t="s">
        <v>705</v>
      </c>
      <c r="F33" s="278"/>
      <c r="G33" s="281"/>
      <c r="H33" s="261">
        <f>SUM(H29:H32)</f>
        <v>12.6</v>
      </c>
      <c r="I33" s="260"/>
      <c r="J33" s="261" t="s">
        <v>705</v>
      </c>
      <c r="K33" s="278"/>
      <c r="L33" s="281"/>
      <c r="M33" s="261">
        <f>SUM(M29:M32)</f>
        <v>9.75</v>
      </c>
      <c r="N33" s="264"/>
    </row>
    <row r="34" spans="1:14">
      <c r="A34" s="265" t="s">
        <v>714</v>
      </c>
      <c r="B34" s="260"/>
      <c r="C34" s="282">
        <f>M25</f>
        <v>37.496999999999993</v>
      </c>
      <c r="D34" s="265" t="s">
        <v>166</v>
      </c>
      <c r="E34" s="283" t="s">
        <v>715</v>
      </c>
      <c r="F34" s="260"/>
      <c r="G34" s="260"/>
      <c r="H34" s="260"/>
      <c r="I34" s="260"/>
      <c r="J34" s="262"/>
      <c r="K34" s="262"/>
      <c r="L34" s="262"/>
      <c r="M34" s="262"/>
    </row>
    <row r="35" spans="1:14">
      <c r="A35" s="265"/>
      <c r="B35" s="260"/>
      <c r="C35" s="282">
        <f>M25-M33</f>
        <v>27.746999999999993</v>
      </c>
      <c r="D35" s="265" t="s">
        <v>166</v>
      </c>
      <c r="E35" s="283" t="s">
        <v>716</v>
      </c>
      <c r="F35" s="260"/>
      <c r="G35" s="260"/>
      <c r="H35" s="260"/>
      <c r="I35" s="260"/>
      <c r="J35" s="262"/>
      <c r="K35" s="262"/>
      <c r="L35" s="262"/>
      <c r="M35" s="262"/>
    </row>
    <row r="36" spans="1:14">
      <c r="A36" s="260"/>
      <c r="B36" s="260"/>
      <c r="C36" s="282"/>
      <c r="D36" s="265"/>
      <c r="E36" s="283"/>
      <c r="F36" s="260"/>
      <c r="G36" s="260"/>
      <c r="H36" s="260"/>
      <c r="I36" s="260"/>
      <c r="J36" s="262"/>
      <c r="K36" s="262"/>
      <c r="L36" s="262"/>
      <c r="M36" s="262"/>
    </row>
    <row r="37" spans="1:14">
      <c r="A37" s="260"/>
      <c r="B37" s="260"/>
      <c r="C37" s="260"/>
      <c r="D37" s="260"/>
      <c r="E37" s="260"/>
      <c r="F37" s="260"/>
      <c r="G37" s="260"/>
      <c r="H37" s="260"/>
      <c r="I37" s="260"/>
      <c r="J37" s="262"/>
      <c r="K37" s="262"/>
      <c r="L37" s="262"/>
      <c r="M37" s="262"/>
    </row>
    <row r="38" spans="1:14">
      <c r="A38" s="260"/>
      <c r="B38" s="260"/>
      <c r="C38" s="260"/>
      <c r="D38" s="260"/>
      <c r="I38" s="260"/>
      <c r="J38" s="262"/>
      <c r="K38" s="262"/>
      <c r="L38" s="262"/>
      <c r="M38" s="262"/>
    </row>
    <row r="39" spans="1:14">
      <c r="A39" s="262"/>
      <c r="B39" s="262"/>
    </row>
    <row r="40" spans="1:14">
      <c r="A40" s="262"/>
      <c r="B40" s="262"/>
    </row>
    <row r="52" spans="1:13">
      <c r="A52" s="262"/>
      <c r="B52" s="262"/>
    </row>
    <row r="53" spans="1:13">
      <c r="A53" s="262"/>
    </row>
    <row r="54" spans="1:13">
      <c r="A54" s="260"/>
      <c r="B54" s="260"/>
      <c r="C54" s="260"/>
      <c r="D54" s="260"/>
      <c r="E54" s="260"/>
      <c r="F54" s="260"/>
      <c r="G54" s="260"/>
      <c r="H54" s="260"/>
      <c r="I54" s="260"/>
      <c r="J54" s="262"/>
      <c r="K54" s="262"/>
      <c r="L54" s="262"/>
      <c r="M54" s="262"/>
    </row>
    <row r="55" spans="1:13">
      <c r="A55" s="260"/>
      <c r="B55" s="260"/>
      <c r="C55" s="260"/>
      <c r="D55" s="260"/>
      <c r="E55" s="260"/>
      <c r="F55" s="260"/>
      <c r="G55" s="260"/>
      <c r="H55" s="260"/>
      <c r="I55" s="260"/>
      <c r="J55" s="262"/>
      <c r="K55" s="262"/>
      <c r="L55" s="262"/>
      <c r="M55" s="262"/>
    </row>
    <row r="56" spans="1:13">
      <c r="A56" s="260"/>
      <c r="B56" s="260"/>
      <c r="C56" s="260"/>
      <c r="D56" s="260"/>
      <c r="E56" s="260"/>
      <c r="F56" s="260"/>
      <c r="G56" s="260"/>
      <c r="H56" s="260"/>
      <c r="I56" s="260"/>
      <c r="J56" s="262"/>
      <c r="K56" s="262"/>
      <c r="L56" s="262"/>
      <c r="M56" s="262"/>
    </row>
    <row r="57" spans="1:13">
      <c r="A57" s="260"/>
      <c r="B57" s="260"/>
      <c r="C57" s="260"/>
      <c r="D57" s="260"/>
      <c r="E57" s="260"/>
      <c r="F57" s="260"/>
      <c r="G57" s="260"/>
      <c r="H57" s="260"/>
      <c r="I57" s="260"/>
      <c r="M57" s="262"/>
    </row>
    <row r="58" spans="1:13">
      <c r="A58" s="260"/>
      <c r="B58" s="260"/>
      <c r="C58" s="260"/>
      <c r="D58" s="260"/>
      <c r="E58" s="260"/>
      <c r="F58" s="260"/>
      <c r="G58" s="260"/>
      <c r="H58" s="260"/>
      <c r="I58" s="260"/>
    </row>
    <row r="59" spans="1:13">
      <c r="A59" s="260"/>
      <c r="B59" s="260"/>
      <c r="C59" s="260"/>
      <c r="D59" s="260"/>
      <c r="E59" s="260"/>
      <c r="F59" s="260"/>
      <c r="G59" s="260"/>
      <c r="H59" s="260"/>
      <c r="I59" s="260"/>
    </row>
    <row r="60" spans="1:13">
      <c r="A60" s="260"/>
      <c r="B60" s="260"/>
      <c r="C60" s="260"/>
      <c r="D60" s="260"/>
      <c r="E60" s="260"/>
      <c r="F60" s="260"/>
      <c r="G60" s="260"/>
      <c r="H60" s="260"/>
      <c r="I60" s="260"/>
    </row>
    <row r="61" spans="1:13">
      <c r="A61" s="260"/>
      <c r="B61" s="260"/>
      <c r="C61" s="260"/>
      <c r="D61" s="260"/>
      <c r="E61" s="260"/>
      <c r="F61" s="260"/>
      <c r="G61" s="260"/>
      <c r="H61" s="260"/>
      <c r="I61" s="260"/>
    </row>
    <row r="62" spans="1:13">
      <c r="A62" s="260"/>
      <c r="B62" s="260"/>
      <c r="C62" s="260"/>
      <c r="D62" s="260"/>
      <c r="E62" s="260"/>
      <c r="F62" s="260"/>
      <c r="G62" s="260"/>
      <c r="H62" s="260"/>
      <c r="I62" s="260"/>
    </row>
    <row r="63" spans="1:13">
      <c r="A63" s="260"/>
      <c r="B63" s="260"/>
      <c r="C63" s="260"/>
      <c r="D63" s="260"/>
      <c r="E63" s="260"/>
      <c r="F63" s="260"/>
      <c r="G63" s="260"/>
      <c r="H63" s="260"/>
      <c r="I63" s="260"/>
    </row>
    <row r="64" spans="1:13">
      <c r="A64" s="260"/>
      <c r="B64" s="260"/>
      <c r="C64" s="260"/>
      <c r="D64" s="260"/>
      <c r="E64" s="260"/>
      <c r="F64" s="260"/>
      <c r="G64" s="260"/>
      <c r="H64" s="260"/>
      <c r="I64" s="260"/>
    </row>
    <row r="65" spans="1:9">
      <c r="A65" s="260"/>
      <c r="B65" s="260"/>
      <c r="C65" s="260"/>
      <c r="D65" s="260"/>
      <c r="E65" s="260"/>
      <c r="F65" s="260"/>
      <c r="G65" s="260"/>
      <c r="H65" s="260"/>
      <c r="I65" s="260"/>
    </row>
    <row r="66" spans="1:9">
      <c r="A66" s="260"/>
      <c r="B66" s="260"/>
      <c r="C66" s="260"/>
      <c r="D66" s="260"/>
      <c r="E66" s="260"/>
      <c r="F66" s="260"/>
      <c r="G66" s="260"/>
      <c r="H66" s="260"/>
      <c r="I66" s="260"/>
    </row>
    <row r="67" spans="1:9">
      <c r="A67" s="260"/>
      <c r="B67" s="260"/>
      <c r="C67" s="260"/>
      <c r="D67" s="260"/>
      <c r="E67" s="260"/>
      <c r="F67" s="260"/>
      <c r="G67" s="260"/>
      <c r="H67" s="260"/>
      <c r="I67" s="260"/>
    </row>
    <row r="68" spans="1:9">
      <c r="A68" s="260"/>
      <c r="B68" s="260"/>
      <c r="C68" s="260"/>
      <c r="D68" s="260"/>
      <c r="E68" s="260"/>
      <c r="F68" s="260"/>
      <c r="G68" s="260"/>
      <c r="H68" s="260"/>
      <c r="I68" s="260"/>
    </row>
    <row r="69" spans="1:9">
      <c r="A69" s="260"/>
      <c r="B69" s="260"/>
      <c r="C69" s="260"/>
      <c r="D69" s="260"/>
      <c r="E69" s="260"/>
      <c r="F69" s="260"/>
      <c r="G69" s="260"/>
      <c r="H69" s="260"/>
      <c r="I69" s="260"/>
    </row>
    <row r="70" spans="1:9">
      <c r="A70" s="260"/>
      <c r="B70" s="260"/>
      <c r="C70" s="260"/>
      <c r="D70" s="260"/>
      <c r="E70" s="260"/>
      <c r="F70" s="260"/>
      <c r="G70" s="260"/>
      <c r="H70" s="260"/>
      <c r="I70" s="260"/>
    </row>
    <row r="71" spans="1:9">
      <c r="A71" s="260"/>
      <c r="B71" s="260"/>
      <c r="C71" s="260"/>
      <c r="D71" s="260"/>
      <c r="E71" s="260"/>
      <c r="F71" s="260"/>
      <c r="G71" s="260"/>
      <c r="H71" s="260"/>
      <c r="I71" s="260"/>
    </row>
    <row r="72" spans="1:9">
      <c r="A72" s="260"/>
      <c r="B72" s="260"/>
      <c r="C72" s="260"/>
      <c r="D72" s="260"/>
      <c r="E72" s="260"/>
      <c r="F72" s="260"/>
      <c r="G72" s="260"/>
      <c r="H72" s="260"/>
      <c r="I72" s="260"/>
    </row>
    <row r="73" spans="1:9">
      <c r="A73" s="260"/>
      <c r="B73" s="260"/>
      <c r="C73" s="260"/>
      <c r="D73" s="260"/>
      <c r="E73" s="260"/>
      <c r="F73" s="260"/>
      <c r="G73" s="260"/>
      <c r="H73" s="260"/>
      <c r="I73" s="260"/>
    </row>
    <row r="74" spans="1:9">
      <c r="A74" s="260"/>
      <c r="B74" s="260"/>
      <c r="C74" s="260"/>
      <c r="D74" s="260"/>
      <c r="E74" s="260"/>
      <c r="F74" s="260"/>
      <c r="G74" s="260"/>
      <c r="H74" s="260"/>
      <c r="I74" s="260"/>
    </row>
    <row r="75" spans="1:9">
      <c r="A75" s="260"/>
      <c r="B75" s="260"/>
      <c r="C75" s="260"/>
      <c r="D75" s="260"/>
      <c r="E75" s="260"/>
      <c r="F75" s="260"/>
      <c r="G75" s="260"/>
      <c r="H75" s="260"/>
      <c r="I75" s="260"/>
    </row>
    <row r="76" spans="1:9">
      <c r="A76" s="260"/>
      <c r="B76" s="260"/>
      <c r="C76" s="260"/>
      <c r="D76" s="260"/>
      <c r="E76" s="260"/>
      <c r="F76" s="260"/>
      <c r="G76" s="260"/>
      <c r="H76" s="260"/>
      <c r="I76" s="260"/>
    </row>
    <row r="77" spans="1:9">
      <c r="A77" s="260"/>
      <c r="B77" s="260"/>
      <c r="C77" s="260"/>
      <c r="D77" s="260"/>
      <c r="E77" s="260"/>
      <c r="F77" s="260"/>
      <c r="G77" s="260"/>
      <c r="H77" s="260"/>
      <c r="I77" s="260"/>
    </row>
    <row r="78" spans="1:9">
      <c r="A78" s="260"/>
      <c r="B78" s="260"/>
      <c r="C78" s="260"/>
      <c r="D78" s="260"/>
      <c r="E78" s="260"/>
      <c r="F78" s="260"/>
      <c r="G78" s="260"/>
      <c r="H78" s="260"/>
      <c r="I78" s="260"/>
    </row>
    <row r="79" spans="1:9">
      <c r="A79" s="260"/>
      <c r="B79" s="260"/>
      <c r="C79" s="260"/>
      <c r="D79" s="260"/>
      <c r="E79" s="260"/>
      <c r="F79" s="260"/>
      <c r="G79" s="260"/>
      <c r="H79" s="260"/>
      <c r="I79" s="260"/>
    </row>
    <row r="80" spans="1:9">
      <c r="A80" s="260"/>
      <c r="B80" s="260"/>
      <c r="C80" s="260"/>
      <c r="D80" s="260"/>
      <c r="E80" s="260"/>
      <c r="F80" s="260"/>
      <c r="G80" s="260"/>
      <c r="H80" s="260"/>
      <c r="I80" s="260"/>
    </row>
    <row r="81" spans="1:9">
      <c r="A81" s="260"/>
      <c r="B81" s="260"/>
      <c r="C81" s="260"/>
      <c r="D81" s="260"/>
      <c r="E81" s="260"/>
      <c r="F81" s="260"/>
      <c r="G81" s="260"/>
      <c r="H81" s="260"/>
      <c r="I81" s="260"/>
    </row>
    <row r="82" spans="1:9">
      <c r="A82" s="260"/>
      <c r="B82" s="260"/>
      <c r="C82" s="260"/>
      <c r="D82" s="260"/>
      <c r="E82" s="260"/>
      <c r="F82" s="260"/>
      <c r="G82" s="260"/>
      <c r="H82" s="260"/>
      <c r="I82" s="260"/>
    </row>
    <row r="83" spans="1:9">
      <c r="A83" s="260"/>
      <c r="B83" s="260"/>
      <c r="C83" s="260"/>
      <c r="D83" s="260"/>
      <c r="E83" s="260"/>
      <c r="F83" s="260"/>
      <c r="G83" s="260"/>
      <c r="H83" s="260"/>
      <c r="I83" s="260"/>
    </row>
    <row r="84" spans="1:9">
      <c r="A84" s="260"/>
      <c r="B84" s="260"/>
      <c r="C84" s="260"/>
      <c r="D84" s="260"/>
      <c r="E84" s="260"/>
      <c r="F84" s="260"/>
      <c r="G84" s="260"/>
      <c r="H84" s="260"/>
      <c r="I84" s="260"/>
    </row>
    <row r="85" spans="1:9">
      <c r="A85" s="262"/>
      <c r="B85" s="262"/>
      <c r="C85" s="262"/>
      <c r="D85" s="262"/>
      <c r="E85" s="262"/>
      <c r="F85" s="262"/>
      <c r="G85" s="262"/>
      <c r="H85" s="262"/>
      <c r="I85" s="262"/>
    </row>
    <row r="86" spans="1:9">
      <c r="A86" s="262"/>
      <c r="B86" s="262"/>
      <c r="C86" s="262"/>
      <c r="D86" s="262"/>
      <c r="E86" s="262"/>
      <c r="F86" s="262"/>
      <c r="G86" s="262"/>
      <c r="H86" s="262"/>
      <c r="I86" s="262"/>
    </row>
    <row r="87" spans="1:9">
      <c r="A87" s="262"/>
      <c r="B87" s="262"/>
      <c r="C87" s="262"/>
      <c r="D87" s="262"/>
      <c r="E87" s="262"/>
      <c r="F87" s="262"/>
      <c r="G87" s="262"/>
      <c r="H87" s="262"/>
      <c r="I87" s="262"/>
    </row>
    <row r="88" spans="1:9">
      <c r="A88" s="262"/>
      <c r="B88" s="262"/>
      <c r="C88" s="262"/>
      <c r="D88" s="262"/>
      <c r="E88" s="262"/>
      <c r="F88" s="262"/>
      <c r="G88" s="262"/>
      <c r="H88" s="262"/>
      <c r="I88" s="262"/>
    </row>
    <row r="89" spans="1:9">
      <c r="A89" s="262"/>
      <c r="B89" s="262"/>
      <c r="C89" s="262"/>
      <c r="D89" s="262"/>
      <c r="E89" s="262"/>
      <c r="F89" s="262"/>
      <c r="G89" s="262"/>
      <c r="H89" s="262"/>
      <c r="I89" s="262"/>
    </row>
    <row r="90" spans="1:9">
      <c r="A90" s="262"/>
      <c r="B90" s="262"/>
      <c r="C90" s="262"/>
      <c r="D90" s="262"/>
      <c r="E90" s="262"/>
      <c r="F90" s="262"/>
      <c r="G90" s="262"/>
      <c r="H90" s="262"/>
      <c r="I90" s="262"/>
    </row>
  </sheetData>
  <sheetProtection password="CCA7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ZRN - Základní rozpočtové...</vt:lpstr>
      <vt:lpstr>VRN - Vedlejší rozpočtové...</vt:lpstr>
      <vt:lpstr>Kubaturové listy</vt:lpstr>
      <vt:lpstr>'Rekapitulace stavby'!Názvy_tisku</vt:lpstr>
      <vt:lpstr>'VRN - Vedlejší rozpočtové...'!Názvy_tisku</vt:lpstr>
      <vt:lpstr>'ZRN - Základní rozpočtové...'!Názvy_tisku</vt:lpstr>
      <vt:lpstr>'Rekapitulace stavby'!Oblast_tisku</vt:lpstr>
      <vt:lpstr>'VRN - Vedlejší rozpočtové...'!Oblast_tisku</vt:lpstr>
      <vt:lpstr>'ZRN - Základní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NB__ACER_JIRKA\Jiri</dc:creator>
  <cp:lastModifiedBy>Jiri</cp:lastModifiedBy>
  <cp:lastPrinted>2023-11-29T14:57:13Z</cp:lastPrinted>
  <dcterms:created xsi:type="dcterms:W3CDTF">2023-11-29T14:33:05Z</dcterms:created>
  <dcterms:modified xsi:type="dcterms:W3CDTF">2023-11-29T14:58:02Z</dcterms:modified>
</cp:coreProperties>
</file>