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dokumenty\Dokumenty Sucha\rok 2025\Podivín- ul. Hřbitovní, přeložka vodovodu\"/>
    </mc:Choice>
  </mc:AlternateContent>
  <xr:revisionPtr revIDLastSave="0" documentId="13_ncr:1_{865CAACD-EE0A-4FD4-808F-1029194B00E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 stavby" sheetId="1" r:id="rId1"/>
    <sheet name="SO 01.1 - Přeložka zásobo..." sheetId="2" r:id="rId2"/>
    <sheet name="SO 01.2 - Přepojení vodov..." sheetId="3" r:id="rId3"/>
    <sheet name="VRN - Vedlejší rozpočtové..." sheetId="4" r:id="rId4"/>
    <sheet name="Kubaturové listy" sheetId="5" r:id="rId5"/>
  </sheets>
  <definedNames>
    <definedName name="_xlnm._FilterDatabase" localSheetId="1" hidden="1">'SO 01.1 - Přeložka zásobo...'!$C$130:$K$392</definedName>
    <definedName name="_xlnm._FilterDatabase" localSheetId="2" hidden="1">'SO 01.2 - Přepojení vodov...'!$C$121:$K$188</definedName>
    <definedName name="_xlnm._FilterDatabase" localSheetId="3" hidden="1">'VRN - Vedlejší rozpočtové...'!$C$117:$K$149</definedName>
    <definedName name="_xlnm.Print_Titles" localSheetId="0">'Rekapitulace stavby'!$92:$92</definedName>
    <definedName name="_xlnm.Print_Titles" localSheetId="1">'SO 01.1 - Přeložka zásobo...'!$130:$130</definedName>
    <definedName name="_xlnm.Print_Titles" localSheetId="2">'SO 01.2 - Přepojení vodov...'!$121:$121</definedName>
    <definedName name="_xlnm.Print_Titles" localSheetId="3">'VRN - Vedlejší rozpočtové...'!$117:$117</definedName>
    <definedName name="_xlnm.Print_Area" localSheetId="0">'Rekapitulace stavby'!$D$4:$AO$76,'Rekapitulace stavby'!$C$82:$AQ$98</definedName>
    <definedName name="_xlnm.Print_Area" localSheetId="1">'SO 01.1 - Přeložka zásobo...'!$C$4:$J$39,'SO 01.1 - Přeložka zásobo...'!$C$49:$J$75,'SO 01.1 - Přeložka zásobo...'!$C$81:$J$112,'SO 01.1 - Přeložka zásobo...'!$C$118:$K$392</definedName>
    <definedName name="_xlnm.Print_Area" localSheetId="2">'SO 01.2 - Přepojení vodov...'!$C$4:$J$39,'SO 01.2 - Přepojení vodov...'!$C$49:$J$75,'SO 01.2 - Přepojení vodov...'!$C$81:$J$103,'SO 01.2 - Přepojení vodov...'!$C$109:$K$188</definedName>
    <definedName name="_xlnm.Print_Area" localSheetId="3">'VRN - Vedlejší rozpočtové...'!$C$4:$J$39,'VRN - Vedlejší rozpočtové...'!$C$49:$J$75,'VRN - Vedlejší rozpočtové...'!$C$81:$J$99,'VRN - Vedlejší rozpočtové...'!$C$105:$K$149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5" l="1"/>
  <c r="C101" i="5"/>
  <c r="H100" i="5"/>
  <c r="C100" i="5"/>
  <c r="H99" i="5"/>
  <c r="C99" i="5"/>
  <c r="H98" i="5"/>
  <c r="H102" i="5" s="1"/>
  <c r="C98" i="5"/>
  <c r="C102" i="5" s="1"/>
  <c r="D86" i="5"/>
  <c r="E86" i="5" s="1"/>
  <c r="B86" i="5"/>
  <c r="D84" i="5"/>
  <c r="E84" i="5" s="1"/>
  <c r="B84" i="5"/>
  <c r="D82" i="5"/>
  <c r="E82" i="5" s="1"/>
  <c r="B82" i="5"/>
  <c r="D80" i="5"/>
  <c r="E80" i="5" s="1"/>
  <c r="B80" i="5"/>
  <c r="D78" i="5"/>
  <c r="E78" i="5" s="1"/>
  <c r="B78" i="5"/>
  <c r="D76" i="5"/>
  <c r="E76" i="5" s="1"/>
  <c r="B76" i="5"/>
  <c r="D74" i="5"/>
  <c r="E74" i="5" s="1"/>
  <c r="E72" i="5"/>
  <c r="K72" i="5" s="1"/>
  <c r="N71" i="5"/>
  <c r="D70" i="5"/>
  <c r="E70" i="5" s="1"/>
  <c r="B70" i="5"/>
  <c r="D68" i="5"/>
  <c r="E68" i="5" s="1"/>
  <c r="B68" i="5"/>
  <c r="D66" i="5"/>
  <c r="E66" i="5" s="1"/>
  <c r="B66" i="5"/>
  <c r="D64" i="5"/>
  <c r="E64" i="5" s="1"/>
  <c r="B64" i="5"/>
  <c r="D62" i="5"/>
  <c r="E62" i="5" s="1"/>
  <c r="B62" i="5"/>
  <c r="D60" i="5"/>
  <c r="E60" i="5" s="1"/>
  <c r="B60" i="5"/>
  <c r="D58" i="5"/>
  <c r="E58" i="5" s="1"/>
  <c r="B58" i="5"/>
  <c r="D56" i="5"/>
  <c r="E56" i="5" s="1"/>
  <c r="B56" i="5"/>
  <c r="D54" i="5"/>
  <c r="E54" i="5" s="1"/>
  <c r="B54" i="5"/>
  <c r="D52" i="5"/>
  <c r="E52" i="5" s="1"/>
  <c r="B52" i="5"/>
  <c r="D50" i="5"/>
  <c r="E50" i="5" s="1"/>
  <c r="B50" i="5"/>
  <c r="D48" i="5"/>
  <c r="E48" i="5" s="1"/>
  <c r="B48" i="5"/>
  <c r="D46" i="5"/>
  <c r="E46" i="5" s="1"/>
  <c r="B46" i="5"/>
  <c r="D44" i="5"/>
  <c r="E44" i="5" s="1"/>
  <c r="B44" i="5"/>
  <c r="D42" i="5"/>
  <c r="E42" i="5" s="1"/>
  <c r="B42" i="5"/>
  <c r="D40" i="5"/>
  <c r="E40" i="5" s="1"/>
  <c r="B40" i="5"/>
  <c r="D38" i="5"/>
  <c r="E38" i="5" s="1"/>
  <c r="B38" i="5"/>
  <c r="D36" i="5"/>
  <c r="E36" i="5" s="1"/>
  <c r="B36" i="5"/>
  <c r="D34" i="5"/>
  <c r="E34" i="5" s="1"/>
  <c r="B34" i="5"/>
  <c r="D32" i="5"/>
  <c r="E32" i="5" s="1"/>
  <c r="B32" i="5"/>
  <c r="D30" i="5"/>
  <c r="E30" i="5" s="1"/>
  <c r="B30" i="5"/>
  <c r="D28" i="5"/>
  <c r="E28" i="5" s="1"/>
  <c r="B28" i="5"/>
  <c r="D26" i="5"/>
  <c r="E26" i="5" s="1"/>
  <c r="B26" i="5"/>
  <c r="D24" i="5"/>
  <c r="E24" i="5" s="1"/>
  <c r="B24" i="5"/>
  <c r="D22" i="5"/>
  <c r="E22" i="5" s="1"/>
  <c r="B22" i="5"/>
  <c r="D20" i="5"/>
  <c r="E20" i="5" s="1"/>
  <c r="B20" i="5"/>
  <c r="D18" i="5"/>
  <c r="E18" i="5" s="1"/>
  <c r="B18" i="5"/>
  <c r="D16" i="5"/>
  <c r="E16" i="5" s="1"/>
  <c r="B16" i="5"/>
  <c r="D14" i="5"/>
  <c r="E14" i="5" s="1"/>
  <c r="B14" i="5"/>
  <c r="D12" i="5"/>
  <c r="E12" i="5" s="1"/>
  <c r="B12" i="5"/>
  <c r="F10" i="5"/>
  <c r="E10" i="5"/>
  <c r="M10" i="5" s="1"/>
  <c r="B10" i="5"/>
  <c r="J74" i="5" l="1"/>
  <c r="K74" i="5"/>
  <c r="F74" i="5"/>
  <c r="L74" i="5"/>
  <c r="G74" i="5"/>
  <c r="M74" i="5"/>
  <c r="H74" i="5"/>
  <c r="J78" i="5"/>
  <c r="K78" i="5"/>
  <c r="F78" i="5"/>
  <c r="L78" i="5"/>
  <c r="G78" i="5"/>
  <c r="M78" i="5"/>
  <c r="H78" i="5"/>
  <c r="J82" i="5"/>
  <c r="K82" i="5"/>
  <c r="F82" i="5"/>
  <c r="L82" i="5"/>
  <c r="G82" i="5"/>
  <c r="M82" i="5"/>
  <c r="H82" i="5"/>
  <c r="J86" i="5"/>
  <c r="K86" i="5"/>
  <c r="F86" i="5"/>
  <c r="L86" i="5"/>
  <c r="G86" i="5"/>
  <c r="M86" i="5"/>
  <c r="H86" i="5"/>
  <c r="K16" i="5"/>
  <c r="F16" i="5"/>
  <c r="L16" i="5"/>
  <c r="G16" i="5"/>
  <c r="M16" i="5"/>
  <c r="H16" i="5"/>
  <c r="J16" i="5"/>
  <c r="K24" i="5"/>
  <c r="F24" i="5"/>
  <c r="L24" i="5"/>
  <c r="G24" i="5"/>
  <c r="M24" i="5"/>
  <c r="H24" i="5"/>
  <c r="J24" i="5"/>
  <c r="K28" i="5"/>
  <c r="F28" i="5"/>
  <c r="L28" i="5"/>
  <c r="G28" i="5"/>
  <c r="M28" i="5"/>
  <c r="H28" i="5"/>
  <c r="J28" i="5"/>
  <c r="K32" i="5"/>
  <c r="F32" i="5"/>
  <c r="L32" i="5"/>
  <c r="G32" i="5"/>
  <c r="M32" i="5"/>
  <c r="H32" i="5"/>
  <c r="J32" i="5"/>
  <c r="K40" i="5"/>
  <c r="F40" i="5"/>
  <c r="L40" i="5"/>
  <c r="G40" i="5"/>
  <c r="M40" i="5"/>
  <c r="H40" i="5"/>
  <c r="J40" i="5"/>
  <c r="K44" i="5"/>
  <c r="F44" i="5"/>
  <c r="L44" i="5"/>
  <c r="G44" i="5"/>
  <c r="M44" i="5"/>
  <c r="H44" i="5"/>
  <c r="J44" i="5"/>
  <c r="K48" i="5"/>
  <c r="F48" i="5"/>
  <c r="L48" i="5"/>
  <c r="G48" i="5"/>
  <c r="M48" i="5"/>
  <c r="H48" i="5"/>
  <c r="J48" i="5"/>
  <c r="K52" i="5"/>
  <c r="F52" i="5"/>
  <c r="L52" i="5"/>
  <c r="G52" i="5"/>
  <c r="M52" i="5"/>
  <c r="H52" i="5"/>
  <c r="J52" i="5"/>
  <c r="J56" i="5"/>
  <c r="K56" i="5"/>
  <c r="F56" i="5"/>
  <c r="L56" i="5"/>
  <c r="G56" i="5"/>
  <c r="M56" i="5"/>
  <c r="H56" i="5"/>
  <c r="J60" i="5"/>
  <c r="K60" i="5"/>
  <c r="F60" i="5"/>
  <c r="L60" i="5"/>
  <c r="G60" i="5"/>
  <c r="M60" i="5"/>
  <c r="H60" i="5"/>
  <c r="J64" i="5"/>
  <c r="K64" i="5"/>
  <c r="F64" i="5"/>
  <c r="L64" i="5"/>
  <c r="G64" i="5"/>
  <c r="M64" i="5"/>
  <c r="H64" i="5"/>
  <c r="J68" i="5"/>
  <c r="K68" i="5"/>
  <c r="F68" i="5"/>
  <c r="L68" i="5"/>
  <c r="G68" i="5"/>
  <c r="M68" i="5"/>
  <c r="H68" i="5"/>
  <c r="K12" i="5"/>
  <c r="F12" i="5"/>
  <c r="L12" i="5"/>
  <c r="G12" i="5"/>
  <c r="M12" i="5"/>
  <c r="H12" i="5"/>
  <c r="J12" i="5"/>
  <c r="K20" i="5"/>
  <c r="F20" i="5"/>
  <c r="L20" i="5"/>
  <c r="G20" i="5"/>
  <c r="M20" i="5"/>
  <c r="H20" i="5"/>
  <c r="J20" i="5"/>
  <c r="K36" i="5"/>
  <c r="F36" i="5"/>
  <c r="L36" i="5"/>
  <c r="G36" i="5"/>
  <c r="M36" i="5"/>
  <c r="H36" i="5"/>
  <c r="J36" i="5"/>
  <c r="L76" i="5"/>
  <c r="G76" i="5"/>
  <c r="M76" i="5"/>
  <c r="H76" i="5"/>
  <c r="J76" i="5"/>
  <c r="K76" i="5"/>
  <c r="F76" i="5"/>
  <c r="L80" i="5"/>
  <c r="G80" i="5"/>
  <c r="M80" i="5"/>
  <c r="H80" i="5"/>
  <c r="J80" i="5"/>
  <c r="K80" i="5"/>
  <c r="F80" i="5"/>
  <c r="L84" i="5"/>
  <c r="G84" i="5"/>
  <c r="M84" i="5"/>
  <c r="H84" i="5"/>
  <c r="J84" i="5"/>
  <c r="K84" i="5"/>
  <c r="F84" i="5"/>
  <c r="M14" i="5"/>
  <c r="H14" i="5"/>
  <c r="J14" i="5"/>
  <c r="K14" i="5"/>
  <c r="F14" i="5"/>
  <c r="L14" i="5"/>
  <c r="G14" i="5"/>
  <c r="M18" i="5"/>
  <c r="H18" i="5"/>
  <c r="J18" i="5"/>
  <c r="K18" i="5"/>
  <c r="F18" i="5"/>
  <c r="L18" i="5"/>
  <c r="G18" i="5"/>
  <c r="M22" i="5"/>
  <c r="H22" i="5"/>
  <c r="J22" i="5"/>
  <c r="K22" i="5"/>
  <c r="F22" i="5"/>
  <c r="L22" i="5"/>
  <c r="G22" i="5"/>
  <c r="M26" i="5"/>
  <c r="H26" i="5"/>
  <c r="J26" i="5"/>
  <c r="K26" i="5"/>
  <c r="F26" i="5"/>
  <c r="L26" i="5"/>
  <c r="G26" i="5"/>
  <c r="M30" i="5"/>
  <c r="H30" i="5"/>
  <c r="J30" i="5"/>
  <c r="K30" i="5"/>
  <c r="F30" i="5"/>
  <c r="L30" i="5"/>
  <c r="G30" i="5"/>
  <c r="M34" i="5"/>
  <c r="H34" i="5"/>
  <c r="J34" i="5"/>
  <c r="K34" i="5"/>
  <c r="F34" i="5"/>
  <c r="L34" i="5"/>
  <c r="G34" i="5"/>
  <c r="M38" i="5"/>
  <c r="H38" i="5"/>
  <c r="J38" i="5"/>
  <c r="K38" i="5"/>
  <c r="F38" i="5"/>
  <c r="L38" i="5"/>
  <c r="G38" i="5"/>
  <c r="M42" i="5"/>
  <c r="H42" i="5"/>
  <c r="J42" i="5"/>
  <c r="K42" i="5"/>
  <c r="F42" i="5"/>
  <c r="L42" i="5"/>
  <c r="G42" i="5"/>
  <c r="M46" i="5"/>
  <c r="H46" i="5"/>
  <c r="J46" i="5"/>
  <c r="K46" i="5"/>
  <c r="F46" i="5"/>
  <c r="L46" i="5"/>
  <c r="G46" i="5"/>
  <c r="M50" i="5"/>
  <c r="H50" i="5"/>
  <c r="J50" i="5"/>
  <c r="K50" i="5"/>
  <c r="F50" i="5"/>
  <c r="L50" i="5"/>
  <c r="G50" i="5"/>
  <c r="L54" i="5"/>
  <c r="G54" i="5"/>
  <c r="M54" i="5"/>
  <c r="H54" i="5"/>
  <c r="J54" i="5"/>
  <c r="K54" i="5"/>
  <c r="F54" i="5"/>
  <c r="L58" i="5"/>
  <c r="G58" i="5"/>
  <c r="M58" i="5"/>
  <c r="H58" i="5"/>
  <c r="J58" i="5"/>
  <c r="K58" i="5"/>
  <c r="F58" i="5"/>
  <c r="L62" i="5"/>
  <c r="G62" i="5"/>
  <c r="M62" i="5"/>
  <c r="H62" i="5"/>
  <c r="J62" i="5"/>
  <c r="K62" i="5"/>
  <c r="F62" i="5"/>
  <c r="L66" i="5"/>
  <c r="G66" i="5"/>
  <c r="M66" i="5"/>
  <c r="H66" i="5"/>
  <c r="J66" i="5"/>
  <c r="K66" i="5"/>
  <c r="F66" i="5"/>
  <c r="L70" i="5"/>
  <c r="G70" i="5"/>
  <c r="M70" i="5"/>
  <c r="H70" i="5"/>
  <c r="J70" i="5"/>
  <c r="K70" i="5"/>
  <c r="F70" i="5"/>
  <c r="G10" i="5"/>
  <c r="L10" i="5"/>
  <c r="J72" i="5"/>
  <c r="K10" i="5"/>
  <c r="H72" i="5"/>
  <c r="M72" i="5"/>
  <c r="J10" i="5"/>
  <c r="G72" i="5"/>
  <c r="L72" i="5"/>
  <c r="H10" i="5"/>
  <c r="F72" i="5"/>
  <c r="M91" i="5" l="1"/>
  <c r="G91" i="5"/>
  <c r="G93" i="5" s="1"/>
  <c r="F91" i="5"/>
  <c r="F93" i="5" s="1"/>
  <c r="H91" i="5"/>
  <c r="H93" i="5" s="1"/>
  <c r="J91" i="5"/>
  <c r="K91" i="5"/>
  <c r="N53" i="5"/>
  <c r="N94" i="5" s="1"/>
  <c r="L91" i="5"/>
  <c r="M94" i="5" l="1"/>
  <c r="C104" i="5"/>
  <c r="C105" i="5"/>
  <c r="J37" i="4" l="1"/>
  <c r="J36" i="4"/>
  <c r="AY97" i="1"/>
  <c r="J35" i="4"/>
  <c r="AX97" i="1"/>
  <c r="BI148" i="4"/>
  <c r="BH148" i="4"/>
  <c r="BG148" i="4"/>
  <c r="BF148" i="4"/>
  <c r="T148" i="4"/>
  <c r="T147" i="4" s="1"/>
  <c r="R148" i="4"/>
  <c r="R147" i="4" s="1"/>
  <c r="P148" i="4"/>
  <c r="P147" i="4" s="1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1" i="4"/>
  <c r="J90" i="4"/>
  <c r="F90" i="4"/>
  <c r="F88" i="4"/>
  <c r="E86" i="4"/>
  <c r="J18" i="4"/>
  <c r="E18" i="4"/>
  <c r="F115" i="4"/>
  <c r="J17" i="4"/>
  <c r="J12" i="4"/>
  <c r="J112" i="4" s="1"/>
  <c r="E7" i="4"/>
  <c r="E108" i="4" s="1"/>
  <c r="J186" i="3"/>
  <c r="T185" i="3"/>
  <c r="R185" i="3"/>
  <c r="P185" i="3"/>
  <c r="BK185" i="3"/>
  <c r="J185" i="3" s="1"/>
  <c r="J100" i="3" s="1"/>
  <c r="J37" i="3"/>
  <c r="J36" i="3"/>
  <c r="AY96" i="1"/>
  <c r="J35" i="3"/>
  <c r="AX96" i="1" s="1"/>
  <c r="BI188" i="3"/>
  <c r="BH188" i="3"/>
  <c r="BG188" i="3"/>
  <c r="BF188" i="3"/>
  <c r="T188" i="3"/>
  <c r="T187" i="3"/>
  <c r="R188" i="3"/>
  <c r="R187" i="3" s="1"/>
  <c r="P188" i="3"/>
  <c r="P187" i="3"/>
  <c r="J101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T151" i="3"/>
  <c r="R152" i="3"/>
  <c r="R151" i="3" s="1"/>
  <c r="P152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1" i="3"/>
  <c r="J90" i="3"/>
  <c r="F90" i="3"/>
  <c r="F88" i="3"/>
  <c r="E86" i="3"/>
  <c r="J18" i="3"/>
  <c r="E18" i="3"/>
  <c r="F91" i="3" s="1"/>
  <c r="J17" i="3"/>
  <c r="J12" i="3"/>
  <c r="J116" i="3" s="1"/>
  <c r="E7" i="3"/>
  <c r="E112" i="3"/>
  <c r="J37" i="2"/>
  <c r="J36" i="2"/>
  <c r="AY95" i="1"/>
  <c r="J35" i="2"/>
  <c r="AX95" i="1" s="1"/>
  <c r="BI391" i="2"/>
  <c r="BH391" i="2"/>
  <c r="BG391" i="2"/>
  <c r="BF391" i="2"/>
  <c r="T391" i="2"/>
  <c r="T390" i="2" s="1"/>
  <c r="T389" i="2" s="1"/>
  <c r="R391" i="2"/>
  <c r="R390" i="2" s="1"/>
  <c r="R389" i="2" s="1"/>
  <c r="P391" i="2"/>
  <c r="P390" i="2" s="1"/>
  <c r="P389" i="2" s="1"/>
  <c r="BI387" i="2"/>
  <c r="BH387" i="2"/>
  <c r="BG387" i="2"/>
  <c r="BF387" i="2"/>
  <c r="T387" i="2"/>
  <c r="T386" i="2"/>
  <c r="R387" i="2"/>
  <c r="R386" i="2" s="1"/>
  <c r="P387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T378" i="2" s="1"/>
  <c r="R379" i="2"/>
  <c r="R378" i="2" s="1"/>
  <c r="P379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1" i="2"/>
  <c r="J90" i="2"/>
  <c r="F90" i="2"/>
  <c r="F88" i="2"/>
  <c r="E86" i="2"/>
  <c r="J18" i="2"/>
  <c r="E18" i="2"/>
  <c r="F128" i="2"/>
  <c r="J17" i="2"/>
  <c r="J12" i="2"/>
  <c r="J88" i="2" s="1"/>
  <c r="E7" i="2"/>
  <c r="E121" i="2" s="1"/>
  <c r="L90" i="1"/>
  <c r="AM90" i="1"/>
  <c r="AM89" i="1"/>
  <c r="L89" i="1"/>
  <c r="AM87" i="1"/>
  <c r="L87" i="1"/>
  <c r="L85" i="1"/>
  <c r="L84" i="1"/>
  <c r="J387" i="2"/>
  <c r="J382" i="2"/>
  <c r="BK367" i="2"/>
  <c r="BK332" i="2"/>
  <c r="J325" i="2"/>
  <c r="J315" i="2"/>
  <c r="J299" i="2"/>
  <c r="BK293" i="2"/>
  <c r="J287" i="2"/>
  <c r="BK275" i="2"/>
  <c r="BK265" i="2"/>
  <c r="J250" i="2"/>
  <c r="BK243" i="2"/>
  <c r="BK225" i="2"/>
  <c r="BK216" i="2"/>
  <c r="BK207" i="2"/>
  <c r="J199" i="2"/>
  <c r="J163" i="2"/>
  <c r="J148" i="2"/>
  <c r="BK136" i="2"/>
  <c r="BK355" i="2"/>
  <c r="BK350" i="2"/>
  <c r="BK315" i="2"/>
  <c r="J281" i="2"/>
  <c r="J255" i="2"/>
  <c r="J239" i="2"/>
  <c r="J205" i="2"/>
  <c r="J187" i="2"/>
  <c r="J167" i="2"/>
  <c r="J350" i="2"/>
  <c r="BK337" i="2"/>
  <c r="BK330" i="2"/>
  <c r="J317" i="2"/>
  <c r="BK307" i="2"/>
  <c r="J293" i="2"/>
  <c r="J271" i="2"/>
  <c r="J257" i="2"/>
  <c r="BK233" i="2"/>
  <c r="J223" i="2"/>
  <c r="J209" i="2"/>
  <c r="BK182" i="2"/>
  <c r="BK174" i="2"/>
  <c r="J155" i="2"/>
  <c r="BK387" i="2"/>
  <c r="BK379" i="2"/>
  <c r="J374" i="2"/>
  <c r="J323" i="2"/>
  <c r="J313" i="2"/>
  <c r="J303" i="2"/>
  <c r="BK281" i="2"/>
  <c r="J275" i="2"/>
  <c r="BK261" i="2"/>
  <c r="BK250" i="2"/>
  <c r="J237" i="2"/>
  <c r="J225" i="2"/>
  <c r="J201" i="2"/>
  <c r="J161" i="2"/>
  <c r="BK155" i="2"/>
  <c r="J140" i="2"/>
  <c r="BK183" i="3"/>
  <c r="BK176" i="3"/>
  <c r="J166" i="3"/>
  <c r="J139" i="3"/>
  <c r="J188" i="3"/>
  <c r="BK177" i="3"/>
  <c r="J170" i="3"/>
  <c r="J152" i="3"/>
  <c r="BK141" i="3"/>
  <c r="BK166" i="3"/>
  <c r="BK155" i="3"/>
  <c r="J147" i="3"/>
  <c r="BK133" i="3"/>
  <c r="J155" i="3"/>
  <c r="BK137" i="3"/>
  <c r="BK131" i="3"/>
  <c r="J131" i="4"/>
  <c r="BK121" i="4"/>
  <c r="BK148" i="4"/>
  <c r="J135" i="4"/>
  <c r="BK129" i="4"/>
  <c r="J148" i="4"/>
  <c r="J384" i="2"/>
  <c r="BK382" i="2"/>
  <c r="J370" i="2"/>
  <c r="J355" i="2"/>
  <c r="BK327" i="2"/>
  <c r="BK319" i="2"/>
  <c r="BK303" i="2"/>
  <c r="BK297" i="2"/>
  <c r="J291" i="2"/>
  <c r="BK285" i="2"/>
  <c r="BK267" i="2"/>
  <c r="BK257" i="2"/>
  <c r="BK247" i="2"/>
  <c r="J233" i="2"/>
  <c r="J218" i="2"/>
  <c r="BK209" i="2"/>
  <c r="BK201" i="2"/>
  <c r="J165" i="2"/>
  <c r="J151" i="2"/>
  <c r="BK146" i="2"/>
  <c r="BK140" i="2"/>
  <c r="BK361" i="2"/>
  <c r="BK342" i="2"/>
  <c r="J305" i="2"/>
  <c r="BK283" i="2"/>
  <c r="BK263" i="2"/>
  <c r="BK241" i="2"/>
  <c r="BK220" i="2"/>
  <c r="BK192" i="2"/>
  <c r="BK172" i="2"/>
  <c r="BK144" i="2"/>
  <c r="J342" i="2"/>
  <c r="J337" i="2"/>
  <c r="J332" i="2"/>
  <c r="J319" i="2"/>
  <c r="BK299" i="2"/>
  <c r="J283" i="2"/>
  <c r="J267" i="2"/>
  <c r="BK252" i="2"/>
  <c r="J231" i="2"/>
  <c r="J216" i="2"/>
  <c r="J195" i="2"/>
  <c r="J178" i="2"/>
  <c r="BK170" i="2"/>
  <c r="BK148" i="2"/>
  <c r="BK384" i="2"/>
  <c r="BK374" i="2"/>
  <c r="BK325" i="2"/>
  <c r="BK317" i="2"/>
  <c r="J301" i="2"/>
  <c r="J289" i="2"/>
  <c r="J277" i="2"/>
  <c r="J265" i="2"/>
  <c r="J252" i="2"/>
  <c r="BK239" i="2"/>
  <c r="BK229" i="2"/>
  <c r="BK205" i="2"/>
  <c r="BK187" i="2"/>
  <c r="J182" i="2"/>
  <c r="J157" i="2"/>
  <c r="J146" i="2"/>
  <c r="BK188" i="3"/>
  <c r="J177" i="3"/>
  <c r="BK172" i="3"/>
  <c r="J157" i="3"/>
  <c r="BK127" i="3"/>
  <c r="J179" i="3"/>
  <c r="J172" i="3"/>
  <c r="J160" i="3"/>
  <c r="BK143" i="3"/>
  <c r="J129" i="3"/>
  <c r="BK164" i="3"/>
  <c r="BK152" i="3"/>
  <c r="J141" i="3"/>
  <c r="J127" i="3"/>
  <c r="BK147" i="3"/>
  <c r="J135" i="3"/>
  <c r="J143" i="4"/>
  <c r="J129" i="4"/>
  <c r="BK123" i="4"/>
  <c r="BK137" i="4"/>
  <c r="J121" i="4"/>
  <c r="BK143" i="4"/>
  <c r="BK133" i="4"/>
  <c r="BK391" i="2"/>
  <c r="BK370" i="2"/>
  <c r="J361" i="2"/>
  <c r="J330" i="2"/>
  <c r="BK321" i="2"/>
  <c r="BK309" i="2"/>
  <c r="BK301" i="2"/>
  <c r="J295" i="2"/>
  <c r="BK289" i="2"/>
  <c r="BK277" i="2"/>
  <c r="BK269" i="2"/>
  <c r="J261" i="2"/>
  <c r="J245" i="2"/>
  <c r="BK237" i="2"/>
  <c r="BK223" i="2"/>
  <c r="BK212" i="2"/>
  <c r="BK203" i="2"/>
  <c r="J185" i="2"/>
  <c r="BK157" i="2"/>
  <c r="J144" i="2"/>
  <c r="BK134" i="2"/>
  <c r="BK352" i="2"/>
  <c r="BK313" i="2"/>
  <c r="BK287" i="2"/>
  <c r="BK273" i="2"/>
  <c r="J247" i="2"/>
  <c r="BK227" i="2"/>
  <c r="J190" i="2"/>
  <c r="J174" i="2"/>
  <c r="BK159" i="2"/>
  <c r="BK339" i="2"/>
  <c r="BK335" i="2"/>
  <c r="J327" i="2"/>
  <c r="BK311" i="2"/>
  <c r="BK305" i="2"/>
  <c r="BK291" i="2"/>
  <c r="J269" i="2"/>
  <c r="BK255" i="2"/>
  <c r="J229" i="2"/>
  <c r="BK218" i="2"/>
  <c r="BK199" i="2"/>
  <c r="BK178" i="2"/>
  <c r="J172" i="2"/>
  <c r="BK161" i="2"/>
  <c r="J391" i="2"/>
  <c r="J379" i="2"/>
  <c r="J346" i="2"/>
  <c r="J321" i="2"/>
  <c r="J311" i="2"/>
  <c r="BK295" i="2"/>
  <c r="BK279" i="2"/>
  <c r="BK271" i="2"/>
  <c r="J259" i="2"/>
  <c r="J243" i="2"/>
  <c r="BK235" i="2"/>
  <c r="J203" i="2"/>
  <c r="BK185" i="2"/>
  <c r="BK163" i="2"/>
  <c r="BK151" i="2"/>
  <c r="J134" i="2"/>
  <c r="BK179" i="3"/>
  <c r="BK170" i="3"/>
  <c r="BK160" i="3"/>
  <c r="BK135" i="3"/>
  <c r="J183" i="3"/>
  <c r="J174" i="3"/>
  <c r="BK162" i="3"/>
  <c r="BK139" i="3"/>
  <c r="J168" i="3"/>
  <c r="BK157" i="3"/>
  <c r="J143" i="3"/>
  <c r="J131" i="3"/>
  <c r="J149" i="3"/>
  <c r="BK145" i="4"/>
  <c r="BK135" i="4"/>
  <c r="J123" i="4"/>
  <c r="BK127" i="4"/>
  <c r="BK139" i="4"/>
  <c r="BK131" i="4"/>
  <c r="J137" i="4"/>
  <c r="J367" i="2"/>
  <c r="BK346" i="2"/>
  <c r="J307" i="2"/>
  <c r="J285" i="2"/>
  <c r="J279" i="2"/>
  <c r="BK245" i="2"/>
  <c r="J207" i="2"/>
  <c r="BK195" i="2"/>
  <c r="BK176" i="2"/>
  <c r="J170" i="2"/>
  <c r="J352" i="2"/>
  <c r="J339" i="2"/>
  <c r="J335" i="2"/>
  <c r="BK323" i="2"/>
  <c r="J309" i="2"/>
  <c r="J297" i="2"/>
  <c r="J273" i="2"/>
  <c r="BK259" i="2"/>
  <c r="J235" i="2"/>
  <c r="J227" i="2"/>
  <c r="J212" i="2"/>
  <c r="J192" i="2"/>
  <c r="J176" i="2"/>
  <c r="BK165" i="2"/>
  <c r="AS94" i="1"/>
  <c r="J263" i="2"/>
  <c r="J241" i="2"/>
  <c r="BK231" i="2"/>
  <c r="J220" i="2"/>
  <c r="BK190" i="2"/>
  <c r="BK167" i="2"/>
  <c r="J159" i="2"/>
  <c r="J136" i="2"/>
  <c r="BK181" i="3"/>
  <c r="BK174" i="3"/>
  <c r="BK168" i="3"/>
  <c r="BK129" i="3"/>
  <c r="J181" i="3"/>
  <c r="J176" i="3"/>
  <c r="J164" i="3"/>
  <c r="BK145" i="3"/>
  <c r="BK125" i="3"/>
  <c r="J162" i="3"/>
  <c r="BK149" i="3"/>
  <c r="J137" i="3"/>
  <c r="J125" i="3"/>
  <c r="J145" i="3"/>
  <c r="J133" i="3"/>
  <c r="J139" i="4"/>
  <c r="J125" i="4"/>
  <c r="J145" i="4"/>
  <c r="BK141" i="4"/>
  <c r="J133" i="4"/>
  <c r="J127" i="4"/>
  <c r="J141" i="4"/>
  <c r="BK125" i="4"/>
  <c r="P133" i="2" l="1"/>
  <c r="P184" i="2"/>
  <c r="BK189" i="2"/>
  <c r="J189" i="2" s="1"/>
  <c r="J99" i="2" s="1"/>
  <c r="BK194" i="2"/>
  <c r="J194" i="2" s="1"/>
  <c r="J100" i="2" s="1"/>
  <c r="BK211" i="2"/>
  <c r="J211" i="2" s="1"/>
  <c r="J101" i="2" s="1"/>
  <c r="BK222" i="2"/>
  <c r="J222" i="2"/>
  <c r="J102" i="2" s="1"/>
  <c r="T354" i="2"/>
  <c r="T341" i="2"/>
  <c r="P369" i="2"/>
  <c r="BK381" i="2"/>
  <c r="J381" i="2" s="1"/>
  <c r="J108" i="2" s="1"/>
  <c r="R124" i="3"/>
  <c r="T154" i="3"/>
  <c r="P120" i="4"/>
  <c r="P119" i="4"/>
  <c r="P118" i="4"/>
  <c r="AU97" i="1" s="1"/>
  <c r="T133" i="2"/>
  <c r="T184" i="2"/>
  <c r="T189" i="2"/>
  <c r="T194" i="2"/>
  <c r="P211" i="2"/>
  <c r="P222" i="2"/>
  <c r="R354" i="2"/>
  <c r="R341" i="2" s="1"/>
  <c r="T369" i="2"/>
  <c r="T381" i="2"/>
  <c r="T380" i="2"/>
  <c r="T124" i="3"/>
  <c r="T123" i="3" s="1"/>
  <c r="T122" i="3" s="1"/>
  <c r="P154" i="3"/>
  <c r="R120" i="4"/>
  <c r="R119" i="4" s="1"/>
  <c r="R118" i="4" s="1"/>
  <c r="R133" i="2"/>
  <c r="R184" i="2"/>
  <c r="R189" i="2"/>
  <c r="R194" i="2"/>
  <c r="R211" i="2"/>
  <c r="R222" i="2"/>
  <c r="BK354" i="2"/>
  <c r="J354" i="2" s="1"/>
  <c r="J104" i="2" s="1"/>
  <c r="BK369" i="2"/>
  <c r="J369" i="2" s="1"/>
  <c r="J105" i="2" s="1"/>
  <c r="P381" i="2"/>
  <c r="P380" i="2" s="1"/>
  <c r="BK124" i="3"/>
  <c r="J124" i="3" s="1"/>
  <c r="J97" i="3" s="1"/>
  <c r="BK154" i="3"/>
  <c r="J154" i="3" s="1"/>
  <c r="J99" i="3" s="1"/>
  <c r="BK120" i="4"/>
  <c r="J120" i="4" s="1"/>
  <c r="J97" i="4" s="1"/>
  <c r="BK133" i="2"/>
  <c r="J133" i="2"/>
  <c r="J97" i="2" s="1"/>
  <c r="BK184" i="2"/>
  <c r="J184" i="2" s="1"/>
  <c r="J98" i="2" s="1"/>
  <c r="P189" i="2"/>
  <c r="P194" i="2"/>
  <c r="T211" i="2"/>
  <c r="T222" i="2"/>
  <c r="P354" i="2"/>
  <c r="P341" i="2" s="1"/>
  <c r="R369" i="2"/>
  <c r="R381" i="2"/>
  <c r="R380" i="2" s="1"/>
  <c r="P124" i="3"/>
  <c r="R154" i="3"/>
  <c r="T120" i="4"/>
  <c r="T119" i="4" s="1"/>
  <c r="T118" i="4" s="1"/>
  <c r="BK151" i="3"/>
  <c r="J151" i="3"/>
  <c r="J98" i="3"/>
  <c r="BK378" i="2"/>
  <c r="J378" i="2" s="1"/>
  <c r="J106" i="2" s="1"/>
  <c r="BK386" i="2"/>
  <c r="J386" i="2"/>
  <c r="J109" i="2" s="1"/>
  <c r="BK147" i="4"/>
  <c r="J147" i="4"/>
  <c r="J98" i="4"/>
  <c r="BK390" i="2"/>
  <c r="J390" i="2" s="1"/>
  <c r="J111" i="2" s="1"/>
  <c r="BK187" i="3"/>
  <c r="J187" i="3" s="1"/>
  <c r="J102" i="3" s="1"/>
  <c r="J88" i="4"/>
  <c r="BE127" i="4"/>
  <c r="F91" i="4"/>
  <c r="BE121" i="4"/>
  <c r="BE123" i="4"/>
  <c r="BE125" i="4"/>
  <c r="BE133" i="4"/>
  <c r="BE143" i="4"/>
  <c r="BE145" i="4"/>
  <c r="BE129" i="4"/>
  <c r="BE131" i="4"/>
  <c r="BE141" i="4"/>
  <c r="E84" i="4"/>
  <c r="BE135" i="4"/>
  <c r="BE137" i="4"/>
  <c r="BE139" i="4"/>
  <c r="BE148" i="4"/>
  <c r="J88" i="3"/>
  <c r="F119" i="3"/>
  <c r="BE125" i="3"/>
  <c r="BE149" i="3"/>
  <c r="BE155" i="3"/>
  <c r="E84" i="3"/>
  <c r="BE133" i="3"/>
  <c r="BE137" i="3"/>
  <c r="BE143" i="3"/>
  <c r="BE145" i="3"/>
  <c r="BE157" i="3"/>
  <c r="BE164" i="3"/>
  <c r="BE127" i="3"/>
  <c r="BE131" i="3"/>
  <c r="BE135" i="3"/>
  <c r="BE147" i="3"/>
  <c r="BE160" i="3"/>
  <c r="BE168" i="3"/>
  <c r="BE176" i="3"/>
  <c r="BE183" i="3"/>
  <c r="BE129" i="3"/>
  <c r="BE139" i="3"/>
  <c r="BE141" i="3"/>
  <c r="BE152" i="3"/>
  <c r="BE162" i="3"/>
  <c r="BE166" i="3"/>
  <c r="BE170" i="3"/>
  <c r="BE172" i="3"/>
  <c r="BE174" i="3"/>
  <c r="BE177" i="3"/>
  <c r="BE179" i="3"/>
  <c r="BE181" i="3"/>
  <c r="BE188" i="3"/>
  <c r="F91" i="2"/>
  <c r="J125" i="2"/>
  <c r="BE170" i="2"/>
  <c r="BE174" i="2"/>
  <c r="BE192" i="2"/>
  <c r="BE195" i="2"/>
  <c r="BE207" i="2"/>
  <c r="BE212" i="2"/>
  <c r="BE225" i="2"/>
  <c r="BE237" i="2"/>
  <c r="BE252" i="2"/>
  <c r="BE259" i="2"/>
  <c r="BE267" i="2"/>
  <c r="BE269" i="2"/>
  <c r="BE273" i="2"/>
  <c r="BE283" i="2"/>
  <c r="BE291" i="2"/>
  <c r="BE299" i="2"/>
  <c r="BE305" i="2"/>
  <c r="BE321" i="2"/>
  <c r="BE374" i="2"/>
  <c r="BE379" i="2"/>
  <c r="BE382" i="2"/>
  <c r="BE384" i="2"/>
  <c r="BE140" i="2"/>
  <c r="BE144" i="2"/>
  <c r="BE157" i="2"/>
  <c r="BE163" i="2"/>
  <c r="BE187" i="2"/>
  <c r="BE201" i="2"/>
  <c r="BE203" i="2"/>
  <c r="BE205" i="2"/>
  <c r="BE241" i="2"/>
  <c r="BE243" i="2"/>
  <c r="BE245" i="2"/>
  <c r="BE247" i="2"/>
  <c r="BE261" i="2"/>
  <c r="BE277" i="2"/>
  <c r="BE285" i="2"/>
  <c r="BE287" i="2"/>
  <c r="BE313" i="2"/>
  <c r="BE319" i="2"/>
  <c r="BE335" i="2"/>
  <c r="BE337" i="2"/>
  <c r="BE339" i="2"/>
  <c r="BE342" i="2"/>
  <c r="BE370" i="2"/>
  <c r="BE391" i="2"/>
  <c r="E84" i="2"/>
  <c r="BE134" i="2"/>
  <c r="BE136" i="2"/>
  <c r="BE146" i="2"/>
  <c r="BE148" i="2"/>
  <c r="BE151" i="2"/>
  <c r="BE155" i="2"/>
  <c r="BE161" i="2"/>
  <c r="BE165" i="2"/>
  <c r="BE178" i="2"/>
  <c r="BE182" i="2"/>
  <c r="BE199" i="2"/>
  <c r="BE209" i="2"/>
  <c r="BE216" i="2"/>
  <c r="BE223" i="2"/>
  <c r="BE229" i="2"/>
  <c r="BE231" i="2"/>
  <c r="BE233" i="2"/>
  <c r="BE235" i="2"/>
  <c r="BE250" i="2"/>
  <c r="BE257" i="2"/>
  <c r="BE265" i="2"/>
  <c r="BE275" i="2"/>
  <c r="BE289" i="2"/>
  <c r="BE293" i="2"/>
  <c r="BE295" i="2"/>
  <c r="BE297" i="2"/>
  <c r="BE301" i="2"/>
  <c r="BE303" i="2"/>
  <c r="BE307" i="2"/>
  <c r="BE309" i="2"/>
  <c r="BE317" i="2"/>
  <c r="BE346" i="2"/>
  <c r="BE350" i="2"/>
  <c r="BE352" i="2"/>
  <c r="BE355" i="2"/>
  <c r="BE159" i="2"/>
  <c r="BE167" i="2"/>
  <c r="BE172" i="2"/>
  <c r="BE176" i="2"/>
  <c r="BE185" i="2"/>
  <c r="BE190" i="2"/>
  <c r="BE218" i="2"/>
  <c r="BE220" i="2"/>
  <c r="BE227" i="2"/>
  <c r="BE239" i="2"/>
  <c r="BE255" i="2"/>
  <c r="BE263" i="2"/>
  <c r="BE271" i="2"/>
  <c r="BE279" i="2"/>
  <c r="BE281" i="2"/>
  <c r="BE311" i="2"/>
  <c r="BE315" i="2"/>
  <c r="BE323" i="2"/>
  <c r="BE325" i="2"/>
  <c r="BE327" i="2"/>
  <c r="BE330" i="2"/>
  <c r="BE332" i="2"/>
  <c r="BE361" i="2"/>
  <c r="BE367" i="2"/>
  <c r="BE387" i="2"/>
  <c r="F36" i="2"/>
  <c r="BC95" i="1" s="1"/>
  <c r="F37" i="3"/>
  <c r="BD96" i="1" s="1"/>
  <c r="F35" i="3"/>
  <c r="BB96" i="1" s="1"/>
  <c r="F35" i="4"/>
  <c r="BB97" i="1" s="1"/>
  <c r="J34" i="2"/>
  <c r="AW95" i="1" s="1"/>
  <c r="F36" i="3"/>
  <c r="BC96" i="1" s="1"/>
  <c r="F34" i="3"/>
  <c r="BA96" i="1" s="1"/>
  <c r="F36" i="4"/>
  <c r="BC97" i="1" s="1"/>
  <c r="F34" i="4"/>
  <c r="BA97" i="1" s="1"/>
  <c r="F37" i="2"/>
  <c r="BD95" i="1" s="1"/>
  <c r="J34" i="3"/>
  <c r="AW96" i="1" s="1"/>
  <c r="J34" i="4"/>
  <c r="AW97" i="1" s="1"/>
  <c r="F37" i="4"/>
  <c r="BD97" i="1" s="1"/>
  <c r="F34" i="2"/>
  <c r="BA95" i="1" s="1"/>
  <c r="F35" i="2"/>
  <c r="BB95" i="1" s="1"/>
  <c r="BK341" i="2" l="1"/>
  <c r="J341" i="2" s="1"/>
  <c r="J103" i="2" s="1"/>
  <c r="P123" i="3"/>
  <c r="P122" i="3" s="1"/>
  <c r="AU96" i="1" s="1"/>
  <c r="BK380" i="2"/>
  <c r="J380" i="2" s="1"/>
  <c r="J107" i="2" s="1"/>
  <c r="R132" i="2"/>
  <c r="R131" i="2" s="1"/>
  <c r="T132" i="2"/>
  <c r="T131" i="2" s="1"/>
  <c r="R123" i="3"/>
  <c r="R122" i="3" s="1"/>
  <c r="P132" i="2"/>
  <c r="P131" i="2" s="1"/>
  <c r="AU95" i="1" s="1"/>
  <c r="BK123" i="3"/>
  <c r="J123" i="3" s="1"/>
  <c r="J96" i="3" s="1"/>
  <c r="BK119" i="4"/>
  <c r="J119" i="4" s="1"/>
  <c r="J96" i="4" s="1"/>
  <c r="BK389" i="2"/>
  <c r="J389" i="2"/>
  <c r="J110" i="2" s="1"/>
  <c r="J33" i="2"/>
  <c r="AV95" i="1" s="1"/>
  <c r="AT95" i="1" s="1"/>
  <c r="J33" i="3"/>
  <c r="AV96" i="1" s="1"/>
  <c r="AT96" i="1" s="1"/>
  <c r="F33" i="4"/>
  <c r="AZ97" i="1" s="1"/>
  <c r="BD94" i="1"/>
  <c r="W33" i="1" s="1"/>
  <c r="BC94" i="1"/>
  <c r="W32" i="1" s="1"/>
  <c r="F33" i="2"/>
  <c r="AZ95" i="1" s="1"/>
  <c r="F33" i="3"/>
  <c r="AZ96" i="1" s="1"/>
  <c r="BB94" i="1"/>
  <c r="W31" i="1" s="1"/>
  <c r="J33" i="4"/>
  <c r="AV97" i="1" s="1"/>
  <c r="AT97" i="1" s="1"/>
  <c r="BA94" i="1"/>
  <c r="AW94" i="1" s="1"/>
  <c r="AK30" i="1" s="1"/>
  <c r="AU94" i="1" l="1"/>
  <c r="BK132" i="2"/>
  <c r="BK122" i="3"/>
  <c r="J122" i="3" s="1"/>
  <c r="J95" i="3" s="1"/>
  <c r="BK118" i="4"/>
  <c r="J118" i="4"/>
  <c r="J95" i="4" s="1"/>
  <c r="AZ94" i="1"/>
  <c r="W29" i="1"/>
  <c r="AX94" i="1"/>
  <c r="W30" i="1"/>
  <c r="AY94" i="1"/>
  <c r="J132" i="2" l="1"/>
  <c r="J96" i="2" s="1"/>
  <c r="BK131" i="2"/>
  <c r="J131" i="2" s="1"/>
  <c r="J30" i="4"/>
  <c r="AG97" i="1" s="1"/>
  <c r="J30" i="3"/>
  <c r="AG96" i="1" s="1"/>
  <c r="AN96" i="1" s="1"/>
  <c r="AV94" i="1"/>
  <c r="AK29" i="1"/>
  <c r="J95" i="2" l="1"/>
  <c r="J30" i="2"/>
  <c r="J39" i="3"/>
  <c r="J39" i="4"/>
  <c r="AN97" i="1"/>
  <c r="AT94" i="1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<sst xmlns="http://schemas.openxmlformats.org/spreadsheetml/2006/main" count="4653" uniqueCount="835">
  <si>
    <t>Export Komplet</t>
  </si>
  <si>
    <t/>
  </si>
  <si>
    <t>2.0</t>
  </si>
  <si>
    <t>ZAMOK</t>
  </si>
  <si>
    <t>False</t>
  </si>
  <si>
    <t>{73c0a462-5613-4169-9722-975400acfdcd}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</si>
  <si>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</si>
  <si>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</si>
  <si>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</si>
  <si>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</si>
  <si>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</si>
  <si>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</si>
  <si>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</si>
  <si>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</si>
  <si>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PODIVHRBITZASRAD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</si>
  <si>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</si>
  <si>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</si>
  <si>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PODIVÍN - ul. Hřbitovní, přeložka vodovodu</t>
  </si>
  <si>
    <t>KSO:</t>
  </si>
  <si>
    <t>827 11 1</t>
  </si>
  <si>
    <t>CC-CZ:</t>
  </si>
  <si>
    <t>22221</t>
  </si>
  <si>
    <t>Místo:</t>
  </si>
  <si>
    <t>Podivín, ul.Hřbitovní</t>
  </si>
  <si>
    <t>Datum:</t>
  </si>
  <si>
    <t>22. 6. 2023</t>
  </si>
  <si>
    <t>CZ-CPV:</t>
  </si>
  <si>
    <t>45000000-7</t>
  </si>
  <si>
    <t>CZ-CPA:</t>
  </si>
  <si>
    <t>42.21.1</t>
  </si>
  <si>
    <t>Zadavatel:</t>
  </si>
  <si>
    <t>IČ:</t>
  </si>
  <si>
    <t>Vodovody a kanalizace Břeclav, a.s.</t>
  </si>
  <si>
    <t>DIČ:</t>
  </si>
  <si>
    <t>Uchazeč:</t>
  </si>
  <si>
    <t>Vyplň údaj</t>
  </si>
  <si>
    <t>Projektant:</t>
  </si>
  <si>
    <t>Jiří Třináctý, DiS.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</si>
  <si>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</si>
  <si>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</si>
  <si>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</si>
  <si>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</si>
  <si>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</si>
  <si>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</si>
  <si>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</si>
  <si>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</si>
  <si>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</si>
  <si>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</si>
  <si>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</si>
  <si>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</si>
  <si>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</si>
  <si>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</si>
  <si>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</si>
  <si>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</si>
  <si>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</si>
  <si>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</si>
  <si>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</si>
  <si>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</si>
  <si>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</si>
  <si>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</si>
  <si>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</si>
  <si>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</si>
  <si>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</si>
  <si>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</si>
  <si>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</si>
  <si>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</si>
  <si>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</si>
  <si>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</si>
  <si>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</si>
  <si>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</si>
  <si>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</si>
  <si>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</si>
  <si>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</si>
  <si>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</si>
  <si>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</si>
  <si>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</si>
  <si>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</si>
  <si>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</si>
  <si>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</si>
  <si>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</si>
  <si>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</si>
  <si>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</si>
  <si>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</si>
  <si>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</si>
  <si>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</si>
  <si>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</si>
  <si>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</si>
  <si>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Přeložka zásobovacího řadu</t>
  </si>
  <si>
    <t>STA</t>
  </si>
  <si>
    <t>1</t>
  </si>
  <si>
    <t>{946bd2df-5bcb-41fd-9e61-e36281147bc1}</t>
  </si>
  <si>
    <t>2</t>
  </si>
  <si>
    <t>SO 01.2</t>
  </si>
  <si>
    <t>Přepojení vodovodních přípojek</t>
  </si>
  <si>
    <t>{732b3650-f407-4514-bfff-a8b92e9a5e97}</t>
  </si>
  <si>
    <t>VRN</t>
  </si>
  <si>
    <t>Vedlejší rozpočtové náklady</t>
  </si>
  <si>
    <t>{c3d1c502-ae9f-411b-a752-6ee7aae8f16e}</t>
  </si>
  <si>
    <t>KRYCÍ LIST SOUPISU PRACÍ</t>
  </si>
  <si>
    <t>Objekt:</t>
  </si>
  <si>
    <t>SO 01.1 - Přeložka zásobovacího řadu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</si>
  <si>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</si>
  <si>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</si>
  <si>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</si>
  <si>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</si>
  <si>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</si>
  <si>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</si>
  <si>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</si>
  <si>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</si>
  <si>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</si>
  <si>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</si>
  <si>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</si>
  <si>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</si>
  <si>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</si>
  <si>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</si>
  <si>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</si>
  <si>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</si>
  <si>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</si>
  <si>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</si>
  <si>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</si>
  <si>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</si>
  <si>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</si>
  <si>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</si>
  <si>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</si>
  <si>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</si>
  <si>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</si>
  <si>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</si>
  <si>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</si>
  <si>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</si>
  <si>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</si>
  <si>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</si>
  <si>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</si>
  <si>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</si>
  <si>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</si>
  <si>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</si>
  <si>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</si>
  <si>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</si>
  <si>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</si>
  <si>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</si>
  <si>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</si>
  <si>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112151011</t>
  </si>
  <si>
    <t>Volné kácení stromů s rozřezáním a odvětvením D kmene přes 100 do 200 mm</t>
  </si>
  <si>
    <t>kus</t>
  </si>
  <si>
    <t>CS ÚRS 2023 01</t>
  </si>
  <si>
    <t>4</t>
  </si>
  <si>
    <t>-1149414320</t>
  </si>
  <si>
    <t>VV</t>
  </si>
  <si>
    <t>113107323</t>
  </si>
  <si>
    <t>Odstranění podkladu z kameniva drceného tl přes 200 do 300 mm strojně pl do 50 m2</t>
  </si>
  <si>
    <t>m2</t>
  </si>
  <si>
    <t>-1975797020</t>
  </si>
  <si>
    <t>3,00*3,00 "montážní jáma"</t>
  </si>
  <si>
    <t>26,20*1,00"podklad asf.plochami-rýha"</t>
  </si>
  <si>
    <t>Součet</t>
  </si>
  <si>
    <t>3</t>
  </si>
  <si>
    <t>113107343</t>
  </si>
  <si>
    <t>Odstranění podkladu živičného tl přes 100 do 150 mm strojně pl do 50 m2</t>
  </si>
  <si>
    <t>1493393327</t>
  </si>
  <si>
    <t>26,20*1,00"rýha"</t>
  </si>
  <si>
    <t>115101201</t>
  </si>
  <si>
    <t>Čerpání vody na dopravní výšku do 10 m průměrný přítok do 500 l/min</t>
  </si>
  <si>
    <t>hod</t>
  </si>
  <si>
    <t>278375219</t>
  </si>
  <si>
    <t>10*24 "10 dní"</t>
  </si>
  <si>
    <t>5</t>
  </si>
  <si>
    <t>115101301</t>
  </si>
  <si>
    <t>Pohotovost čerpací soupravy pro dopravní výšku do 10 m přítok do 500 l/min</t>
  </si>
  <si>
    <t>den</t>
  </si>
  <si>
    <t>349464340</t>
  </si>
  <si>
    <t>10</t>
  </si>
  <si>
    <t>6</t>
  </si>
  <si>
    <t>119001405</t>
  </si>
  <si>
    <t>Dočasné zajištění potrubí z plstických hmot DN do 200 mm</t>
  </si>
  <si>
    <t>m</t>
  </si>
  <si>
    <t>209862056</t>
  </si>
  <si>
    <t>1*1,00 "STL plynovod"</t>
  </si>
  <si>
    <t>7</t>
  </si>
  <si>
    <t>119001421</t>
  </si>
  <si>
    <t>Dočasné zajištění kabelů a kabelových tratí ze 3 volně ložených kabelů</t>
  </si>
  <si>
    <t>-667226008</t>
  </si>
  <si>
    <t>4*1,00 "kabel NN"</t>
  </si>
  <si>
    <t>5*1,00 "CETIN a internet4you"</t>
  </si>
  <si>
    <t>8</t>
  </si>
  <si>
    <t>129001101</t>
  </si>
  <si>
    <t>Příplatek za ztížení odkopávky nebo prokopávky v blízkosti inženýrských sítí</t>
  </si>
  <si>
    <t>m3</t>
  </si>
  <si>
    <t>-153175034</t>
  </si>
  <si>
    <t>2,00*2,00*1,00*10</t>
  </si>
  <si>
    <t>9</t>
  </si>
  <si>
    <t>131251021</t>
  </si>
  <si>
    <t>Hloubení jam zapažených v hornině třídy těžitelnosti I skupiny 3 při překopech inženýrských sítí strojně</t>
  </si>
  <si>
    <t>131260474</t>
  </si>
  <si>
    <t>67,55 "viz. kubaturové listy"</t>
  </si>
  <si>
    <t>132254205</t>
  </si>
  <si>
    <t>Hloubení zapažených rýh š do 2000 mm v hornině třídy těžitelnosti I skupiny 3 objem do 1000 m3</t>
  </si>
  <si>
    <t>-220975625</t>
  </si>
  <si>
    <t>706,74 "viz.kubaturové listy"</t>
  </si>
  <si>
    <t>11</t>
  </si>
  <si>
    <t>141721215</t>
  </si>
  <si>
    <t xml:space="preserve">Řízený zemní protlak délky do 50 m hl do 6 m se zatažením potrubí průměru vrtu přes 180 do 225 mm </t>
  </si>
  <si>
    <t>-1615689992</t>
  </si>
  <si>
    <t>8,00</t>
  </si>
  <si>
    <t>12</t>
  </si>
  <si>
    <t>151811131</t>
  </si>
  <si>
    <t>Osazení pažicího boxu hl výkopu do 4 m š do 1,2 m</t>
  </si>
  <si>
    <t>1944587143</t>
  </si>
  <si>
    <t>1413,48 "viz. kubaturové listy"</t>
  </si>
  <si>
    <t>13</t>
  </si>
  <si>
    <t>151811231</t>
  </si>
  <si>
    <t>Odstranění pažicího boxu hl výkopu do 4 m š do 1,2 m</t>
  </si>
  <si>
    <t>2072378514</t>
  </si>
  <si>
    <t>1413,48"viz. kubaturové listy"</t>
  </si>
  <si>
    <t>14</t>
  </si>
  <si>
    <t>162751117</t>
  </si>
  <si>
    <t>Vodorovné přemístění přes 9 000 do 10000 m výkopku/sypaniny z horniny třídy těžitelnosti I skupiny 1 až 3</t>
  </si>
  <si>
    <t>1272491242</t>
  </si>
  <si>
    <t>576,77+67,55"odvoz přebytečné zeminy na skládku"</t>
  </si>
  <si>
    <t>162751119</t>
  </si>
  <si>
    <t>Příplatek k vodorovnému přemístění výkopku/sypaniny z horniny třídy těžitelnosti I skupiny 1 až 3 ZKD 1000 m přes 10000 m</t>
  </si>
  <si>
    <t>726469186</t>
  </si>
  <si>
    <t>576,77*3 "+3km"</t>
  </si>
  <si>
    <t>16</t>
  </si>
  <si>
    <t>171201221</t>
  </si>
  <si>
    <t>Poplatek za uložení na skládce (skládkovné) zeminy a kamení kód odpadu 17 05 04</t>
  </si>
  <si>
    <t>t</t>
  </si>
  <si>
    <t>-337950532</t>
  </si>
  <si>
    <t>576,77*2,00</t>
  </si>
  <si>
    <t>17</t>
  </si>
  <si>
    <t>174151101</t>
  </si>
  <si>
    <t>Zásyp jam, šachet rýh nebo kolem objektů sypaninou se zhutněním</t>
  </si>
  <si>
    <t>962208180</t>
  </si>
  <si>
    <t>(706,74+67,55)-42,70-173,14"objem výkopku-lože-obsyp"</t>
  </si>
  <si>
    <t>18</t>
  </si>
  <si>
    <t>M</t>
  </si>
  <si>
    <t>58331200</t>
  </si>
  <si>
    <t>štěrkopísek netříděný</t>
  </si>
  <si>
    <t>217657817</t>
  </si>
  <si>
    <t>(644,32-42,70-173,14)*2,00</t>
  </si>
  <si>
    <t>19</t>
  </si>
  <si>
    <t>175151101</t>
  </si>
  <si>
    <t>Obsypání potrubí strojně sypaninou bez prohození, uloženou do 3 m</t>
  </si>
  <si>
    <t>1892655303</t>
  </si>
  <si>
    <t>3,00*3,00*0,46*3 "v montážních jamách"</t>
  </si>
  <si>
    <t>(400,00-8,00)*1,00*0,41 "pod potrubí ve výkopu"</t>
  </si>
  <si>
    <t>20</t>
  </si>
  <si>
    <t>58337303</t>
  </si>
  <si>
    <t>štěrkopísek frakce 0/8</t>
  </si>
  <si>
    <t>-1677591106</t>
  </si>
  <si>
    <t>173,14*2,00</t>
  </si>
  <si>
    <t>Zakládání</t>
  </si>
  <si>
    <t>273362021</t>
  </si>
  <si>
    <t>Výztuž základových desek svařovanými sítěmi Kari</t>
  </si>
  <si>
    <t>CS ÚRS 2018 01</t>
  </si>
  <si>
    <t>-982566056</t>
  </si>
  <si>
    <t>(2,20*2,20*2)*0,00792  "výztuž dna šachty"</t>
  </si>
  <si>
    <t>22</t>
  </si>
  <si>
    <t>31316008</t>
  </si>
  <si>
    <t>síť výztužná svařovaná 100x100mm drát D 8mm</t>
  </si>
  <si>
    <t>1510522757</t>
  </si>
  <si>
    <t>Svislé a kompletní konstrukce</t>
  </si>
  <si>
    <t>23</t>
  </si>
  <si>
    <t>338171113</t>
  </si>
  <si>
    <t>Osazování sloupků ocelových orientačních do 2 m se zabetonováním včetně tabulek</t>
  </si>
  <si>
    <t>-1955226646</t>
  </si>
  <si>
    <t>24</t>
  </si>
  <si>
    <t>55342260</t>
  </si>
  <si>
    <t>sloupek orientační 2000/48x1,5mm s tabulkou</t>
  </si>
  <si>
    <t>-2024822810</t>
  </si>
  <si>
    <t>Vodorovné konstrukce</t>
  </si>
  <si>
    <t>25</t>
  </si>
  <si>
    <t>451572111</t>
  </si>
  <si>
    <t>Lože pod potrubí otevřený výkop z kameniva drobného těženého</t>
  </si>
  <si>
    <t>977320676</t>
  </si>
  <si>
    <t>3,00*3,00*0,10*3 "v montážních jamách"</t>
  </si>
  <si>
    <t>(408,00-8,00*1,00)*0,10 "pod potrubí ve výkopu"</t>
  </si>
  <si>
    <t>26</t>
  </si>
  <si>
    <t>59213010</t>
  </si>
  <si>
    <t>žlab kabelový betonový k ochraně zemního drátovodného vedení 100x31x26cm</t>
  </si>
  <si>
    <t>-1409063389</t>
  </si>
  <si>
    <t>9,00</t>
  </si>
  <si>
    <t>27</t>
  </si>
  <si>
    <t>59213006</t>
  </si>
  <si>
    <t>deska krycí betonová 500x310/210x55mm</t>
  </si>
  <si>
    <t>-995206070</t>
  </si>
  <si>
    <t>28</t>
  </si>
  <si>
    <t>452111141</t>
  </si>
  <si>
    <t>Osazení betonových kabelových žlabů a krycích desek</t>
  </si>
  <si>
    <t>187490942</t>
  </si>
  <si>
    <t>9+18</t>
  </si>
  <si>
    <t>29</t>
  </si>
  <si>
    <t>452313131</t>
  </si>
  <si>
    <t>Podkladní bloky z betonu prostého bez zvýšených nároků na prostředí tř. C 12/15 otevřený výkop</t>
  </si>
  <si>
    <t>-1904943378</t>
  </si>
  <si>
    <t>0,08*1+0,25*1+0,02*8+0,04*7+0,04*2</t>
  </si>
  <si>
    <t>30</t>
  </si>
  <si>
    <t>452353101</t>
  </si>
  <si>
    <t>Bednění podkladních bloků otevřený výkop</t>
  </si>
  <si>
    <t>1961172876</t>
  </si>
  <si>
    <t>0,55*1+1,00*1+0,13*9+0,15*7+0,27*2</t>
  </si>
  <si>
    <t>31</t>
  </si>
  <si>
    <t>452361111</t>
  </si>
  <si>
    <t>Výztuž podkladních desek nebo bloků nebo pražců otevřený výkop z betonářské oceli 10 216</t>
  </si>
  <si>
    <t>50485356</t>
  </si>
  <si>
    <t>(0,666*7+0,800*2)*0,001</t>
  </si>
  <si>
    <t>Komunikace</t>
  </si>
  <si>
    <t>32</t>
  </si>
  <si>
    <t>569951133</t>
  </si>
  <si>
    <t>Zpevnění komunikací asfaltovým recyklátem tl 150 mm</t>
  </si>
  <si>
    <t>-1373445070</t>
  </si>
  <si>
    <t>33</t>
  </si>
  <si>
    <t>58981152</t>
  </si>
  <si>
    <t>recyklát asfaltový frakce 0/8 R-materiál</t>
  </si>
  <si>
    <t>2105257783</t>
  </si>
  <si>
    <t>35,00*0,150*1,8</t>
  </si>
  <si>
    <t>34</t>
  </si>
  <si>
    <t>591241111</t>
  </si>
  <si>
    <t>Kladení dlažby z kostek drobných z kamene na MC tl 50 mm</t>
  </si>
  <si>
    <t>-111648581</t>
  </si>
  <si>
    <t>0,50*7+1,00*2 "kolem poklopů šoupat a hydrantů"</t>
  </si>
  <si>
    <t>35</t>
  </si>
  <si>
    <t>58381014</t>
  </si>
  <si>
    <t>kostka řezanoštípaná dlažební žula 10x10x8cm</t>
  </si>
  <si>
    <t>-257720410</t>
  </si>
  <si>
    <t>7,00 "kolem poklopů šoupat a hydrantů"</t>
  </si>
  <si>
    <t>Trubní vedení</t>
  </si>
  <si>
    <t>36</t>
  </si>
  <si>
    <t>850315121</t>
  </si>
  <si>
    <t>Výřez nebo výsek na potrubí z trub litinových tlakových nebo plastických hmot DN 150</t>
  </si>
  <si>
    <t>-2038871128</t>
  </si>
  <si>
    <t>37</t>
  </si>
  <si>
    <t>857242122</t>
  </si>
  <si>
    <t>Montáž litinových tvarovek jednoosých přírubových otevřený výkop DN 80</t>
  </si>
  <si>
    <t>2146783560</t>
  </si>
  <si>
    <t>2+2</t>
  </si>
  <si>
    <t>38</t>
  </si>
  <si>
    <t>55254047</t>
  </si>
  <si>
    <t>koleno 90° s patkou přírubové litinové vodovodní N-kus PN10/40 DN 80</t>
  </si>
  <si>
    <t>-1205064757</t>
  </si>
  <si>
    <t>39</t>
  </si>
  <si>
    <t>55252203</t>
  </si>
  <si>
    <t>trouba přírubová se základní povrchovou úpravou PN10/16 DN 80 dl 200mm</t>
  </si>
  <si>
    <t>-95737372</t>
  </si>
  <si>
    <t>40</t>
  </si>
  <si>
    <t>857262122</t>
  </si>
  <si>
    <t>Montáž litinových tvarovek jednoosých přírubových otevřený výkop DN 100</t>
  </si>
  <si>
    <t>-618635219</t>
  </si>
  <si>
    <t>41</t>
  </si>
  <si>
    <t>55253661</t>
  </si>
  <si>
    <t>příruba zaslepovací litinová vodovodní PN10/16 X-kus DN 100</t>
  </si>
  <si>
    <t>-1871125918</t>
  </si>
  <si>
    <t>42</t>
  </si>
  <si>
    <t>857312122</t>
  </si>
  <si>
    <t>Montáž litinových tvarovek jednoosých přírubových otevřený výkop DN 150</t>
  </si>
  <si>
    <t>-1014171683</t>
  </si>
  <si>
    <t>43</t>
  </si>
  <si>
    <t>760420022510</t>
  </si>
  <si>
    <t>SPOJKA - TAH - DN150</t>
  </si>
  <si>
    <t>-1770083536</t>
  </si>
  <si>
    <t>44</t>
  </si>
  <si>
    <t>857314122</t>
  </si>
  <si>
    <t>Montáž litinových tvarovek odbočných přírubových otevřený výkop DN 150</t>
  </si>
  <si>
    <t>-2086270592</t>
  </si>
  <si>
    <t>45</t>
  </si>
  <si>
    <t>55253530</t>
  </si>
  <si>
    <t>tvarovka přírubová litinová vodovodní s přírubovou odbočkou PN10/16 T-kus DN 150/150</t>
  </si>
  <si>
    <t>-1462800991</t>
  </si>
  <si>
    <t>46</t>
  </si>
  <si>
    <t>55253528</t>
  </si>
  <si>
    <t>tvarovka přírubová litinová s přírubovou odbočkou T-kus DN 150/100</t>
  </si>
  <si>
    <t>451450504</t>
  </si>
  <si>
    <t>47</t>
  </si>
  <si>
    <t>871321221</t>
  </si>
  <si>
    <t>Montáž potrubí z PE100 SDR 17 otevřený výkop svařovaných elektrotvarovkou D 160 x 9,5 mm</t>
  </si>
  <si>
    <t>694373283</t>
  </si>
  <si>
    <t>408,00</t>
  </si>
  <si>
    <t>48</t>
  </si>
  <si>
    <t>28613579</t>
  </si>
  <si>
    <t>potrubí dvouvrstvé PE100 RC SDR17 160x9,5 dl 12m</t>
  </si>
  <si>
    <t>2074293645</t>
  </si>
  <si>
    <t>408*1,015 'Přepočtené koeficientem množství</t>
  </si>
  <si>
    <t>49</t>
  </si>
  <si>
    <t>871351222</t>
  </si>
  <si>
    <t>Montáž potrubí z PE100 SDR 17 otevřený výkop svařovaných elektrotvarovkou D 225 x 12,8 mm</t>
  </si>
  <si>
    <t>277877396</t>
  </si>
  <si>
    <t>8,00 "potrubí chrániček"</t>
  </si>
  <si>
    <t>50</t>
  </si>
  <si>
    <t>28613582</t>
  </si>
  <si>
    <t>potrubí dvouvrstvé PE100 RC SDR17 225x12,8 dl 12m</t>
  </si>
  <si>
    <t>1321179734</t>
  </si>
  <si>
    <t>8*1,015 'Přepočtené koeficientem množství</t>
  </si>
  <si>
    <t>51</t>
  </si>
  <si>
    <t>877241201</t>
  </si>
  <si>
    <t>Montáž tvarovek svařovaných na tupo na vodovodním potrubí z PE trub d 90</t>
  </si>
  <si>
    <t>-1406928235</t>
  </si>
  <si>
    <t>52</t>
  </si>
  <si>
    <t>753800013</t>
  </si>
  <si>
    <t>Lemový nákružek d 90</t>
  </si>
  <si>
    <t>129424653</t>
  </si>
  <si>
    <t>53</t>
  </si>
  <si>
    <t>727700313</t>
  </si>
  <si>
    <t>Otočná příruba d 90 PP/Steel</t>
  </si>
  <si>
    <t>456812243</t>
  </si>
  <si>
    <t>54</t>
  </si>
  <si>
    <t>877321101</t>
  </si>
  <si>
    <t>Montáž elektrospojek  a eltvarovek na vodovodním potrubí z PE trub d 160</t>
  </si>
  <si>
    <t>-1651131426</t>
  </si>
  <si>
    <t>14+68+2"el.spojky, el.tvarovky sedlové"</t>
  </si>
  <si>
    <t>55</t>
  </si>
  <si>
    <t>193135039</t>
  </si>
  <si>
    <t>Elektrotvarovka sedlová d 160-90</t>
  </si>
  <si>
    <t>-889263750</t>
  </si>
  <si>
    <t>56</t>
  </si>
  <si>
    <t>28615978</t>
  </si>
  <si>
    <t>elektrospojka SDR11 PE 100 PN16 D 160mm</t>
  </si>
  <si>
    <t>1575437264</t>
  </si>
  <si>
    <t>14+68</t>
  </si>
  <si>
    <t>57</t>
  </si>
  <si>
    <t>877321110</t>
  </si>
  <si>
    <t>Montáž elektrokolen 45° na vodovodním potrubí z PE trub d 160</t>
  </si>
  <si>
    <t>-1023852228</t>
  </si>
  <si>
    <t>58</t>
  </si>
  <si>
    <t>28614951</t>
  </si>
  <si>
    <t>elektrokoleno 45° PE 100 PN16 D 160mm</t>
  </si>
  <si>
    <t>-1517375436</t>
  </si>
  <si>
    <t>59</t>
  </si>
  <si>
    <t>877321201</t>
  </si>
  <si>
    <t>Montáž tvarovek svařovaných na tupo na vodovodním potrubí z PE trub d 160</t>
  </si>
  <si>
    <t>1860981833</t>
  </si>
  <si>
    <t>1+1+9"kolena+oblouky+lemové nákružky s otočnou přírubou"</t>
  </si>
  <si>
    <t>60</t>
  </si>
  <si>
    <t>753091017</t>
  </si>
  <si>
    <t>Oblouk 11°  d 160, PE 100 RC</t>
  </si>
  <si>
    <t>-406702143</t>
  </si>
  <si>
    <t>61</t>
  </si>
  <si>
    <t>FF585522</t>
  </si>
  <si>
    <t>Koleno 30° PE100 SDR17 160</t>
  </si>
  <si>
    <t>399053327</t>
  </si>
  <si>
    <t>62</t>
  </si>
  <si>
    <t>753800017</t>
  </si>
  <si>
    <t>Lemový nákružek  d 160</t>
  </si>
  <si>
    <t>810913705</t>
  </si>
  <si>
    <t>63</t>
  </si>
  <si>
    <t>727700717</t>
  </si>
  <si>
    <t>Otočná příruba d 160 PP/OCEL</t>
  </si>
  <si>
    <t>-1895791999</t>
  </si>
  <si>
    <t>64</t>
  </si>
  <si>
    <t>891241112</t>
  </si>
  <si>
    <t>Montáž vodovodních šoupátek otevřený výkop DN 80</t>
  </si>
  <si>
    <t>-662871301</t>
  </si>
  <si>
    <t>65</t>
  </si>
  <si>
    <t>42291073</t>
  </si>
  <si>
    <t xml:space="preserve">souprava zemní pro šoupátka DN 65-80mm </t>
  </si>
  <si>
    <t>-1748361057</t>
  </si>
  <si>
    <t>66</t>
  </si>
  <si>
    <t>42221116</t>
  </si>
  <si>
    <t>šoupátko s přírubami voda DN 80 PN16</t>
  </si>
  <si>
    <t>860162722</t>
  </si>
  <si>
    <t>67</t>
  </si>
  <si>
    <t>891247112</t>
  </si>
  <si>
    <t>Montáž hydrantů podzemních DN 80</t>
  </si>
  <si>
    <t>-1014188584</t>
  </si>
  <si>
    <t>68</t>
  </si>
  <si>
    <t>42273590</t>
  </si>
  <si>
    <t>hydrant podzemní DN 80 PN 16</t>
  </si>
  <si>
    <t>-1179777185</t>
  </si>
  <si>
    <t>69</t>
  </si>
  <si>
    <t>891261112</t>
  </si>
  <si>
    <t>Montáž vodovodních šoupátek otevřený výkop DN 100</t>
  </si>
  <si>
    <t>2014398686</t>
  </si>
  <si>
    <t>70</t>
  </si>
  <si>
    <t>42291074</t>
  </si>
  <si>
    <t xml:space="preserve">souprava zemní pro šoupátka DN 100-150mm </t>
  </si>
  <si>
    <t>1188421511</t>
  </si>
  <si>
    <t>4+1</t>
  </si>
  <si>
    <t>71</t>
  </si>
  <si>
    <t>42221117</t>
  </si>
  <si>
    <t>šoupátko s přírubami voda DN 100 PN16</t>
  </si>
  <si>
    <t>147673095</t>
  </si>
  <si>
    <t>72</t>
  </si>
  <si>
    <t>891311112</t>
  </si>
  <si>
    <t>Montáž vodovodních šoupátek otevřený výkop DN 150</t>
  </si>
  <si>
    <t>-841582574</t>
  </si>
  <si>
    <t>73</t>
  </si>
  <si>
    <t>42221119</t>
  </si>
  <si>
    <t>šoupátko s přírubami voda DN 150 PN16</t>
  </si>
  <si>
    <t>89660718</t>
  </si>
  <si>
    <t>74</t>
  </si>
  <si>
    <t>42210102</t>
  </si>
  <si>
    <t>kolo ruční pro DN 100-150 D 300mm</t>
  </si>
  <si>
    <t>2075854278</t>
  </si>
  <si>
    <t>75</t>
  </si>
  <si>
    <t>892353122</t>
  </si>
  <si>
    <t>Proplach a dezinfekce vodovodního potrubí DN 150 nebo 200</t>
  </si>
  <si>
    <t>-641979583</t>
  </si>
  <si>
    <t>76</t>
  </si>
  <si>
    <t>893252111</t>
  </si>
  <si>
    <t>Šachty armaturní z prostého betonu se stropem z dílců půdorysné pl přes 4,50 do 5,50 m2</t>
  </si>
  <si>
    <t>-1917984367</t>
  </si>
  <si>
    <t>77</t>
  </si>
  <si>
    <t>mš1</t>
  </si>
  <si>
    <t>ŽB překlad plný RZP 179/24/19 P</t>
  </si>
  <si>
    <t>971162221</t>
  </si>
  <si>
    <t>78</t>
  </si>
  <si>
    <t>mš2</t>
  </si>
  <si>
    <t>ŽB překlad plný RZP 119/24/19 P</t>
  </si>
  <si>
    <t>1376072821</t>
  </si>
  <si>
    <t>79</t>
  </si>
  <si>
    <t>mš3</t>
  </si>
  <si>
    <t>Poklop litinový s ventilační hlavicí</t>
  </si>
  <si>
    <t>1411651908</t>
  </si>
  <si>
    <t>80</t>
  </si>
  <si>
    <t>mš4</t>
  </si>
  <si>
    <t>Žebřík nerezový s protislkuzovou úpravou nášlapných ploch s teleskopickými madly</t>
  </si>
  <si>
    <t>927659081</t>
  </si>
  <si>
    <t>2,00</t>
  </si>
  <si>
    <t>81</t>
  </si>
  <si>
    <t>mš5</t>
  </si>
  <si>
    <t>Izolace proti zemní vodě ze svařované fólie PE/PVC</t>
  </si>
  <si>
    <t>-1431825090</t>
  </si>
  <si>
    <t>2,10*2,10*2+2,10*2,20*4</t>
  </si>
  <si>
    <t>82</t>
  </si>
  <si>
    <t>899401112</t>
  </si>
  <si>
    <t>Osazení poklopů litinových šoupátkových</t>
  </si>
  <si>
    <t>-910810588</t>
  </si>
  <si>
    <t>83</t>
  </si>
  <si>
    <t>42291352</t>
  </si>
  <si>
    <t>poklop litinový šoupátkový pro zemní soupravy osazení do terénu a do vozovky</t>
  </si>
  <si>
    <t>-1278440878</t>
  </si>
  <si>
    <t>84</t>
  </si>
  <si>
    <t>899401113</t>
  </si>
  <si>
    <t>Osazení poklopů litinových hydrantových</t>
  </si>
  <si>
    <t>1470435784</t>
  </si>
  <si>
    <t>85</t>
  </si>
  <si>
    <t>42291452</t>
  </si>
  <si>
    <t>poklop litinový hydrantový DN 80</t>
  </si>
  <si>
    <t>1205190209</t>
  </si>
  <si>
    <t>86</t>
  </si>
  <si>
    <t>899721111</t>
  </si>
  <si>
    <t>Signalizační vodič DN do 150 mm na potrubí</t>
  </si>
  <si>
    <t>-330925097</t>
  </si>
  <si>
    <t>424,00</t>
  </si>
  <si>
    <t>87</t>
  </si>
  <si>
    <t>34140844</t>
  </si>
  <si>
    <t>vodič siganlizační 1x6mm2</t>
  </si>
  <si>
    <t>-1884398772</t>
  </si>
  <si>
    <t>424*1,015 'Přepočtené koeficientem množství</t>
  </si>
  <si>
    <t>88</t>
  </si>
  <si>
    <t>899722114</t>
  </si>
  <si>
    <t>Krytí potrubí z plastů výstražnou fólií z PVC 40 cm</t>
  </si>
  <si>
    <t>-673991366</t>
  </si>
  <si>
    <t>410</t>
  </si>
  <si>
    <t>89</t>
  </si>
  <si>
    <t>69311307</t>
  </si>
  <si>
    <t>výstražná fólie do výkopu š 400mm</t>
  </si>
  <si>
    <t>377696692</t>
  </si>
  <si>
    <t>410,00</t>
  </si>
  <si>
    <t>410*1,015 'Přepočtené koeficientem množství</t>
  </si>
  <si>
    <t>90</t>
  </si>
  <si>
    <t>899910212</t>
  </si>
  <si>
    <t>Výplň potrubí pod tlakem cementopopílkovou suspenzí délky potrubí přes 50 do 100 m</t>
  </si>
  <si>
    <t>-962608271</t>
  </si>
  <si>
    <t>5,82 "cca300m původního potrubí"</t>
  </si>
  <si>
    <t>91</t>
  </si>
  <si>
    <t>899911220</t>
  </si>
  <si>
    <t>Kluzná objímka výšky 19 mm vnějšího průměru potrubí přes 151 mm do 170 mm</t>
  </si>
  <si>
    <t>71116357</t>
  </si>
  <si>
    <t>92</t>
  </si>
  <si>
    <t>899913151</t>
  </si>
  <si>
    <t>Uzavírací manžeta chráničky potrubí DN 150 x 200</t>
  </si>
  <si>
    <t>-658511410</t>
  </si>
  <si>
    <t>Ostatní konstrukce a práce-bourání</t>
  </si>
  <si>
    <t>93</t>
  </si>
  <si>
    <t>919731123</t>
  </si>
  <si>
    <t>Zarovnání styčné plochy podkladu nebo krytu živičného tl přes 100 do 200 mm</t>
  </si>
  <si>
    <t>-166856857</t>
  </si>
  <si>
    <t>3,00*4 "montážní jáma"</t>
  </si>
  <si>
    <t>26,20*2"rýha"</t>
  </si>
  <si>
    <t>94</t>
  </si>
  <si>
    <t>919735113</t>
  </si>
  <si>
    <t>Řezání stávajícího živičného krytu hl přes 100 do 150 mm</t>
  </si>
  <si>
    <t>-489513370</t>
  </si>
  <si>
    <t>95</t>
  </si>
  <si>
    <t>966071711</t>
  </si>
  <si>
    <t>Bourání sloupků a vzpěr plotových ocelových do 2,5 m zabetonovaných</t>
  </si>
  <si>
    <t>-1806011245</t>
  </si>
  <si>
    <t>120,00/2,5</t>
  </si>
  <si>
    <t>96</t>
  </si>
  <si>
    <t>966071822</t>
  </si>
  <si>
    <t>Rozebrání oplocení z drátěného pletiva se čtvercovými oky v přes 1,6 do 2,0 m</t>
  </si>
  <si>
    <t>-1721437087</t>
  </si>
  <si>
    <t>120,00</t>
  </si>
  <si>
    <t>99</t>
  </si>
  <si>
    <t>Přesun hmot</t>
  </si>
  <si>
    <t>97</t>
  </si>
  <si>
    <t>997002611</t>
  </si>
  <si>
    <t>Nakládání suti a vybouraných hmot</t>
  </si>
  <si>
    <t>CS ÚRS 2013 01</t>
  </si>
  <si>
    <t>1974788442</t>
  </si>
  <si>
    <t>3,00*3,00*0,30*2,00 "montážní jáma-štěrk"</t>
  </si>
  <si>
    <t>26,20*1,00*0,30*2,00"podklad asf.plochami-rýha-štěrk"</t>
  </si>
  <si>
    <t>3,00*3,00*0,15*2,00 "montážní jáma-asfalt"</t>
  </si>
  <si>
    <t>26,20*1,00*0,15*2,00"rýha-asfalt"</t>
  </si>
  <si>
    <t>98</t>
  </si>
  <si>
    <t>997321511</t>
  </si>
  <si>
    <t>Vodorovná doprava suti a vybouraných hmot po suchu do 1 km</t>
  </si>
  <si>
    <t>729807991</t>
  </si>
  <si>
    <t>997321519</t>
  </si>
  <si>
    <t xml:space="preserve">Příplatek ZKD 1km vodorovné dopravy suti a vybouraných hmot po suchu </t>
  </si>
  <si>
    <t>2129534608</t>
  </si>
  <si>
    <t>31,68*12 "+12km"</t>
  </si>
  <si>
    <t>997</t>
  </si>
  <si>
    <t>Přesun sutě</t>
  </si>
  <si>
    <t>100</t>
  </si>
  <si>
    <t>997013871</t>
  </si>
  <si>
    <t>Poplatek za uložení stavebního odpadu na recyklační skládce (skládkovné) směsného stavebního a demoličního kód odpadu 17 09 04</t>
  </si>
  <si>
    <t>-34368580</t>
  </si>
  <si>
    <t>101</t>
  </si>
  <si>
    <t>997013875</t>
  </si>
  <si>
    <t>Poplatek za uložení stavebního odpadu na recyklační skládce (skládkovné) asfaltového bez obsahu dehtu zatříděného do Katalogu odpadů pod kódem 17 03 02</t>
  </si>
  <si>
    <t>-333673856</t>
  </si>
  <si>
    <t>998</t>
  </si>
  <si>
    <t>102</t>
  </si>
  <si>
    <t>998276101</t>
  </si>
  <si>
    <t>Přesun hmot pro trubní vedení z trub z plastických hmot otevřený výkop</t>
  </si>
  <si>
    <t>1316835353</t>
  </si>
  <si>
    <t>Práce a dodávky M</t>
  </si>
  <si>
    <t>23-M</t>
  </si>
  <si>
    <t>Montáže potrubí</t>
  </si>
  <si>
    <t>103</t>
  </si>
  <si>
    <t>230170004</t>
  </si>
  <si>
    <t>Tlakové zkoušky těsnosti potrubí - příprava DN přes 125 do 200</t>
  </si>
  <si>
    <t>sada</t>
  </si>
  <si>
    <t>-1133972750</t>
  </si>
  <si>
    <t>104</t>
  </si>
  <si>
    <t>230170014</t>
  </si>
  <si>
    <t>Tlakové zkoušky těsnosti potrubí - zkouška DN přes 125 do 200</t>
  </si>
  <si>
    <t>52199104</t>
  </si>
  <si>
    <t>HZS</t>
  </si>
  <si>
    <t>Hodinové zúčtovací sazby</t>
  </si>
  <si>
    <t>105</t>
  </si>
  <si>
    <t>HZS3111</t>
  </si>
  <si>
    <t>Hodinová zúčtovací sazba montér potrubí-práce na propojení na stávající vodovod</t>
  </si>
  <si>
    <t>512</t>
  </si>
  <si>
    <t>-626837115</t>
  </si>
  <si>
    <t xml:space="preserve">3*40 "tři pracovníci pět pracovních dnů - propoje" </t>
  </si>
  <si>
    <t>Průzkumné, geodetické a projektové práce</t>
  </si>
  <si>
    <t>106</t>
  </si>
  <si>
    <t>011414000</t>
  </si>
  <si>
    <t>Průzkum výskytu odpadu-průzkum přítomnosti dehtu v odstraňované asfaltové směsi</t>
  </si>
  <si>
    <t>komlet</t>
  </si>
  <si>
    <t>1024</t>
  </si>
  <si>
    <t>-498583303</t>
  </si>
  <si>
    <t>SO 01.2 - Přepojení vodovodních přípojek</t>
  </si>
  <si>
    <t>42.21.12</t>
  </si>
  <si>
    <t>115101202</t>
  </si>
  <si>
    <t>Čerpání vody na dopravní výšku do 10 m průměrný přítok přes 500 do 1 000 l/min</t>
  </si>
  <si>
    <t>1199656054</t>
  </si>
  <si>
    <t>10*8 "jeden den na jednu odbočku"</t>
  </si>
  <si>
    <t>-479399867</t>
  </si>
  <si>
    <t xml:space="preserve">2*1,00 "kabely silové" </t>
  </si>
  <si>
    <t>2122937459</t>
  </si>
  <si>
    <t>2,00*2,00*1,00*2</t>
  </si>
  <si>
    <t>132254202</t>
  </si>
  <si>
    <t>Hloubení zapažených rýh š do 2000 mm v hornině třídy těžitelnosti I skupiny 3 objem do 50 m3</t>
  </si>
  <si>
    <t>-292922859</t>
  </si>
  <si>
    <t>27,00*1,00*1,50</t>
  </si>
  <si>
    <t>151101101</t>
  </si>
  <si>
    <t>Zřízení příložného pažení a rozepření stěn rýh hl do 2 m</t>
  </si>
  <si>
    <t>2050013459</t>
  </si>
  <si>
    <t>27,00*1,50*2</t>
  </si>
  <si>
    <t>151101111</t>
  </si>
  <si>
    <t>Odstranění příložného pažení a rozepření stěn rýh hl do 2 m</t>
  </si>
  <si>
    <t>948478919</t>
  </si>
  <si>
    <t>1264874148</t>
  </si>
  <si>
    <t>1876195751</t>
  </si>
  <si>
    <t>(27,00*1,00*1,50)*3 "+3km"</t>
  </si>
  <si>
    <t>2032502881</t>
  </si>
  <si>
    <t>40,50*2,00</t>
  </si>
  <si>
    <t>1415887850</t>
  </si>
  <si>
    <t>40,50-2,70-8,91 "výkop-lože-obsyp"</t>
  </si>
  <si>
    <t>1834334084</t>
  </si>
  <si>
    <t>28,89*2,00</t>
  </si>
  <si>
    <t>224001051</t>
  </si>
  <si>
    <t>27,00*0,33*1,00</t>
  </si>
  <si>
    <t>409064318</t>
  </si>
  <si>
    <t>8,91*2,00</t>
  </si>
  <si>
    <t>-1416225118</t>
  </si>
  <si>
    <t>27,00*1,00*0,10</t>
  </si>
  <si>
    <t>871161141</t>
  </si>
  <si>
    <t>Montáž potrubí z PE100 SDR 11 otevřený výkop svařovaných na tupo D 32 x 3,0 mm</t>
  </si>
  <si>
    <t>-1265608327</t>
  </si>
  <si>
    <t>27,00</t>
  </si>
  <si>
    <t>28613110</t>
  </si>
  <si>
    <t>trubka vodovodní PE100 PN 16 SDR11 32x3,0mm</t>
  </si>
  <si>
    <t>-1594731558</t>
  </si>
  <si>
    <t>27*1,015 'Přepočtené koeficientem množství</t>
  </si>
  <si>
    <t>877162001</t>
  </si>
  <si>
    <t>Montáž svěrných spojek na vodovodním potrubí z trub d 32</t>
  </si>
  <si>
    <t>-584120762</t>
  </si>
  <si>
    <t>632003203216</t>
  </si>
  <si>
    <t>TVAROVKA ISO SPOJKA 32-32</t>
  </si>
  <si>
    <t>302122330</t>
  </si>
  <si>
    <t>891173911</t>
  </si>
  <si>
    <t>Montáž vodovodního ventilu hlavního pro přípojky DN 32</t>
  </si>
  <si>
    <t>1378911330</t>
  </si>
  <si>
    <t>10+2 "dva v AŠ1"</t>
  </si>
  <si>
    <t>55110846</t>
  </si>
  <si>
    <t>ventil přímý průchozí hlavní domovní uzávěr 1"</t>
  </si>
  <si>
    <t>-1599186980</t>
  </si>
  <si>
    <t>10+2"dva v AŠ1"</t>
  </si>
  <si>
    <t>42291056</t>
  </si>
  <si>
    <t>souprava zemní pro navrtávací pas</t>
  </si>
  <si>
    <t>1191257487</t>
  </si>
  <si>
    <t>891319111</t>
  </si>
  <si>
    <t>Montáž navrtávacích pasů na potrubí z jakýchkoli trub DN 150</t>
  </si>
  <si>
    <t>-1319783890</t>
  </si>
  <si>
    <t>10+2</t>
  </si>
  <si>
    <t>42273456</t>
  </si>
  <si>
    <t>pás navrtávací z tvárné litiny DN 150, univerzální, se závitovým výstupem 1"</t>
  </si>
  <si>
    <t>-1603197826</t>
  </si>
  <si>
    <t>893811263</t>
  </si>
  <si>
    <t>Osazení vodoměrné šachty kruhové z PP obetonované pro statické zatížení D do 1,2 m hl přes 1,4 do 1,6 m</t>
  </si>
  <si>
    <t>240845072</t>
  </si>
  <si>
    <t>56230575</t>
  </si>
  <si>
    <t>šachta plastová vodoměrná kruhová k obetonování 1,2/1,6m</t>
  </si>
  <si>
    <t>-64379585</t>
  </si>
  <si>
    <t>899401111</t>
  </si>
  <si>
    <t>Osazení poklopů litinových ventilových</t>
  </si>
  <si>
    <t>-1407086312</t>
  </si>
  <si>
    <t>42291402</t>
  </si>
  <si>
    <t>poklop litinový ventilový</t>
  </si>
  <si>
    <t>267434737</t>
  </si>
  <si>
    <t>42210051</t>
  </si>
  <si>
    <t>deska podkladová uličního poklopu litinového ventilového</t>
  </si>
  <si>
    <t>1783241567</t>
  </si>
  <si>
    <t>pc1</t>
  </si>
  <si>
    <t>Nutná úprava vnitřní instalace v rámci objektu na pozemku parc.č. 2513/2</t>
  </si>
  <si>
    <t>707827735</t>
  </si>
  <si>
    <t>40,00</t>
  </si>
  <si>
    <t>-32264104</t>
  </si>
  <si>
    <t>222</t>
  </si>
  <si>
    <t xml:space="preserve">    0 - Vedlejší rozpočtové náklady</t>
  </si>
  <si>
    <t xml:space="preserve">    VRN7 - Provozní vlivy</t>
  </si>
  <si>
    <t>012103000</t>
  </si>
  <si>
    <t xml:space="preserve">Geodetické práce před výstavbou - vytýčení stavby </t>
  </si>
  <si>
    <t>komplet</t>
  </si>
  <si>
    <t>1900649860</t>
  </si>
  <si>
    <t>012303000</t>
  </si>
  <si>
    <t xml:space="preserve">Geodetické práce při a po výstavbě - geodetické zaměření skutečného provedení stavby </t>
  </si>
  <si>
    <t>1001334842</t>
  </si>
  <si>
    <t>013254000</t>
  </si>
  <si>
    <t xml:space="preserve">Dokumentace skutečného provedení stavby </t>
  </si>
  <si>
    <t>-234847460</t>
  </si>
  <si>
    <t>031002000</t>
  </si>
  <si>
    <t>Související přípravné práce pro vybudování zařízení staveniště</t>
  </si>
  <si>
    <t>-543102385</t>
  </si>
  <si>
    <t>032002000</t>
  </si>
  <si>
    <t>Vybavení zařízení staveniště</t>
  </si>
  <si>
    <t>-608171577</t>
  </si>
  <si>
    <t>033002000</t>
  </si>
  <si>
    <t>Připojení staveniště na inženýrské sítě</t>
  </si>
  <si>
    <t>147467113</t>
  </si>
  <si>
    <t>039002000</t>
  </si>
  <si>
    <t>Zrušení zařízení staveniště včetně uvedení dotčených ploch do původního stavu</t>
  </si>
  <si>
    <t>-1810891487</t>
  </si>
  <si>
    <t>043194000</t>
  </si>
  <si>
    <t>Ostatní zkoušky - zkoušky únosnosti pláně po provedení hutněných zásypů rýh, před výstavbou zpevněných ploch komunikací</t>
  </si>
  <si>
    <t>ks</t>
  </si>
  <si>
    <t>-414928132</t>
  </si>
  <si>
    <t>300/100</t>
  </si>
  <si>
    <t>043194000a</t>
  </si>
  <si>
    <t xml:space="preserve">Ostatní zkoušky-zkouška signalizačního vodiče vodovodu </t>
  </si>
  <si>
    <t>1635037888</t>
  </si>
  <si>
    <t>043194000b</t>
  </si>
  <si>
    <t>Ostatní zkoušky-revize hydrantů</t>
  </si>
  <si>
    <t>-1419028706</t>
  </si>
  <si>
    <t>2 "dle počtu hydrantů"</t>
  </si>
  <si>
    <t>043194000c</t>
  </si>
  <si>
    <t xml:space="preserve">Ostatní zkoušky - vodovod- bakteriologický rozbor </t>
  </si>
  <si>
    <t>-1674012271</t>
  </si>
  <si>
    <t>1 "dle počtu řadů"</t>
  </si>
  <si>
    <t>049002000</t>
  </si>
  <si>
    <t>Ostatní inženýrská činnost - vytýčení dosavadních inženýrských sítí na staveništi a jejich označení dle patných předpisů</t>
  </si>
  <si>
    <t>278850868</t>
  </si>
  <si>
    <t>072002000</t>
  </si>
  <si>
    <t>Silniční provoz - náklady na zpracování návrhu dočasného dopravního značení, jeho projednání a schválení, dodání dopravních značek a světelné signalizace, jejich rozmístění a údržba, včetně následného odstranění po ukončení stavby</t>
  </si>
  <si>
    <t>-890958776</t>
  </si>
  <si>
    <t>VRN7</t>
  </si>
  <si>
    <t>Provozní vlivy</t>
  </si>
  <si>
    <t>079002000</t>
  </si>
  <si>
    <t>Ostatní provozní vlivy spojené s provozem vodovodní sítě (náklady spojené se zajištěním jejího provozu běrem přeložky)</t>
  </si>
  <si>
    <t>komlet…</t>
  </si>
  <si>
    <t>1841619137</t>
  </si>
  <si>
    <t>Vlastní</t>
  </si>
  <si>
    <t xml:space="preserve">CS ÚRS </t>
  </si>
  <si>
    <t>NÁZEV:</t>
  </si>
  <si>
    <t>SO 01.1 - PŘELOŽKA ZÁSOBOVACÍHO ŘADU</t>
  </si>
  <si>
    <t>VÝKAZ</t>
  </si>
  <si>
    <t>VÝMĚR</t>
  </si>
  <si>
    <t>PAŽENÍ</t>
  </si>
  <si>
    <t>HLOUBENÍ</t>
  </si>
  <si>
    <t>ODVOZY</t>
  </si>
  <si>
    <t>STANIČ.</t>
  </si>
  <si>
    <t>VZDÁL.</t>
  </si>
  <si>
    <t>HLOUBKY</t>
  </si>
  <si>
    <t>PLOCHY</t>
  </si>
  <si>
    <t>KUBATURY</t>
  </si>
  <si>
    <t>JEDNOTL.</t>
  </si>
  <si>
    <t>SOUHRN</t>
  </si>
  <si>
    <t>PRŮMĚR</t>
  </si>
  <si>
    <t>DO 2m</t>
  </si>
  <si>
    <t>DO 4m</t>
  </si>
  <si>
    <t>DO 6m</t>
  </si>
  <si>
    <t>Š.RÝHY</t>
  </si>
  <si>
    <t>DO 1m</t>
  </si>
  <si>
    <t>DO 2,5m</t>
  </si>
  <si>
    <t>PROTLAK</t>
  </si>
  <si>
    <t>SOUČTY:</t>
  </si>
  <si>
    <t>x2</t>
  </si>
  <si>
    <t>OBJEM POTRUBÍ</t>
  </si>
  <si>
    <t>JÁMY PRO OBJEKTY A MONTÁŽNÍ JÁMY:</t>
  </si>
  <si>
    <t>PROFIL</t>
  </si>
  <si>
    <t>DÉLKA</t>
  </si>
  <si>
    <t>OBJEM</t>
  </si>
  <si>
    <t>ŠÍŘKA</t>
  </si>
  <si>
    <t>HLOUBKA</t>
  </si>
  <si>
    <t>mm</t>
  </si>
  <si>
    <t>CELKOVÝ OBJEM</t>
  </si>
  <si>
    <t xml:space="preserve">Výkopy  </t>
  </si>
  <si>
    <t>Výkopy- objem potrubí</t>
  </si>
  <si>
    <t>OST</t>
  </si>
  <si>
    <t>OST1</t>
  </si>
  <si>
    <t>Ostatní</t>
  </si>
  <si>
    <t>Červeně zabarvené položky na zeleném podkladě se nevyplňuji !</t>
  </si>
  <si>
    <t xml:space="preserve">Červeně zabarvené položky na zeleném podkladě se nevyplňují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</si>
</sst>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  <font>
      <sz val="18"/>
      <color rgb="FFC0000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gray125">
        <fgColor indexed="22"/>
        <bgColor indexed="1"/>
      </patternFill>
    </fill>
    <fill>
      <patternFill patternType="gray0625"/>
    </fill>
    <fill>
      <patternFill patternType="gray125">
        <fgColor indexed="9"/>
        <bgColor indexed="1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37" fillId="5" borderId="23" xfId="0" applyNumberFormat="1" applyFont="1" applyFill="1" applyBorder="1" applyAlignment="1">
      <alignment horizontal="center"/>
    </xf>
    <xf numFmtId="2" fontId="37" fillId="5" borderId="24" xfId="0" applyNumberFormat="1" applyFont="1" applyFill="1" applyBorder="1" applyAlignment="1">
      <alignment horizontal="left"/>
    </xf>
    <xf numFmtId="2" fontId="37" fillId="5" borderId="24" xfId="0" applyNumberFormat="1" applyFont="1" applyFill="1" applyBorder="1" applyAlignment="1">
      <alignment horizontal="center"/>
    </xf>
    <xf numFmtId="2" fontId="37" fillId="5" borderId="25" xfId="0" applyNumberFormat="1" applyFont="1" applyFill="1" applyBorder="1" applyAlignment="1">
      <alignment horizontal="center"/>
    </xf>
    <xf numFmtId="2" fontId="37" fillId="6" borderId="26" xfId="0" applyNumberFormat="1" applyFont="1" applyFill="1" applyBorder="1" applyAlignment="1">
      <alignment horizontal="center"/>
    </xf>
    <xf numFmtId="2" fontId="39" fillId="5" borderId="27" xfId="0" applyNumberFormat="1" applyFont="1" applyFill="1" applyBorder="1" applyAlignment="1">
      <alignment horizontal="center"/>
    </xf>
    <xf numFmtId="2" fontId="37" fillId="5" borderId="28" xfId="0" applyNumberFormat="1" applyFont="1" applyFill="1" applyBorder="1" applyAlignment="1">
      <alignment horizontal="center"/>
    </xf>
    <xf numFmtId="2" fontId="37" fillId="5" borderId="27" xfId="0" applyNumberFormat="1" applyFont="1" applyFill="1" applyBorder="1" applyAlignment="1">
      <alignment horizontal="center"/>
    </xf>
    <xf numFmtId="2" fontId="37" fillId="5" borderId="29" xfId="0" applyNumberFormat="1" applyFont="1" applyFill="1" applyBorder="1" applyAlignment="1">
      <alignment horizontal="center"/>
    </xf>
    <xf numFmtId="2" fontId="38" fillId="6" borderId="30" xfId="0" applyNumberFormat="1" applyFont="1" applyFill="1" applyBorder="1" applyAlignment="1">
      <alignment horizontal="center"/>
    </xf>
    <xf numFmtId="2" fontId="39" fillId="5" borderId="28" xfId="0" applyNumberFormat="1" applyFont="1" applyFill="1" applyBorder="1" applyAlignment="1">
      <alignment horizontal="center"/>
    </xf>
    <xf numFmtId="2" fontId="37" fillId="6" borderId="30" xfId="0" applyNumberFormat="1" applyFont="1" applyFill="1" applyBorder="1" applyAlignment="1">
      <alignment horizontal="center"/>
    </xf>
    <xf numFmtId="2" fontId="37" fillId="5" borderId="31" xfId="0" applyNumberFormat="1" applyFont="1" applyFill="1" applyBorder="1" applyAlignment="1">
      <alignment horizontal="center"/>
    </xf>
    <xf numFmtId="2" fontId="37" fillId="5" borderId="32" xfId="0" applyNumberFormat="1" applyFont="1" applyFill="1" applyBorder="1" applyAlignment="1">
      <alignment horizontal="center"/>
    </xf>
    <xf numFmtId="2" fontId="37" fillId="5" borderId="33" xfId="0" applyNumberFormat="1" applyFont="1" applyFill="1" applyBorder="1" applyAlignment="1">
      <alignment horizontal="center"/>
    </xf>
    <xf numFmtId="2" fontId="38" fillId="6" borderId="34" xfId="0" applyNumberFormat="1" applyFont="1" applyFill="1" applyBorder="1" applyAlignment="1">
      <alignment horizontal="center"/>
    </xf>
    <xf numFmtId="2" fontId="40" fillId="0" borderId="28" xfId="0" applyNumberFormat="1" applyFont="1" applyBorder="1" applyAlignment="1">
      <alignment horizontal="center"/>
    </xf>
    <xf numFmtId="2" fontId="38" fillId="0" borderId="28" xfId="0" applyNumberFormat="1" applyFont="1" applyBorder="1" applyAlignment="1">
      <alignment horizontal="center"/>
    </xf>
    <xf numFmtId="2" fontId="38" fillId="5" borderId="28" xfId="0" applyNumberFormat="1" applyFont="1" applyFill="1" applyBorder="1" applyAlignment="1">
      <alignment horizontal="center"/>
    </xf>
    <xf numFmtId="2" fontId="40" fillId="5" borderId="28" xfId="0" applyNumberFormat="1" applyFont="1" applyFill="1" applyBorder="1" applyAlignment="1">
      <alignment horizontal="center"/>
    </xf>
    <xf numFmtId="2" fontId="38" fillId="0" borderId="35" xfId="0" applyNumberFormat="1" applyFont="1" applyBorder="1" applyAlignment="1">
      <alignment horizontal="center"/>
    </xf>
    <xf numFmtId="2" fontId="38" fillId="0" borderId="36" xfId="0" applyNumberFormat="1" applyFont="1" applyBorder="1" applyAlignment="1">
      <alignment horizontal="center"/>
    </xf>
    <xf numFmtId="2" fontId="38" fillId="7" borderId="28" xfId="0" applyNumberFormat="1" applyFont="1" applyFill="1" applyBorder="1" applyAlignment="1">
      <alignment horizontal="center"/>
    </xf>
    <xf numFmtId="2" fontId="38" fillId="8" borderId="28" xfId="0" applyNumberFormat="1" applyFont="1" applyFill="1" applyBorder="1" applyAlignment="1">
      <alignment horizontal="center"/>
    </xf>
    <xf numFmtId="2" fontId="37" fillId="8" borderId="28" xfId="0" applyNumberFormat="1" applyFont="1" applyFill="1" applyBorder="1" applyAlignment="1">
      <alignment horizontal="center"/>
    </xf>
    <xf numFmtId="2" fontId="37" fillId="0" borderId="28" xfId="0" applyNumberFormat="1" applyFont="1" applyBorder="1" applyAlignment="1">
      <alignment horizontal="center"/>
    </xf>
    <xf numFmtId="2" fontId="38" fillId="0" borderId="37" xfId="0" applyNumberFormat="1" applyFont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8" fillId="0" borderId="39" xfId="0" applyNumberFormat="1" applyFont="1" applyBorder="1" applyAlignment="1">
      <alignment horizontal="center"/>
    </xf>
    <xf numFmtId="2" fontId="38" fillId="0" borderId="40" xfId="0" applyNumberFormat="1" applyFont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left"/>
    </xf>
    <xf numFmtId="2" fontId="38" fillId="0" borderId="42" xfId="0" applyNumberFormat="1" applyFont="1" applyBorder="1" applyAlignment="1">
      <alignment horizontal="center"/>
    </xf>
    <xf numFmtId="2" fontId="38" fillId="0" borderId="43" xfId="0" applyNumberFormat="1" applyFont="1" applyBorder="1" applyAlignment="1">
      <alignment horizontal="center"/>
    </xf>
    <xf numFmtId="2" fontId="38" fillId="0" borderId="44" xfId="0" applyNumberFormat="1" applyFont="1" applyBorder="1" applyAlignment="1">
      <alignment horizontal="center"/>
    </xf>
    <xf numFmtId="1" fontId="38" fillId="0" borderId="45" xfId="0" applyNumberFormat="1" applyFont="1" applyBorder="1" applyAlignment="1">
      <alignment horizontal="center"/>
    </xf>
    <xf numFmtId="2" fontId="38" fillId="0" borderId="45" xfId="0" applyNumberFormat="1" applyFont="1" applyBorder="1" applyAlignment="1">
      <alignment horizontal="center"/>
    </xf>
    <xf numFmtId="2" fontId="38" fillId="0" borderId="38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0" borderId="38" xfId="0" applyNumberFormat="1" applyFont="1" applyBorder="1" applyAlignment="1">
      <alignment horizontal="center"/>
    </xf>
    <xf numFmtId="2" fontId="37" fillId="0" borderId="0" xfId="0" applyNumberFormat="1" applyFont="1" applyAlignment="1">
      <alignment horizontal="right"/>
    </xf>
    <xf numFmtId="0" fontId="43" fillId="9" borderId="22" xfId="0" applyFont="1" applyFill="1" applyBorder="1" applyAlignment="1">
      <alignment horizontal="center" vertical="center"/>
    </xf>
    <xf numFmtId="49" fontId="43" fillId="9" borderId="22" xfId="0" applyNumberFormat="1" applyFont="1" applyFill="1" applyBorder="1" applyAlignment="1">
      <alignment horizontal="left" vertical="center" wrapText="1"/>
    </xf>
    <xf numFmtId="0" fontId="43" fillId="9" borderId="22" xfId="0" applyFont="1" applyFill="1" applyBorder="1" applyAlignment="1">
      <alignment horizontal="left" vertical="center" wrapText="1"/>
    </xf>
    <xf numFmtId="0" fontId="43" fillId="9" borderId="22" xfId="0" applyFont="1" applyFill="1" applyBorder="1" applyAlignment="1">
      <alignment horizontal="center" vertical="center" wrapText="1"/>
    </xf>
    <xf numFmtId="167" fontId="43" fillId="9" borderId="22" xfId="0" applyNumberFormat="1" applyFont="1" applyFill="1" applyBorder="1" applyAlignment="1">
      <alignment vertical="center"/>
    </xf>
    <xf numFmtId="4" fontId="43" fillId="9" borderId="22" xfId="0" applyNumberFormat="1" applyFont="1" applyFill="1" applyBorder="1" applyAlignment="1" applyProtection="1">
      <alignment vertical="center"/>
      <protection locked="0"/>
    </xf>
    <xf numFmtId="4" fontId="43" fillId="9" borderId="22" xfId="0" applyNumberFormat="1" applyFont="1" applyFill="1" applyBorder="1" applyAlignment="1">
      <alignment vertical="center"/>
    </xf>
    <xf numFmtId="0" fontId="44" fillId="9" borderId="0" xfId="0" applyFont="1" applyFill="1" applyAlignment="1">
      <alignment vertical="center"/>
    </xf>
    <xf numFmtId="0" fontId="45" fillId="9" borderId="0" xfId="0" applyFont="1" applyFill="1" applyAlignment="1">
      <alignment horizontal="left" vertical="center"/>
    </xf>
    <xf numFmtId="0" fontId="44" fillId="9" borderId="0" xfId="0" applyFont="1" applyFill="1" applyAlignment="1">
      <alignment horizontal="left" vertical="center"/>
    </xf>
    <xf numFmtId="0" fontId="44" fillId="9" borderId="0" xfId="0" applyFont="1" applyFill="1" applyAlignment="1">
      <alignment horizontal="left" vertical="center" wrapText="1"/>
    </xf>
    <xf numFmtId="167" fontId="44" fillId="9" borderId="0" xfId="0" applyNumberFormat="1" applyFont="1" applyFill="1" applyAlignment="1">
      <alignment vertical="center"/>
    </xf>
    <xf numFmtId="0" fontId="44" fillId="9" borderId="0" xfId="0" applyFont="1" applyFill="1" applyAlignment="1" applyProtection="1">
      <alignment vertical="center"/>
      <protection locked="0"/>
    </xf>
    <xf numFmtId="0" fontId="46" fillId="9" borderId="22" xfId="0" applyFont="1" applyFill="1" applyBorder="1" applyAlignment="1">
      <alignment horizontal="center" vertical="center"/>
    </xf>
    <xf numFmtId="49" fontId="46" fillId="9" borderId="22" xfId="0" applyNumberFormat="1" applyFont="1" applyFill="1" applyBorder="1" applyAlignment="1">
      <alignment horizontal="left" vertical="center" wrapText="1"/>
    </xf>
    <xf numFmtId="0" fontId="46" fillId="9" borderId="22" xfId="0" applyFont="1" applyFill="1" applyBorder="1" applyAlignment="1">
      <alignment horizontal="left" vertical="center" wrapText="1"/>
    </xf>
    <xf numFmtId="0" fontId="46" fillId="9" borderId="22" xfId="0" applyFont="1" applyFill="1" applyBorder="1" applyAlignment="1">
      <alignment horizontal="center" vertical="center" wrapText="1"/>
    </xf>
    <xf numFmtId="167" fontId="46" fillId="9" borderId="22" xfId="0" applyNumberFormat="1" applyFont="1" applyFill="1" applyBorder="1" applyAlignment="1">
      <alignment vertical="center"/>
    </xf>
    <xf numFmtId="4" fontId="46" fillId="9" borderId="22" xfId="0" applyNumberFormat="1" applyFont="1" applyFill="1" applyBorder="1" applyAlignment="1" applyProtection="1">
      <alignment vertical="center"/>
      <protection locked="0"/>
    </xf>
    <xf numFmtId="4" fontId="46" fillId="9" borderId="22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41" fillId="9" borderId="20" xfId="0" applyFont="1" applyFill="1" applyBorder="1" applyAlignment="1">
      <alignment horizontal="left" vertical="center"/>
    </xf>
    <xf numFmtId="0" fontId="41" fillId="9" borderId="20" xfId="0" applyFont="1" applyFill="1" applyBorder="1" applyAlignment="1">
      <alignment vertical="center"/>
    </xf>
    <xf numFmtId="4" fontId="41" fillId="9" borderId="20" xfId="0" applyNumberFormat="1" applyFont="1" applyFill="1" applyBorder="1" applyAlignment="1">
      <alignment vertical="center"/>
    </xf>
    <xf numFmtId="0" fontId="7" fillId="9" borderId="0" xfId="0" applyFont="1" applyFill="1" applyAlignment="1">
      <alignment vertical="center"/>
    </xf>
    <xf numFmtId="0" fontId="42" fillId="9" borderId="20" xfId="0" applyFont="1" applyFill="1" applyBorder="1" applyAlignment="1">
      <alignment horizontal="left" vertical="center"/>
    </xf>
    <xf numFmtId="0" fontId="42" fillId="9" borderId="20" xfId="0" applyFont="1" applyFill="1" applyBorder="1" applyAlignment="1">
      <alignment vertical="center"/>
    </xf>
    <xf numFmtId="4" fontId="42" fillId="9" borderId="20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top"/>
    </xf>
    <xf numFmtId="0" fontId="47" fillId="0" borderId="0" xfId="0" applyFont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D100" sqref="D10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R5" s="18"/>
      <c r="BE5" s="25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R6" s="18"/>
      <c r="BE6" s="253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253"/>
      <c r="BS7" s="15" t="s">
        <v>6</v>
      </c>
    </row>
    <row r="8" spans="1:74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253"/>
      <c r="BS8" s="15" t="s">
        <v>6</v>
      </c>
    </row>
    <row r="9" spans="1:74" ht="29.25" customHeight="1">
      <c r="B9" s="18"/>
      <c r="D9" s="22" t="s">
        <v>26</v>
      </c>
      <c r="K9" s="27" t="s">
        <v>27</v>
      </c>
      <c r="AK9" s="22" t="s">
        <v>28</v>
      </c>
      <c r="AN9" s="27" t="s">
        <v>29</v>
      </c>
      <c r="AR9" s="18"/>
      <c r="BE9" s="253"/>
      <c r="BS9" s="15" t="s">
        <v>6</v>
      </c>
    </row>
    <row r="10" spans="1:74" ht="12" customHeight="1">
      <c r="B10" s="18"/>
      <c r="D10" s="25" t="s">
        <v>30</v>
      </c>
      <c r="AK10" s="25" t="s">
        <v>31</v>
      </c>
      <c r="AN10" s="23" t="s">
        <v>1</v>
      </c>
      <c r="AR10" s="18"/>
      <c r="BE10" s="253"/>
      <c r="BS10" s="15" t="s">
        <v>6</v>
      </c>
    </row>
    <row r="11" spans="1:74" ht="18.399999999999999" customHeight="1">
      <c r="B11" s="18"/>
      <c r="E11" s="23" t="s">
        <v>32</v>
      </c>
      <c r="AK11" s="25" t="s">
        <v>33</v>
      </c>
      <c r="AN11" s="23" t="s">
        <v>1</v>
      </c>
      <c r="AR11" s="18"/>
      <c r="BE11" s="253"/>
      <c r="BS11" s="15" t="s">
        <v>6</v>
      </c>
    </row>
    <row r="12" spans="1:74" ht="6.95" customHeight="1">
      <c r="B12" s="18"/>
      <c r="AR12" s="18"/>
      <c r="BE12" s="253"/>
      <c r="BS12" s="15" t="s">
        <v>6</v>
      </c>
    </row>
    <row r="13" spans="1:74" ht="12" customHeight="1">
      <c r="B13" s="18"/>
      <c r="D13" s="25" t="s">
        <v>34</v>
      </c>
      <c r="AK13" s="25" t="s">
        <v>31</v>
      </c>
      <c r="AN13" s="28" t="s">
        <v>35</v>
      </c>
      <c r="AR13" s="18"/>
      <c r="BE13" s="253"/>
      <c r="BS13" s="15" t="s">
        <v>6</v>
      </c>
    </row>
    <row r="14" spans="1:74" ht="12.75">
      <c r="B14" s="18"/>
      <c r="E14" s="258" t="s">
        <v>35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" t="s">
        <v>33</v>
      </c>
      <c r="AN14" s="28" t="s">
        <v>35</v>
      </c>
      <c r="AR14" s="18"/>
      <c r="BE14" s="253"/>
      <c r="BS14" s="15" t="s">
        <v>6</v>
      </c>
    </row>
    <row r="15" spans="1:74" ht="6.95" customHeight="1">
      <c r="B15" s="18"/>
      <c r="AR15" s="18"/>
      <c r="BE15" s="253"/>
      <c r="BS15" s="15" t="s">
        <v>4</v>
      </c>
    </row>
    <row r="16" spans="1:74" ht="12" customHeight="1">
      <c r="B16" s="18"/>
      <c r="D16" s="25" t="s">
        <v>36</v>
      </c>
      <c r="AK16" s="25" t="s">
        <v>31</v>
      </c>
      <c r="AN16" s="23" t="s">
        <v>1</v>
      </c>
      <c r="AR16" s="18"/>
      <c r="BE16" s="253"/>
      <c r="BS16" s="15" t="s">
        <v>4</v>
      </c>
    </row>
    <row r="17" spans="2:71" ht="18.399999999999999" customHeight="1">
      <c r="B17" s="18"/>
      <c r="E17" s="23" t="s">
        <v>37</v>
      </c>
      <c r="AK17" s="25" t="s">
        <v>33</v>
      </c>
      <c r="AN17" s="23" t="s">
        <v>1</v>
      </c>
      <c r="AR17" s="18"/>
      <c r="BE17" s="253"/>
      <c r="BS17" s="15" t="s">
        <v>38</v>
      </c>
    </row>
    <row r="18" spans="2:71" ht="6.95" customHeight="1">
      <c r="B18" s="18"/>
      <c r="AR18" s="18"/>
      <c r="BE18" s="253"/>
      <c r="BS18" s="15" t="s">
        <v>6</v>
      </c>
    </row>
    <row r="19" spans="2:71" ht="12" customHeight="1">
      <c r="B19" s="18"/>
      <c r="D19" s="25" t="s">
        <v>39</v>
      </c>
      <c r="AK19" s="25" t="s">
        <v>31</v>
      </c>
      <c r="AN19" s="23" t="s">
        <v>1</v>
      </c>
      <c r="AR19" s="18"/>
      <c r="BE19" s="253"/>
      <c r="BS19" s="15" t="s">
        <v>6</v>
      </c>
    </row>
    <row r="20" spans="2:71" ht="18.399999999999999" customHeight="1">
      <c r="B20" s="18"/>
      <c r="E20" s="23" t="s">
        <v>37</v>
      </c>
      <c r="AK20" s="25" t="s">
        <v>33</v>
      </c>
      <c r="AN20" s="23" t="s">
        <v>1</v>
      </c>
      <c r="AR20" s="18"/>
      <c r="BE20" s="253"/>
      <c r="BS20" s="15" t="s">
        <v>38</v>
      </c>
    </row>
    <row r="21" spans="2:71" ht="6.95" customHeight="1">
      <c r="B21" s="18"/>
      <c r="AR21" s="18"/>
      <c r="BE21" s="253"/>
    </row>
    <row r="22" spans="2:71" ht="12" customHeight="1">
      <c r="B22" s="18"/>
      <c r="D22" s="25" t="s">
        <v>40</v>
      </c>
      <c r="AR22" s="18"/>
      <c r="BE22" s="253"/>
    </row>
    <row r="23" spans="2:71" ht="16.5" customHeight="1">
      <c r="B23" s="18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18"/>
      <c r="BE23" s="253"/>
    </row>
    <row r="24" spans="2:71" ht="6.95" customHeight="1">
      <c r="B24" s="18"/>
      <c r="AR24" s="18"/>
      <c r="BE24" s="253"/>
    </row>
    <row r="25" spans="2:71" ht="6.95" customHeight="1">
      <c r="B25" s="1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8"/>
      <c r="BE25" s="253"/>
    </row>
    <row r="26" spans="2:71" s="1" customFormat="1" ht="25.9" customHeight="1">
      <c r="B26" s="31"/>
      <c r="D26" s="32" t="s">
        <v>41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1">
        <f>ROUND(AG94,2)</f>
        <v>0</v>
      </c>
      <c r="AL26" s="262"/>
      <c r="AM26" s="262"/>
      <c r="AN26" s="262"/>
      <c r="AO26" s="262"/>
      <c r="AR26" s="31"/>
      <c r="BE26" s="253"/>
    </row>
    <row r="27" spans="2:71" s="1" customFormat="1" ht="6.95" customHeight="1">
      <c r="B27" s="31"/>
      <c r="AR27" s="31"/>
      <c r="BE27" s="253"/>
    </row>
    <row r="28" spans="2:71" s="1" customFormat="1" ht="12.75">
      <c r="B28" s="31"/>
      <c r="L28" s="263" t="s">
        <v>42</v>
      </c>
      <c r="M28" s="263"/>
      <c r="N28" s="263"/>
      <c r="O28" s="263"/>
      <c r="P28" s="263"/>
      <c r="W28" s="263" t="s">
        <v>43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44</v>
      </c>
      <c r="AL28" s="263"/>
      <c r="AM28" s="263"/>
      <c r="AN28" s="263"/>
      <c r="AO28" s="263"/>
      <c r="AR28" s="31"/>
      <c r="BE28" s="253"/>
    </row>
    <row r="29" spans="2:71" s="2" customFormat="1" ht="14.45" customHeight="1">
      <c r="B29" s="34"/>
      <c r="D29" s="25" t="s">
        <v>45</v>
      </c>
      <c r="F29" s="25" t="s">
        <v>46</v>
      </c>
      <c r="L29" s="249">
        <v>0.21</v>
      </c>
      <c r="M29" s="250"/>
      <c r="N29" s="250"/>
      <c r="O29" s="250"/>
      <c r="P29" s="250"/>
      <c r="W29" s="251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51">
        <f>ROUND(AV94, 2)</f>
        <v>0</v>
      </c>
      <c r="AL29" s="250"/>
      <c r="AM29" s="250"/>
      <c r="AN29" s="250"/>
      <c r="AO29" s="250"/>
      <c r="AR29" s="34"/>
      <c r="BE29" s="254"/>
    </row>
    <row r="30" spans="2:71" s="2" customFormat="1" ht="14.45" customHeight="1">
      <c r="B30" s="34"/>
      <c r="F30" s="25" t="s">
        <v>47</v>
      </c>
      <c r="L30" s="249">
        <v>0.15</v>
      </c>
      <c r="M30" s="250"/>
      <c r="N30" s="250"/>
      <c r="O30" s="250"/>
      <c r="P30" s="250"/>
      <c r="W30" s="251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51">
        <f>ROUND(AW94, 2)</f>
        <v>0</v>
      </c>
      <c r="AL30" s="250"/>
      <c r="AM30" s="250"/>
      <c r="AN30" s="250"/>
      <c r="AO30" s="250"/>
      <c r="AR30" s="34"/>
      <c r="BE30" s="254"/>
    </row>
    <row r="31" spans="2:71" s="2" customFormat="1" ht="14.45" hidden="1" customHeight="1">
      <c r="B31" s="34"/>
      <c r="F31" s="25" t="s">
        <v>48</v>
      </c>
      <c r="L31" s="249">
        <v>0.21</v>
      </c>
      <c r="M31" s="250"/>
      <c r="N31" s="250"/>
      <c r="O31" s="250"/>
      <c r="P31" s="250"/>
      <c r="W31" s="251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51">
        <v>0</v>
      </c>
      <c r="AL31" s="250"/>
      <c r="AM31" s="250"/>
      <c r="AN31" s="250"/>
      <c r="AO31" s="250"/>
      <c r="AR31" s="34"/>
      <c r="BE31" s="254"/>
    </row>
    <row r="32" spans="2:71" s="2" customFormat="1" ht="14.45" hidden="1" customHeight="1">
      <c r="B32" s="34"/>
      <c r="F32" s="25" t="s">
        <v>49</v>
      </c>
      <c r="L32" s="249">
        <v>0.15</v>
      </c>
      <c r="M32" s="250"/>
      <c r="N32" s="250"/>
      <c r="O32" s="250"/>
      <c r="P32" s="250"/>
      <c r="W32" s="251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51">
        <v>0</v>
      </c>
      <c r="AL32" s="250"/>
      <c r="AM32" s="250"/>
      <c r="AN32" s="250"/>
      <c r="AO32" s="250"/>
      <c r="AR32" s="34"/>
      <c r="BE32" s="254"/>
    </row>
    <row r="33" spans="2:57" s="2" customFormat="1" ht="14.45" hidden="1" customHeight="1">
      <c r="B33" s="34"/>
      <c r="F33" s="25" t="s">
        <v>50</v>
      </c>
      <c r="L33" s="249">
        <v>0</v>
      </c>
      <c r="M33" s="250"/>
      <c r="N33" s="250"/>
      <c r="O33" s="250"/>
      <c r="P33" s="250"/>
      <c r="W33" s="251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51">
        <v>0</v>
      </c>
      <c r="AL33" s="250"/>
      <c r="AM33" s="250"/>
      <c r="AN33" s="250"/>
      <c r="AO33" s="250"/>
      <c r="AR33" s="34"/>
      <c r="BE33" s="254"/>
    </row>
    <row r="34" spans="2:57" s="1" customFormat="1" ht="6.95" customHeight="1">
      <c r="B34" s="31"/>
      <c r="AR34" s="31"/>
      <c r="BE34" s="253"/>
    </row>
    <row r="35" spans="2:57" s="1" customFormat="1" ht="25.9" customHeight="1">
      <c r="B35" s="31"/>
      <c r="C35" s="35"/>
      <c r="D35" s="36" t="s">
        <v>51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52</v>
      </c>
      <c r="U35" s="37"/>
      <c r="V35" s="37"/>
      <c r="W35" s="37"/>
      <c r="X35" s="283" t="s">
        <v>53</v>
      </c>
      <c r="Y35" s="284"/>
      <c r="Z35" s="284"/>
      <c r="AA35" s="284"/>
      <c r="AB35" s="284"/>
      <c r="AC35" s="37"/>
      <c r="AD35" s="37"/>
      <c r="AE35" s="37"/>
      <c r="AF35" s="37"/>
      <c r="AG35" s="37"/>
      <c r="AH35" s="37"/>
      <c r="AI35" s="37"/>
      <c r="AJ35" s="37"/>
      <c r="AK35" s="285">
        <f>SUM(AK26:AK33)</f>
        <v>0</v>
      </c>
      <c r="AL35" s="284"/>
      <c r="AM35" s="284"/>
      <c r="AN35" s="284"/>
      <c r="AO35" s="286"/>
      <c r="AP35" s="35"/>
      <c r="AQ35" s="35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1"/>
      <c r="D49" s="39" t="s">
        <v>54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55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1"/>
      <c r="D60" s="41" t="s">
        <v>56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56</v>
      </c>
      <c r="AI60" s="33"/>
      <c r="AJ60" s="33"/>
      <c r="AK60" s="33"/>
      <c r="AL60" s="33"/>
      <c r="AM60" s="41" t="s">
        <v>57</v>
      </c>
      <c r="AN60" s="33"/>
      <c r="AO60" s="33"/>
      <c r="AR60" s="31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1"/>
      <c r="D64" s="39" t="s">
        <v>58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59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1"/>
      <c r="D75" s="41" t="s">
        <v>56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56</v>
      </c>
      <c r="AI75" s="33"/>
      <c r="AJ75" s="33"/>
      <c r="AK75" s="33"/>
      <c r="AL75" s="33"/>
      <c r="AM75" s="41" t="s">
        <v>57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19" t="s">
        <v>60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5" t="s">
        <v>13</v>
      </c>
      <c r="L84" s="3" t="str">
        <f>K5</f>
        <v>PODIVHRBITZASRAD</v>
      </c>
      <c r="AR84" s="46"/>
    </row>
    <row r="85" spans="1:91" s="4" customFormat="1" ht="36.950000000000003" customHeight="1">
      <c r="B85" s="47"/>
      <c r="C85" s="48" t="s">
        <v>16</v>
      </c>
      <c r="L85" s="274" t="str">
        <f>K6</f>
        <v>PODIVÍN - ul. Hřbitovní, přeložka vodovodu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5" t="s">
        <v>22</v>
      </c>
      <c r="L87" s="49" t="str">
        <f>IF(K8="","",K8)</f>
        <v>Podivín, ul.Hřbitovní</v>
      </c>
      <c r="AI87" s="25" t="s">
        <v>24</v>
      </c>
      <c r="AM87" s="276" t="str">
        <f>IF(AN8= "","",AN8)</f>
        <v>22. 6. 2023</v>
      </c>
      <c r="AN87" s="27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5" t="s">
        <v>30</v>
      </c>
      <c r="L89" s="3" t="str">
        <f>IF(E11= "","",E11)</f>
        <v>Vodovody a kanalizace Břeclav, a.s.</v>
      </c>
      <c r="AI89" s="25" t="s">
        <v>36</v>
      </c>
      <c r="AM89" s="277" t="str">
        <f>IF(E17="","",E17)</f>
        <v>Jiří Třináctý, DiS.</v>
      </c>
      <c r="AN89" s="278"/>
      <c r="AO89" s="278"/>
      <c r="AP89" s="278"/>
      <c r="AR89" s="31"/>
      <c r="AS89" s="279" t="s">
        <v>61</v>
      </c>
      <c r="AT89" s="28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1"/>
      <c r="C90" s="25" t="s">
        <v>34</v>
      </c>
      <c r="L90" s="3" t="str">
        <f>IF(E14= "Vyplň údaj","",E14)</f>
        <v/>
      </c>
      <c r="AI90" s="25" t="s">
        <v>39</v>
      </c>
      <c r="AM90" s="277" t="str">
        <f>IF(E20="","",E20)</f>
        <v>Jiří Třináctý, DiS.</v>
      </c>
      <c r="AN90" s="278"/>
      <c r="AO90" s="278"/>
      <c r="AP90" s="278"/>
      <c r="AR90" s="31"/>
      <c r="AS90" s="281"/>
      <c r="AT90" s="282"/>
      <c r="BD90" s="53"/>
    </row>
    <row r="91" spans="1:91" s="1" customFormat="1" ht="10.9" customHeight="1">
      <c r="B91" s="31"/>
      <c r="AR91" s="31"/>
      <c r="AS91" s="281"/>
      <c r="AT91" s="282"/>
      <c r="BD91" s="53"/>
    </row>
    <row r="92" spans="1:91" s="1" customFormat="1" ht="29.25" customHeight="1">
      <c r="B92" s="31"/>
      <c r="C92" s="267" t="s">
        <v>62</v>
      </c>
      <c r="D92" s="268"/>
      <c r="E92" s="268"/>
      <c r="F92" s="268"/>
      <c r="G92" s="268"/>
      <c r="H92" s="54"/>
      <c r="I92" s="269" t="s">
        <v>63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64</v>
      </c>
      <c r="AH92" s="268"/>
      <c r="AI92" s="268"/>
      <c r="AJ92" s="268"/>
      <c r="AK92" s="268"/>
      <c r="AL92" s="268"/>
      <c r="AM92" s="268"/>
      <c r="AN92" s="269" t="s">
        <v>65</v>
      </c>
      <c r="AO92" s="268"/>
      <c r="AP92" s="271"/>
      <c r="AQ92" s="55" t="s">
        <v>66</v>
      </c>
      <c r="AR92" s="31"/>
      <c r="AS92" s="56" t="s">
        <v>67</v>
      </c>
      <c r="AT92" s="57" t="s">
        <v>68</v>
      </c>
      <c r="AU92" s="57" t="s">
        <v>69</v>
      </c>
      <c r="AV92" s="57" t="s">
        <v>70</v>
      </c>
      <c r="AW92" s="57" t="s">
        <v>71</v>
      </c>
      <c r="AX92" s="57" t="s">
        <v>72</v>
      </c>
      <c r="AY92" s="57" t="s">
        <v>73</v>
      </c>
      <c r="AZ92" s="57" t="s">
        <v>74</v>
      </c>
      <c r="BA92" s="57" t="s">
        <v>75</v>
      </c>
      <c r="BB92" s="57" t="s">
        <v>76</v>
      </c>
      <c r="BC92" s="57" t="s">
        <v>77</v>
      </c>
      <c r="BD92" s="58" t="s">
        <v>78</v>
      </c>
    </row>
    <row r="93" spans="1:91" s="1" customFormat="1" ht="10.9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72">
        <f>ROUND(SUM(AG95:AG97),2)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64" t="s">
        <v>1</v>
      </c>
      <c r="AR94" s="60"/>
      <c r="AS94" s="65">
        <f>ROUND(SUM(AS95:AS97),2)</f>
        <v>0</v>
      </c>
      <c r="AT94" s="66">
        <f>ROUND(SUM(AV94:AW94),2)</f>
        <v>0</v>
      </c>
      <c r="AU94" s="67">
        <f>ROUND(SUM(AU95:AU97),5)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ROUND(SUM(AZ95:AZ97),2)</f>
        <v>0</v>
      </c>
      <c r="BA94" s="66">
        <f>ROUND(SUM(BA95:BA97),2)</f>
        <v>0</v>
      </c>
      <c r="BB94" s="66">
        <f>ROUND(SUM(BB95:BB97),2)</f>
        <v>0</v>
      </c>
      <c r="BC94" s="66">
        <f>ROUND(SUM(BC95:BC97),2)</f>
        <v>0</v>
      </c>
      <c r="BD94" s="68">
        <f>ROUND(SUM(BD95:BD97),2)</f>
        <v>0</v>
      </c>
      <c r="BS94" s="69" t="s">
        <v>80</v>
      </c>
      <c r="BT94" s="69" t="s">
        <v>81</v>
      </c>
      <c r="BU94" s="70" t="s">
        <v>82</v>
      </c>
      <c r="BV94" s="69" t="s">
        <v>83</v>
      </c>
      <c r="BW94" s="69" t="s">
        <v>5</v>
      </c>
      <c r="BX94" s="69" t="s">
        <v>84</v>
      </c>
      <c r="CL94" s="69" t="s">
        <v>19</v>
      </c>
    </row>
    <row r="95" spans="1:91" s="6" customFormat="1" ht="24.75" customHeight="1">
      <c r="A95" s="71" t="s">
        <v>85</v>
      </c>
      <c r="B95" s="72"/>
      <c r="C95" s="73"/>
      <c r="D95" s="266" t="s">
        <v>86</v>
      </c>
      <c r="E95" s="266"/>
      <c r="F95" s="266"/>
      <c r="G95" s="266"/>
      <c r="H95" s="266"/>
      <c r="I95" s="74"/>
      <c r="J95" s="266" t="s">
        <v>87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'SO 01.1 - Přeložka zásobo...'!J30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75" t="s">
        <v>88</v>
      </c>
      <c r="AR95" s="72"/>
      <c r="AS95" s="76">
        <v>0</v>
      </c>
      <c r="AT95" s="77">
        <f>ROUND(SUM(AV95:AW95),2)</f>
        <v>0</v>
      </c>
      <c r="AU95" s="78">
        <f>'SO 01.1 - Přeložka zásobo...'!P131</f>
        <v>0</v>
      </c>
      <c r="AV95" s="77">
        <f>'SO 01.1 - Přeložka zásobo...'!J33</f>
        <v>0</v>
      </c>
      <c r="AW95" s="77">
        <f>'SO 01.1 - Přeložka zásobo...'!J34</f>
        <v>0</v>
      </c>
      <c r="AX95" s="77">
        <f>'SO 01.1 - Přeložka zásobo...'!J35</f>
        <v>0</v>
      </c>
      <c r="AY95" s="77">
        <f>'SO 01.1 - Přeložka zásobo...'!J36</f>
        <v>0</v>
      </c>
      <c r="AZ95" s="77">
        <f>'SO 01.1 - Přeložka zásobo...'!F33</f>
        <v>0</v>
      </c>
      <c r="BA95" s="77">
        <f>'SO 01.1 - Přeložka zásobo...'!F34</f>
        <v>0</v>
      </c>
      <c r="BB95" s="77">
        <f>'SO 01.1 - Přeložka zásobo...'!F35</f>
        <v>0</v>
      </c>
      <c r="BC95" s="77">
        <f>'SO 01.1 - Přeložka zásobo...'!F36</f>
        <v>0</v>
      </c>
      <c r="BD95" s="79">
        <f>'SO 01.1 - Přeložka zásobo...'!F37</f>
        <v>0</v>
      </c>
      <c r="BT95" s="80" t="s">
        <v>89</v>
      </c>
      <c r="BV95" s="80" t="s">
        <v>83</v>
      </c>
      <c r="BW95" s="80" t="s">
        <v>90</v>
      </c>
      <c r="BX95" s="80" t="s">
        <v>5</v>
      </c>
      <c r="CL95" s="80" t="s">
        <v>19</v>
      </c>
      <c r="CM95" s="80" t="s">
        <v>91</v>
      </c>
    </row>
    <row r="96" spans="1:91" s="6" customFormat="1" ht="24.75" customHeight="1">
      <c r="A96" s="71" t="s">
        <v>85</v>
      </c>
      <c r="B96" s="72"/>
      <c r="C96" s="73"/>
      <c r="D96" s="266" t="s">
        <v>92</v>
      </c>
      <c r="E96" s="266"/>
      <c r="F96" s="266"/>
      <c r="G96" s="266"/>
      <c r="H96" s="266"/>
      <c r="I96" s="74"/>
      <c r="J96" s="266" t="s">
        <v>93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4">
        <f>'SO 01.2 - Přepojení vodov...'!J30</f>
        <v>0</v>
      </c>
      <c r="AH96" s="265"/>
      <c r="AI96" s="265"/>
      <c r="AJ96" s="265"/>
      <c r="AK96" s="265"/>
      <c r="AL96" s="265"/>
      <c r="AM96" s="265"/>
      <c r="AN96" s="264">
        <f>SUM(AG96,AT96)</f>
        <v>0</v>
      </c>
      <c r="AO96" s="265"/>
      <c r="AP96" s="265"/>
      <c r="AQ96" s="75" t="s">
        <v>88</v>
      </c>
      <c r="AR96" s="72"/>
      <c r="AS96" s="76">
        <v>0</v>
      </c>
      <c r="AT96" s="77">
        <f>ROUND(SUM(AV96:AW96),2)</f>
        <v>0</v>
      </c>
      <c r="AU96" s="78">
        <f>'SO 01.2 - Přepojení vodov...'!P122</f>
        <v>0</v>
      </c>
      <c r="AV96" s="77">
        <f>'SO 01.2 - Přepojení vodov...'!J33</f>
        <v>0</v>
      </c>
      <c r="AW96" s="77">
        <f>'SO 01.2 - Přepojení vodov...'!J34</f>
        <v>0</v>
      </c>
      <c r="AX96" s="77">
        <f>'SO 01.2 - Přepojení vodov...'!J35</f>
        <v>0</v>
      </c>
      <c r="AY96" s="77">
        <f>'SO 01.2 - Přepojení vodov...'!J36</f>
        <v>0</v>
      </c>
      <c r="AZ96" s="77">
        <f>'SO 01.2 - Přepojení vodov...'!F33</f>
        <v>0</v>
      </c>
      <c r="BA96" s="77">
        <f>'SO 01.2 - Přepojení vodov...'!F34</f>
        <v>0</v>
      </c>
      <c r="BB96" s="77">
        <f>'SO 01.2 - Přepojení vodov...'!F35</f>
        <v>0</v>
      </c>
      <c r="BC96" s="77">
        <f>'SO 01.2 - Přepojení vodov...'!F36</f>
        <v>0</v>
      </c>
      <c r="BD96" s="79">
        <f>'SO 01.2 - Přepojení vodov...'!F37</f>
        <v>0</v>
      </c>
      <c r="BT96" s="80" t="s">
        <v>89</v>
      </c>
      <c r="BV96" s="80" t="s">
        <v>83</v>
      </c>
      <c r="BW96" s="80" t="s">
        <v>94</v>
      </c>
      <c r="BX96" s="80" t="s">
        <v>5</v>
      </c>
      <c r="CL96" s="80" t="s">
        <v>19</v>
      </c>
      <c r="CM96" s="80" t="s">
        <v>91</v>
      </c>
    </row>
    <row r="97" spans="1:91" s="6" customFormat="1" ht="16.5" customHeight="1">
      <c r="A97" s="71" t="s">
        <v>85</v>
      </c>
      <c r="B97" s="72"/>
      <c r="C97" s="73"/>
      <c r="D97" s="266" t="s">
        <v>95</v>
      </c>
      <c r="E97" s="266"/>
      <c r="F97" s="266"/>
      <c r="G97" s="266"/>
      <c r="H97" s="266"/>
      <c r="I97" s="74"/>
      <c r="J97" s="266" t="s">
        <v>96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4">
        <f>'VRN - Vedlejší rozpočtové...'!J30</f>
        <v>0</v>
      </c>
      <c r="AH97" s="265"/>
      <c r="AI97" s="265"/>
      <c r="AJ97" s="265"/>
      <c r="AK97" s="265"/>
      <c r="AL97" s="265"/>
      <c r="AM97" s="265"/>
      <c r="AN97" s="264">
        <f>SUM(AG97,AT97)</f>
        <v>0</v>
      </c>
      <c r="AO97" s="265"/>
      <c r="AP97" s="265"/>
      <c r="AQ97" s="75" t="s">
        <v>88</v>
      </c>
      <c r="AR97" s="72"/>
      <c r="AS97" s="81">
        <v>0</v>
      </c>
      <c r="AT97" s="82">
        <f>ROUND(SUM(AV97:AW97),2)</f>
        <v>0</v>
      </c>
      <c r="AU97" s="83">
        <f>'VRN - Vedlejší rozpočtové...'!P118</f>
        <v>0</v>
      </c>
      <c r="AV97" s="82">
        <f>'VRN - Vedlejší rozpočtové...'!J33</f>
        <v>0</v>
      </c>
      <c r="AW97" s="82">
        <f>'VRN - Vedlejší rozpočtové...'!J34</f>
        <v>0</v>
      </c>
      <c r="AX97" s="82">
        <f>'VRN - Vedlejší rozpočtové...'!J35</f>
        <v>0</v>
      </c>
      <c r="AY97" s="82">
        <f>'VRN - Vedlejší rozpočtové...'!J36</f>
        <v>0</v>
      </c>
      <c r="AZ97" s="82">
        <f>'VRN - Vedlejší rozpočtové...'!F33</f>
        <v>0</v>
      </c>
      <c r="BA97" s="82">
        <f>'VRN - Vedlejší rozpočtové...'!F34</f>
        <v>0</v>
      </c>
      <c r="BB97" s="82">
        <f>'VRN - Vedlejší rozpočtové...'!F35</f>
        <v>0</v>
      </c>
      <c r="BC97" s="82">
        <f>'VRN - Vedlejší rozpočtové...'!F36</f>
        <v>0</v>
      </c>
      <c r="BD97" s="84">
        <f>'VRN - Vedlejší rozpočtové...'!F37</f>
        <v>0</v>
      </c>
      <c r="BT97" s="80" t="s">
        <v>89</v>
      </c>
      <c r="BV97" s="80" t="s">
        <v>83</v>
      </c>
      <c r="BW97" s="80" t="s">
        <v>97</v>
      </c>
      <c r="BX97" s="80" t="s">
        <v>5</v>
      </c>
      <c r="CL97" s="80" t="s">
        <v>19</v>
      </c>
      <c r="CM97" s="80" t="s">
        <v>91</v>
      </c>
    </row>
    <row r="98" spans="1:91" s="1" customFormat="1" ht="30" customHeight="1">
      <c r="B98" s="31"/>
      <c r="AR98" s="31"/>
    </row>
    <row r="99" spans="1:91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1"/>
    </row>
  </sheetData>
  <sheetProtection algorithmName="SHA-512" hashValue="OpAgeGTwKw7LyDH1Kfm/m7o87O3+j5a9KyI/sqKjErcpTWVqRWEtuis9OCIkbKz1htdAehR2pjDyqF5az/bmRQ==" saltValue="zleyms6CXd2/W5rDDwb49IUeEsJaFbXXrcraePrZ+lnvpQnqYlib+MIsT2IOsPtgP+zwTa1kv0Jp/tTMJ1Mcf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D97:H97"/>
    <mergeCell ref="J97:AF97"/>
    <mergeCell ref="C92:G92"/>
    <mergeCell ref="I92:AF92"/>
    <mergeCell ref="AG92:AM92"/>
    <mergeCell ref="AG95:AM95"/>
    <mergeCell ref="D95:H95"/>
    <mergeCell ref="J95:AF95"/>
    <mergeCell ref="AG94:AM94"/>
    <mergeCell ref="W30:AE30"/>
    <mergeCell ref="AK30:AO30"/>
    <mergeCell ref="L30:P30"/>
    <mergeCell ref="W31:AE31"/>
    <mergeCell ref="AN97:AP97"/>
    <mergeCell ref="AG97:AM97"/>
    <mergeCell ref="AN92:AP92"/>
    <mergeCell ref="AN95:AP95"/>
    <mergeCell ref="AN94:AP94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SO 01.1 - Přeložka zásobo...'!C2" display="/" xr:uid="{00000000-0004-0000-0000-000000000000}"/>
    <hyperlink ref="A96" location="'SO 01.2 - Přepojení vodov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9"/>
  <sheetViews>
    <sheetView showGridLines="0" topLeftCell="A363" workbookViewId="0">
      <selection activeCell="W389" sqref="W3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>
      <c r="B4" s="18"/>
      <c r="D4" s="19" t="s">
        <v>98</v>
      </c>
      <c r="L4" s="18"/>
      <c r="M4" s="85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0" t="str">
        <f>'Rekapitulace stavby'!K6</f>
        <v>PODIVÍN - ul. Hřbitovní, přeložka vodovodu</v>
      </c>
      <c r="F7" s="291"/>
      <c r="G7" s="291"/>
      <c r="H7" s="291"/>
      <c r="L7" s="18"/>
    </row>
    <row r="8" spans="2:46" s="1" customFormat="1" ht="12" customHeight="1">
      <c r="B8" s="31"/>
      <c r="D8" s="25" t="s">
        <v>99</v>
      </c>
      <c r="L8" s="31"/>
    </row>
    <row r="9" spans="2:46" s="1" customFormat="1" ht="16.5" customHeight="1">
      <c r="B9" s="31"/>
      <c r="E9" s="274" t="s">
        <v>100</v>
      </c>
      <c r="F9" s="289"/>
      <c r="G9" s="289"/>
      <c r="H9" s="28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5" t="s">
        <v>18</v>
      </c>
      <c r="F11" s="23" t="s">
        <v>19</v>
      </c>
      <c r="I11" s="25" t="s">
        <v>20</v>
      </c>
      <c r="J11" s="23" t="s">
        <v>21</v>
      </c>
      <c r="L11" s="31"/>
    </row>
    <row r="12" spans="2:46" s="1" customFormat="1" ht="12" customHeight="1">
      <c r="B12" s="31"/>
      <c r="D12" s="25" t="s">
        <v>22</v>
      </c>
      <c r="F12" s="23" t="s">
        <v>23</v>
      </c>
      <c r="I12" s="25" t="s">
        <v>24</v>
      </c>
      <c r="J12" s="50" t="str">
        <f>'Rekapitulace stavby'!AN8</f>
        <v>22. 6. 2023</v>
      </c>
      <c r="L12" s="31"/>
    </row>
    <row r="13" spans="2:46" s="1" customFormat="1" ht="21.75" customHeight="1">
      <c r="B13" s="31"/>
      <c r="D13" s="22" t="s">
        <v>26</v>
      </c>
      <c r="F13" s="27" t="s">
        <v>27</v>
      </c>
      <c r="I13" s="22" t="s">
        <v>28</v>
      </c>
      <c r="J13" s="27" t="s">
        <v>29</v>
      </c>
      <c r="L13" s="31"/>
    </row>
    <row r="14" spans="2:46" s="1" customFormat="1" ht="12" customHeight="1">
      <c r="B14" s="31"/>
      <c r="D14" s="25" t="s">
        <v>30</v>
      </c>
      <c r="I14" s="25" t="s">
        <v>31</v>
      </c>
      <c r="J14" s="23" t="s">
        <v>1</v>
      </c>
      <c r="L14" s="31"/>
    </row>
    <row r="15" spans="2:46" s="1" customFormat="1" ht="18" customHeight="1">
      <c r="B15" s="31"/>
      <c r="E15" s="23" t="s">
        <v>32</v>
      </c>
      <c r="I15" s="25" t="s">
        <v>33</v>
      </c>
      <c r="J15" s="23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34</v>
      </c>
      <c r="I17" s="25" t="s">
        <v>31</v>
      </c>
      <c r="J17" s="26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55"/>
      <c r="G18" s="255"/>
      <c r="H18" s="255"/>
      <c r="I18" s="25" t="s">
        <v>33</v>
      </c>
      <c r="J18" s="26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36</v>
      </c>
      <c r="I20" s="25" t="s">
        <v>31</v>
      </c>
      <c r="J20" s="23" t="s">
        <v>1</v>
      </c>
      <c r="L20" s="31"/>
    </row>
    <row r="21" spans="2:12" s="1" customFormat="1" ht="18" customHeight="1">
      <c r="B21" s="31"/>
      <c r="E21" s="23" t="s">
        <v>37</v>
      </c>
      <c r="I21" s="25" t="s">
        <v>33</v>
      </c>
      <c r="J21" s="23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39</v>
      </c>
      <c r="I23" s="25" t="s">
        <v>31</v>
      </c>
      <c r="J23" s="23" t="s">
        <v>1</v>
      </c>
      <c r="L23" s="31"/>
    </row>
    <row r="24" spans="2:12" s="1" customFormat="1" ht="18" customHeight="1">
      <c r="B24" s="31"/>
      <c r="E24" s="23" t="s">
        <v>37</v>
      </c>
      <c r="I24" s="25" t="s">
        <v>33</v>
      </c>
      <c r="J24" s="23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40</v>
      </c>
      <c r="L26" s="31"/>
    </row>
    <row r="27" spans="2:12" s="7" customFormat="1" ht="16.5" customHeight="1">
      <c r="B27" s="86"/>
      <c r="E27" s="260" t="s">
        <v>1</v>
      </c>
      <c r="F27" s="260"/>
      <c r="G27" s="260"/>
      <c r="H27" s="26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41</v>
      </c>
      <c r="J30" s="63">
        <f>ROUND(J131,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43</v>
      </c>
      <c r="I32" s="88" t="s">
        <v>42</v>
      </c>
      <c r="J32" s="88" t="s">
        <v>44</v>
      </c>
      <c r="L32" s="31"/>
    </row>
    <row r="33" spans="2:12" s="1" customFormat="1" ht="14.45" customHeight="1">
      <c r="B33" s="31"/>
      <c r="D33" s="89" t="s">
        <v>45</v>
      </c>
      <c r="E33" s="25" t="s">
        <v>46</v>
      </c>
      <c r="F33" s="90">
        <f>ROUND((SUM(BE131:BE392)),  2)</f>
        <v>0</v>
      </c>
      <c r="I33" s="91">
        <v>0.21</v>
      </c>
      <c r="J33" s="90">
        <f>ROUND(((SUM(BE131:BE392))*I33),  2)</f>
        <v>0</v>
      </c>
      <c r="L33" s="31"/>
    </row>
    <row r="34" spans="2:12" s="1" customFormat="1" ht="14.45" customHeight="1">
      <c r="B34" s="31"/>
      <c r="E34" s="25" t="s">
        <v>47</v>
      </c>
      <c r="F34" s="90">
        <f>ROUND((SUM(BF131:BF392)),  2)</f>
        <v>0</v>
      </c>
      <c r="I34" s="91">
        <v>0.15</v>
      </c>
      <c r="J34" s="90">
        <f>ROUND(((SUM(BF131:BF392))*I34),  2)</f>
        <v>0</v>
      </c>
      <c r="L34" s="31"/>
    </row>
    <row r="35" spans="2:12" s="1" customFormat="1" ht="14.45" hidden="1" customHeight="1">
      <c r="B35" s="31"/>
      <c r="E35" s="25" t="s">
        <v>48</v>
      </c>
      <c r="F35" s="90">
        <f>ROUND((SUM(BG131:BG392)),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49</v>
      </c>
      <c r="F36" s="90">
        <f>ROUND((SUM(BH131:BH392)),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50</v>
      </c>
      <c r="F37" s="90">
        <f>ROUND((SUM(BI131:BI392)),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51</v>
      </c>
      <c r="E39" s="54"/>
      <c r="F39" s="54"/>
      <c r="G39" s="94" t="s">
        <v>52</v>
      </c>
      <c r="H39" s="95" t="s">
        <v>53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s="1" customFormat="1" ht="14.45" customHeight="1">
      <c r="B49" s="31"/>
      <c r="D49" s="39" t="s">
        <v>54</v>
      </c>
      <c r="E49" s="40"/>
      <c r="F49" s="40"/>
      <c r="G49" s="39" t="s">
        <v>55</v>
      </c>
      <c r="H49" s="40"/>
      <c r="I49" s="40"/>
      <c r="J49" s="40"/>
      <c r="K49" s="40"/>
      <c r="L49" s="31"/>
    </row>
    <row r="50" spans="2:12">
      <c r="B50" s="18"/>
      <c r="L50" s="18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 s="1" customFormat="1" ht="12.75">
      <c r="B60" s="31"/>
      <c r="D60" s="41" t="s">
        <v>56</v>
      </c>
      <c r="E60" s="33"/>
      <c r="F60" s="98" t="s">
        <v>57</v>
      </c>
      <c r="G60" s="41" t="s">
        <v>56</v>
      </c>
      <c r="H60" s="33"/>
      <c r="I60" s="33"/>
      <c r="J60" s="99" t="s">
        <v>57</v>
      </c>
      <c r="K60" s="33"/>
      <c r="L60" s="31"/>
    </row>
    <row r="61" spans="2:12">
      <c r="B61" s="18"/>
      <c r="L61" s="18"/>
    </row>
    <row r="62" spans="2:12">
      <c r="B62" s="18"/>
      <c r="L62" s="18"/>
    </row>
    <row r="63" spans="2:12">
      <c r="B63" s="18"/>
      <c r="L63" s="18"/>
    </row>
    <row r="64" spans="2:12" s="1" customFormat="1" ht="12.75">
      <c r="B64" s="31"/>
      <c r="D64" s="39" t="s">
        <v>58</v>
      </c>
      <c r="E64" s="40"/>
      <c r="F64" s="40"/>
      <c r="G64" s="39" t="s">
        <v>59</v>
      </c>
      <c r="H64" s="40"/>
      <c r="I64" s="40"/>
      <c r="J64" s="40"/>
      <c r="K64" s="40"/>
      <c r="L64" s="31"/>
    </row>
    <row r="65" spans="2:12">
      <c r="B65" s="18"/>
      <c r="L65" s="18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 s="1" customFormat="1" ht="12.75">
      <c r="B75" s="31"/>
      <c r="D75" s="41" t="s">
        <v>56</v>
      </c>
      <c r="E75" s="33"/>
      <c r="F75" s="98" t="s">
        <v>57</v>
      </c>
      <c r="G75" s="41" t="s">
        <v>56</v>
      </c>
      <c r="H75" s="33"/>
      <c r="I75" s="33"/>
      <c r="J75" s="99" t="s">
        <v>57</v>
      </c>
      <c r="K75" s="33"/>
      <c r="L75" s="31"/>
    </row>
    <row r="76" spans="2:12" s="1" customFormat="1" ht="14.4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1"/>
    </row>
    <row r="81" spans="2:47" s="1" customFormat="1" ht="24.95" customHeight="1">
      <c r="B81" s="31"/>
      <c r="C81" s="19" t="s">
        <v>101</v>
      </c>
      <c r="L81" s="31"/>
    </row>
    <row r="82" spans="2:47" s="1" customFormat="1" ht="6.95" customHeight="1">
      <c r="B82" s="31"/>
      <c r="L82" s="31"/>
    </row>
    <row r="83" spans="2:47" s="1" customFormat="1" ht="12" customHeight="1">
      <c r="B83" s="31"/>
      <c r="C83" s="25" t="s">
        <v>16</v>
      </c>
      <c r="L83" s="31"/>
    </row>
    <row r="84" spans="2:47" s="1" customFormat="1" ht="16.5" customHeight="1">
      <c r="B84" s="31"/>
      <c r="E84" s="290" t="str">
        <f>E7</f>
        <v>PODIVÍN - ul. Hřbitovní, přeložka vodovodu</v>
      </c>
      <c r="F84" s="291"/>
      <c r="G84" s="291"/>
      <c r="H84" s="291"/>
      <c r="L84" s="31"/>
    </row>
    <row r="85" spans="2:47" s="1" customFormat="1" ht="12" customHeight="1">
      <c r="B85" s="31"/>
      <c r="C85" s="25" t="s">
        <v>99</v>
      </c>
      <c r="L85" s="31"/>
    </row>
    <row r="86" spans="2:47" s="1" customFormat="1" ht="16.5" customHeight="1">
      <c r="B86" s="31"/>
      <c r="E86" s="274" t="str">
        <f>E9</f>
        <v>SO 01.1 - Přeložka zásobovacího řadu</v>
      </c>
      <c r="F86" s="289"/>
      <c r="G86" s="289"/>
      <c r="H86" s="289"/>
      <c r="L86" s="31"/>
    </row>
    <row r="87" spans="2:47" s="1" customFormat="1" ht="6.95" customHeight="1">
      <c r="B87" s="31"/>
      <c r="L87" s="31"/>
    </row>
    <row r="88" spans="2:47" s="1" customFormat="1" ht="12" customHeight="1">
      <c r="B88" s="31"/>
      <c r="C88" s="25" t="s">
        <v>22</v>
      </c>
      <c r="F88" s="23" t="str">
        <f>F12</f>
        <v>Podivín, ul.Hřbitovní</v>
      </c>
      <c r="I88" s="25" t="s">
        <v>24</v>
      </c>
      <c r="J88" s="50" t="str">
        <f>IF(J12="","",J12)</f>
        <v>22. 6. 2023</v>
      </c>
      <c r="L88" s="31"/>
    </row>
    <row r="89" spans="2:47" s="1" customFormat="1" ht="6.95" customHeight="1">
      <c r="B89" s="31"/>
      <c r="L89" s="31"/>
    </row>
    <row r="90" spans="2:47" s="1" customFormat="1" ht="15.2" customHeight="1">
      <c r="B90" s="31"/>
      <c r="C90" s="25" t="s">
        <v>30</v>
      </c>
      <c r="F90" s="23" t="str">
        <f>E15</f>
        <v>Vodovody a kanalizace Břeclav, a.s.</v>
      </c>
      <c r="I90" s="25" t="s">
        <v>36</v>
      </c>
      <c r="J90" s="29" t="str">
        <f>E21</f>
        <v>Jiří Třináctý, DiS.</v>
      </c>
      <c r="L90" s="31"/>
    </row>
    <row r="91" spans="2:47" s="1" customFormat="1" ht="15.2" customHeight="1">
      <c r="B91" s="31"/>
      <c r="C91" s="25" t="s">
        <v>34</v>
      </c>
      <c r="F91" s="23" t="str">
        <f>IF(E18="","",E18)</f>
        <v>Vyplň údaj</v>
      </c>
      <c r="I91" s="25" t="s">
        <v>39</v>
      </c>
      <c r="J91" s="29" t="str">
        <f>E24</f>
        <v>Jiří Třináctý, DiS.</v>
      </c>
      <c r="L91" s="31"/>
    </row>
    <row r="92" spans="2:47" s="1" customFormat="1" ht="10.35" customHeight="1">
      <c r="B92" s="31"/>
      <c r="L92" s="31"/>
    </row>
    <row r="93" spans="2:47" s="1" customFormat="1" ht="29.25" customHeight="1">
      <c r="B93" s="31"/>
      <c r="C93" s="100" t="s">
        <v>102</v>
      </c>
      <c r="D93" s="92"/>
      <c r="E93" s="92"/>
      <c r="F93" s="92"/>
      <c r="G93" s="92"/>
      <c r="H93" s="92"/>
      <c r="I93" s="92"/>
      <c r="J93" s="101" t="s">
        <v>103</v>
      </c>
      <c r="K93" s="92"/>
      <c r="L93" s="31"/>
    </row>
    <row r="94" spans="2:47" s="1" customFormat="1" ht="10.35" customHeight="1">
      <c r="B94" s="31"/>
      <c r="L94" s="31"/>
    </row>
    <row r="95" spans="2:47" s="1" customFormat="1" ht="22.9" customHeight="1">
      <c r="B95" s="31"/>
      <c r="C95" s="102" t="s">
        <v>104</v>
      </c>
      <c r="J95" s="63">
        <f>J131</f>
        <v>0</v>
      </c>
      <c r="L95" s="31"/>
      <c r="AU95" s="15" t="s">
        <v>105</v>
      </c>
    </row>
    <row r="96" spans="2:47" s="8" customFormat="1" ht="24.95" customHeight="1">
      <c r="B96" s="103"/>
      <c r="D96" s="104" t="s">
        <v>106</v>
      </c>
      <c r="E96" s="105"/>
      <c r="F96" s="105"/>
      <c r="G96" s="105"/>
      <c r="H96" s="105"/>
      <c r="I96" s="105"/>
      <c r="J96" s="106">
        <f>J132</f>
        <v>0</v>
      </c>
      <c r="L96" s="103"/>
    </row>
    <row r="97" spans="2:12" s="9" customFormat="1" ht="19.899999999999999" customHeight="1">
      <c r="B97" s="107"/>
      <c r="D97" s="108" t="s">
        <v>107</v>
      </c>
      <c r="E97" s="109"/>
      <c r="F97" s="109"/>
      <c r="G97" s="109"/>
      <c r="H97" s="109"/>
      <c r="I97" s="109"/>
      <c r="J97" s="110">
        <f>J133</f>
        <v>0</v>
      </c>
      <c r="L97" s="107"/>
    </row>
    <row r="98" spans="2:12" s="9" customFormat="1" ht="19.899999999999999" customHeight="1">
      <c r="B98" s="107"/>
      <c r="D98" s="108" t="s">
        <v>108</v>
      </c>
      <c r="E98" s="109"/>
      <c r="F98" s="109"/>
      <c r="G98" s="109"/>
      <c r="H98" s="109"/>
      <c r="I98" s="109"/>
      <c r="J98" s="110">
        <f>J184</f>
        <v>0</v>
      </c>
      <c r="L98" s="107"/>
    </row>
    <row r="99" spans="2:12" s="9" customFormat="1" ht="19.899999999999999" customHeight="1">
      <c r="B99" s="107"/>
      <c r="D99" s="108" t="s">
        <v>109</v>
      </c>
      <c r="E99" s="109"/>
      <c r="F99" s="109"/>
      <c r="G99" s="109"/>
      <c r="H99" s="109"/>
      <c r="I99" s="109"/>
      <c r="J99" s="110">
        <f>J189</f>
        <v>0</v>
      </c>
      <c r="L99" s="107"/>
    </row>
    <row r="100" spans="2:12" s="9" customFormat="1" ht="19.899999999999999" customHeight="1">
      <c r="B100" s="107"/>
      <c r="D100" s="108" t="s">
        <v>110</v>
      </c>
      <c r="E100" s="109"/>
      <c r="F100" s="109"/>
      <c r="G100" s="109"/>
      <c r="H100" s="109"/>
      <c r="I100" s="109"/>
      <c r="J100" s="110">
        <f>J194</f>
        <v>0</v>
      </c>
      <c r="L100" s="107"/>
    </row>
    <row r="101" spans="2:12" s="9" customFormat="1" ht="19.899999999999999" customHeight="1">
      <c r="B101" s="107"/>
      <c r="D101" s="108" t="s">
        <v>111</v>
      </c>
      <c r="E101" s="109"/>
      <c r="F101" s="109"/>
      <c r="G101" s="109"/>
      <c r="H101" s="109"/>
      <c r="I101" s="109"/>
      <c r="J101" s="110">
        <f>J211</f>
        <v>0</v>
      </c>
      <c r="L101" s="107"/>
    </row>
    <row r="102" spans="2:12" s="9" customFormat="1" ht="19.899999999999999" customHeight="1">
      <c r="B102" s="107"/>
      <c r="D102" s="108" t="s">
        <v>112</v>
      </c>
      <c r="E102" s="109"/>
      <c r="F102" s="109"/>
      <c r="G102" s="109"/>
      <c r="H102" s="109"/>
      <c r="I102" s="109"/>
      <c r="J102" s="110">
        <f>J222</f>
        <v>0</v>
      </c>
      <c r="L102" s="107"/>
    </row>
    <row r="103" spans="2:12" s="9" customFormat="1" ht="19.899999999999999" customHeight="1">
      <c r="B103" s="107"/>
      <c r="D103" s="108" t="s">
        <v>113</v>
      </c>
      <c r="E103" s="109"/>
      <c r="F103" s="109"/>
      <c r="G103" s="109"/>
      <c r="H103" s="109"/>
      <c r="I103" s="109"/>
      <c r="J103" s="110">
        <f>J341</f>
        <v>0</v>
      </c>
      <c r="L103" s="107"/>
    </row>
    <row r="104" spans="2:12" s="9" customFormat="1" ht="14.85" customHeight="1">
      <c r="B104" s="107"/>
      <c r="D104" s="108" t="s">
        <v>114</v>
      </c>
      <c r="E104" s="109"/>
      <c r="F104" s="109"/>
      <c r="G104" s="109"/>
      <c r="H104" s="109"/>
      <c r="I104" s="109"/>
      <c r="J104" s="110">
        <f>J354</f>
        <v>0</v>
      </c>
      <c r="L104" s="107"/>
    </row>
    <row r="105" spans="2:12" s="9" customFormat="1" ht="19.899999999999999" customHeight="1">
      <c r="B105" s="107"/>
      <c r="D105" s="108" t="s">
        <v>115</v>
      </c>
      <c r="E105" s="109"/>
      <c r="F105" s="109"/>
      <c r="G105" s="109"/>
      <c r="H105" s="109"/>
      <c r="I105" s="109"/>
      <c r="J105" s="110">
        <f>J369</f>
        <v>0</v>
      </c>
      <c r="L105" s="107"/>
    </row>
    <row r="106" spans="2:12" s="9" customFormat="1" ht="19.899999999999999" customHeight="1">
      <c r="B106" s="107"/>
      <c r="D106" s="108" t="s">
        <v>116</v>
      </c>
      <c r="E106" s="109"/>
      <c r="F106" s="109"/>
      <c r="G106" s="109"/>
      <c r="H106" s="109"/>
      <c r="I106" s="109"/>
      <c r="J106" s="110">
        <f>J378</f>
        <v>0</v>
      </c>
      <c r="L106" s="107"/>
    </row>
    <row r="107" spans="2:12" s="8" customFormat="1" ht="24.95" customHeight="1">
      <c r="B107" s="103"/>
      <c r="C107" s="241"/>
      <c r="D107" s="242" t="s">
        <v>117</v>
      </c>
      <c r="E107" s="243"/>
      <c r="F107" s="243"/>
      <c r="G107" s="243"/>
      <c r="H107" s="243"/>
      <c r="I107" s="243"/>
      <c r="J107" s="244">
        <f>J380</f>
        <v>0</v>
      </c>
      <c r="L107" s="103"/>
    </row>
    <row r="108" spans="2:12" s="9" customFormat="1" ht="19.899999999999999" customHeight="1">
      <c r="B108" s="107"/>
      <c r="C108" s="245"/>
      <c r="D108" s="246" t="s">
        <v>118</v>
      </c>
      <c r="E108" s="247"/>
      <c r="F108" s="247"/>
      <c r="G108" s="247"/>
      <c r="H108" s="247"/>
      <c r="I108" s="247"/>
      <c r="J108" s="248">
        <f>J381</f>
        <v>0</v>
      </c>
      <c r="L108" s="107"/>
    </row>
    <row r="109" spans="2:12" s="8" customFormat="1" ht="24.95" customHeight="1">
      <c r="B109" s="103"/>
      <c r="C109" s="241"/>
      <c r="D109" s="242" t="s">
        <v>119</v>
      </c>
      <c r="E109" s="243"/>
      <c r="F109" s="243"/>
      <c r="G109" s="243"/>
      <c r="H109" s="243"/>
      <c r="I109" s="243"/>
      <c r="J109" s="244">
        <f>J386</f>
        <v>0</v>
      </c>
      <c r="L109" s="103"/>
    </row>
    <row r="110" spans="2:12" s="8" customFormat="1" ht="24.95" customHeight="1">
      <c r="B110" s="103"/>
      <c r="D110" s="104" t="s">
        <v>120</v>
      </c>
      <c r="E110" s="105"/>
      <c r="F110" s="105"/>
      <c r="G110" s="105"/>
      <c r="H110" s="105"/>
      <c r="I110" s="105"/>
      <c r="J110" s="106">
        <f>J389</f>
        <v>0</v>
      </c>
      <c r="L110" s="103"/>
    </row>
    <row r="111" spans="2:12" s="9" customFormat="1" ht="19.899999999999999" customHeight="1">
      <c r="B111" s="107"/>
      <c r="D111" s="108" t="s">
        <v>121</v>
      </c>
      <c r="E111" s="109"/>
      <c r="F111" s="109"/>
      <c r="G111" s="109"/>
      <c r="H111" s="109"/>
      <c r="I111" s="109"/>
      <c r="J111" s="110">
        <f>J390</f>
        <v>0</v>
      </c>
      <c r="L111" s="107"/>
    </row>
    <row r="112" spans="2:12" s="1" customFormat="1" ht="21.75" customHeight="1">
      <c r="B112" s="31"/>
      <c r="L112" s="31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1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1"/>
    </row>
    <row r="118" spans="2:12" s="1" customFormat="1" ht="24.95" customHeight="1">
      <c r="B118" s="31"/>
      <c r="C118" s="19" t="s">
        <v>122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5" t="s">
        <v>16</v>
      </c>
      <c r="L120" s="31"/>
    </row>
    <row r="121" spans="2:12" s="1" customFormat="1" ht="16.5" customHeight="1">
      <c r="B121" s="31"/>
      <c r="E121" s="290" t="str">
        <f>E7</f>
        <v>PODIVÍN - ul. Hřbitovní, přeložka vodovodu</v>
      </c>
      <c r="F121" s="291"/>
      <c r="G121" s="291"/>
      <c r="H121" s="291"/>
      <c r="L121" s="31"/>
    </row>
    <row r="122" spans="2:12" s="1" customFormat="1" ht="12" customHeight="1">
      <c r="B122" s="31"/>
      <c r="C122" s="25" t="s">
        <v>99</v>
      </c>
      <c r="L122" s="31"/>
    </row>
    <row r="123" spans="2:12" s="1" customFormat="1" ht="16.5" customHeight="1">
      <c r="B123" s="31"/>
      <c r="E123" s="274" t="str">
        <f>E9</f>
        <v>SO 01.1 - Přeložka zásobovacího řadu</v>
      </c>
      <c r="F123" s="289"/>
      <c r="G123" s="289"/>
      <c r="H123" s="289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5" t="s">
        <v>22</v>
      </c>
      <c r="F125" s="23" t="str">
        <f>F12</f>
        <v>Podivín, ul.Hřbitovní</v>
      </c>
      <c r="I125" s="25" t="s">
        <v>24</v>
      </c>
      <c r="J125" s="50" t="str">
        <f>IF(J12="","",J12)</f>
        <v>22. 6. 2023</v>
      </c>
      <c r="L125" s="31"/>
    </row>
    <row r="126" spans="2:12" s="1" customFormat="1" ht="6.95" customHeight="1">
      <c r="B126" s="31"/>
      <c r="L126" s="31"/>
    </row>
    <row r="127" spans="2:12" s="1" customFormat="1" ht="15.2" customHeight="1">
      <c r="B127" s="31"/>
      <c r="C127" s="25" t="s">
        <v>30</v>
      </c>
      <c r="F127" s="23" t="str">
        <f>E15</f>
        <v>Vodovody a kanalizace Břeclav, a.s.</v>
      </c>
      <c r="I127" s="25" t="s">
        <v>36</v>
      </c>
      <c r="J127" s="29" t="str">
        <f>E21</f>
        <v>Jiří Třináctý, DiS.</v>
      </c>
      <c r="L127" s="31"/>
    </row>
    <row r="128" spans="2:12" s="1" customFormat="1" ht="15.2" customHeight="1">
      <c r="B128" s="31"/>
      <c r="C128" s="25" t="s">
        <v>34</v>
      </c>
      <c r="F128" s="23" t="str">
        <f>IF(E18="","",E18)</f>
        <v>Vyplň údaj</v>
      </c>
      <c r="I128" s="25" t="s">
        <v>39</v>
      </c>
      <c r="J128" s="29" t="str">
        <f>E24</f>
        <v>Jiří Třináctý, DiS.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1"/>
      <c r="C130" s="112" t="s">
        <v>123</v>
      </c>
      <c r="D130" s="113" t="s">
        <v>66</v>
      </c>
      <c r="E130" s="113" t="s">
        <v>62</v>
      </c>
      <c r="F130" s="113" t="s">
        <v>63</v>
      </c>
      <c r="G130" s="113" t="s">
        <v>124</v>
      </c>
      <c r="H130" s="113" t="s">
        <v>125</v>
      </c>
      <c r="I130" s="113" t="s">
        <v>126</v>
      </c>
      <c r="J130" s="113" t="s">
        <v>103</v>
      </c>
      <c r="K130" s="114" t="s">
        <v>127</v>
      </c>
      <c r="L130" s="111"/>
      <c r="M130" s="56" t="s">
        <v>1</v>
      </c>
      <c r="N130" s="57" t="s">
        <v>45</v>
      </c>
      <c r="O130" s="57" t="s">
        <v>128</v>
      </c>
      <c r="P130" s="57" t="s">
        <v>129</v>
      </c>
      <c r="Q130" s="57" t="s">
        <v>130</v>
      </c>
      <c r="R130" s="57" t="s">
        <v>131</v>
      </c>
      <c r="S130" s="57" t="s">
        <v>132</v>
      </c>
      <c r="T130" s="58" t="s">
        <v>133</v>
      </c>
    </row>
    <row r="131" spans="2:65" s="1" customFormat="1" ht="22.9" customHeight="1">
      <c r="B131" s="31"/>
      <c r="C131" s="61" t="s">
        <v>134</v>
      </c>
      <c r="J131" s="115">
        <f>BK131</f>
        <v>0</v>
      </c>
      <c r="L131" s="31"/>
      <c r="M131" s="59"/>
      <c r="N131" s="51"/>
      <c r="O131" s="51"/>
      <c r="P131" s="116">
        <f>P132+P380+P386+P389</f>
        <v>0</v>
      </c>
      <c r="Q131" s="51"/>
      <c r="R131" s="116">
        <f>R132+R380+R386+R389</f>
        <v>1279.5243354300001</v>
      </c>
      <c r="S131" s="51"/>
      <c r="T131" s="117">
        <f>T132+T380+T386+T389</f>
        <v>34.828800000000001</v>
      </c>
      <c r="AT131" s="15" t="s">
        <v>80</v>
      </c>
      <c r="AU131" s="15" t="s">
        <v>105</v>
      </c>
      <c r="BK131" s="118">
        <f>BK132+BK380+BK386+BK389</f>
        <v>0</v>
      </c>
    </row>
    <row r="132" spans="2:65" s="11" customFormat="1" ht="25.9" customHeight="1">
      <c r="B132" s="119"/>
      <c r="D132" s="120" t="s">
        <v>80</v>
      </c>
      <c r="E132" s="121" t="s">
        <v>135</v>
      </c>
      <c r="F132" s="121" t="s">
        <v>136</v>
      </c>
      <c r="I132" s="122"/>
      <c r="J132" s="123">
        <f>BK132</f>
        <v>0</v>
      </c>
      <c r="L132" s="119"/>
      <c r="M132" s="124"/>
      <c r="P132" s="125">
        <f>P133+P184+P189+P194+P211+P222+P341+P369+P378</f>
        <v>0</v>
      </c>
      <c r="R132" s="125">
        <f>R133+R184+R189+R194+R211+R222+R341+R369+R378</f>
        <v>1279.5243354300001</v>
      </c>
      <c r="T132" s="126">
        <f>T133+T184+T189+T194+T211+T222+T341+T369+T378</f>
        <v>34.828800000000001</v>
      </c>
      <c r="AR132" s="120" t="s">
        <v>89</v>
      </c>
      <c r="AT132" s="127" t="s">
        <v>80</v>
      </c>
      <c r="AU132" s="127" t="s">
        <v>81</v>
      </c>
      <c r="AY132" s="120" t="s">
        <v>137</v>
      </c>
      <c r="BK132" s="128">
        <f>BK133+BK184+BK189+BK194+BK211+BK222+BK341+BK369+BK378</f>
        <v>0</v>
      </c>
    </row>
    <row r="133" spans="2:65" s="11" customFormat="1" ht="22.9" customHeight="1">
      <c r="B133" s="119"/>
      <c r="D133" s="120" t="s">
        <v>80</v>
      </c>
      <c r="E133" s="129" t="s">
        <v>89</v>
      </c>
      <c r="F133" s="129" t="s">
        <v>138</v>
      </c>
      <c r="I133" s="122"/>
      <c r="J133" s="130">
        <f>BK133</f>
        <v>0</v>
      </c>
      <c r="L133" s="119"/>
      <c r="M133" s="124"/>
      <c r="P133" s="125">
        <f>SUM(P134:P183)</f>
        <v>0</v>
      </c>
      <c r="R133" s="125">
        <f>SUM(R134:R183)</f>
        <v>1204.4712184</v>
      </c>
      <c r="T133" s="126">
        <f>SUM(T134:T183)</f>
        <v>26.611200000000004</v>
      </c>
      <c r="AR133" s="120" t="s">
        <v>89</v>
      </c>
      <c r="AT133" s="127" t="s">
        <v>80</v>
      </c>
      <c r="AU133" s="127" t="s">
        <v>89</v>
      </c>
      <c r="AY133" s="120" t="s">
        <v>137</v>
      </c>
      <c r="BK133" s="128">
        <f>SUM(BK134:BK183)</f>
        <v>0</v>
      </c>
    </row>
    <row r="134" spans="2:65" s="1" customFormat="1" ht="16.5" customHeight="1">
      <c r="B134" s="31"/>
      <c r="C134" s="131" t="s">
        <v>89</v>
      </c>
      <c r="D134" s="131" t="s">
        <v>139</v>
      </c>
      <c r="E134" s="132" t="s">
        <v>140</v>
      </c>
      <c r="F134" s="133" t="s">
        <v>141</v>
      </c>
      <c r="G134" s="134" t="s">
        <v>142</v>
      </c>
      <c r="H134" s="135">
        <v>15</v>
      </c>
      <c r="I134" s="136"/>
      <c r="J134" s="137">
        <f>ROUND(I134*H134,2)</f>
        <v>0</v>
      </c>
      <c r="K134" s="133" t="s">
        <v>143</v>
      </c>
      <c r="L134" s="31"/>
      <c r="M134" s="138" t="s">
        <v>1</v>
      </c>
      <c r="N134" s="139" t="s">
        <v>46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144</v>
      </c>
      <c r="AT134" s="142" t="s">
        <v>139</v>
      </c>
      <c r="AU134" s="142" t="s">
        <v>91</v>
      </c>
      <c r="AY134" s="15" t="s">
        <v>137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89</v>
      </c>
      <c r="BK134" s="143">
        <f>ROUND(I134*H134,2)</f>
        <v>0</v>
      </c>
      <c r="BL134" s="15" t="s">
        <v>144</v>
      </c>
      <c r="BM134" s="142" t="s">
        <v>145</v>
      </c>
    </row>
    <row r="135" spans="2:65" s="12" customFormat="1">
      <c r="B135" s="144"/>
      <c r="D135" s="145" t="s">
        <v>146</v>
      </c>
      <c r="E135" s="146" t="s">
        <v>1</v>
      </c>
      <c r="F135" s="147" t="s">
        <v>8</v>
      </c>
      <c r="H135" s="148">
        <v>15</v>
      </c>
      <c r="I135" s="149"/>
      <c r="L135" s="144"/>
      <c r="M135" s="150"/>
      <c r="T135" s="151"/>
      <c r="AT135" s="146" t="s">
        <v>146</v>
      </c>
      <c r="AU135" s="146" t="s">
        <v>91</v>
      </c>
      <c r="AV135" s="12" t="s">
        <v>91</v>
      </c>
      <c r="AW135" s="12" t="s">
        <v>38</v>
      </c>
      <c r="AX135" s="12" t="s">
        <v>89</v>
      </c>
      <c r="AY135" s="146" t="s">
        <v>137</v>
      </c>
    </row>
    <row r="136" spans="2:65" s="1" customFormat="1" ht="16.5" customHeight="1">
      <c r="B136" s="31"/>
      <c r="C136" s="131" t="s">
        <v>91</v>
      </c>
      <c r="D136" s="131" t="s">
        <v>139</v>
      </c>
      <c r="E136" s="132" t="s">
        <v>147</v>
      </c>
      <c r="F136" s="133" t="s">
        <v>148</v>
      </c>
      <c r="G136" s="134" t="s">
        <v>149</v>
      </c>
      <c r="H136" s="135">
        <v>35.200000000000003</v>
      </c>
      <c r="I136" s="136"/>
      <c r="J136" s="137">
        <f>ROUND(I136*H136,2)</f>
        <v>0</v>
      </c>
      <c r="K136" s="133" t="s">
        <v>143</v>
      </c>
      <c r="L136" s="31"/>
      <c r="M136" s="138" t="s">
        <v>1</v>
      </c>
      <c r="N136" s="139" t="s">
        <v>46</v>
      </c>
      <c r="P136" s="140">
        <f>O136*H136</f>
        <v>0</v>
      </c>
      <c r="Q136" s="140">
        <v>0</v>
      </c>
      <c r="R136" s="140">
        <f>Q136*H136</f>
        <v>0</v>
      </c>
      <c r="S136" s="140">
        <v>0.44</v>
      </c>
      <c r="T136" s="141">
        <f>S136*H136</f>
        <v>15.488000000000001</v>
      </c>
      <c r="AR136" s="142" t="s">
        <v>144</v>
      </c>
      <c r="AT136" s="142" t="s">
        <v>139</v>
      </c>
      <c r="AU136" s="142" t="s">
        <v>91</v>
      </c>
      <c r="AY136" s="15" t="s">
        <v>137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89</v>
      </c>
      <c r="BK136" s="143">
        <f>ROUND(I136*H136,2)</f>
        <v>0</v>
      </c>
      <c r="BL136" s="15" t="s">
        <v>144</v>
      </c>
      <c r="BM136" s="142" t="s">
        <v>150</v>
      </c>
    </row>
    <row r="137" spans="2:65" s="12" customFormat="1">
      <c r="B137" s="144"/>
      <c r="D137" s="145" t="s">
        <v>146</v>
      </c>
      <c r="E137" s="146" t="s">
        <v>1</v>
      </c>
      <c r="F137" s="147" t="s">
        <v>151</v>
      </c>
      <c r="H137" s="148">
        <v>9</v>
      </c>
      <c r="I137" s="149"/>
      <c r="L137" s="144"/>
      <c r="M137" s="150"/>
      <c r="T137" s="151"/>
      <c r="AT137" s="146" t="s">
        <v>146</v>
      </c>
      <c r="AU137" s="146" t="s">
        <v>91</v>
      </c>
      <c r="AV137" s="12" t="s">
        <v>91</v>
      </c>
      <c r="AW137" s="12" t="s">
        <v>38</v>
      </c>
      <c r="AX137" s="12" t="s">
        <v>81</v>
      </c>
      <c r="AY137" s="146" t="s">
        <v>137</v>
      </c>
    </row>
    <row r="138" spans="2:65" s="12" customFormat="1">
      <c r="B138" s="144"/>
      <c r="D138" s="145" t="s">
        <v>146</v>
      </c>
      <c r="E138" s="146" t="s">
        <v>1</v>
      </c>
      <c r="F138" s="147" t="s">
        <v>152</v>
      </c>
      <c r="H138" s="148">
        <v>26.2</v>
      </c>
      <c r="I138" s="149"/>
      <c r="L138" s="144"/>
      <c r="M138" s="150"/>
      <c r="T138" s="151"/>
      <c r="AT138" s="146" t="s">
        <v>146</v>
      </c>
      <c r="AU138" s="146" t="s">
        <v>91</v>
      </c>
      <c r="AV138" s="12" t="s">
        <v>91</v>
      </c>
      <c r="AW138" s="12" t="s">
        <v>38</v>
      </c>
      <c r="AX138" s="12" t="s">
        <v>81</v>
      </c>
      <c r="AY138" s="146" t="s">
        <v>137</v>
      </c>
    </row>
    <row r="139" spans="2:65" s="13" customFormat="1">
      <c r="B139" s="152"/>
      <c r="D139" s="145" t="s">
        <v>146</v>
      </c>
      <c r="E139" s="153" t="s">
        <v>1</v>
      </c>
      <c r="F139" s="154" t="s">
        <v>153</v>
      </c>
      <c r="H139" s="155">
        <v>35.200000000000003</v>
      </c>
      <c r="I139" s="156"/>
      <c r="L139" s="152"/>
      <c r="M139" s="157"/>
      <c r="T139" s="158"/>
      <c r="AT139" s="153" t="s">
        <v>146</v>
      </c>
      <c r="AU139" s="153" t="s">
        <v>91</v>
      </c>
      <c r="AV139" s="13" t="s">
        <v>144</v>
      </c>
      <c r="AW139" s="13" t="s">
        <v>38</v>
      </c>
      <c r="AX139" s="13" t="s">
        <v>89</v>
      </c>
      <c r="AY139" s="153" t="s">
        <v>137</v>
      </c>
    </row>
    <row r="140" spans="2:65" s="1" customFormat="1" ht="16.5" customHeight="1">
      <c r="B140" s="31"/>
      <c r="C140" s="131" t="s">
        <v>154</v>
      </c>
      <c r="D140" s="131" t="s">
        <v>139</v>
      </c>
      <c r="E140" s="132" t="s">
        <v>155</v>
      </c>
      <c r="F140" s="133" t="s">
        <v>156</v>
      </c>
      <c r="G140" s="134" t="s">
        <v>149</v>
      </c>
      <c r="H140" s="135">
        <v>35.200000000000003</v>
      </c>
      <c r="I140" s="136"/>
      <c r="J140" s="137">
        <f>ROUND(I140*H140,2)</f>
        <v>0</v>
      </c>
      <c r="K140" s="133" t="s">
        <v>143</v>
      </c>
      <c r="L140" s="31"/>
      <c r="M140" s="138" t="s">
        <v>1</v>
      </c>
      <c r="N140" s="139" t="s">
        <v>46</v>
      </c>
      <c r="P140" s="140">
        <f>O140*H140</f>
        <v>0</v>
      </c>
      <c r="Q140" s="140">
        <v>0</v>
      </c>
      <c r="R140" s="140">
        <f>Q140*H140</f>
        <v>0</v>
      </c>
      <c r="S140" s="140">
        <v>0.316</v>
      </c>
      <c r="T140" s="141">
        <f>S140*H140</f>
        <v>11.123200000000001</v>
      </c>
      <c r="AR140" s="142" t="s">
        <v>144</v>
      </c>
      <c r="AT140" s="142" t="s">
        <v>139</v>
      </c>
      <c r="AU140" s="142" t="s">
        <v>91</v>
      </c>
      <c r="AY140" s="15" t="s">
        <v>137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89</v>
      </c>
      <c r="BK140" s="143">
        <f>ROUND(I140*H140,2)</f>
        <v>0</v>
      </c>
      <c r="BL140" s="15" t="s">
        <v>144</v>
      </c>
      <c r="BM140" s="142" t="s">
        <v>157</v>
      </c>
    </row>
    <row r="141" spans="2:65" s="12" customFormat="1">
      <c r="B141" s="144"/>
      <c r="D141" s="145" t="s">
        <v>146</v>
      </c>
      <c r="E141" s="146" t="s">
        <v>1</v>
      </c>
      <c r="F141" s="147" t="s">
        <v>151</v>
      </c>
      <c r="H141" s="148">
        <v>9</v>
      </c>
      <c r="I141" s="149"/>
      <c r="L141" s="144"/>
      <c r="M141" s="150"/>
      <c r="T141" s="151"/>
      <c r="AT141" s="146" t="s">
        <v>146</v>
      </c>
      <c r="AU141" s="146" t="s">
        <v>91</v>
      </c>
      <c r="AV141" s="12" t="s">
        <v>91</v>
      </c>
      <c r="AW141" s="12" t="s">
        <v>38</v>
      </c>
      <c r="AX141" s="12" t="s">
        <v>81</v>
      </c>
      <c r="AY141" s="146" t="s">
        <v>137</v>
      </c>
    </row>
    <row r="142" spans="2:65" s="12" customFormat="1">
      <c r="B142" s="144"/>
      <c r="D142" s="145" t="s">
        <v>146</v>
      </c>
      <c r="E142" s="146" t="s">
        <v>1</v>
      </c>
      <c r="F142" s="147" t="s">
        <v>158</v>
      </c>
      <c r="H142" s="148">
        <v>26.2</v>
      </c>
      <c r="I142" s="149"/>
      <c r="L142" s="144"/>
      <c r="M142" s="150"/>
      <c r="T142" s="151"/>
      <c r="AT142" s="146" t="s">
        <v>146</v>
      </c>
      <c r="AU142" s="146" t="s">
        <v>91</v>
      </c>
      <c r="AV142" s="12" t="s">
        <v>91</v>
      </c>
      <c r="AW142" s="12" t="s">
        <v>38</v>
      </c>
      <c r="AX142" s="12" t="s">
        <v>81</v>
      </c>
      <c r="AY142" s="146" t="s">
        <v>137</v>
      </c>
    </row>
    <row r="143" spans="2:65" s="13" customFormat="1">
      <c r="B143" s="152"/>
      <c r="D143" s="145" t="s">
        <v>146</v>
      </c>
      <c r="E143" s="153" t="s">
        <v>1</v>
      </c>
      <c r="F143" s="154" t="s">
        <v>153</v>
      </c>
      <c r="H143" s="155">
        <v>35.200000000000003</v>
      </c>
      <c r="I143" s="156"/>
      <c r="L143" s="152"/>
      <c r="M143" s="157"/>
      <c r="T143" s="158"/>
      <c r="AT143" s="153" t="s">
        <v>146</v>
      </c>
      <c r="AU143" s="153" t="s">
        <v>91</v>
      </c>
      <c r="AV143" s="13" t="s">
        <v>144</v>
      </c>
      <c r="AW143" s="13" t="s">
        <v>38</v>
      </c>
      <c r="AX143" s="13" t="s">
        <v>89</v>
      </c>
      <c r="AY143" s="153" t="s">
        <v>137</v>
      </c>
    </row>
    <row r="144" spans="2:65" s="1" customFormat="1" ht="16.5" customHeight="1">
      <c r="B144" s="31"/>
      <c r="C144" s="131" t="s">
        <v>144</v>
      </c>
      <c r="D144" s="131" t="s">
        <v>139</v>
      </c>
      <c r="E144" s="132" t="s">
        <v>159</v>
      </c>
      <c r="F144" s="133" t="s">
        <v>160</v>
      </c>
      <c r="G144" s="134" t="s">
        <v>161</v>
      </c>
      <c r="H144" s="135">
        <v>240</v>
      </c>
      <c r="I144" s="136"/>
      <c r="J144" s="137">
        <f>ROUND(I144*H144,2)</f>
        <v>0</v>
      </c>
      <c r="K144" s="133" t="s">
        <v>143</v>
      </c>
      <c r="L144" s="31"/>
      <c r="M144" s="138" t="s">
        <v>1</v>
      </c>
      <c r="N144" s="139" t="s">
        <v>46</v>
      </c>
      <c r="P144" s="140">
        <f>O144*H144</f>
        <v>0</v>
      </c>
      <c r="Q144" s="140">
        <v>3.0000000000000001E-5</v>
      </c>
      <c r="R144" s="140">
        <f>Q144*H144</f>
        <v>7.1999999999999998E-3</v>
      </c>
      <c r="S144" s="140">
        <v>0</v>
      </c>
      <c r="T144" s="141">
        <f>S144*H144</f>
        <v>0</v>
      </c>
      <c r="AR144" s="142" t="s">
        <v>144</v>
      </c>
      <c r="AT144" s="142" t="s">
        <v>139</v>
      </c>
      <c r="AU144" s="142" t="s">
        <v>91</v>
      </c>
      <c r="AY144" s="15" t="s">
        <v>137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89</v>
      </c>
      <c r="BK144" s="143">
        <f>ROUND(I144*H144,2)</f>
        <v>0</v>
      </c>
      <c r="BL144" s="15" t="s">
        <v>144</v>
      </c>
      <c r="BM144" s="142" t="s">
        <v>162</v>
      </c>
    </row>
    <row r="145" spans="2:65" s="12" customFormat="1">
      <c r="B145" s="144"/>
      <c r="D145" s="145" t="s">
        <v>146</v>
      </c>
      <c r="E145" s="146" t="s">
        <v>1</v>
      </c>
      <c r="F145" s="147" t="s">
        <v>163</v>
      </c>
      <c r="H145" s="148">
        <v>240</v>
      </c>
      <c r="I145" s="149"/>
      <c r="L145" s="144"/>
      <c r="M145" s="150"/>
      <c r="T145" s="151"/>
      <c r="AT145" s="146" t="s">
        <v>146</v>
      </c>
      <c r="AU145" s="146" t="s">
        <v>91</v>
      </c>
      <c r="AV145" s="12" t="s">
        <v>91</v>
      </c>
      <c r="AW145" s="12" t="s">
        <v>38</v>
      </c>
      <c r="AX145" s="12" t="s">
        <v>89</v>
      </c>
      <c r="AY145" s="146" t="s">
        <v>137</v>
      </c>
    </row>
    <row r="146" spans="2:65" s="1" customFormat="1" ht="16.5" customHeight="1">
      <c r="B146" s="31"/>
      <c r="C146" s="131" t="s">
        <v>164</v>
      </c>
      <c r="D146" s="131" t="s">
        <v>139</v>
      </c>
      <c r="E146" s="132" t="s">
        <v>165</v>
      </c>
      <c r="F146" s="133" t="s">
        <v>166</v>
      </c>
      <c r="G146" s="134" t="s">
        <v>167</v>
      </c>
      <c r="H146" s="135">
        <v>10</v>
      </c>
      <c r="I146" s="136"/>
      <c r="J146" s="137">
        <f>ROUND(I146*H146,2)</f>
        <v>0</v>
      </c>
      <c r="K146" s="133" t="s">
        <v>143</v>
      </c>
      <c r="L146" s="31"/>
      <c r="M146" s="138" t="s">
        <v>1</v>
      </c>
      <c r="N146" s="139" t="s">
        <v>46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144</v>
      </c>
      <c r="AT146" s="142" t="s">
        <v>139</v>
      </c>
      <c r="AU146" s="142" t="s">
        <v>91</v>
      </c>
      <c r="AY146" s="15" t="s">
        <v>137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89</v>
      </c>
      <c r="BK146" s="143">
        <f>ROUND(I146*H146,2)</f>
        <v>0</v>
      </c>
      <c r="BL146" s="15" t="s">
        <v>144</v>
      </c>
      <c r="BM146" s="142" t="s">
        <v>168</v>
      </c>
    </row>
    <row r="147" spans="2:65" s="12" customFormat="1">
      <c r="B147" s="144"/>
      <c r="D147" s="145" t="s">
        <v>146</v>
      </c>
      <c r="E147" s="146" t="s">
        <v>1</v>
      </c>
      <c r="F147" s="147" t="s">
        <v>169</v>
      </c>
      <c r="H147" s="148">
        <v>10</v>
      </c>
      <c r="I147" s="149"/>
      <c r="L147" s="144"/>
      <c r="M147" s="150"/>
      <c r="T147" s="151"/>
      <c r="AT147" s="146" t="s">
        <v>146</v>
      </c>
      <c r="AU147" s="146" t="s">
        <v>91</v>
      </c>
      <c r="AV147" s="12" t="s">
        <v>91</v>
      </c>
      <c r="AW147" s="12" t="s">
        <v>38</v>
      </c>
      <c r="AX147" s="12" t="s">
        <v>89</v>
      </c>
      <c r="AY147" s="146" t="s">
        <v>137</v>
      </c>
    </row>
    <row r="148" spans="2:65" s="1" customFormat="1" ht="16.5" customHeight="1">
      <c r="B148" s="31"/>
      <c r="C148" s="131" t="s">
        <v>170</v>
      </c>
      <c r="D148" s="131" t="s">
        <v>139</v>
      </c>
      <c r="E148" s="132" t="s">
        <v>171</v>
      </c>
      <c r="F148" s="133" t="s">
        <v>172</v>
      </c>
      <c r="G148" s="134" t="s">
        <v>173</v>
      </c>
      <c r="H148" s="135">
        <v>1</v>
      </c>
      <c r="I148" s="136"/>
      <c r="J148" s="137">
        <f>ROUND(I148*H148,2)</f>
        <v>0</v>
      </c>
      <c r="K148" s="133" t="s">
        <v>143</v>
      </c>
      <c r="L148" s="31"/>
      <c r="M148" s="138" t="s">
        <v>1</v>
      </c>
      <c r="N148" s="139" t="s">
        <v>46</v>
      </c>
      <c r="P148" s="140">
        <f>O148*H148</f>
        <v>0</v>
      </c>
      <c r="Q148" s="140">
        <v>3.6900000000000002E-2</v>
      </c>
      <c r="R148" s="140">
        <f>Q148*H148</f>
        <v>3.6900000000000002E-2</v>
      </c>
      <c r="S148" s="140">
        <v>0</v>
      </c>
      <c r="T148" s="141">
        <f>S148*H148</f>
        <v>0</v>
      </c>
      <c r="AR148" s="142" t="s">
        <v>144</v>
      </c>
      <c r="AT148" s="142" t="s">
        <v>139</v>
      </c>
      <c r="AU148" s="142" t="s">
        <v>91</v>
      </c>
      <c r="AY148" s="15" t="s">
        <v>137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89</v>
      </c>
      <c r="BK148" s="143">
        <f>ROUND(I148*H148,2)</f>
        <v>0</v>
      </c>
      <c r="BL148" s="15" t="s">
        <v>144</v>
      </c>
      <c r="BM148" s="142" t="s">
        <v>174</v>
      </c>
    </row>
    <row r="149" spans="2:65" s="12" customFormat="1">
      <c r="B149" s="144"/>
      <c r="D149" s="145" t="s">
        <v>146</v>
      </c>
      <c r="E149" s="146" t="s">
        <v>1</v>
      </c>
      <c r="F149" s="147" t="s">
        <v>175</v>
      </c>
      <c r="H149" s="148">
        <v>1</v>
      </c>
      <c r="I149" s="149"/>
      <c r="L149" s="144"/>
      <c r="M149" s="150"/>
      <c r="T149" s="151"/>
      <c r="AT149" s="146" t="s">
        <v>146</v>
      </c>
      <c r="AU149" s="146" t="s">
        <v>91</v>
      </c>
      <c r="AV149" s="12" t="s">
        <v>91</v>
      </c>
      <c r="AW149" s="12" t="s">
        <v>38</v>
      </c>
      <c r="AX149" s="12" t="s">
        <v>81</v>
      </c>
      <c r="AY149" s="146" t="s">
        <v>137</v>
      </c>
    </row>
    <row r="150" spans="2:65" s="13" customFormat="1">
      <c r="B150" s="152"/>
      <c r="D150" s="145" t="s">
        <v>146</v>
      </c>
      <c r="E150" s="153" t="s">
        <v>1</v>
      </c>
      <c r="F150" s="154" t="s">
        <v>153</v>
      </c>
      <c r="H150" s="155">
        <v>1</v>
      </c>
      <c r="I150" s="156"/>
      <c r="L150" s="152"/>
      <c r="M150" s="157"/>
      <c r="T150" s="158"/>
      <c r="AT150" s="153" t="s">
        <v>146</v>
      </c>
      <c r="AU150" s="153" t="s">
        <v>91</v>
      </c>
      <c r="AV150" s="13" t="s">
        <v>144</v>
      </c>
      <c r="AW150" s="13" t="s">
        <v>38</v>
      </c>
      <c r="AX150" s="13" t="s">
        <v>89</v>
      </c>
      <c r="AY150" s="153" t="s">
        <v>137</v>
      </c>
    </row>
    <row r="151" spans="2:65" s="1" customFormat="1" ht="16.5" customHeight="1">
      <c r="B151" s="31"/>
      <c r="C151" s="131" t="s">
        <v>176</v>
      </c>
      <c r="D151" s="131" t="s">
        <v>139</v>
      </c>
      <c r="E151" s="132" t="s">
        <v>177</v>
      </c>
      <c r="F151" s="133" t="s">
        <v>178</v>
      </c>
      <c r="G151" s="134" t="s">
        <v>173</v>
      </c>
      <c r="H151" s="135">
        <v>9</v>
      </c>
      <c r="I151" s="136"/>
      <c r="J151" s="137">
        <f>ROUND(I151*H151,2)</f>
        <v>0</v>
      </c>
      <c r="K151" s="133" t="s">
        <v>143</v>
      </c>
      <c r="L151" s="31"/>
      <c r="M151" s="138" t="s">
        <v>1</v>
      </c>
      <c r="N151" s="139" t="s">
        <v>46</v>
      </c>
      <c r="P151" s="140">
        <f>O151*H151</f>
        <v>0</v>
      </c>
      <c r="Q151" s="140">
        <v>3.6900000000000002E-2</v>
      </c>
      <c r="R151" s="140">
        <f>Q151*H151</f>
        <v>0.33210000000000001</v>
      </c>
      <c r="S151" s="140">
        <v>0</v>
      </c>
      <c r="T151" s="141">
        <f>S151*H151</f>
        <v>0</v>
      </c>
      <c r="AR151" s="142" t="s">
        <v>144</v>
      </c>
      <c r="AT151" s="142" t="s">
        <v>139</v>
      </c>
      <c r="AU151" s="142" t="s">
        <v>91</v>
      </c>
      <c r="AY151" s="15" t="s">
        <v>137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89</v>
      </c>
      <c r="BK151" s="143">
        <f>ROUND(I151*H151,2)</f>
        <v>0</v>
      </c>
      <c r="BL151" s="15" t="s">
        <v>144</v>
      </c>
      <c r="BM151" s="142" t="s">
        <v>179</v>
      </c>
    </row>
    <row r="152" spans="2:65" s="12" customFormat="1">
      <c r="B152" s="144"/>
      <c r="D152" s="145" t="s">
        <v>146</v>
      </c>
      <c r="E152" s="146" t="s">
        <v>1</v>
      </c>
      <c r="F152" s="147" t="s">
        <v>180</v>
      </c>
      <c r="H152" s="148">
        <v>4</v>
      </c>
      <c r="I152" s="149"/>
      <c r="L152" s="144"/>
      <c r="M152" s="150"/>
      <c r="T152" s="151"/>
      <c r="AT152" s="146" t="s">
        <v>146</v>
      </c>
      <c r="AU152" s="146" t="s">
        <v>91</v>
      </c>
      <c r="AV152" s="12" t="s">
        <v>91</v>
      </c>
      <c r="AW152" s="12" t="s">
        <v>38</v>
      </c>
      <c r="AX152" s="12" t="s">
        <v>81</v>
      </c>
      <c r="AY152" s="146" t="s">
        <v>137</v>
      </c>
    </row>
    <row r="153" spans="2:65" s="12" customFormat="1">
      <c r="B153" s="144"/>
      <c r="D153" s="145" t="s">
        <v>146</v>
      </c>
      <c r="E153" s="146" t="s">
        <v>1</v>
      </c>
      <c r="F153" s="147" t="s">
        <v>181</v>
      </c>
      <c r="H153" s="148">
        <v>5</v>
      </c>
      <c r="I153" s="149"/>
      <c r="L153" s="144"/>
      <c r="M153" s="150"/>
      <c r="T153" s="151"/>
      <c r="AT153" s="146" t="s">
        <v>146</v>
      </c>
      <c r="AU153" s="146" t="s">
        <v>91</v>
      </c>
      <c r="AV153" s="12" t="s">
        <v>91</v>
      </c>
      <c r="AW153" s="12" t="s">
        <v>38</v>
      </c>
      <c r="AX153" s="12" t="s">
        <v>81</v>
      </c>
      <c r="AY153" s="146" t="s">
        <v>137</v>
      </c>
    </row>
    <row r="154" spans="2:65" s="13" customFormat="1">
      <c r="B154" s="152"/>
      <c r="D154" s="145" t="s">
        <v>146</v>
      </c>
      <c r="E154" s="153" t="s">
        <v>1</v>
      </c>
      <c r="F154" s="154" t="s">
        <v>153</v>
      </c>
      <c r="H154" s="155">
        <v>9</v>
      </c>
      <c r="I154" s="156"/>
      <c r="L154" s="152"/>
      <c r="M154" s="157"/>
      <c r="T154" s="158"/>
      <c r="AT154" s="153" t="s">
        <v>146</v>
      </c>
      <c r="AU154" s="153" t="s">
        <v>91</v>
      </c>
      <c r="AV154" s="13" t="s">
        <v>144</v>
      </c>
      <c r="AW154" s="13" t="s">
        <v>38</v>
      </c>
      <c r="AX154" s="13" t="s">
        <v>89</v>
      </c>
      <c r="AY154" s="153" t="s">
        <v>137</v>
      </c>
    </row>
    <row r="155" spans="2:65" s="1" customFormat="1" ht="16.5" customHeight="1">
      <c r="B155" s="31"/>
      <c r="C155" s="131" t="s">
        <v>182</v>
      </c>
      <c r="D155" s="131" t="s">
        <v>139</v>
      </c>
      <c r="E155" s="132" t="s">
        <v>183</v>
      </c>
      <c r="F155" s="133" t="s">
        <v>184</v>
      </c>
      <c r="G155" s="134" t="s">
        <v>185</v>
      </c>
      <c r="H155" s="135">
        <v>40</v>
      </c>
      <c r="I155" s="136"/>
      <c r="J155" s="137">
        <f>ROUND(I155*H155,2)</f>
        <v>0</v>
      </c>
      <c r="K155" s="133" t="s">
        <v>143</v>
      </c>
      <c r="L155" s="31"/>
      <c r="M155" s="138" t="s">
        <v>1</v>
      </c>
      <c r="N155" s="139" t="s">
        <v>46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144</v>
      </c>
      <c r="AT155" s="142" t="s">
        <v>139</v>
      </c>
      <c r="AU155" s="142" t="s">
        <v>91</v>
      </c>
      <c r="AY155" s="15" t="s">
        <v>137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89</v>
      </c>
      <c r="BK155" s="143">
        <f>ROUND(I155*H155,2)</f>
        <v>0</v>
      </c>
      <c r="BL155" s="15" t="s">
        <v>144</v>
      </c>
      <c r="BM155" s="142" t="s">
        <v>186</v>
      </c>
    </row>
    <row r="156" spans="2:65" s="12" customFormat="1">
      <c r="B156" s="144"/>
      <c r="D156" s="145" t="s">
        <v>146</v>
      </c>
      <c r="E156" s="146" t="s">
        <v>1</v>
      </c>
      <c r="F156" s="147" t="s">
        <v>187</v>
      </c>
      <c r="H156" s="148">
        <v>40</v>
      </c>
      <c r="I156" s="149"/>
      <c r="L156" s="144"/>
      <c r="M156" s="150"/>
      <c r="T156" s="151"/>
      <c r="AT156" s="146" t="s">
        <v>146</v>
      </c>
      <c r="AU156" s="146" t="s">
        <v>91</v>
      </c>
      <c r="AV156" s="12" t="s">
        <v>91</v>
      </c>
      <c r="AW156" s="12" t="s">
        <v>38</v>
      </c>
      <c r="AX156" s="12" t="s">
        <v>89</v>
      </c>
      <c r="AY156" s="146" t="s">
        <v>137</v>
      </c>
    </row>
    <row r="157" spans="2:65" s="1" customFormat="1" ht="21.75" customHeight="1">
      <c r="B157" s="31"/>
      <c r="C157" s="131" t="s">
        <v>188</v>
      </c>
      <c r="D157" s="131" t="s">
        <v>139</v>
      </c>
      <c r="E157" s="132" t="s">
        <v>189</v>
      </c>
      <c r="F157" s="133" t="s">
        <v>190</v>
      </c>
      <c r="G157" s="134" t="s">
        <v>185</v>
      </c>
      <c r="H157" s="135">
        <v>67.55</v>
      </c>
      <c r="I157" s="136"/>
      <c r="J157" s="137">
        <f>ROUND(I157*H157,2)</f>
        <v>0</v>
      </c>
      <c r="K157" s="133" t="s">
        <v>143</v>
      </c>
      <c r="L157" s="31"/>
      <c r="M157" s="138" t="s">
        <v>1</v>
      </c>
      <c r="N157" s="139" t="s">
        <v>46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144</v>
      </c>
      <c r="AT157" s="142" t="s">
        <v>139</v>
      </c>
      <c r="AU157" s="142" t="s">
        <v>91</v>
      </c>
      <c r="AY157" s="15" t="s">
        <v>137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89</v>
      </c>
      <c r="BK157" s="143">
        <f>ROUND(I157*H157,2)</f>
        <v>0</v>
      </c>
      <c r="BL157" s="15" t="s">
        <v>144</v>
      </c>
      <c r="BM157" s="142" t="s">
        <v>191</v>
      </c>
    </row>
    <row r="158" spans="2:65" s="12" customFormat="1">
      <c r="B158" s="144"/>
      <c r="D158" s="145" t="s">
        <v>146</v>
      </c>
      <c r="E158" s="146" t="s">
        <v>1</v>
      </c>
      <c r="F158" s="147" t="s">
        <v>192</v>
      </c>
      <c r="H158" s="148">
        <v>67.55</v>
      </c>
      <c r="I158" s="149"/>
      <c r="L158" s="144"/>
      <c r="M158" s="150"/>
      <c r="T158" s="151"/>
      <c r="AT158" s="146" t="s">
        <v>146</v>
      </c>
      <c r="AU158" s="146" t="s">
        <v>91</v>
      </c>
      <c r="AV158" s="12" t="s">
        <v>91</v>
      </c>
      <c r="AW158" s="12" t="s">
        <v>38</v>
      </c>
      <c r="AX158" s="12" t="s">
        <v>89</v>
      </c>
      <c r="AY158" s="146" t="s">
        <v>137</v>
      </c>
    </row>
    <row r="159" spans="2:65" s="1" customFormat="1" ht="21.75" customHeight="1">
      <c r="B159" s="31"/>
      <c r="C159" s="131" t="s">
        <v>169</v>
      </c>
      <c r="D159" s="131" t="s">
        <v>139</v>
      </c>
      <c r="E159" s="132" t="s">
        <v>193</v>
      </c>
      <c r="F159" s="133" t="s">
        <v>194</v>
      </c>
      <c r="G159" s="134" t="s">
        <v>185</v>
      </c>
      <c r="H159" s="135">
        <v>706.74</v>
      </c>
      <c r="I159" s="136"/>
      <c r="J159" s="137">
        <f>ROUND(I159*H159,2)</f>
        <v>0</v>
      </c>
      <c r="K159" s="133" t="s">
        <v>143</v>
      </c>
      <c r="L159" s="31"/>
      <c r="M159" s="138" t="s">
        <v>1</v>
      </c>
      <c r="N159" s="139" t="s">
        <v>46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144</v>
      </c>
      <c r="AT159" s="142" t="s">
        <v>139</v>
      </c>
      <c r="AU159" s="142" t="s">
        <v>91</v>
      </c>
      <c r="AY159" s="15" t="s">
        <v>137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89</v>
      </c>
      <c r="BK159" s="143">
        <f>ROUND(I159*H159,2)</f>
        <v>0</v>
      </c>
      <c r="BL159" s="15" t="s">
        <v>144</v>
      </c>
      <c r="BM159" s="142" t="s">
        <v>195</v>
      </c>
    </row>
    <row r="160" spans="2:65" s="12" customFormat="1">
      <c r="B160" s="144"/>
      <c r="D160" s="145" t="s">
        <v>146</v>
      </c>
      <c r="E160" s="146" t="s">
        <v>1</v>
      </c>
      <c r="F160" s="147" t="s">
        <v>196</v>
      </c>
      <c r="H160" s="148">
        <v>706.74</v>
      </c>
      <c r="I160" s="149"/>
      <c r="L160" s="144"/>
      <c r="M160" s="150"/>
      <c r="T160" s="151"/>
      <c r="AT160" s="146" t="s">
        <v>146</v>
      </c>
      <c r="AU160" s="146" t="s">
        <v>91</v>
      </c>
      <c r="AV160" s="12" t="s">
        <v>91</v>
      </c>
      <c r="AW160" s="12" t="s">
        <v>38</v>
      </c>
      <c r="AX160" s="12" t="s">
        <v>89</v>
      </c>
      <c r="AY160" s="146" t="s">
        <v>137</v>
      </c>
    </row>
    <row r="161" spans="2:65" s="1" customFormat="1" ht="21.75" customHeight="1">
      <c r="B161" s="31"/>
      <c r="C161" s="131" t="s">
        <v>197</v>
      </c>
      <c r="D161" s="131" t="s">
        <v>139</v>
      </c>
      <c r="E161" s="132" t="s">
        <v>198</v>
      </c>
      <c r="F161" s="133" t="s">
        <v>199</v>
      </c>
      <c r="G161" s="134" t="s">
        <v>173</v>
      </c>
      <c r="H161" s="135">
        <v>8</v>
      </c>
      <c r="I161" s="136"/>
      <c r="J161" s="137">
        <f>ROUND(I161*H161,2)</f>
        <v>0</v>
      </c>
      <c r="K161" s="133" t="s">
        <v>143</v>
      </c>
      <c r="L161" s="31"/>
      <c r="M161" s="138" t="s">
        <v>1</v>
      </c>
      <c r="N161" s="139" t="s">
        <v>46</v>
      </c>
      <c r="P161" s="140">
        <f>O161*H161</f>
        <v>0</v>
      </c>
      <c r="Q161" s="140">
        <v>4.4000000000000003E-3</v>
      </c>
      <c r="R161" s="140">
        <f>Q161*H161</f>
        <v>3.5200000000000002E-2</v>
      </c>
      <c r="S161" s="140">
        <v>0</v>
      </c>
      <c r="T161" s="141">
        <f>S161*H161</f>
        <v>0</v>
      </c>
      <c r="AR161" s="142" t="s">
        <v>144</v>
      </c>
      <c r="AT161" s="142" t="s">
        <v>139</v>
      </c>
      <c r="AU161" s="142" t="s">
        <v>91</v>
      </c>
      <c r="AY161" s="15" t="s">
        <v>137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89</v>
      </c>
      <c r="BK161" s="143">
        <f>ROUND(I161*H161,2)</f>
        <v>0</v>
      </c>
      <c r="BL161" s="15" t="s">
        <v>144</v>
      </c>
      <c r="BM161" s="142" t="s">
        <v>200</v>
      </c>
    </row>
    <row r="162" spans="2:65" s="12" customFormat="1">
      <c r="B162" s="144"/>
      <c r="D162" s="145" t="s">
        <v>146</v>
      </c>
      <c r="E162" s="146" t="s">
        <v>1</v>
      </c>
      <c r="F162" s="147" t="s">
        <v>201</v>
      </c>
      <c r="H162" s="148">
        <v>8</v>
      </c>
      <c r="I162" s="149"/>
      <c r="L162" s="144"/>
      <c r="M162" s="150"/>
      <c r="T162" s="151"/>
      <c r="AT162" s="146" t="s">
        <v>146</v>
      </c>
      <c r="AU162" s="146" t="s">
        <v>91</v>
      </c>
      <c r="AV162" s="12" t="s">
        <v>91</v>
      </c>
      <c r="AW162" s="12" t="s">
        <v>38</v>
      </c>
      <c r="AX162" s="12" t="s">
        <v>89</v>
      </c>
      <c r="AY162" s="146" t="s">
        <v>137</v>
      </c>
    </row>
    <row r="163" spans="2:65" s="1" customFormat="1" ht="16.5" customHeight="1">
      <c r="B163" s="31"/>
      <c r="C163" s="131" t="s">
        <v>202</v>
      </c>
      <c r="D163" s="131" t="s">
        <v>139</v>
      </c>
      <c r="E163" s="132" t="s">
        <v>203</v>
      </c>
      <c r="F163" s="133" t="s">
        <v>204</v>
      </c>
      <c r="G163" s="134" t="s">
        <v>149</v>
      </c>
      <c r="H163" s="135">
        <v>1413.48</v>
      </c>
      <c r="I163" s="136"/>
      <c r="J163" s="137">
        <f>ROUND(I163*H163,2)</f>
        <v>0</v>
      </c>
      <c r="K163" s="133" t="s">
        <v>143</v>
      </c>
      <c r="L163" s="31"/>
      <c r="M163" s="138" t="s">
        <v>1</v>
      </c>
      <c r="N163" s="139" t="s">
        <v>46</v>
      </c>
      <c r="P163" s="140">
        <f>O163*H163</f>
        <v>0</v>
      </c>
      <c r="Q163" s="140">
        <v>5.8E-4</v>
      </c>
      <c r="R163" s="140">
        <f>Q163*H163</f>
        <v>0.81981840000000006</v>
      </c>
      <c r="S163" s="140">
        <v>0</v>
      </c>
      <c r="T163" s="141">
        <f>S163*H163</f>
        <v>0</v>
      </c>
      <c r="AR163" s="142" t="s">
        <v>144</v>
      </c>
      <c r="AT163" s="142" t="s">
        <v>139</v>
      </c>
      <c r="AU163" s="142" t="s">
        <v>91</v>
      </c>
      <c r="AY163" s="15" t="s">
        <v>137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89</v>
      </c>
      <c r="BK163" s="143">
        <f>ROUND(I163*H163,2)</f>
        <v>0</v>
      </c>
      <c r="BL163" s="15" t="s">
        <v>144</v>
      </c>
      <c r="BM163" s="142" t="s">
        <v>205</v>
      </c>
    </row>
    <row r="164" spans="2:65" s="12" customFormat="1">
      <c r="B164" s="144"/>
      <c r="D164" s="145" t="s">
        <v>146</v>
      </c>
      <c r="E164" s="146" t="s">
        <v>1</v>
      </c>
      <c r="F164" s="147" t="s">
        <v>206</v>
      </c>
      <c r="H164" s="148">
        <v>1413.48</v>
      </c>
      <c r="I164" s="149"/>
      <c r="L164" s="144"/>
      <c r="M164" s="150"/>
      <c r="T164" s="151"/>
      <c r="AT164" s="146" t="s">
        <v>146</v>
      </c>
      <c r="AU164" s="146" t="s">
        <v>91</v>
      </c>
      <c r="AV164" s="12" t="s">
        <v>91</v>
      </c>
      <c r="AW164" s="12" t="s">
        <v>38</v>
      </c>
      <c r="AX164" s="12" t="s">
        <v>89</v>
      </c>
      <c r="AY164" s="146" t="s">
        <v>137</v>
      </c>
    </row>
    <row r="165" spans="2:65" s="1" customFormat="1" ht="16.5" customHeight="1">
      <c r="B165" s="31"/>
      <c r="C165" s="131" t="s">
        <v>207</v>
      </c>
      <c r="D165" s="131" t="s">
        <v>139</v>
      </c>
      <c r="E165" s="132" t="s">
        <v>208</v>
      </c>
      <c r="F165" s="133" t="s">
        <v>209</v>
      </c>
      <c r="G165" s="134" t="s">
        <v>149</v>
      </c>
      <c r="H165" s="135">
        <v>1413.48</v>
      </c>
      <c r="I165" s="136"/>
      <c r="J165" s="137">
        <f>ROUND(I165*H165,2)</f>
        <v>0</v>
      </c>
      <c r="K165" s="133" t="s">
        <v>143</v>
      </c>
      <c r="L165" s="31"/>
      <c r="M165" s="138" t="s">
        <v>1</v>
      </c>
      <c r="N165" s="139" t="s">
        <v>46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144</v>
      </c>
      <c r="AT165" s="142" t="s">
        <v>139</v>
      </c>
      <c r="AU165" s="142" t="s">
        <v>91</v>
      </c>
      <c r="AY165" s="15" t="s">
        <v>137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89</v>
      </c>
      <c r="BK165" s="143">
        <f>ROUND(I165*H165,2)</f>
        <v>0</v>
      </c>
      <c r="BL165" s="15" t="s">
        <v>144</v>
      </c>
      <c r="BM165" s="142" t="s">
        <v>210</v>
      </c>
    </row>
    <row r="166" spans="2:65" s="12" customFormat="1">
      <c r="B166" s="144"/>
      <c r="D166" s="145" t="s">
        <v>146</v>
      </c>
      <c r="E166" s="146" t="s">
        <v>1</v>
      </c>
      <c r="F166" s="147" t="s">
        <v>211</v>
      </c>
      <c r="H166" s="148">
        <v>1413.48</v>
      </c>
      <c r="I166" s="149"/>
      <c r="L166" s="144"/>
      <c r="M166" s="150"/>
      <c r="T166" s="151"/>
      <c r="AT166" s="146" t="s">
        <v>146</v>
      </c>
      <c r="AU166" s="146" t="s">
        <v>91</v>
      </c>
      <c r="AV166" s="12" t="s">
        <v>91</v>
      </c>
      <c r="AW166" s="12" t="s">
        <v>38</v>
      </c>
      <c r="AX166" s="12" t="s">
        <v>89</v>
      </c>
      <c r="AY166" s="146" t="s">
        <v>137</v>
      </c>
    </row>
    <row r="167" spans="2:65" s="1" customFormat="1" ht="21.75" customHeight="1">
      <c r="B167" s="31"/>
      <c r="C167" s="131" t="s">
        <v>212</v>
      </c>
      <c r="D167" s="131" t="s">
        <v>139</v>
      </c>
      <c r="E167" s="132" t="s">
        <v>213</v>
      </c>
      <c r="F167" s="133" t="s">
        <v>214</v>
      </c>
      <c r="G167" s="134" t="s">
        <v>185</v>
      </c>
      <c r="H167" s="135">
        <v>644.32000000000005</v>
      </c>
      <c r="I167" s="136"/>
      <c r="J167" s="137">
        <f>ROUND(I167*H167,2)</f>
        <v>0</v>
      </c>
      <c r="K167" s="133" t="s">
        <v>143</v>
      </c>
      <c r="L167" s="31"/>
      <c r="M167" s="138" t="s">
        <v>1</v>
      </c>
      <c r="N167" s="139" t="s">
        <v>46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144</v>
      </c>
      <c r="AT167" s="142" t="s">
        <v>139</v>
      </c>
      <c r="AU167" s="142" t="s">
        <v>91</v>
      </c>
      <c r="AY167" s="15" t="s">
        <v>137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89</v>
      </c>
      <c r="BK167" s="143">
        <f>ROUND(I167*H167,2)</f>
        <v>0</v>
      </c>
      <c r="BL167" s="15" t="s">
        <v>144</v>
      </c>
      <c r="BM167" s="142" t="s">
        <v>215</v>
      </c>
    </row>
    <row r="168" spans="2:65" s="12" customFormat="1">
      <c r="B168" s="144"/>
      <c r="D168" s="145" t="s">
        <v>146</v>
      </c>
      <c r="E168" s="146" t="s">
        <v>1</v>
      </c>
      <c r="F168" s="147" t="s">
        <v>216</v>
      </c>
      <c r="H168" s="148">
        <v>644.32000000000005</v>
      </c>
      <c r="I168" s="149"/>
      <c r="L168" s="144"/>
      <c r="M168" s="150"/>
      <c r="T168" s="151"/>
      <c r="AT168" s="146" t="s">
        <v>146</v>
      </c>
      <c r="AU168" s="146" t="s">
        <v>91</v>
      </c>
      <c r="AV168" s="12" t="s">
        <v>91</v>
      </c>
      <c r="AW168" s="12" t="s">
        <v>38</v>
      </c>
      <c r="AX168" s="12" t="s">
        <v>81</v>
      </c>
      <c r="AY168" s="146" t="s">
        <v>137</v>
      </c>
    </row>
    <row r="169" spans="2:65" s="13" customFormat="1">
      <c r="B169" s="152"/>
      <c r="D169" s="145" t="s">
        <v>146</v>
      </c>
      <c r="E169" s="153" t="s">
        <v>1</v>
      </c>
      <c r="F169" s="154" t="s">
        <v>153</v>
      </c>
      <c r="H169" s="155">
        <v>644.32000000000005</v>
      </c>
      <c r="I169" s="156"/>
      <c r="L169" s="152"/>
      <c r="M169" s="157"/>
      <c r="T169" s="158"/>
      <c r="AT169" s="153" t="s">
        <v>146</v>
      </c>
      <c r="AU169" s="153" t="s">
        <v>91</v>
      </c>
      <c r="AV169" s="13" t="s">
        <v>144</v>
      </c>
      <c r="AW169" s="13" t="s">
        <v>38</v>
      </c>
      <c r="AX169" s="13" t="s">
        <v>89</v>
      </c>
      <c r="AY169" s="153" t="s">
        <v>137</v>
      </c>
    </row>
    <row r="170" spans="2:65" s="1" customFormat="1" ht="24.2" customHeight="1">
      <c r="B170" s="31"/>
      <c r="C170" s="131" t="s">
        <v>8</v>
      </c>
      <c r="D170" s="131" t="s">
        <v>139</v>
      </c>
      <c r="E170" s="132" t="s">
        <v>217</v>
      </c>
      <c r="F170" s="133" t="s">
        <v>218</v>
      </c>
      <c r="G170" s="134" t="s">
        <v>185</v>
      </c>
      <c r="H170" s="135">
        <v>1730.31</v>
      </c>
      <c r="I170" s="136"/>
      <c r="J170" s="137">
        <f>ROUND(I170*H170,2)</f>
        <v>0</v>
      </c>
      <c r="K170" s="133" t="s">
        <v>143</v>
      </c>
      <c r="L170" s="31"/>
      <c r="M170" s="138" t="s">
        <v>1</v>
      </c>
      <c r="N170" s="139" t="s">
        <v>46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144</v>
      </c>
      <c r="AT170" s="142" t="s">
        <v>139</v>
      </c>
      <c r="AU170" s="142" t="s">
        <v>91</v>
      </c>
      <c r="AY170" s="15" t="s">
        <v>137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89</v>
      </c>
      <c r="BK170" s="143">
        <f>ROUND(I170*H170,2)</f>
        <v>0</v>
      </c>
      <c r="BL170" s="15" t="s">
        <v>144</v>
      </c>
      <c r="BM170" s="142" t="s">
        <v>219</v>
      </c>
    </row>
    <row r="171" spans="2:65" s="12" customFormat="1">
      <c r="B171" s="144"/>
      <c r="D171" s="145" t="s">
        <v>146</v>
      </c>
      <c r="E171" s="146" t="s">
        <v>1</v>
      </c>
      <c r="F171" s="147" t="s">
        <v>220</v>
      </c>
      <c r="H171" s="148">
        <v>1730.31</v>
      </c>
      <c r="I171" s="149"/>
      <c r="L171" s="144"/>
      <c r="M171" s="150"/>
      <c r="T171" s="151"/>
      <c r="AT171" s="146" t="s">
        <v>146</v>
      </c>
      <c r="AU171" s="146" t="s">
        <v>91</v>
      </c>
      <c r="AV171" s="12" t="s">
        <v>91</v>
      </c>
      <c r="AW171" s="12" t="s">
        <v>38</v>
      </c>
      <c r="AX171" s="12" t="s">
        <v>89</v>
      </c>
      <c r="AY171" s="146" t="s">
        <v>137</v>
      </c>
    </row>
    <row r="172" spans="2:65" s="1" customFormat="1" ht="16.5" customHeight="1">
      <c r="B172" s="31"/>
      <c r="C172" s="131" t="s">
        <v>221</v>
      </c>
      <c r="D172" s="131" t="s">
        <v>139</v>
      </c>
      <c r="E172" s="132" t="s">
        <v>222</v>
      </c>
      <c r="F172" s="133" t="s">
        <v>223</v>
      </c>
      <c r="G172" s="134" t="s">
        <v>224</v>
      </c>
      <c r="H172" s="135">
        <v>1153.54</v>
      </c>
      <c r="I172" s="136"/>
      <c r="J172" s="137">
        <f>ROUND(I172*H172,2)</f>
        <v>0</v>
      </c>
      <c r="K172" s="133" t="s">
        <v>143</v>
      </c>
      <c r="L172" s="31"/>
      <c r="M172" s="138" t="s">
        <v>1</v>
      </c>
      <c r="N172" s="139" t="s">
        <v>46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144</v>
      </c>
      <c r="AT172" s="142" t="s">
        <v>139</v>
      </c>
      <c r="AU172" s="142" t="s">
        <v>91</v>
      </c>
      <c r="AY172" s="15" t="s">
        <v>137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89</v>
      </c>
      <c r="BK172" s="143">
        <f>ROUND(I172*H172,2)</f>
        <v>0</v>
      </c>
      <c r="BL172" s="15" t="s">
        <v>144</v>
      </c>
      <c r="BM172" s="142" t="s">
        <v>225</v>
      </c>
    </row>
    <row r="173" spans="2:65" s="12" customFormat="1">
      <c r="B173" s="144"/>
      <c r="D173" s="145" t="s">
        <v>146</v>
      </c>
      <c r="E173" s="146" t="s">
        <v>1</v>
      </c>
      <c r="F173" s="147" t="s">
        <v>226</v>
      </c>
      <c r="H173" s="148">
        <v>1153.54</v>
      </c>
      <c r="I173" s="149"/>
      <c r="L173" s="144"/>
      <c r="M173" s="150"/>
      <c r="T173" s="151"/>
      <c r="AT173" s="146" t="s">
        <v>146</v>
      </c>
      <c r="AU173" s="146" t="s">
        <v>91</v>
      </c>
      <c r="AV173" s="12" t="s">
        <v>91</v>
      </c>
      <c r="AW173" s="12" t="s">
        <v>38</v>
      </c>
      <c r="AX173" s="12" t="s">
        <v>89</v>
      </c>
      <c r="AY173" s="146" t="s">
        <v>137</v>
      </c>
    </row>
    <row r="174" spans="2:65" s="1" customFormat="1" ht="16.5" customHeight="1">
      <c r="B174" s="31"/>
      <c r="C174" s="131" t="s">
        <v>227</v>
      </c>
      <c r="D174" s="131" t="s">
        <v>139</v>
      </c>
      <c r="E174" s="132" t="s">
        <v>228</v>
      </c>
      <c r="F174" s="133" t="s">
        <v>229</v>
      </c>
      <c r="G174" s="134" t="s">
        <v>185</v>
      </c>
      <c r="H174" s="135">
        <v>558.45000000000005</v>
      </c>
      <c r="I174" s="136"/>
      <c r="J174" s="137">
        <f>ROUND(I174*H174,2)</f>
        <v>0</v>
      </c>
      <c r="K174" s="133" t="s">
        <v>143</v>
      </c>
      <c r="L174" s="31"/>
      <c r="M174" s="138" t="s">
        <v>1</v>
      </c>
      <c r="N174" s="139" t="s">
        <v>46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144</v>
      </c>
      <c r="AT174" s="142" t="s">
        <v>139</v>
      </c>
      <c r="AU174" s="142" t="s">
        <v>91</v>
      </c>
      <c r="AY174" s="15" t="s">
        <v>137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89</v>
      </c>
      <c r="BK174" s="143">
        <f>ROUND(I174*H174,2)</f>
        <v>0</v>
      </c>
      <c r="BL174" s="15" t="s">
        <v>144</v>
      </c>
      <c r="BM174" s="142" t="s">
        <v>230</v>
      </c>
    </row>
    <row r="175" spans="2:65" s="12" customFormat="1">
      <c r="B175" s="144"/>
      <c r="D175" s="145" t="s">
        <v>146</v>
      </c>
      <c r="E175" s="146" t="s">
        <v>1</v>
      </c>
      <c r="F175" s="147" t="s">
        <v>231</v>
      </c>
      <c r="H175" s="148">
        <v>558.45000000000005</v>
      </c>
      <c r="I175" s="149"/>
      <c r="L175" s="144"/>
      <c r="M175" s="150"/>
      <c r="T175" s="151"/>
      <c r="AT175" s="146" t="s">
        <v>146</v>
      </c>
      <c r="AU175" s="146" t="s">
        <v>91</v>
      </c>
      <c r="AV175" s="12" t="s">
        <v>91</v>
      </c>
      <c r="AW175" s="12" t="s">
        <v>38</v>
      </c>
      <c r="AX175" s="12" t="s">
        <v>89</v>
      </c>
      <c r="AY175" s="146" t="s">
        <v>137</v>
      </c>
    </row>
    <row r="176" spans="2:65" s="1" customFormat="1" ht="16.5" customHeight="1">
      <c r="B176" s="31"/>
      <c r="C176" s="159" t="s">
        <v>232</v>
      </c>
      <c r="D176" s="159" t="s">
        <v>233</v>
      </c>
      <c r="E176" s="160" t="s">
        <v>234</v>
      </c>
      <c r="F176" s="161" t="s">
        <v>235</v>
      </c>
      <c r="G176" s="162" t="s">
        <v>224</v>
      </c>
      <c r="H176" s="163">
        <v>856.96</v>
      </c>
      <c r="I176" s="164"/>
      <c r="J176" s="165">
        <f>ROUND(I176*H176,2)</f>
        <v>0</v>
      </c>
      <c r="K176" s="161" t="s">
        <v>143</v>
      </c>
      <c r="L176" s="166"/>
      <c r="M176" s="167" t="s">
        <v>1</v>
      </c>
      <c r="N176" s="168" t="s">
        <v>46</v>
      </c>
      <c r="P176" s="140">
        <f>O176*H176</f>
        <v>0</v>
      </c>
      <c r="Q176" s="140">
        <v>1</v>
      </c>
      <c r="R176" s="140">
        <f>Q176*H176</f>
        <v>856.96</v>
      </c>
      <c r="S176" s="140">
        <v>0</v>
      </c>
      <c r="T176" s="141">
        <f>S176*H176</f>
        <v>0</v>
      </c>
      <c r="AR176" s="142" t="s">
        <v>182</v>
      </c>
      <c r="AT176" s="142" t="s">
        <v>233</v>
      </c>
      <c r="AU176" s="142" t="s">
        <v>91</v>
      </c>
      <c r="AY176" s="15" t="s">
        <v>137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89</v>
      </c>
      <c r="BK176" s="143">
        <f>ROUND(I176*H176,2)</f>
        <v>0</v>
      </c>
      <c r="BL176" s="15" t="s">
        <v>144</v>
      </c>
      <c r="BM176" s="142" t="s">
        <v>236</v>
      </c>
    </row>
    <row r="177" spans="2:65" s="12" customFormat="1">
      <c r="B177" s="144"/>
      <c r="D177" s="145" t="s">
        <v>146</v>
      </c>
      <c r="E177" s="146" t="s">
        <v>1</v>
      </c>
      <c r="F177" s="147" t="s">
        <v>237</v>
      </c>
      <c r="H177" s="148">
        <v>856.96</v>
      </c>
      <c r="I177" s="149"/>
      <c r="L177" s="144"/>
      <c r="M177" s="150"/>
      <c r="T177" s="151"/>
      <c r="AT177" s="146" t="s">
        <v>146</v>
      </c>
      <c r="AU177" s="146" t="s">
        <v>91</v>
      </c>
      <c r="AV177" s="12" t="s">
        <v>91</v>
      </c>
      <c r="AW177" s="12" t="s">
        <v>38</v>
      </c>
      <c r="AX177" s="12" t="s">
        <v>89</v>
      </c>
      <c r="AY177" s="146" t="s">
        <v>137</v>
      </c>
    </row>
    <row r="178" spans="2:65" s="1" customFormat="1" ht="16.5" customHeight="1">
      <c r="B178" s="31"/>
      <c r="C178" s="131" t="s">
        <v>238</v>
      </c>
      <c r="D178" s="131" t="s">
        <v>139</v>
      </c>
      <c r="E178" s="132" t="s">
        <v>239</v>
      </c>
      <c r="F178" s="133" t="s">
        <v>240</v>
      </c>
      <c r="G178" s="134" t="s">
        <v>185</v>
      </c>
      <c r="H178" s="135">
        <v>173.14</v>
      </c>
      <c r="I178" s="136"/>
      <c r="J178" s="137">
        <f>ROUND(I178*H178,2)</f>
        <v>0</v>
      </c>
      <c r="K178" s="133" t="s">
        <v>143</v>
      </c>
      <c r="L178" s="31"/>
      <c r="M178" s="138" t="s">
        <v>1</v>
      </c>
      <c r="N178" s="139" t="s">
        <v>46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144</v>
      </c>
      <c r="AT178" s="142" t="s">
        <v>139</v>
      </c>
      <c r="AU178" s="142" t="s">
        <v>91</v>
      </c>
      <c r="AY178" s="15" t="s">
        <v>137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89</v>
      </c>
      <c r="BK178" s="143">
        <f>ROUND(I178*H178,2)</f>
        <v>0</v>
      </c>
      <c r="BL178" s="15" t="s">
        <v>144</v>
      </c>
      <c r="BM178" s="142" t="s">
        <v>241</v>
      </c>
    </row>
    <row r="179" spans="2:65" s="12" customFormat="1">
      <c r="B179" s="144"/>
      <c r="D179" s="145" t="s">
        <v>146</v>
      </c>
      <c r="E179" s="146" t="s">
        <v>1</v>
      </c>
      <c r="F179" s="147" t="s">
        <v>242</v>
      </c>
      <c r="H179" s="148">
        <v>12.42</v>
      </c>
      <c r="I179" s="149"/>
      <c r="L179" s="144"/>
      <c r="M179" s="150"/>
      <c r="T179" s="151"/>
      <c r="AT179" s="146" t="s">
        <v>146</v>
      </c>
      <c r="AU179" s="146" t="s">
        <v>91</v>
      </c>
      <c r="AV179" s="12" t="s">
        <v>91</v>
      </c>
      <c r="AW179" s="12" t="s">
        <v>38</v>
      </c>
      <c r="AX179" s="12" t="s">
        <v>81</v>
      </c>
      <c r="AY179" s="146" t="s">
        <v>137</v>
      </c>
    </row>
    <row r="180" spans="2:65" s="12" customFormat="1">
      <c r="B180" s="144"/>
      <c r="D180" s="145" t="s">
        <v>146</v>
      </c>
      <c r="E180" s="146" t="s">
        <v>1</v>
      </c>
      <c r="F180" s="147" t="s">
        <v>243</v>
      </c>
      <c r="H180" s="148">
        <v>160.72</v>
      </c>
      <c r="I180" s="149"/>
      <c r="L180" s="144"/>
      <c r="M180" s="150"/>
      <c r="T180" s="151"/>
      <c r="AT180" s="146" t="s">
        <v>146</v>
      </c>
      <c r="AU180" s="146" t="s">
        <v>91</v>
      </c>
      <c r="AV180" s="12" t="s">
        <v>91</v>
      </c>
      <c r="AW180" s="12" t="s">
        <v>38</v>
      </c>
      <c r="AX180" s="12" t="s">
        <v>81</v>
      </c>
      <c r="AY180" s="146" t="s">
        <v>137</v>
      </c>
    </row>
    <row r="181" spans="2:65" s="13" customFormat="1">
      <c r="B181" s="152"/>
      <c r="D181" s="145" t="s">
        <v>146</v>
      </c>
      <c r="E181" s="153" t="s">
        <v>1</v>
      </c>
      <c r="F181" s="154" t="s">
        <v>153</v>
      </c>
      <c r="H181" s="155">
        <v>173.14</v>
      </c>
      <c r="I181" s="156"/>
      <c r="L181" s="152"/>
      <c r="M181" s="157"/>
      <c r="T181" s="158"/>
      <c r="AT181" s="153" t="s">
        <v>146</v>
      </c>
      <c r="AU181" s="153" t="s">
        <v>91</v>
      </c>
      <c r="AV181" s="13" t="s">
        <v>144</v>
      </c>
      <c r="AW181" s="13" t="s">
        <v>38</v>
      </c>
      <c r="AX181" s="13" t="s">
        <v>89</v>
      </c>
      <c r="AY181" s="153" t="s">
        <v>137</v>
      </c>
    </row>
    <row r="182" spans="2:65" s="1" customFormat="1" ht="16.5" customHeight="1">
      <c r="B182" s="31"/>
      <c r="C182" s="159" t="s">
        <v>244</v>
      </c>
      <c r="D182" s="159" t="s">
        <v>233</v>
      </c>
      <c r="E182" s="160" t="s">
        <v>245</v>
      </c>
      <c r="F182" s="161" t="s">
        <v>246</v>
      </c>
      <c r="G182" s="162" t="s">
        <v>224</v>
      </c>
      <c r="H182" s="163">
        <v>346.28</v>
      </c>
      <c r="I182" s="164"/>
      <c r="J182" s="165">
        <f>ROUND(I182*H182,2)</f>
        <v>0</v>
      </c>
      <c r="K182" s="161" t="s">
        <v>143</v>
      </c>
      <c r="L182" s="166"/>
      <c r="M182" s="167" t="s">
        <v>1</v>
      </c>
      <c r="N182" s="168" t="s">
        <v>46</v>
      </c>
      <c r="P182" s="140">
        <f>O182*H182</f>
        <v>0</v>
      </c>
      <c r="Q182" s="140">
        <v>1</v>
      </c>
      <c r="R182" s="140">
        <f>Q182*H182</f>
        <v>346.28</v>
      </c>
      <c r="S182" s="140">
        <v>0</v>
      </c>
      <c r="T182" s="141">
        <f>S182*H182</f>
        <v>0</v>
      </c>
      <c r="AR182" s="142" t="s">
        <v>182</v>
      </c>
      <c r="AT182" s="142" t="s">
        <v>233</v>
      </c>
      <c r="AU182" s="142" t="s">
        <v>91</v>
      </c>
      <c r="AY182" s="15" t="s">
        <v>137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89</v>
      </c>
      <c r="BK182" s="143">
        <f>ROUND(I182*H182,2)</f>
        <v>0</v>
      </c>
      <c r="BL182" s="15" t="s">
        <v>144</v>
      </c>
      <c r="BM182" s="142" t="s">
        <v>247</v>
      </c>
    </row>
    <row r="183" spans="2:65" s="12" customFormat="1">
      <c r="B183" s="144"/>
      <c r="D183" s="145" t="s">
        <v>146</v>
      </c>
      <c r="E183" s="146" t="s">
        <v>1</v>
      </c>
      <c r="F183" s="147" t="s">
        <v>248</v>
      </c>
      <c r="H183" s="148">
        <v>346.28</v>
      </c>
      <c r="I183" s="149"/>
      <c r="L183" s="144"/>
      <c r="M183" s="150"/>
      <c r="T183" s="151"/>
      <c r="AT183" s="146" t="s">
        <v>146</v>
      </c>
      <c r="AU183" s="146" t="s">
        <v>91</v>
      </c>
      <c r="AV183" s="12" t="s">
        <v>91</v>
      </c>
      <c r="AW183" s="12" t="s">
        <v>38</v>
      </c>
      <c r="AX183" s="12" t="s">
        <v>89</v>
      </c>
      <c r="AY183" s="146" t="s">
        <v>137</v>
      </c>
    </row>
    <row r="184" spans="2:65" s="11" customFormat="1" ht="22.9" customHeight="1">
      <c r="B184" s="119"/>
      <c r="D184" s="120" t="s">
        <v>80</v>
      </c>
      <c r="E184" s="129" t="s">
        <v>91</v>
      </c>
      <c r="F184" s="129" t="s">
        <v>249</v>
      </c>
      <c r="I184" s="122"/>
      <c r="J184" s="130">
        <f>BK184</f>
        <v>0</v>
      </c>
      <c r="L184" s="119"/>
      <c r="M184" s="124"/>
      <c r="P184" s="125">
        <f>SUM(P185:P188)</f>
        <v>0</v>
      </c>
      <c r="R184" s="125">
        <f>SUM(R185:R188)</f>
        <v>8.2443130000000003E-2</v>
      </c>
      <c r="T184" s="126">
        <f>SUM(T185:T188)</f>
        <v>0</v>
      </c>
      <c r="AR184" s="120" t="s">
        <v>89</v>
      </c>
      <c r="AT184" s="127" t="s">
        <v>80</v>
      </c>
      <c r="AU184" s="127" t="s">
        <v>89</v>
      </c>
      <c r="AY184" s="120" t="s">
        <v>137</v>
      </c>
      <c r="BK184" s="128">
        <f>SUM(BK185:BK188)</f>
        <v>0</v>
      </c>
    </row>
    <row r="185" spans="2:65" s="1" customFormat="1" ht="16.5" customHeight="1">
      <c r="B185" s="31"/>
      <c r="C185" s="131" t="s">
        <v>7</v>
      </c>
      <c r="D185" s="131" t="s">
        <v>139</v>
      </c>
      <c r="E185" s="132" t="s">
        <v>250</v>
      </c>
      <c r="F185" s="133" t="s">
        <v>251</v>
      </c>
      <c r="G185" s="134" t="s">
        <v>224</v>
      </c>
      <c r="H185" s="135">
        <v>7.6999999999999999E-2</v>
      </c>
      <c r="I185" s="136"/>
      <c r="J185" s="137">
        <f>ROUND(I185*H185,2)</f>
        <v>0</v>
      </c>
      <c r="K185" s="133" t="s">
        <v>143</v>
      </c>
      <c r="L185" s="31"/>
      <c r="M185" s="138" t="s">
        <v>1</v>
      </c>
      <c r="N185" s="139" t="s">
        <v>46</v>
      </c>
      <c r="P185" s="140">
        <f>O185*H185</f>
        <v>0</v>
      </c>
      <c r="Q185" s="140">
        <v>1.06277</v>
      </c>
      <c r="R185" s="140">
        <f>Q185*H185</f>
        <v>8.1833290000000003E-2</v>
      </c>
      <c r="S185" s="140">
        <v>0</v>
      </c>
      <c r="T185" s="141">
        <f>S185*H185</f>
        <v>0</v>
      </c>
      <c r="AR185" s="142" t="s">
        <v>144</v>
      </c>
      <c r="AT185" s="142" t="s">
        <v>139</v>
      </c>
      <c r="AU185" s="142" t="s">
        <v>91</v>
      </c>
      <c r="AY185" s="15" t="s">
        <v>137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89</v>
      </c>
      <c r="BK185" s="143">
        <f>ROUND(I185*H185,2)</f>
        <v>0</v>
      </c>
      <c r="BL185" s="15" t="s">
        <v>144</v>
      </c>
      <c r="BM185" s="142" t="s">
        <v>253</v>
      </c>
    </row>
    <row r="186" spans="2:65" s="12" customFormat="1">
      <c r="B186" s="144"/>
      <c r="D186" s="145" t="s">
        <v>146</v>
      </c>
      <c r="E186" s="146" t="s">
        <v>1</v>
      </c>
      <c r="F186" s="147" t="s">
        <v>254</v>
      </c>
      <c r="H186" s="148">
        <v>7.6999999999999999E-2</v>
      </c>
      <c r="I186" s="149"/>
      <c r="L186" s="144"/>
      <c r="M186" s="150"/>
      <c r="T186" s="151"/>
      <c r="AT186" s="146" t="s">
        <v>146</v>
      </c>
      <c r="AU186" s="146" t="s">
        <v>91</v>
      </c>
      <c r="AV186" s="12" t="s">
        <v>91</v>
      </c>
      <c r="AW186" s="12" t="s">
        <v>38</v>
      </c>
      <c r="AX186" s="12" t="s">
        <v>89</v>
      </c>
      <c r="AY186" s="146" t="s">
        <v>137</v>
      </c>
    </row>
    <row r="187" spans="2:65" s="1" customFormat="1" ht="16.5" customHeight="1">
      <c r="B187" s="31"/>
      <c r="C187" s="159" t="s">
        <v>255</v>
      </c>
      <c r="D187" s="159" t="s">
        <v>233</v>
      </c>
      <c r="E187" s="160" t="s">
        <v>256</v>
      </c>
      <c r="F187" s="161" t="s">
        <v>257</v>
      </c>
      <c r="G187" s="162" t="s">
        <v>149</v>
      </c>
      <c r="H187" s="163">
        <v>7.6999999999999999E-2</v>
      </c>
      <c r="I187" s="164"/>
      <c r="J187" s="165">
        <f>ROUND(I187*H187,2)</f>
        <v>0</v>
      </c>
      <c r="K187" s="161" t="s">
        <v>252</v>
      </c>
      <c r="L187" s="166"/>
      <c r="M187" s="167" t="s">
        <v>1</v>
      </c>
      <c r="N187" s="168" t="s">
        <v>46</v>
      </c>
      <c r="P187" s="140">
        <f>O187*H187</f>
        <v>0</v>
      </c>
      <c r="Q187" s="140">
        <v>7.92E-3</v>
      </c>
      <c r="R187" s="140">
        <f>Q187*H187</f>
        <v>6.0983999999999995E-4</v>
      </c>
      <c r="S187" s="140">
        <v>0</v>
      </c>
      <c r="T187" s="141">
        <f>S187*H187</f>
        <v>0</v>
      </c>
      <c r="AR187" s="142" t="s">
        <v>182</v>
      </c>
      <c r="AT187" s="142" t="s">
        <v>233</v>
      </c>
      <c r="AU187" s="142" t="s">
        <v>91</v>
      </c>
      <c r="AY187" s="15" t="s">
        <v>137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89</v>
      </c>
      <c r="BK187" s="143">
        <f>ROUND(I187*H187,2)</f>
        <v>0</v>
      </c>
      <c r="BL187" s="15" t="s">
        <v>144</v>
      </c>
      <c r="BM187" s="142" t="s">
        <v>258</v>
      </c>
    </row>
    <row r="188" spans="2:65" s="12" customFormat="1">
      <c r="B188" s="144"/>
      <c r="D188" s="145" t="s">
        <v>146</v>
      </c>
      <c r="E188" s="146" t="s">
        <v>1</v>
      </c>
      <c r="F188" s="147" t="s">
        <v>254</v>
      </c>
      <c r="H188" s="148">
        <v>7.6999999999999999E-2</v>
      </c>
      <c r="I188" s="149"/>
      <c r="L188" s="144"/>
      <c r="M188" s="150"/>
      <c r="T188" s="151"/>
      <c r="AT188" s="146" t="s">
        <v>146</v>
      </c>
      <c r="AU188" s="146" t="s">
        <v>91</v>
      </c>
      <c r="AV188" s="12" t="s">
        <v>91</v>
      </c>
      <c r="AW188" s="12" t="s">
        <v>38</v>
      </c>
      <c r="AX188" s="12" t="s">
        <v>89</v>
      </c>
      <c r="AY188" s="146" t="s">
        <v>137</v>
      </c>
    </row>
    <row r="189" spans="2:65" s="11" customFormat="1" ht="22.9" customHeight="1">
      <c r="B189" s="119"/>
      <c r="D189" s="120" t="s">
        <v>80</v>
      </c>
      <c r="E189" s="129" t="s">
        <v>154</v>
      </c>
      <c r="F189" s="129" t="s">
        <v>259</v>
      </c>
      <c r="I189" s="122"/>
      <c r="J189" s="130">
        <f>BK189</f>
        <v>0</v>
      </c>
      <c r="L189" s="119"/>
      <c r="M189" s="124"/>
      <c r="P189" s="125">
        <f>SUM(P190:P193)</f>
        <v>0</v>
      </c>
      <c r="R189" s="125">
        <f>SUM(R190:R193)</f>
        <v>0.89144999999999996</v>
      </c>
      <c r="T189" s="126">
        <f>SUM(T190:T193)</f>
        <v>0</v>
      </c>
      <c r="AR189" s="120" t="s">
        <v>89</v>
      </c>
      <c r="AT189" s="127" t="s">
        <v>80</v>
      </c>
      <c r="AU189" s="127" t="s">
        <v>89</v>
      </c>
      <c r="AY189" s="120" t="s">
        <v>137</v>
      </c>
      <c r="BK189" s="128">
        <f>SUM(BK190:BK193)</f>
        <v>0</v>
      </c>
    </row>
    <row r="190" spans="2:65" s="1" customFormat="1" ht="16.5" customHeight="1">
      <c r="B190" s="31"/>
      <c r="C190" s="131" t="s">
        <v>260</v>
      </c>
      <c r="D190" s="131" t="s">
        <v>139</v>
      </c>
      <c r="E190" s="132" t="s">
        <v>261</v>
      </c>
      <c r="F190" s="133" t="s">
        <v>262</v>
      </c>
      <c r="G190" s="134" t="s">
        <v>142</v>
      </c>
      <c r="H190" s="135">
        <v>5</v>
      </c>
      <c r="I190" s="136"/>
      <c r="J190" s="137">
        <f>ROUND(I190*H190,2)</f>
        <v>0</v>
      </c>
      <c r="K190" s="133" t="s">
        <v>143</v>
      </c>
      <c r="L190" s="31"/>
      <c r="M190" s="138" t="s">
        <v>1</v>
      </c>
      <c r="N190" s="139" t="s">
        <v>46</v>
      </c>
      <c r="P190" s="140">
        <f>O190*H190</f>
        <v>0</v>
      </c>
      <c r="Q190" s="140">
        <v>0.17488999999999999</v>
      </c>
      <c r="R190" s="140">
        <f>Q190*H190</f>
        <v>0.87444999999999995</v>
      </c>
      <c r="S190" s="140">
        <v>0</v>
      </c>
      <c r="T190" s="141">
        <f>S190*H190</f>
        <v>0</v>
      </c>
      <c r="AR190" s="142" t="s">
        <v>144</v>
      </c>
      <c r="AT190" s="142" t="s">
        <v>139</v>
      </c>
      <c r="AU190" s="142" t="s">
        <v>91</v>
      </c>
      <c r="AY190" s="15" t="s">
        <v>137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89</v>
      </c>
      <c r="BK190" s="143">
        <f>ROUND(I190*H190,2)</f>
        <v>0</v>
      </c>
      <c r="BL190" s="15" t="s">
        <v>144</v>
      </c>
      <c r="BM190" s="142" t="s">
        <v>263</v>
      </c>
    </row>
    <row r="191" spans="2:65" s="12" customFormat="1">
      <c r="B191" s="144"/>
      <c r="D191" s="145" t="s">
        <v>146</v>
      </c>
      <c r="E191" s="146" t="s">
        <v>1</v>
      </c>
      <c r="F191" s="147" t="s">
        <v>164</v>
      </c>
      <c r="H191" s="148">
        <v>5</v>
      </c>
      <c r="I191" s="149"/>
      <c r="L191" s="144"/>
      <c r="M191" s="150"/>
      <c r="T191" s="151"/>
      <c r="AT191" s="146" t="s">
        <v>146</v>
      </c>
      <c r="AU191" s="146" t="s">
        <v>91</v>
      </c>
      <c r="AV191" s="12" t="s">
        <v>91</v>
      </c>
      <c r="AW191" s="12" t="s">
        <v>38</v>
      </c>
      <c r="AX191" s="12" t="s">
        <v>89</v>
      </c>
      <c r="AY191" s="146" t="s">
        <v>137</v>
      </c>
    </row>
    <row r="192" spans="2:65" s="1" customFormat="1" ht="16.5" customHeight="1">
      <c r="B192" s="31"/>
      <c r="C192" s="159" t="s">
        <v>264</v>
      </c>
      <c r="D192" s="159" t="s">
        <v>233</v>
      </c>
      <c r="E192" s="160" t="s">
        <v>265</v>
      </c>
      <c r="F192" s="161" t="s">
        <v>266</v>
      </c>
      <c r="G192" s="162" t="s">
        <v>142</v>
      </c>
      <c r="H192" s="163">
        <v>5</v>
      </c>
      <c r="I192" s="164"/>
      <c r="J192" s="165">
        <f>ROUND(I192*H192,2)</f>
        <v>0</v>
      </c>
      <c r="K192" s="161" t="s">
        <v>143</v>
      </c>
      <c r="L192" s="166"/>
      <c r="M192" s="167" t="s">
        <v>1</v>
      </c>
      <c r="N192" s="168" t="s">
        <v>46</v>
      </c>
      <c r="P192" s="140">
        <f>O192*H192</f>
        <v>0</v>
      </c>
      <c r="Q192" s="140">
        <v>3.3999999999999998E-3</v>
      </c>
      <c r="R192" s="140">
        <f>Q192*H192</f>
        <v>1.6999999999999998E-2</v>
      </c>
      <c r="S192" s="140">
        <v>0</v>
      </c>
      <c r="T192" s="141">
        <f>S192*H192</f>
        <v>0</v>
      </c>
      <c r="AR192" s="142" t="s">
        <v>182</v>
      </c>
      <c r="AT192" s="142" t="s">
        <v>233</v>
      </c>
      <c r="AU192" s="142" t="s">
        <v>91</v>
      </c>
      <c r="AY192" s="15" t="s">
        <v>137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89</v>
      </c>
      <c r="BK192" s="143">
        <f>ROUND(I192*H192,2)</f>
        <v>0</v>
      </c>
      <c r="BL192" s="15" t="s">
        <v>144</v>
      </c>
      <c r="BM192" s="142" t="s">
        <v>267</v>
      </c>
    </row>
    <row r="193" spans="2:65" s="12" customFormat="1">
      <c r="B193" s="144"/>
      <c r="D193" s="145" t="s">
        <v>146</v>
      </c>
      <c r="E193" s="146" t="s">
        <v>1</v>
      </c>
      <c r="F193" s="147" t="s">
        <v>164</v>
      </c>
      <c r="H193" s="148">
        <v>5</v>
      </c>
      <c r="I193" s="149"/>
      <c r="L193" s="144"/>
      <c r="M193" s="150"/>
      <c r="T193" s="151"/>
      <c r="AT193" s="146" t="s">
        <v>146</v>
      </c>
      <c r="AU193" s="146" t="s">
        <v>91</v>
      </c>
      <c r="AV193" s="12" t="s">
        <v>91</v>
      </c>
      <c r="AW193" s="12" t="s">
        <v>38</v>
      </c>
      <c r="AX193" s="12" t="s">
        <v>89</v>
      </c>
      <c r="AY193" s="146" t="s">
        <v>137</v>
      </c>
    </row>
    <row r="194" spans="2:65" s="11" customFormat="1" ht="22.9" customHeight="1">
      <c r="B194" s="119"/>
      <c r="D194" s="120" t="s">
        <v>80</v>
      </c>
      <c r="E194" s="129" t="s">
        <v>144</v>
      </c>
      <c r="F194" s="129" t="s">
        <v>268</v>
      </c>
      <c r="I194" s="122"/>
      <c r="J194" s="130">
        <f>BK194</f>
        <v>0</v>
      </c>
      <c r="L194" s="119"/>
      <c r="M194" s="124"/>
      <c r="P194" s="125">
        <f>SUM(P195:P210)</f>
        <v>0</v>
      </c>
      <c r="R194" s="125">
        <f>SUM(R195:R210)</f>
        <v>1.2933945</v>
      </c>
      <c r="T194" s="126">
        <f>SUM(T195:T210)</f>
        <v>0</v>
      </c>
      <c r="AR194" s="120" t="s">
        <v>89</v>
      </c>
      <c r="AT194" s="127" t="s">
        <v>80</v>
      </c>
      <c r="AU194" s="127" t="s">
        <v>89</v>
      </c>
      <c r="AY194" s="120" t="s">
        <v>137</v>
      </c>
      <c r="BK194" s="128">
        <f>SUM(BK195:BK210)</f>
        <v>0</v>
      </c>
    </row>
    <row r="195" spans="2:65" s="1" customFormat="1" ht="16.5" customHeight="1">
      <c r="B195" s="31"/>
      <c r="C195" s="131" t="s">
        <v>269</v>
      </c>
      <c r="D195" s="131" t="s">
        <v>139</v>
      </c>
      <c r="E195" s="132" t="s">
        <v>270</v>
      </c>
      <c r="F195" s="133" t="s">
        <v>271</v>
      </c>
      <c r="G195" s="134" t="s">
        <v>185</v>
      </c>
      <c r="H195" s="135">
        <v>42.7</v>
      </c>
      <c r="I195" s="136"/>
      <c r="J195" s="137">
        <f>ROUND(I195*H195,2)</f>
        <v>0</v>
      </c>
      <c r="K195" s="133" t="s">
        <v>143</v>
      </c>
      <c r="L195" s="31"/>
      <c r="M195" s="138" t="s">
        <v>1</v>
      </c>
      <c r="N195" s="139" t="s">
        <v>46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144</v>
      </c>
      <c r="AT195" s="142" t="s">
        <v>139</v>
      </c>
      <c r="AU195" s="142" t="s">
        <v>91</v>
      </c>
      <c r="AY195" s="15" t="s">
        <v>137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89</v>
      </c>
      <c r="BK195" s="143">
        <f>ROUND(I195*H195,2)</f>
        <v>0</v>
      </c>
      <c r="BL195" s="15" t="s">
        <v>144</v>
      </c>
      <c r="BM195" s="142" t="s">
        <v>272</v>
      </c>
    </row>
    <row r="196" spans="2:65" s="12" customFormat="1">
      <c r="B196" s="144"/>
      <c r="D196" s="145" t="s">
        <v>146</v>
      </c>
      <c r="E196" s="146" t="s">
        <v>1</v>
      </c>
      <c r="F196" s="147" t="s">
        <v>273</v>
      </c>
      <c r="H196" s="148">
        <v>2.7</v>
      </c>
      <c r="I196" s="149"/>
      <c r="L196" s="144"/>
      <c r="M196" s="150"/>
      <c r="T196" s="151"/>
      <c r="AT196" s="146" t="s">
        <v>146</v>
      </c>
      <c r="AU196" s="146" t="s">
        <v>91</v>
      </c>
      <c r="AV196" s="12" t="s">
        <v>91</v>
      </c>
      <c r="AW196" s="12" t="s">
        <v>38</v>
      </c>
      <c r="AX196" s="12" t="s">
        <v>81</v>
      </c>
      <c r="AY196" s="146" t="s">
        <v>137</v>
      </c>
    </row>
    <row r="197" spans="2:65" s="12" customFormat="1">
      <c r="B197" s="144"/>
      <c r="D197" s="145" t="s">
        <v>146</v>
      </c>
      <c r="E197" s="146" t="s">
        <v>1</v>
      </c>
      <c r="F197" s="147" t="s">
        <v>274</v>
      </c>
      <c r="H197" s="148">
        <v>40</v>
      </c>
      <c r="I197" s="149"/>
      <c r="L197" s="144"/>
      <c r="M197" s="150"/>
      <c r="T197" s="151"/>
      <c r="AT197" s="146" t="s">
        <v>146</v>
      </c>
      <c r="AU197" s="146" t="s">
        <v>91</v>
      </c>
      <c r="AV197" s="12" t="s">
        <v>91</v>
      </c>
      <c r="AW197" s="12" t="s">
        <v>38</v>
      </c>
      <c r="AX197" s="12" t="s">
        <v>81</v>
      </c>
      <c r="AY197" s="146" t="s">
        <v>137</v>
      </c>
    </row>
    <row r="198" spans="2:65" s="13" customFormat="1">
      <c r="B198" s="152"/>
      <c r="D198" s="145" t="s">
        <v>146</v>
      </c>
      <c r="E198" s="153" t="s">
        <v>1</v>
      </c>
      <c r="F198" s="154" t="s">
        <v>153</v>
      </c>
      <c r="H198" s="155">
        <v>42.7</v>
      </c>
      <c r="I198" s="156"/>
      <c r="L198" s="152"/>
      <c r="M198" s="157"/>
      <c r="T198" s="158"/>
      <c r="AT198" s="153" t="s">
        <v>146</v>
      </c>
      <c r="AU198" s="153" t="s">
        <v>91</v>
      </c>
      <c r="AV198" s="13" t="s">
        <v>144</v>
      </c>
      <c r="AW198" s="13" t="s">
        <v>38</v>
      </c>
      <c r="AX198" s="13" t="s">
        <v>89</v>
      </c>
      <c r="AY198" s="153" t="s">
        <v>137</v>
      </c>
    </row>
    <row r="199" spans="2:65" s="1" customFormat="1" ht="16.5" customHeight="1">
      <c r="B199" s="31"/>
      <c r="C199" s="159" t="s">
        <v>275</v>
      </c>
      <c r="D199" s="159" t="s">
        <v>233</v>
      </c>
      <c r="E199" s="160" t="s">
        <v>276</v>
      </c>
      <c r="F199" s="161" t="s">
        <v>277</v>
      </c>
      <c r="G199" s="162" t="s">
        <v>173</v>
      </c>
      <c r="H199" s="163">
        <v>9</v>
      </c>
      <c r="I199" s="164"/>
      <c r="J199" s="165">
        <f>ROUND(I199*H199,2)</f>
        <v>0</v>
      </c>
      <c r="K199" s="161" t="s">
        <v>143</v>
      </c>
      <c r="L199" s="166"/>
      <c r="M199" s="167" t="s">
        <v>1</v>
      </c>
      <c r="N199" s="168" t="s">
        <v>46</v>
      </c>
      <c r="P199" s="140">
        <f>O199*H199</f>
        <v>0</v>
      </c>
      <c r="Q199" s="140">
        <v>9.7000000000000003E-2</v>
      </c>
      <c r="R199" s="140">
        <f>Q199*H199</f>
        <v>0.873</v>
      </c>
      <c r="S199" s="140">
        <v>0</v>
      </c>
      <c r="T199" s="141">
        <f>S199*H199</f>
        <v>0</v>
      </c>
      <c r="AR199" s="142" t="s">
        <v>182</v>
      </c>
      <c r="AT199" s="142" t="s">
        <v>233</v>
      </c>
      <c r="AU199" s="142" t="s">
        <v>91</v>
      </c>
      <c r="AY199" s="15" t="s">
        <v>137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89</v>
      </c>
      <c r="BK199" s="143">
        <f>ROUND(I199*H199,2)</f>
        <v>0</v>
      </c>
      <c r="BL199" s="15" t="s">
        <v>144</v>
      </c>
      <c r="BM199" s="142" t="s">
        <v>278</v>
      </c>
    </row>
    <row r="200" spans="2:65" s="12" customFormat="1">
      <c r="B200" s="144"/>
      <c r="D200" s="145" t="s">
        <v>146</v>
      </c>
      <c r="E200" s="146" t="s">
        <v>1</v>
      </c>
      <c r="F200" s="147" t="s">
        <v>279</v>
      </c>
      <c r="H200" s="148">
        <v>9</v>
      </c>
      <c r="I200" s="149"/>
      <c r="L200" s="144"/>
      <c r="M200" s="150"/>
      <c r="T200" s="151"/>
      <c r="AT200" s="146" t="s">
        <v>146</v>
      </c>
      <c r="AU200" s="146" t="s">
        <v>91</v>
      </c>
      <c r="AV200" s="12" t="s">
        <v>91</v>
      </c>
      <c r="AW200" s="12" t="s">
        <v>38</v>
      </c>
      <c r="AX200" s="12" t="s">
        <v>89</v>
      </c>
      <c r="AY200" s="146" t="s">
        <v>137</v>
      </c>
    </row>
    <row r="201" spans="2:65" s="1" customFormat="1" ht="16.5" customHeight="1">
      <c r="B201" s="31"/>
      <c r="C201" s="159" t="s">
        <v>280</v>
      </c>
      <c r="D201" s="159" t="s">
        <v>233</v>
      </c>
      <c r="E201" s="160" t="s">
        <v>281</v>
      </c>
      <c r="F201" s="161" t="s">
        <v>282</v>
      </c>
      <c r="G201" s="162" t="s">
        <v>173</v>
      </c>
      <c r="H201" s="163">
        <v>9</v>
      </c>
      <c r="I201" s="164"/>
      <c r="J201" s="165">
        <f>ROUND(I201*H201,2)</f>
        <v>0</v>
      </c>
      <c r="K201" s="161" t="s">
        <v>143</v>
      </c>
      <c r="L201" s="166"/>
      <c r="M201" s="167" t="s">
        <v>1</v>
      </c>
      <c r="N201" s="168" t="s">
        <v>46</v>
      </c>
      <c r="P201" s="140">
        <f>O201*H201</f>
        <v>0</v>
      </c>
      <c r="Q201" s="140">
        <v>3.7999999999999999E-2</v>
      </c>
      <c r="R201" s="140">
        <f>Q201*H201</f>
        <v>0.34199999999999997</v>
      </c>
      <c r="S201" s="140">
        <v>0</v>
      </c>
      <c r="T201" s="141">
        <f>S201*H201</f>
        <v>0</v>
      </c>
      <c r="AR201" s="142" t="s">
        <v>182</v>
      </c>
      <c r="AT201" s="142" t="s">
        <v>233</v>
      </c>
      <c r="AU201" s="142" t="s">
        <v>91</v>
      </c>
      <c r="AY201" s="15" t="s">
        <v>137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89</v>
      </c>
      <c r="BK201" s="143">
        <f>ROUND(I201*H201,2)</f>
        <v>0</v>
      </c>
      <c r="BL201" s="15" t="s">
        <v>144</v>
      </c>
      <c r="BM201" s="142" t="s">
        <v>283</v>
      </c>
    </row>
    <row r="202" spans="2:65" s="12" customFormat="1">
      <c r="B202" s="144"/>
      <c r="D202" s="145" t="s">
        <v>146</v>
      </c>
      <c r="E202" s="146" t="s">
        <v>1</v>
      </c>
      <c r="F202" s="147" t="s">
        <v>279</v>
      </c>
      <c r="H202" s="148">
        <v>9</v>
      </c>
      <c r="I202" s="149"/>
      <c r="L202" s="144"/>
      <c r="M202" s="150"/>
      <c r="T202" s="151"/>
      <c r="AT202" s="146" t="s">
        <v>146</v>
      </c>
      <c r="AU202" s="146" t="s">
        <v>91</v>
      </c>
      <c r="AV202" s="12" t="s">
        <v>91</v>
      </c>
      <c r="AW202" s="12" t="s">
        <v>38</v>
      </c>
      <c r="AX202" s="12" t="s">
        <v>89</v>
      </c>
      <c r="AY202" s="146" t="s">
        <v>137</v>
      </c>
    </row>
    <row r="203" spans="2:65" s="1" customFormat="1" ht="16.5" customHeight="1">
      <c r="B203" s="31"/>
      <c r="C203" s="131" t="s">
        <v>284</v>
      </c>
      <c r="D203" s="131" t="s">
        <v>139</v>
      </c>
      <c r="E203" s="132" t="s">
        <v>285</v>
      </c>
      <c r="F203" s="133" t="s">
        <v>286</v>
      </c>
      <c r="G203" s="134" t="s">
        <v>142</v>
      </c>
      <c r="H203" s="135">
        <v>27</v>
      </c>
      <c r="I203" s="136"/>
      <c r="J203" s="137">
        <f>ROUND(I203*H203,2)</f>
        <v>0</v>
      </c>
      <c r="K203" s="133" t="s">
        <v>143</v>
      </c>
      <c r="L203" s="31"/>
      <c r="M203" s="138" t="s">
        <v>1</v>
      </c>
      <c r="N203" s="139" t="s">
        <v>46</v>
      </c>
      <c r="P203" s="140">
        <f>O203*H203</f>
        <v>0</v>
      </c>
      <c r="Q203" s="140">
        <v>1.65E-3</v>
      </c>
      <c r="R203" s="140">
        <f>Q203*H203</f>
        <v>4.4549999999999999E-2</v>
      </c>
      <c r="S203" s="140">
        <v>0</v>
      </c>
      <c r="T203" s="141">
        <f>S203*H203</f>
        <v>0</v>
      </c>
      <c r="AR203" s="142" t="s">
        <v>144</v>
      </c>
      <c r="AT203" s="142" t="s">
        <v>139</v>
      </c>
      <c r="AU203" s="142" t="s">
        <v>91</v>
      </c>
      <c r="AY203" s="15" t="s">
        <v>137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89</v>
      </c>
      <c r="BK203" s="143">
        <f>ROUND(I203*H203,2)</f>
        <v>0</v>
      </c>
      <c r="BL203" s="15" t="s">
        <v>144</v>
      </c>
      <c r="BM203" s="142" t="s">
        <v>287</v>
      </c>
    </row>
    <row r="204" spans="2:65" s="12" customFormat="1">
      <c r="B204" s="144"/>
      <c r="D204" s="145" t="s">
        <v>146</v>
      </c>
      <c r="E204" s="146" t="s">
        <v>1</v>
      </c>
      <c r="F204" s="147" t="s">
        <v>288</v>
      </c>
      <c r="H204" s="148">
        <v>27</v>
      </c>
      <c r="I204" s="149"/>
      <c r="L204" s="144"/>
      <c r="M204" s="150"/>
      <c r="T204" s="151"/>
      <c r="AT204" s="146" t="s">
        <v>146</v>
      </c>
      <c r="AU204" s="146" t="s">
        <v>91</v>
      </c>
      <c r="AV204" s="12" t="s">
        <v>91</v>
      </c>
      <c r="AW204" s="12" t="s">
        <v>38</v>
      </c>
      <c r="AX204" s="12" t="s">
        <v>89</v>
      </c>
      <c r="AY204" s="146" t="s">
        <v>137</v>
      </c>
    </row>
    <row r="205" spans="2:65" s="1" customFormat="1" ht="16.5" customHeight="1">
      <c r="B205" s="31"/>
      <c r="C205" s="131" t="s">
        <v>289</v>
      </c>
      <c r="D205" s="131" t="s">
        <v>139</v>
      </c>
      <c r="E205" s="132" t="s">
        <v>290</v>
      </c>
      <c r="F205" s="133" t="s">
        <v>291</v>
      </c>
      <c r="G205" s="134" t="s">
        <v>185</v>
      </c>
      <c r="H205" s="135">
        <v>0.85</v>
      </c>
      <c r="I205" s="136"/>
      <c r="J205" s="137">
        <f>ROUND(I205*H205,2)</f>
        <v>0</v>
      </c>
      <c r="K205" s="133" t="s">
        <v>143</v>
      </c>
      <c r="L205" s="31"/>
      <c r="M205" s="138" t="s">
        <v>1</v>
      </c>
      <c r="N205" s="139" t="s">
        <v>46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144</v>
      </c>
      <c r="AT205" s="142" t="s">
        <v>139</v>
      </c>
      <c r="AU205" s="142" t="s">
        <v>91</v>
      </c>
      <c r="AY205" s="15" t="s">
        <v>137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89</v>
      </c>
      <c r="BK205" s="143">
        <f>ROUND(I205*H205,2)</f>
        <v>0</v>
      </c>
      <c r="BL205" s="15" t="s">
        <v>144</v>
      </c>
      <c r="BM205" s="142" t="s">
        <v>292</v>
      </c>
    </row>
    <row r="206" spans="2:65" s="12" customFormat="1">
      <c r="B206" s="144"/>
      <c r="D206" s="145" t="s">
        <v>146</v>
      </c>
      <c r="E206" s="146" t="s">
        <v>1</v>
      </c>
      <c r="F206" s="147" t="s">
        <v>293</v>
      </c>
      <c r="H206" s="148">
        <v>0.85</v>
      </c>
      <c r="I206" s="149"/>
      <c r="L206" s="144"/>
      <c r="M206" s="150"/>
      <c r="T206" s="151"/>
      <c r="AT206" s="146" t="s">
        <v>146</v>
      </c>
      <c r="AU206" s="146" t="s">
        <v>91</v>
      </c>
      <c r="AV206" s="12" t="s">
        <v>91</v>
      </c>
      <c r="AW206" s="12" t="s">
        <v>38</v>
      </c>
      <c r="AX206" s="12" t="s">
        <v>89</v>
      </c>
      <c r="AY206" s="146" t="s">
        <v>137</v>
      </c>
    </row>
    <row r="207" spans="2:65" s="1" customFormat="1" ht="16.5" customHeight="1">
      <c r="B207" s="31"/>
      <c r="C207" s="131" t="s">
        <v>294</v>
      </c>
      <c r="D207" s="131" t="s">
        <v>139</v>
      </c>
      <c r="E207" s="132" t="s">
        <v>295</v>
      </c>
      <c r="F207" s="133" t="s">
        <v>296</v>
      </c>
      <c r="G207" s="134" t="s">
        <v>149</v>
      </c>
      <c r="H207" s="135">
        <v>4.3099999999999996</v>
      </c>
      <c r="I207" s="136"/>
      <c r="J207" s="137">
        <f>ROUND(I207*H207,2)</f>
        <v>0</v>
      </c>
      <c r="K207" s="133" t="s">
        <v>143</v>
      </c>
      <c r="L207" s="31"/>
      <c r="M207" s="138" t="s">
        <v>1</v>
      </c>
      <c r="N207" s="139" t="s">
        <v>46</v>
      </c>
      <c r="P207" s="140">
        <f>O207*H207</f>
        <v>0</v>
      </c>
      <c r="Q207" s="140">
        <v>6.3899999999999998E-3</v>
      </c>
      <c r="R207" s="140">
        <f>Q207*H207</f>
        <v>2.7540899999999997E-2</v>
      </c>
      <c r="S207" s="140">
        <v>0</v>
      </c>
      <c r="T207" s="141">
        <f>S207*H207</f>
        <v>0</v>
      </c>
      <c r="AR207" s="142" t="s">
        <v>144</v>
      </c>
      <c r="AT207" s="142" t="s">
        <v>139</v>
      </c>
      <c r="AU207" s="142" t="s">
        <v>91</v>
      </c>
      <c r="AY207" s="15" t="s">
        <v>137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89</v>
      </c>
      <c r="BK207" s="143">
        <f>ROUND(I207*H207,2)</f>
        <v>0</v>
      </c>
      <c r="BL207" s="15" t="s">
        <v>144</v>
      </c>
      <c r="BM207" s="142" t="s">
        <v>297</v>
      </c>
    </row>
    <row r="208" spans="2:65" s="12" customFormat="1">
      <c r="B208" s="144"/>
      <c r="D208" s="145" t="s">
        <v>146</v>
      </c>
      <c r="E208" s="146" t="s">
        <v>1</v>
      </c>
      <c r="F208" s="147" t="s">
        <v>298</v>
      </c>
      <c r="H208" s="148">
        <v>4.3099999999999996</v>
      </c>
      <c r="I208" s="149"/>
      <c r="L208" s="144"/>
      <c r="M208" s="150"/>
      <c r="T208" s="151"/>
      <c r="AT208" s="146" t="s">
        <v>146</v>
      </c>
      <c r="AU208" s="146" t="s">
        <v>91</v>
      </c>
      <c r="AV208" s="12" t="s">
        <v>91</v>
      </c>
      <c r="AW208" s="12" t="s">
        <v>38</v>
      </c>
      <c r="AX208" s="12" t="s">
        <v>89</v>
      </c>
      <c r="AY208" s="146" t="s">
        <v>137</v>
      </c>
    </row>
    <row r="209" spans="2:65" s="1" customFormat="1" ht="16.5" customHeight="1">
      <c r="B209" s="31"/>
      <c r="C209" s="131" t="s">
        <v>299</v>
      </c>
      <c r="D209" s="131" t="s">
        <v>139</v>
      </c>
      <c r="E209" s="132" t="s">
        <v>300</v>
      </c>
      <c r="F209" s="133" t="s">
        <v>301</v>
      </c>
      <c r="G209" s="134" t="s">
        <v>224</v>
      </c>
      <c r="H209" s="135">
        <v>6.0000000000000001E-3</v>
      </c>
      <c r="I209" s="136"/>
      <c r="J209" s="137">
        <f>ROUND(I209*H209,2)</f>
        <v>0</v>
      </c>
      <c r="K209" s="133" t="s">
        <v>143</v>
      </c>
      <c r="L209" s="31"/>
      <c r="M209" s="138" t="s">
        <v>1</v>
      </c>
      <c r="N209" s="139" t="s">
        <v>46</v>
      </c>
      <c r="P209" s="140">
        <f>O209*H209</f>
        <v>0</v>
      </c>
      <c r="Q209" s="140">
        <v>1.0506</v>
      </c>
      <c r="R209" s="140">
        <f>Q209*H209</f>
        <v>6.3036000000000003E-3</v>
      </c>
      <c r="S209" s="140">
        <v>0</v>
      </c>
      <c r="T209" s="141">
        <f>S209*H209</f>
        <v>0</v>
      </c>
      <c r="AR209" s="142" t="s">
        <v>144</v>
      </c>
      <c r="AT209" s="142" t="s">
        <v>139</v>
      </c>
      <c r="AU209" s="142" t="s">
        <v>91</v>
      </c>
      <c r="AY209" s="15" t="s">
        <v>137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89</v>
      </c>
      <c r="BK209" s="143">
        <f>ROUND(I209*H209,2)</f>
        <v>0</v>
      </c>
      <c r="BL209" s="15" t="s">
        <v>144</v>
      </c>
      <c r="BM209" s="142" t="s">
        <v>302</v>
      </c>
    </row>
    <row r="210" spans="2:65" s="12" customFormat="1">
      <c r="B210" s="144"/>
      <c r="D210" s="145" t="s">
        <v>146</v>
      </c>
      <c r="E210" s="146" t="s">
        <v>1</v>
      </c>
      <c r="F210" s="147" t="s">
        <v>303</v>
      </c>
      <c r="H210" s="148">
        <v>6.0000000000000001E-3</v>
      </c>
      <c r="I210" s="149"/>
      <c r="L210" s="144"/>
      <c r="M210" s="150"/>
      <c r="T210" s="151"/>
      <c r="AT210" s="146" t="s">
        <v>146</v>
      </c>
      <c r="AU210" s="146" t="s">
        <v>91</v>
      </c>
      <c r="AV210" s="12" t="s">
        <v>91</v>
      </c>
      <c r="AW210" s="12" t="s">
        <v>38</v>
      </c>
      <c r="AX210" s="12" t="s">
        <v>89</v>
      </c>
      <c r="AY210" s="146" t="s">
        <v>137</v>
      </c>
    </row>
    <row r="211" spans="2:65" s="11" customFormat="1" ht="22.9" customHeight="1">
      <c r="B211" s="119"/>
      <c r="D211" s="120" t="s">
        <v>80</v>
      </c>
      <c r="E211" s="129" t="s">
        <v>164</v>
      </c>
      <c r="F211" s="129" t="s">
        <v>304</v>
      </c>
      <c r="I211" s="122"/>
      <c r="J211" s="130">
        <f>BK211</f>
        <v>0</v>
      </c>
      <c r="L211" s="119"/>
      <c r="M211" s="124"/>
      <c r="P211" s="125">
        <f>SUM(P212:P221)</f>
        <v>0</v>
      </c>
      <c r="R211" s="125">
        <f>SUM(R212:R221)</f>
        <v>23.483280000000001</v>
      </c>
      <c r="T211" s="126">
        <f>SUM(T212:T221)</f>
        <v>0</v>
      </c>
      <c r="AR211" s="120" t="s">
        <v>89</v>
      </c>
      <c r="AT211" s="127" t="s">
        <v>80</v>
      </c>
      <c r="AU211" s="127" t="s">
        <v>89</v>
      </c>
      <c r="AY211" s="120" t="s">
        <v>137</v>
      </c>
      <c r="BK211" s="128">
        <f>SUM(BK212:BK221)</f>
        <v>0</v>
      </c>
    </row>
    <row r="212" spans="2:65" s="1" customFormat="1" ht="16.5" customHeight="1">
      <c r="B212" s="31"/>
      <c r="C212" s="131" t="s">
        <v>305</v>
      </c>
      <c r="D212" s="131" t="s">
        <v>139</v>
      </c>
      <c r="E212" s="132" t="s">
        <v>306</v>
      </c>
      <c r="F212" s="133" t="s">
        <v>307</v>
      </c>
      <c r="G212" s="134" t="s">
        <v>149</v>
      </c>
      <c r="H212" s="135">
        <v>35.200000000000003</v>
      </c>
      <c r="I212" s="136"/>
      <c r="J212" s="137">
        <f>ROUND(I212*H212,2)</f>
        <v>0</v>
      </c>
      <c r="K212" s="133" t="s">
        <v>143</v>
      </c>
      <c r="L212" s="31"/>
      <c r="M212" s="138" t="s">
        <v>1</v>
      </c>
      <c r="N212" s="139" t="s">
        <v>46</v>
      </c>
      <c r="P212" s="140">
        <f>O212*H212</f>
        <v>0</v>
      </c>
      <c r="Q212" s="140">
        <v>0.32400000000000001</v>
      </c>
      <c r="R212" s="140">
        <f>Q212*H212</f>
        <v>11.404800000000002</v>
      </c>
      <c r="S212" s="140">
        <v>0</v>
      </c>
      <c r="T212" s="141">
        <f>S212*H212</f>
        <v>0</v>
      </c>
      <c r="AR212" s="142" t="s">
        <v>144</v>
      </c>
      <c r="AT212" s="142" t="s">
        <v>139</v>
      </c>
      <c r="AU212" s="142" t="s">
        <v>91</v>
      </c>
      <c r="AY212" s="15" t="s">
        <v>137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89</v>
      </c>
      <c r="BK212" s="143">
        <f>ROUND(I212*H212,2)</f>
        <v>0</v>
      </c>
      <c r="BL212" s="15" t="s">
        <v>144</v>
      </c>
      <c r="BM212" s="142" t="s">
        <v>308</v>
      </c>
    </row>
    <row r="213" spans="2:65" s="12" customFormat="1">
      <c r="B213" s="144"/>
      <c r="D213" s="145" t="s">
        <v>146</v>
      </c>
      <c r="E213" s="146" t="s">
        <v>1</v>
      </c>
      <c r="F213" s="147" t="s">
        <v>151</v>
      </c>
      <c r="H213" s="148">
        <v>9</v>
      </c>
      <c r="I213" s="149"/>
      <c r="L213" s="144"/>
      <c r="M213" s="150"/>
      <c r="T213" s="151"/>
      <c r="AT213" s="146" t="s">
        <v>146</v>
      </c>
      <c r="AU213" s="146" t="s">
        <v>91</v>
      </c>
      <c r="AV213" s="12" t="s">
        <v>91</v>
      </c>
      <c r="AW213" s="12" t="s">
        <v>38</v>
      </c>
      <c r="AX213" s="12" t="s">
        <v>81</v>
      </c>
      <c r="AY213" s="146" t="s">
        <v>137</v>
      </c>
    </row>
    <row r="214" spans="2:65" s="12" customFormat="1">
      <c r="B214" s="144"/>
      <c r="D214" s="145" t="s">
        <v>146</v>
      </c>
      <c r="E214" s="146" t="s">
        <v>1</v>
      </c>
      <c r="F214" s="147" t="s">
        <v>158</v>
      </c>
      <c r="H214" s="148">
        <v>26.2</v>
      </c>
      <c r="I214" s="149"/>
      <c r="L214" s="144"/>
      <c r="M214" s="150"/>
      <c r="T214" s="151"/>
      <c r="AT214" s="146" t="s">
        <v>146</v>
      </c>
      <c r="AU214" s="146" t="s">
        <v>91</v>
      </c>
      <c r="AV214" s="12" t="s">
        <v>91</v>
      </c>
      <c r="AW214" s="12" t="s">
        <v>38</v>
      </c>
      <c r="AX214" s="12" t="s">
        <v>81</v>
      </c>
      <c r="AY214" s="146" t="s">
        <v>137</v>
      </c>
    </row>
    <row r="215" spans="2:65" s="13" customFormat="1">
      <c r="B215" s="152"/>
      <c r="D215" s="145" t="s">
        <v>146</v>
      </c>
      <c r="E215" s="153" t="s">
        <v>1</v>
      </c>
      <c r="F215" s="154" t="s">
        <v>153</v>
      </c>
      <c r="H215" s="155">
        <v>35.200000000000003</v>
      </c>
      <c r="I215" s="156"/>
      <c r="L215" s="152"/>
      <c r="M215" s="157"/>
      <c r="T215" s="158"/>
      <c r="AT215" s="153" t="s">
        <v>146</v>
      </c>
      <c r="AU215" s="153" t="s">
        <v>91</v>
      </c>
      <c r="AV215" s="13" t="s">
        <v>144</v>
      </c>
      <c r="AW215" s="13" t="s">
        <v>38</v>
      </c>
      <c r="AX215" s="13" t="s">
        <v>89</v>
      </c>
      <c r="AY215" s="153" t="s">
        <v>137</v>
      </c>
    </row>
    <row r="216" spans="2:65" s="1" customFormat="1" ht="16.5" customHeight="1">
      <c r="B216" s="31"/>
      <c r="C216" s="159" t="s">
        <v>309</v>
      </c>
      <c r="D216" s="159" t="s">
        <v>233</v>
      </c>
      <c r="E216" s="160" t="s">
        <v>310</v>
      </c>
      <c r="F216" s="161" t="s">
        <v>311</v>
      </c>
      <c r="G216" s="162" t="s">
        <v>224</v>
      </c>
      <c r="H216" s="163">
        <v>9.4499999999999993</v>
      </c>
      <c r="I216" s="164"/>
      <c r="J216" s="165">
        <f>ROUND(I216*H216,2)</f>
        <v>0</v>
      </c>
      <c r="K216" s="161" t="s">
        <v>143</v>
      </c>
      <c r="L216" s="166"/>
      <c r="M216" s="167" t="s">
        <v>1</v>
      </c>
      <c r="N216" s="168" t="s">
        <v>46</v>
      </c>
      <c r="P216" s="140">
        <f>O216*H216</f>
        <v>0</v>
      </c>
      <c r="Q216" s="140">
        <v>1</v>
      </c>
      <c r="R216" s="140">
        <f>Q216*H216</f>
        <v>9.4499999999999993</v>
      </c>
      <c r="S216" s="140">
        <v>0</v>
      </c>
      <c r="T216" s="141">
        <f>S216*H216</f>
        <v>0</v>
      </c>
      <c r="AR216" s="142" t="s">
        <v>182</v>
      </c>
      <c r="AT216" s="142" t="s">
        <v>233</v>
      </c>
      <c r="AU216" s="142" t="s">
        <v>91</v>
      </c>
      <c r="AY216" s="15" t="s">
        <v>137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89</v>
      </c>
      <c r="BK216" s="143">
        <f>ROUND(I216*H216,2)</f>
        <v>0</v>
      </c>
      <c r="BL216" s="15" t="s">
        <v>144</v>
      </c>
      <c r="BM216" s="142" t="s">
        <v>312</v>
      </c>
    </row>
    <row r="217" spans="2:65" s="12" customFormat="1">
      <c r="B217" s="144"/>
      <c r="D217" s="145" t="s">
        <v>146</v>
      </c>
      <c r="E217" s="146" t="s">
        <v>1</v>
      </c>
      <c r="F217" s="147" t="s">
        <v>313</v>
      </c>
      <c r="H217" s="148">
        <v>9.4499999999999993</v>
      </c>
      <c r="I217" s="149"/>
      <c r="L217" s="144"/>
      <c r="M217" s="150"/>
      <c r="T217" s="151"/>
      <c r="AT217" s="146" t="s">
        <v>146</v>
      </c>
      <c r="AU217" s="146" t="s">
        <v>91</v>
      </c>
      <c r="AV217" s="12" t="s">
        <v>91</v>
      </c>
      <c r="AW217" s="12" t="s">
        <v>38</v>
      </c>
      <c r="AX217" s="12" t="s">
        <v>89</v>
      </c>
      <c r="AY217" s="146" t="s">
        <v>137</v>
      </c>
    </row>
    <row r="218" spans="2:65" s="1" customFormat="1" ht="16.5" customHeight="1">
      <c r="B218" s="31"/>
      <c r="C218" s="131" t="s">
        <v>314</v>
      </c>
      <c r="D218" s="131" t="s">
        <v>139</v>
      </c>
      <c r="E218" s="132" t="s">
        <v>315</v>
      </c>
      <c r="F218" s="133" t="s">
        <v>316</v>
      </c>
      <c r="G218" s="134" t="s">
        <v>149</v>
      </c>
      <c r="H218" s="135">
        <v>5.5</v>
      </c>
      <c r="I218" s="136"/>
      <c r="J218" s="137">
        <f>ROUND(I218*H218,2)</f>
        <v>0</v>
      </c>
      <c r="K218" s="133" t="s">
        <v>143</v>
      </c>
      <c r="L218" s="31"/>
      <c r="M218" s="138" t="s">
        <v>1</v>
      </c>
      <c r="N218" s="139" t="s">
        <v>46</v>
      </c>
      <c r="P218" s="140">
        <f>O218*H218</f>
        <v>0</v>
      </c>
      <c r="Q218" s="140">
        <v>0.19536000000000001</v>
      </c>
      <c r="R218" s="140">
        <f>Q218*H218</f>
        <v>1.0744800000000001</v>
      </c>
      <c r="S218" s="140">
        <v>0</v>
      </c>
      <c r="T218" s="141">
        <f>S218*H218</f>
        <v>0</v>
      </c>
      <c r="AR218" s="142" t="s">
        <v>144</v>
      </c>
      <c r="AT218" s="142" t="s">
        <v>139</v>
      </c>
      <c r="AU218" s="142" t="s">
        <v>91</v>
      </c>
      <c r="AY218" s="15" t="s">
        <v>137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89</v>
      </c>
      <c r="BK218" s="143">
        <f>ROUND(I218*H218,2)</f>
        <v>0</v>
      </c>
      <c r="BL218" s="15" t="s">
        <v>144</v>
      </c>
      <c r="BM218" s="142" t="s">
        <v>317</v>
      </c>
    </row>
    <row r="219" spans="2:65" s="12" customFormat="1">
      <c r="B219" s="144"/>
      <c r="D219" s="145" t="s">
        <v>146</v>
      </c>
      <c r="E219" s="146" t="s">
        <v>1</v>
      </c>
      <c r="F219" s="147" t="s">
        <v>318</v>
      </c>
      <c r="H219" s="148">
        <v>5.5</v>
      </c>
      <c r="I219" s="149"/>
      <c r="L219" s="144"/>
      <c r="M219" s="150"/>
      <c r="T219" s="151"/>
      <c r="AT219" s="146" t="s">
        <v>146</v>
      </c>
      <c r="AU219" s="146" t="s">
        <v>91</v>
      </c>
      <c r="AV219" s="12" t="s">
        <v>91</v>
      </c>
      <c r="AW219" s="12" t="s">
        <v>38</v>
      </c>
      <c r="AX219" s="12" t="s">
        <v>89</v>
      </c>
      <c r="AY219" s="146" t="s">
        <v>137</v>
      </c>
    </row>
    <row r="220" spans="2:65" s="1" customFormat="1" ht="16.5" customHeight="1">
      <c r="B220" s="31"/>
      <c r="C220" s="159" t="s">
        <v>319</v>
      </c>
      <c r="D220" s="159" t="s">
        <v>233</v>
      </c>
      <c r="E220" s="160" t="s">
        <v>320</v>
      </c>
      <c r="F220" s="161" t="s">
        <v>321</v>
      </c>
      <c r="G220" s="162" t="s">
        <v>149</v>
      </c>
      <c r="H220" s="163">
        <v>7</v>
      </c>
      <c r="I220" s="164"/>
      <c r="J220" s="165">
        <f>ROUND(I220*H220,2)</f>
        <v>0</v>
      </c>
      <c r="K220" s="161" t="s">
        <v>143</v>
      </c>
      <c r="L220" s="166"/>
      <c r="M220" s="167" t="s">
        <v>1</v>
      </c>
      <c r="N220" s="168" t="s">
        <v>46</v>
      </c>
      <c r="P220" s="140">
        <f>O220*H220</f>
        <v>0</v>
      </c>
      <c r="Q220" s="140">
        <v>0.222</v>
      </c>
      <c r="R220" s="140">
        <f>Q220*H220</f>
        <v>1.554</v>
      </c>
      <c r="S220" s="140">
        <v>0</v>
      </c>
      <c r="T220" s="141">
        <f>S220*H220</f>
        <v>0</v>
      </c>
      <c r="AR220" s="142" t="s">
        <v>182</v>
      </c>
      <c r="AT220" s="142" t="s">
        <v>233</v>
      </c>
      <c r="AU220" s="142" t="s">
        <v>91</v>
      </c>
      <c r="AY220" s="15" t="s">
        <v>137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89</v>
      </c>
      <c r="BK220" s="143">
        <f>ROUND(I220*H220,2)</f>
        <v>0</v>
      </c>
      <c r="BL220" s="15" t="s">
        <v>144</v>
      </c>
      <c r="BM220" s="142" t="s">
        <v>322</v>
      </c>
    </row>
    <row r="221" spans="2:65" s="12" customFormat="1">
      <c r="B221" s="144"/>
      <c r="D221" s="145" t="s">
        <v>146</v>
      </c>
      <c r="E221" s="146" t="s">
        <v>1</v>
      </c>
      <c r="F221" s="147" t="s">
        <v>323</v>
      </c>
      <c r="H221" s="148">
        <v>7</v>
      </c>
      <c r="I221" s="149"/>
      <c r="L221" s="144"/>
      <c r="M221" s="150"/>
      <c r="T221" s="151"/>
      <c r="AT221" s="146" t="s">
        <v>146</v>
      </c>
      <c r="AU221" s="146" t="s">
        <v>91</v>
      </c>
      <c r="AV221" s="12" t="s">
        <v>91</v>
      </c>
      <c r="AW221" s="12" t="s">
        <v>38</v>
      </c>
      <c r="AX221" s="12" t="s">
        <v>89</v>
      </c>
      <c r="AY221" s="146" t="s">
        <v>137</v>
      </c>
    </row>
    <row r="222" spans="2:65" s="11" customFormat="1" ht="22.9" customHeight="1">
      <c r="B222" s="119"/>
      <c r="D222" s="120" t="s">
        <v>80</v>
      </c>
      <c r="E222" s="129" t="s">
        <v>182</v>
      </c>
      <c r="F222" s="129" t="s">
        <v>324</v>
      </c>
      <c r="I222" s="122"/>
      <c r="J222" s="130">
        <f>BK222</f>
        <v>0</v>
      </c>
      <c r="L222" s="119"/>
      <c r="M222" s="124"/>
      <c r="P222" s="125">
        <f>SUM(P223:P340)</f>
        <v>0</v>
      </c>
      <c r="R222" s="125">
        <f>SUM(R223:R340)</f>
        <v>49.302549399999982</v>
      </c>
      <c r="T222" s="126">
        <f>SUM(T223:T340)</f>
        <v>0</v>
      </c>
      <c r="AR222" s="120" t="s">
        <v>89</v>
      </c>
      <c r="AT222" s="127" t="s">
        <v>80</v>
      </c>
      <c r="AU222" s="127" t="s">
        <v>89</v>
      </c>
      <c r="AY222" s="120" t="s">
        <v>137</v>
      </c>
      <c r="BK222" s="128">
        <f>SUM(BK223:BK340)</f>
        <v>0</v>
      </c>
    </row>
    <row r="223" spans="2:65" s="1" customFormat="1" ht="16.5" customHeight="1">
      <c r="B223" s="31"/>
      <c r="C223" s="221" t="s">
        <v>325</v>
      </c>
      <c r="D223" s="221" t="s">
        <v>139</v>
      </c>
      <c r="E223" s="222" t="s">
        <v>326</v>
      </c>
      <c r="F223" s="223" t="s">
        <v>327</v>
      </c>
      <c r="G223" s="224" t="s">
        <v>142</v>
      </c>
      <c r="H223" s="225">
        <v>2</v>
      </c>
      <c r="I223" s="226"/>
      <c r="J223" s="227">
        <f>ROUND(I223*H223,2)</f>
        <v>0</v>
      </c>
      <c r="K223" s="223" t="s">
        <v>143</v>
      </c>
      <c r="L223" s="31"/>
      <c r="M223" s="138" t="s">
        <v>1</v>
      </c>
      <c r="N223" s="139" t="s">
        <v>46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144</v>
      </c>
      <c r="AT223" s="142" t="s">
        <v>139</v>
      </c>
      <c r="AU223" s="142" t="s">
        <v>91</v>
      </c>
      <c r="AY223" s="15" t="s">
        <v>137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89</v>
      </c>
      <c r="BK223" s="143">
        <f>ROUND(I223*H223,2)</f>
        <v>0</v>
      </c>
      <c r="BL223" s="15" t="s">
        <v>144</v>
      </c>
      <c r="BM223" s="142" t="s">
        <v>328</v>
      </c>
    </row>
    <row r="224" spans="2:65" s="12" customFormat="1">
      <c r="B224" s="144"/>
      <c r="C224" s="228"/>
      <c r="D224" s="229" t="s">
        <v>146</v>
      </c>
      <c r="E224" s="230" t="s">
        <v>1</v>
      </c>
      <c r="F224" s="231" t="s">
        <v>91</v>
      </c>
      <c r="G224" s="228"/>
      <c r="H224" s="232">
        <v>2</v>
      </c>
      <c r="I224" s="233"/>
      <c r="J224" s="228"/>
      <c r="K224" s="228"/>
      <c r="L224" s="144"/>
      <c r="M224" s="150"/>
      <c r="T224" s="151"/>
      <c r="AT224" s="146" t="s">
        <v>146</v>
      </c>
      <c r="AU224" s="146" t="s">
        <v>91</v>
      </c>
      <c r="AV224" s="12" t="s">
        <v>91</v>
      </c>
      <c r="AW224" s="12" t="s">
        <v>38</v>
      </c>
      <c r="AX224" s="12" t="s">
        <v>89</v>
      </c>
      <c r="AY224" s="146" t="s">
        <v>137</v>
      </c>
    </row>
    <row r="225" spans="2:65" s="1" customFormat="1" ht="16.5" customHeight="1">
      <c r="B225" s="31"/>
      <c r="C225" s="221" t="s">
        <v>329</v>
      </c>
      <c r="D225" s="221" t="s">
        <v>139</v>
      </c>
      <c r="E225" s="222" t="s">
        <v>330</v>
      </c>
      <c r="F225" s="223" t="s">
        <v>331</v>
      </c>
      <c r="G225" s="224" t="s">
        <v>142</v>
      </c>
      <c r="H225" s="225">
        <v>4</v>
      </c>
      <c r="I225" s="226"/>
      <c r="J225" s="227">
        <f>ROUND(I225*H225,2)</f>
        <v>0</v>
      </c>
      <c r="K225" s="223" t="s">
        <v>143</v>
      </c>
      <c r="L225" s="31"/>
      <c r="M225" s="138" t="s">
        <v>1</v>
      </c>
      <c r="N225" s="139" t="s">
        <v>46</v>
      </c>
      <c r="P225" s="140">
        <f>O225*H225</f>
        <v>0</v>
      </c>
      <c r="Q225" s="140">
        <v>1.67E-3</v>
      </c>
      <c r="R225" s="140">
        <f>Q225*H225</f>
        <v>6.6800000000000002E-3</v>
      </c>
      <c r="S225" s="140">
        <v>0</v>
      </c>
      <c r="T225" s="141">
        <f>S225*H225</f>
        <v>0</v>
      </c>
      <c r="AR225" s="142" t="s">
        <v>144</v>
      </c>
      <c r="AT225" s="142" t="s">
        <v>139</v>
      </c>
      <c r="AU225" s="142" t="s">
        <v>91</v>
      </c>
      <c r="AY225" s="15" t="s">
        <v>137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89</v>
      </c>
      <c r="BK225" s="143">
        <f>ROUND(I225*H225,2)</f>
        <v>0</v>
      </c>
      <c r="BL225" s="15" t="s">
        <v>144</v>
      </c>
      <c r="BM225" s="142" t="s">
        <v>332</v>
      </c>
    </row>
    <row r="226" spans="2:65" s="12" customFormat="1">
      <c r="B226" s="144"/>
      <c r="C226" s="228"/>
      <c r="D226" s="229" t="s">
        <v>146</v>
      </c>
      <c r="E226" s="230" t="s">
        <v>1</v>
      </c>
      <c r="F226" s="231" t="s">
        <v>333</v>
      </c>
      <c r="G226" s="228"/>
      <c r="H226" s="232">
        <v>4</v>
      </c>
      <c r="I226" s="233"/>
      <c r="J226" s="228"/>
      <c r="K226" s="228"/>
      <c r="L226" s="144"/>
      <c r="M226" s="150"/>
      <c r="T226" s="151"/>
      <c r="AT226" s="146" t="s">
        <v>146</v>
      </c>
      <c r="AU226" s="146" t="s">
        <v>91</v>
      </c>
      <c r="AV226" s="12" t="s">
        <v>91</v>
      </c>
      <c r="AW226" s="12" t="s">
        <v>38</v>
      </c>
      <c r="AX226" s="12" t="s">
        <v>89</v>
      </c>
      <c r="AY226" s="146" t="s">
        <v>137</v>
      </c>
    </row>
    <row r="227" spans="2:65" s="1" customFormat="1" ht="16.5" customHeight="1">
      <c r="B227" s="31"/>
      <c r="C227" s="234" t="s">
        <v>334</v>
      </c>
      <c r="D227" s="234" t="s">
        <v>233</v>
      </c>
      <c r="E227" s="235" t="s">
        <v>335</v>
      </c>
      <c r="F227" s="236" t="s">
        <v>336</v>
      </c>
      <c r="G227" s="237" t="s">
        <v>142</v>
      </c>
      <c r="H227" s="238">
        <v>2</v>
      </c>
      <c r="I227" s="239"/>
      <c r="J227" s="240">
        <f>ROUND(I227*H227,2)</f>
        <v>0</v>
      </c>
      <c r="K227" s="236" t="s">
        <v>143</v>
      </c>
      <c r="L227" s="166"/>
      <c r="M227" s="167" t="s">
        <v>1</v>
      </c>
      <c r="N227" s="168" t="s">
        <v>46</v>
      </c>
      <c r="P227" s="140">
        <f>O227*H227</f>
        <v>0</v>
      </c>
      <c r="Q227" s="140">
        <v>1.2200000000000001E-2</v>
      </c>
      <c r="R227" s="140">
        <f>Q227*H227</f>
        <v>2.4400000000000002E-2</v>
      </c>
      <c r="S227" s="140">
        <v>0</v>
      </c>
      <c r="T227" s="141">
        <f>S227*H227</f>
        <v>0</v>
      </c>
      <c r="AR227" s="142" t="s">
        <v>182</v>
      </c>
      <c r="AT227" s="142" t="s">
        <v>233</v>
      </c>
      <c r="AU227" s="142" t="s">
        <v>91</v>
      </c>
      <c r="AY227" s="15" t="s">
        <v>137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89</v>
      </c>
      <c r="BK227" s="143">
        <f>ROUND(I227*H227,2)</f>
        <v>0</v>
      </c>
      <c r="BL227" s="15" t="s">
        <v>144</v>
      </c>
      <c r="BM227" s="142" t="s">
        <v>337</v>
      </c>
    </row>
    <row r="228" spans="2:65" s="12" customFormat="1">
      <c r="B228" s="144"/>
      <c r="C228" s="228"/>
      <c r="D228" s="229" t="s">
        <v>146</v>
      </c>
      <c r="E228" s="230" t="s">
        <v>1</v>
      </c>
      <c r="F228" s="231" t="s">
        <v>91</v>
      </c>
      <c r="G228" s="228"/>
      <c r="H228" s="232">
        <v>2</v>
      </c>
      <c r="I228" s="233"/>
      <c r="J228" s="228"/>
      <c r="K228" s="228"/>
      <c r="L228" s="144"/>
      <c r="M228" s="150"/>
      <c r="T228" s="151"/>
      <c r="AT228" s="146" t="s">
        <v>146</v>
      </c>
      <c r="AU228" s="146" t="s">
        <v>91</v>
      </c>
      <c r="AV228" s="12" t="s">
        <v>91</v>
      </c>
      <c r="AW228" s="12" t="s">
        <v>38</v>
      </c>
      <c r="AX228" s="12" t="s">
        <v>89</v>
      </c>
      <c r="AY228" s="146" t="s">
        <v>137</v>
      </c>
    </row>
    <row r="229" spans="2:65" s="1" customFormat="1" ht="16.5" customHeight="1">
      <c r="B229" s="31"/>
      <c r="C229" s="234" t="s">
        <v>338</v>
      </c>
      <c r="D229" s="234" t="s">
        <v>233</v>
      </c>
      <c r="E229" s="235" t="s">
        <v>339</v>
      </c>
      <c r="F229" s="236" t="s">
        <v>340</v>
      </c>
      <c r="G229" s="237" t="s">
        <v>142</v>
      </c>
      <c r="H229" s="238">
        <v>2</v>
      </c>
      <c r="I229" s="239"/>
      <c r="J229" s="240">
        <f>ROUND(I229*H229,2)</f>
        <v>0</v>
      </c>
      <c r="K229" s="236" t="s">
        <v>143</v>
      </c>
      <c r="L229" s="166"/>
      <c r="M229" s="167" t="s">
        <v>1</v>
      </c>
      <c r="N229" s="168" t="s">
        <v>46</v>
      </c>
      <c r="P229" s="140">
        <f>O229*H229</f>
        <v>0</v>
      </c>
      <c r="Q229" s="140">
        <v>1.2500000000000001E-2</v>
      </c>
      <c r="R229" s="140">
        <f>Q229*H229</f>
        <v>2.5000000000000001E-2</v>
      </c>
      <c r="S229" s="140">
        <v>0</v>
      </c>
      <c r="T229" s="141">
        <f>S229*H229</f>
        <v>0</v>
      </c>
      <c r="AR229" s="142" t="s">
        <v>182</v>
      </c>
      <c r="AT229" s="142" t="s">
        <v>233</v>
      </c>
      <c r="AU229" s="142" t="s">
        <v>91</v>
      </c>
      <c r="AY229" s="15" t="s">
        <v>137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89</v>
      </c>
      <c r="BK229" s="143">
        <f>ROUND(I229*H229,2)</f>
        <v>0</v>
      </c>
      <c r="BL229" s="15" t="s">
        <v>144</v>
      </c>
      <c r="BM229" s="142" t="s">
        <v>341</v>
      </c>
    </row>
    <row r="230" spans="2:65" s="12" customFormat="1">
      <c r="B230" s="144"/>
      <c r="C230" s="228"/>
      <c r="D230" s="229" t="s">
        <v>146</v>
      </c>
      <c r="E230" s="230" t="s">
        <v>1</v>
      </c>
      <c r="F230" s="231" t="s">
        <v>91</v>
      </c>
      <c r="G230" s="228"/>
      <c r="H230" s="232">
        <v>2</v>
      </c>
      <c r="I230" s="233"/>
      <c r="J230" s="228"/>
      <c r="K230" s="228"/>
      <c r="L230" s="144"/>
      <c r="M230" s="150"/>
      <c r="T230" s="151"/>
      <c r="AT230" s="146" t="s">
        <v>146</v>
      </c>
      <c r="AU230" s="146" t="s">
        <v>91</v>
      </c>
      <c r="AV230" s="12" t="s">
        <v>91</v>
      </c>
      <c r="AW230" s="12" t="s">
        <v>38</v>
      </c>
      <c r="AX230" s="12" t="s">
        <v>89</v>
      </c>
      <c r="AY230" s="146" t="s">
        <v>137</v>
      </c>
    </row>
    <row r="231" spans="2:65" s="1" customFormat="1" ht="16.5" customHeight="1">
      <c r="B231" s="31"/>
      <c r="C231" s="221" t="s">
        <v>342</v>
      </c>
      <c r="D231" s="221" t="s">
        <v>139</v>
      </c>
      <c r="E231" s="222" t="s">
        <v>343</v>
      </c>
      <c r="F231" s="223" t="s">
        <v>344</v>
      </c>
      <c r="G231" s="224" t="s">
        <v>142</v>
      </c>
      <c r="H231" s="225">
        <v>1</v>
      </c>
      <c r="I231" s="226"/>
      <c r="J231" s="227">
        <f>ROUND(I231*H231,2)</f>
        <v>0</v>
      </c>
      <c r="K231" s="223" t="s">
        <v>143</v>
      </c>
      <c r="L231" s="31"/>
      <c r="M231" s="138" t="s">
        <v>1</v>
      </c>
      <c r="N231" s="139" t="s">
        <v>46</v>
      </c>
      <c r="P231" s="140">
        <f>O231*H231</f>
        <v>0</v>
      </c>
      <c r="Q231" s="140">
        <v>1.67E-3</v>
      </c>
      <c r="R231" s="140">
        <f>Q231*H231</f>
        <v>1.67E-3</v>
      </c>
      <c r="S231" s="140">
        <v>0</v>
      </c>
      <c r="T231" s="141">
        <f>S231*H231</f>
        <v>0</v>
      </c>
      <c r="AR231" s="142" t="s">
        <v>144</v>
      </c>
      <c r="AT231" s="142" t="s">
        <v>139</v>
      </c>
      <c r="AU231" s="142" t="s">
        <v>91</v>
      </c>
      <c r="AY231" s="15" t="s">
        <v>137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89</v>
      </c>
      <c r="BK231" s="143">
        <f>ROUND(I231*H231,2)</f>
        <v>0</v>
      </c>
      <c r="BL231" s="15" t="s">
        <v>144</v>
      </c>
      <c r="BM231" s="142" t="s">
        <v>345</v>
      </c>
    </row>
    <row r="232" spans="2:65" s="12" customFormat="1">
      <c r="B232" s="144"/>
      <c r="C232" s="228"/>
      <c r="D232" s="229" t="s">
        <v>146</v>
      </c>
      <c r="E232" s="230" t="s">
        <v>1</v>
      </c>
      <c r="F232" s="231" t="s">
        <v>89</v>
      </c>
      <c r="G232" s="228"/>
      <c r="H232" s="232">
        <v>1</v>
      </c>
      <c r="I232" s="233"/>
      <c r="J232" s="228"/>
      <c r="K232" s="228"/>
      <c r="L232" s="144"/>
      <c r="M232" s="150"/>
      <c r="T232" s="151"/>
      <c r="AT232" s="146" t="s">
        <v>146</v>
      </c>
      <c r="AU232" s="146" t="s">
        <v>91</v>
      </c>
      <c r="AV232" s="12" t="s">
        <v>91</v>
      </c>
      <c r="AW232" s="12" t="s">
        <v>38</v>
      </c>
      <c r="AX232" s="12" t="s">
        <v>89</v>
      </c>
      <c r="AY232" s="146" t="s">
        <v>137</v>
      </c>
    </row>
    <row r="233" spans="2:65" s="1" customFormat="1" ht="16.5" customHeight="1">
      <c r="B233" s="31"/>
      <c r="C233" s="234" t="s">
        <v>346</v>
      </c>
      <c r="D233" s="234" t="s">
        <v>233</v>
      </c>
      <c r="E233" s="235" t="s">
        <v>347</v>
      </c>
      <c r="F233" s="236" t="s">
        <v>348</v>
      </c>
      <c r="G233" s="237" t="s">
        <v>142</v>
      </c>
      <c r="H233" s="238">
        <v>1</v>
      </c>
      <c r="I233" s="239"/>
      <c r="J233" s="240">
        <f>ROUND(I233*H233,2)</f>
        <v>0</v>
      </c>
      <c r="K233" s="236" t="s">
        <v>143</v>
      </c>
      <c r="L233" s="166"/>
      <c r="M233" s="167" t="s">
        <v>1</v>
      </c>
      <c r="N233" s="168" t="s">
        <v>46</v>
      </c>
      <c r="P233" s="140">
        <f>O233*H233</f>
        <v>0</v>
      </c>
      <c r="Q233" s="140">
        <v>4.8999999999999998E-3</v>
      </c>
      <c r="R233" s="140">
        <f>Q233*H233</f>
        <v>4.8999999999999998E-3</v>
      </c>
      <c r="S233" s="140">
        <v>0</v>
      </c>
      <c r="T233" s="141">
        <f>S233*H233</f>
        <v>0</v>
      </c>
      <c r="AR233" s="142" t="s">
        <v>182</v>
      </c>
      <c r="AT233" s="142" t="s">
        <v>233</v>
      </c>
      <c r="AU233" s="142" t="s">
        <v>91</v>
      </c>
      <c r="AY233" s="15" t="s">
        <v>137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89</v>
      </c>
      <c r="BK233" s="143">
        <f>ROUND(I233*H233,2)</f>
        <v>0</v>
      </c>
      <c r="BL233" s="15" t="s">
        <v>144</v>
      </c>
      <c r="BM233" s="142" t="s">
        <v>349</v>
      </c>
    </row>
    <row r="234" spans="2:65" s="12" customFormat="1">
      <c r="B234" s="144"/>
      <c r="C234" s="228"/>
      <c r="D234" s="229" t="s">
        <v>146</v>
      </c>
      <c r="E234" s="230" t="s">
        <v>1</v>
      </c>
      <c r="F234" s="231" t="s">
        <v>89</v>
      </c>
      <c r="G234" s="228"/>
      <c r="H234" s="232">
        <v>1</v>
      </c>
      <c r="I234" s="233"/>
      <c r="J234" s="228"/>
      <c r="K234" s="228"/>
      <c r="L234" s="144"/>
      <c r="M234" s="150"/>
      <c r="T234" s="151"/>
      <c r="AT234" s="146" t="s">
        <v>146</v>
      </c>
      <c r="AU234" s="146" t="s">
        <v>91</v>
      </c>
      <c r="AV234" s="12" t="s">
        <v>91</v>
      </c>
      <c r="AW234" s="12" t="s">
        <v>38</v>
      </c>
      <c r="AX234" s="12" t="s">
        <v>89</v>
      </c>
      <c r="AY234" s="146" t="s">
        <v>137</v>
      </c>
    </row>
    <row r="235" spans="2:65" s="1" customFormat="1" ht="16.5" customHeight="1">
      <c r="B235" s="31"/>
      <c r="C235" s="221" t="s">
        <v>350</v>
      </c>
      <c r="D235" s="221" t="s">
        <v>139</v>
      </c>
      <c r="E235" s="222" t="s">
        <v>351</v>
      </c>
      <c r="F235" s="223" t="s">
        <v>352</v>
      </c>
      <c r="G235" s="224" t="s">
        <v>142</v>
      </c>
      <c r="H235" s="225">
        <v>5</v>
      </c>
      <c r="I235" s="226"/>
      <c r="J235" s="227">
        <f>ROUND(I235*H235,2)</f>
        <v>0</v>
      </c>
      <c r="K235" s="223" t="s">
        <v>143</v>
      </c>
      <c r="L235" s="31"/>
      <c r="M235" s="138" t="s">
        <v>1</v>
      </c>
      <c r="N235" s="139" t="s">
        <v>46</v>
      </c>
      <c r="P235" s="140">
        <f>O235*H235</f>
        <v>0</v>
      </c>
      <c r="Q235" s="140">
        <v>2.82E-3</v>
      </c>
      <c r="R235" s="140">
        <f>Q235*H235</f>
        <v>1.41E-2</v>
      </c>
      <c r="S235" s="140">
        <v>0</v>
      </c>
      <c r="T235" s="141">
        <f>S235*H235</f>
        <v>0</v>
      </c>
      <c r="AR235" s="142" t="s">
        <v>144</v>
      </c>
      <c r="AT235" s="142" t="s">
        <v>139</v>
      </c>
      <c r="AU235" s="142" t="s">
        <v>91</v>
      </c>
      <c r="AY235" s="15" t="s">
        <v>137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89</v>
      </c>
      <c r="BK235" s="143">
        <f>ROUND(I235*H235,2)</f>
        <v>0</v>
      </c>
      <c r="BL235" s="15" t="s">
        <v>144</v>
      </c>
      <c r="BM235" s="142" t="s">
        <v>353</v>
      </c>
    </row>
    <row r="236" spans="2:65" s="12" customFormat="1">
      <c r="B236" s="144"/>
      <c r="C236" s="228"/>
      <c r="D236" s="229" t="s">
        <v>146</v>
      </c>
      <c r="E236" s="230" t="s">
        <v>1</v>
      </c>
      <c r="F236" s="231" t="s">
        <v>164</v>
      </c>
      <c r="G236" s="228"/>
      <c r="H236" s="232">
        <v>5</v>
      </c>
      <c r="I236" s="233"/>
      <c r="J236" s="228"/>
      <c r="K236" s="228"/>
      <c r="L236" s="144"/>
      <c r="M236" s="150"/>
      <c r="T236" s="151"/>
      <c r="AT236" s="146" t="s">
        <v>146</v>
      </c>
      <c r="AU236" s="146" t="s">
        <v>91</v>
      </c>
      <c r="AV236" s="12" t="s">
        <v>91</v>
      </c>
      <c r="AW236" s="12" t="s">
        <v>38</v>
      </c>
      <c r="AX236" s="12" t="s">
        <v>89</v>
      </c>
      <c r="AY236" s="146" t="s">
        <v>137</v>
      </c>
    </row>
    <row r="237" spans="2:65" s="1" customFormat="1" ht="16.5" customHeight="1">
      <c r="B237" s="31"/>
      <c r="C237" s="234" t="s">
        <v>354</v>
      </c>
      <c r="D237" s="234" t="s">
        <v>233</v>
      </c>
      <c r="E237" s="235" t="s">
        <v>355</v>
      </c>
      <c r="F237" s="236" t="s">
        <v>356</v>
      </c>
      <c r="G237" s="237" t="s">
        <v>142</v>
      </c>
      <c r="H237" s="238">
        <v>5</v>
      </c>
      <c r="I237" s="239"/>
      <c r="J237" s="240">
        <f>ROUND(I237*H237,2)</f>
        <v>0</v>
      </c>
      <c r="K237" s="236" t="s">
        <v>793</v>
      </c>
      <c r="L237" s="166"/>
      <c r="M237" s="167" t="s">
        <v>1</v>
      </c>
      <c r="N237" s="168" t="s">
        <v>46</v>
      </c>
      <c r="P237" s="140">
        <f>O237*H237</f>
        <v>0</v>
      </c>
      <c r="Q237" s="140">
        <v>1.01E-2</v>
      </c>
      <c r="R237" s="140">
        <f>Q237*H237</f>
        <v>5.0499999999999996E-2</v>
      </c>
      <c r="S237" s="140">
        <v>0</v>
      </c>
      <c r="T237" s="141">
        <f>S237*H237</f>
        <v>0</v>
      </c>
      <c r="AR237" s="142" t="s">
        <v>182</v>
      </c>
      <c r="AT237" s="142" t="s">
        <v>233</v>
      </c>
      <c r="AU237" s="142" t="s">
        <v>91</v>
      </c>
      <c r="AY237" s="15" t="s">
        <v>137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89</v>
      </c>
      <c r="BK237" s="143">
        <f>ROUND(I237*H237,2)</f>
        <v>0</v>
      </c>
      <c r="BL237" s="15" t="s">
        <v>144</v>
      </c>
      <c r="BM237" s="142" t="s">
        <v>357</v>
      </c>
    </row>
    <row r="238" spans="2:65" s="12" customFormat="1">
      <c r="B238" s="144"/>
      <c r="C238" s="228"/>
      <c r="D238" s="229" t="s">
        <v>146</v>
      </c>
      <c r="E238" s="230" t="s">
        <v>1</v>
      </c>
      <c r="F238" s="231" t="s">
        <v>164</v>
      </c>
      <c r="G238" s="228"/>
      <c r="H238" s="232">
        <v>5</v>
      </c>
      <c r="I238" s="233"/>
      <c r="J238" s="228"/>
      <c r="K238" s="228"/>
      <c r="L238" s="144"/>
      <c r="M238" s="150"/>
      <c r="T238" s="151"/>
      <c r="AT238" s="146" t="s">
        <v>146</v>
      </c>
      <c r="AU238" s="146" t="s">
        <v>91</v>
      </c>
      <c r="AV238" s="12" t="s">
        <v>91</v>
      </c>
      <c r="AW238" s="12" t="s">
        <v>38</v>
      </c>
      <c r="AX238" s="12" t="s">
        <v>89</v>
      </c>
      <c r="AY238" s="146" t="s">
        <v>137</v>
      </c>
    </row>
    <row r="239" spans="2:65" s="1" customFormat="1" ht="16.5" customHeight="1">
      <c r="B239" s="31"/>
      <c r="C239" s="221" t="s">
        <v>358</v>
      </c>
      <c r="D239" s="221" t="s">
        <v>139</v>
      </c>
      <c r="E239" s="222" t="s">
        <v>359</v>
      </c>
      <c r="F239" s="223" t="s">
        <v>360</v>
      </c>
      <c r="G239" s="224" t="s">
        <v>142</v>
      </c>
      <c r="H239" s="225">
        <v>2</v>
      </c>
      <c r="I239" s="226"/>
      <c r="J239" s="227">
        <f>ROUND(I239*H239,2)</f>
        <v>0</v>
      </c>
      <c r="K239" s="223" t="s">
        <v>143</v>
      </c>
      <c r="L239" s="31"/>
      <c r="M239" s="138" t="s">
        <v>1</v>
      </c>
      <c r="N239" s="139" t="s">
        <v>46</v>
      </c>
      <c r="P239" s="140">
        <f>O239*H239</f>
        <v>0</v>
      </c>
      <c r="Q239" s="140">
        <v>3.6600000000000001E-3</v>
      </c>
      <c r="R239" s="140">
        <f>Q239*H239</f>
        <v>7.3200000000000001E-3</v>
      </c>
      <c r="S239" s="140">
        <v>0</v>
      </c>
      <c r="T239" s="141">
        <f>S239*H239</f>
        <v>0</v>
      </c>
      <c r="AR239" s="142" t="s">
        <v>144</v>
      </c>
      <c r="AT239" s="142" t="s">
        <v>139</v>
      </c>
      <c r="AU239" s="142" t="s">
        <v>91</v>
      </c>
      <c r="AY239" s="15" t="s">
        <v>137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89</v>
      </c>
      <c r="BK239" s="143">
        <f>ROUND(I239*H239,2)</f>
        <v>0</v>
      </c>
      <c r="BL239" s="15" t="s">
        <v>144</v>
      </c>
      <c r="BM239" s="142" t="s">
        <v>361</v>
      </c>
    </row>
    <row r="240" spans="2:65" s="12" customFormat="1">
      <c r="B240" s="144"/>
      <c r="C240" s="228"/>
      <c r="D240" s="229" t="s">
        <v>146</v>
      </c>
      <c r="E240" s="230" t="s">
        <v>1</v>
      </c>
      <c r="F240" s="231" t="s">
        <v>91</v>
      </c>
      <c r="G240" s="228"/>
      <c r="H240" s="232">
        <v>2</v>
      </c>
      <c r="I240" s="233"/>
      <c r="J240" s="228"/>
      <c r="K240" s="228"/>
      <c r="L240" s="144"/>
      <c r="M240" s="150"/>
      <c r="T240" s="151"/>
      <c r="AT240" s="146" t="s">
        <v>146</v>
      </c>
      <c r="AU240" s="146" t="s">
        <v>91</v>
      </c>
      <c r="AV240" s="12" t="s">
        <v>91</v>
      </c>
      <c r="AW240" s="12" t="s">
        <v>38</v>
      </c>
      <c r="AX240" s="12" t="s">
        <v>89</v>
      </c>
      <c r="AY240" s="146" t="s">
        <v>137</v>
      </c>
    </row>
    <row r="241" spans="2:65" s="1" customFormat="1" ht="16.5" customHeight="1">
      <c r="B241" s="31"/>
      <c r="C241" s="234" t="s">
        <v>362</v>
      </c>
      <c r="D241" s="234" t="s">
        <v>233</v>
      </c>
      <c r="E241" s="235" t="s">
        <v>363</v>
      </c>
      <c r="F241" s="236" t="s">
        <v>364</v>
      </c>
      <c r="G241" s="237" t="s">
        <v>142</v>
      </c>
      <c r="H241" s="238">
        <v>1</v>
      </c>
      <c r="I241" s="239"/>
      <c r="J241" s="240">
        <f>ROUND(I241*H241,2)</f>
        <v>0</v>
      </c>
      <c r="K241" s="236" t="s">
        <v>143</v>
      </c>
      <c r="L241" s="166"/>
      <c r="M241" s="167" t="s">
        <v>1</v>
      </c>
      <c r="N241" s="168" t="s">
        <v>46</v>
      </c>
      <c r="P241" s="140">
        <f>O241*H241</f>
        <v>0</v>
      </c>
      <c r="Q241" s="140">
        <v>2.9899999999999999E-2</v>
      </c>
      <c r="R241" s="140">
        <f>Q241*H241</f>
        <v>2.9899999999999999E-2</v>
      </c>
      <c r="S241" s="140">
        <v>0</v>
      </c>
      <c r="T241" s="141">
        <f>S241*H241</f>
        <v>0</v>
      </c>
      <c r="AR241" s="142" t="s">
        <v>182</v>
      </c>
      <c r="AT241" s="142" t="s">
        <v>233</v>
      </c>
      <c r="AU241" s="142" t="s">
        <v>91</v>
      </c>
      <c r="AY241" s="15" t="s">
        <v>137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89</v>
      </c>
      <c r="BK241" s="143">
        <f>ROUND(I241*H241,2)</f>
        <v>0</v>
      </c>
      <c r="BL241" s="15" t="s">
        <v>144</v>
      </c>
      <c r="BM241" s="142" t="s">
        <v>365</v>
      </c>
    </row>
    <row r="242" spans="2:65" s="12" customFormat="1">
      <c r="B242" s="144"/>
      <c r="C242" s="228"/>
      <c r="D242" s="229" t="s">
        <v>146</v>
      </c>
      <c r="E242" s="230" t="s">
        <v>1</v>
      </c>
      <c r="F242" s="231" t="s">
        <v>89</v>
      </c>
      <c r="G242" s="228"/>
      <c r="H242" s="232">
        <v>1</v>
      </c>
      <c r="I242" s="233"/>
      <c r="J242" s="228"/>
      <c r="K242" s="228"/>
      <c r="L242" s="144"/>
      <c r="M242" s="150"/>
      <c r="T242" s="151"/>
      <c r="AT242" s="146" t="s">
        <v>146</v>
      </c>
      <c r="AU242" s="146" t="s">
        <v>91</v>
      </c>
      <c r="AV242" s="12" t="s">
        <v>91</v>
      </c>
      <c r="AW242" s="12" t="s">
        <v>38</v>
      </c>
      <c r="AX242" s="12" t="s">
        <v>89</v>
      </c>
      <c r="AY242" s="146" t="s">
        <v>137</v>
      </c>
    </row>
    <row r="243" spans="2:65" s="1" customFormat="1" ht="16.5" customHeight="1">
      <c r="B243" s="31"/>
      <c r="C243" s="234" t="s">
        <v>366</v>
      </c>
      <c r="D243" s="234" t="s">
        <v>233</v>
      </c>
      <c r="E243" s="235" t="s">
        <v>367</v>
      </c>
      <c r="F243" s="236" t="s">
        <v>368</v>
      </c>
      <c r="G243" s="237" t="s">
        <v>142</v>
      </c>
      <c r="H243" s="238">
        <v>1</v>
      </c>
      <c r="I243" s="239"/>
      <c r="J243" s="240">
        <f>ROUND(I243*H243,2)</f>
        <v>0</v>
      </c>
      <c r="K243" s="236" t="s">
        <v>143</v>
      </c>
      <c r="L243" s="166"/>
      <c r="M243" s="167" t="s">
        <v>1</v>
      </c>
      <c r="N243" s="168" t="s">
        <v>46</v>
      </c>
      <c r="P243" s="140">
        <f>O243*H243</f>
        <v>0</v>
      </c>
      <c r="Q243" s="140">
        <v>2.8400000000000002E-2</v>
      </c>
      <c r="R243" s="140">
        <f>Q243*H243</f>
        <v>2.8400000000000002E-2</v>
      </c>
      <c r="S243" s="140">
        <v>0</v>
      </c>
      <c r="T243" s="141">
        <f>S243*H243</f>
        <v>0</v>
      </c>
      <c r="AR243" s="142" t="s">
        <v>182</v>
      </c>
      <c r="AT243" s="142" t="s">
        <v>233</v>
      </c>
      <c r="AU243" s="142" t="s">
        <v>91</v>
      </c>
      <c r="AY243" s="15" t="s">
        <v>137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89</v>
      </c>
      <c r="BK243" s="143">
        <f>ROUND(I243*H243,2)</f>
        <v>0</v>
      </c>
      <c r="BL243" s="15" t="s">
        <v>144</v>
      </c>
      <c r="BM243" s="142" t="s">
        <v>369</v>
      </c>
    </row>
    <row r="244" spans="2:65" s="12" customFormat="1">
      <c r="B244" s="144"/>
      <c r="C244" s="228"/>
      <c r="D244" s="229" t="s">
        <v>146</v>
      </c>
      <c r="E244" s="230" t="s">
        <v>1</v>
      </c>
      <c r="F244" s="231" t="s">
        <v>89</v>
      </c>
      <c r="G244" s="228"/>
      <c r="H244" s="232">
        <v>1</v>
      </c>
      <c r="I244" s="233"/>
      <c r="J244" s="228"/>
      <c r="K244" s="228"/>
      <c r="L244" s="144"/>
      <c r="M244" s="150"/>
      <c r="T244" s="151"/>
      <c r="AT244" s="146" t="s">
        <v>146</v>
      </c>
      <c r="AU244" s="146" t="s">
        <v>91</v>
      </c>
      <c r="AV244" s="12" t="s">
        <v>91</v>
      </c>
      <c r="AW244" s="12" t="s">
        <v>38</v>
      </c>
      <c r="AX244" s="12" t="s">
        <v>89</v>
      </c>
      <c r="AY244" s="146" t="s">
        <v>137</v>
      </c>
    </row>
    <row r="245" spans="2:65" s="1" customFormat="1" ht="16.5" customHeight="1">
      <c r="B245" s="31"/>
      <c r="C245" s="221" t="s">
        <v>370</v>
      </c>
      <c r="D245" s="221" t="s">
        <v>139</v>
      </c>
      <c r="E245" s="222" t="s">
        <v>371</v>
      </c>
      <c r="F245" s="223" t="s">
        <v>372</v>
      </c>
      <c r="G245" s="224" t="s">
        <v>173</v>
      </c>
      <c r="H245" s="225">
        <v>408</v>
      </c>
      <c r="I245" s="226"/>
      <c r="J245" s="227">
        <f>ROUND(I245*H245,2)</f>
        <v>0</v>
      </c>
      <c r="K245" s="223" t="s">
        <v>143</v>
      </c>
      <c r="L245" s="31"/>
      <c r="M245" s="138" t="s">
        <v>1</v>
      </c>
      <c r="N245" s="139" t="s">
        <v>46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144</v>
      </c>
      <c r="AT245" s="142" t="s">
        <v>139</v>
      </c>
      <c r="AU245" s="142" t="s">
        <v>91</v>
      </c>
      <c r="AY245" s="15" t="s">
        <v>137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89</v>
      </c>
      <c r="BK245" s="143">
        <f>ROUND(I245*H245,2)</f>
        <v>0</v>
      </c>
      <c r="BL245" s="15" t="s">
        <v>144</v>
      </c>
      <c r="BM245" s="142" t="s">
        <v>373</v>
      </c>
    </row>
    <row r="246" spans="2:65" s="12" customFormat="1">
      <c r="B246" s="144"/>
      <c r="C246" s="228"/>
      <c r="D246" s="229" t="s">
        <v>146</v>
      </c>
      <c r="E246" s="230" t="s">
        <v>1</v>
      </c>
      <c r="F246" s="231" t="s">
        <v>374</v>
      </c>
      <c r="G246" s="228"/>
      <c r="H246" s="232">
        <v>408</v>
      </c>
      <c r="I246" s="233"/>
      <c r="J246" s="228"/>
      <c r="K246" s="228"/>
      <c r="L246" s="144"/>
      <c r="M246" s="150"/>
      <c r="T246" s="151"/>
      <c r="AT246" s="146" t="s">
        <v>146</v>
      </c>
      <c r="AU246" s="146" t="s">
        <v>91</v>
      </c>
      <c r="AV246" s="12" t="s">
        <v>91</v>
      </c>
      <c r="AW246" s="12" t="s">
        <v>38</v>
      </c>
      <c r="AX246" s="12" t="s">
        <v>89</v>
      </c>
      <c r="AY246" s="146" t="s">
        <v>137</v>
      </c>
    </row>
    <row r="247" spans="2:65" s="1" customFormat="1" ht="16.5" customHeight="1">
      <c r="B247" s="31"/>
      <c r="C247" s="234" t="s">
        <v>375</v>
      </c>
      <c r="D247" s="234" t="s">
        <v>233</v>
      </c>
      <c r="E247" s="235" t="s">
        <v>376</v>
      </c>
      <c r="F247" s="236" t="s">
        <v>377</v>
      </c>
      <c r="G247" s="237" t="s">
        <v>173</v>
      </c>
      <c r="H247" s="238">
        <v>414.12</v>
      </c>
      <c r="I247" s="239"/>
      <c r="J247" s="240">
        <f>ROUND(I247*H247,2)</f>
        <v>0</v>
      </c>
      <c r="K247" s="236" t="s">
        <v>143</v>
      </c>
      <c r="L247" s="166"/>
      <c r="M247" s="167" t="s">
        <v>1</v>
      </c>
      <c r="N247" s="168" t="s">
        <v>46</v>
      </c>
      <c r="P247" s="140">
        <f>O247*H247</f>
        <v>0</v>
      </c>
      <c r="Q247" s="140">
        <v>4.5700000000000003E-3</v>
      </c>
      <c r="R247" s="140">
        <f>Q247*H247</f>
        <v>1.8925284000000002</v>
      </c>
      <c r="S247" s="140">
        <v>0</v>
      </c>
      <c r="T247" s="141">
        <f>S247*H247</f>
        <v>0</v>
      </c>
      <c r="AR247" s="142" t="s">
        <v>182</v>
      </c>
      <c r="AT247" s="142" t="s">
        <v>233</v>
      </c>
      <c r="AU247" s="142" t="s">
        <v>91</v>
      </c>
      <c r="AY247" s="15" t="s">
        <v>137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89</v>
      </c>
      <c r="BK247" s="143">
        <f>ROUND(I247*H247,2)</f>
        <v>0</v>
      </c>
      <c r="BL247" s="15" t="s">
        <v>144</v>
      </c>
      <c r="BM247" s="142" t="s">
        <v>378</v>
      </c>
    </row>
    <row r="248" spans="2:65" s="12" customFormat="1">
      <c r="B248" s="144"/>
      <c r="C248" s="228"/>
      <c r="D248" s="229" t="s">
        <v>146</v>
      </c>
      <c r="E248" s="230" t="s">
        <v>1</v>
      </c>
      <c r="F248" s="231" t="s">
        <v>374</v>
      </c>
      <c r="G248" s="228"/>
      <c r="H248" s="232">
        <v>408</v>
      </c>
      <c r="I248" s="233"/>
      <c r="J248" s="228"/>
      <c r="K248" s="228"/>
      <c r="L248" s="144"/>
      <c r="M248" s="150"/>
      <c r="T248" s="151"/>
      <c r="AT248" s="146" t="s">
        <v>146</v>
      </c>
      <c r="AU248" s="146" t="s">
        <v>91</v>
      </c>
      <c r="AV248" s="12" t="s">
        <v>91</v>
      </c>
      <c r="AW248" s="12" t="s">
        <v>38</v>
      </c>
      <c r="AX248" s="12" t="s">
        <v>89</v>
      </c>
      <c r="AY248" s="146" t="s">
        <v>137</v>
      </c>
    </row>
    <row r="249" spans="2:65" s="12" customFormat="1">
      <c r="B249" s="144"/>
      <c r="C249" s="228"/>
      <c r="D249" s="229" t="s">
        <v>146</v>
      </c>
      <c r="E249" s="228"/>
      <c r="F249" s="231" t="s">
        <v>379</v>
      </c>
      <c r="G249" s="228"/>
      <c r="H249" s="232">
        <v>414.12</v>
      </c>
      <c r="I249" s="233"/>
      <c r="J249" s="228"/>
      <c r="K249" s="228"/>
      <c r="L249" s="144"/>
      <c r="M249" s="150"/>
      <c r="T249" s="151"/>
      <c r="AT249" s="146" t="s">
        <v>146</v>
      </c>
      <c r="AU249" s="146" t="s">
        <v>91</v>
      </c>
      <c r="AV249" s="12" t="s">
        <v>91</v>
      </c>
      <c r="AW249" s="12" t="s">
        <v>4</v>
      </c>
      <c r="AX249" s="12" t="s">
        <v>89</v>
      </c>
      <c r="AY249" s="146" t="s">
        <v>137</v>
      </c>
    </row>
    <row r="250" spans="2:65" s="1" customFormat="1" ht="16.5" customHeight="1">
      <c r="B250" s="31"/>
      <c r="C250" s="221" t="s">
        <v>380</v>
      </c>
      <c r="D250" s="221" t="s">
        <v>139</v>
      </c>
      <c r="E250" s="222" t="s">
        <v>381</v>
      </c>
      <c r="F250" s="223" t="s">
        <v>382</v>
      </c>
      <c r="G250" s="224" t="s">
        <v>173</v>
      </c>
      <c r="H250" s="225">
        <v>8</v>
      </c>
      <c r="I250" s="226"/>
      <c r="J250" s="227">
        <f>ROUND(I250*H250,2)</f>
        <v>0</v>
      </c>
      <c r="K250" s="223" t="s">
        <v>143</v>
      </c>
      <c r="L250" s="31"/>
      <c r="M250" s="138" t="s">
        <v>1</v>
      </c>
      <c r="N250" s="139" t="s">
        <v>46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144</v>
      </c>
      <c r="AT250" s="142" t="s">
        <v>139</v>
      </c>
      <c r="AU250" s="142" t="s">
        <v>91</v>
      </c>
      <c r="AY250" s="15" t="s">
        <v>137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5" t="s">
        <v>89</v>
      </c>
      <c r="BK250" s="143">
        <f>ROUND(I250*H250,2)</f>
        <v>0</v>
      </c>
      <c r="BL250" s="15" t="s">
        <v>144</v>
      </c>
      <c r="BM250" s="142" t="s">
        <v>383</v>
      </c>
    </row>
    <row r="251" spans="2:65" s="12" customFormat="1">
      <c r="B251" s="144"/>
      <c r="C251" s="228"/>
      <c r="D251" s="229" t="s">
        <v>146</v>
      </c>
      <c r="E251" s="230" t="s">
        <v>1</v>
      </c>
      <c r="F251" s="231" t="s">
        <v>384</v>
      </c>
      <c r="G251" s="228"/>
      <c r="H251" s="232">
        <v>8</v>
      </c>
      <c r="I251" s="233"/>
      <c r="J251" s="228"/>
      <c r="K251" s="228"/>
      <c r="L251" s="144"/>
      <c r="M251" s="150"/>
      <c r="T251" s="151"/>
      <c r="AT251" s="146" t="s">
        <v>146</v>
      </c>
      <c r="AU251" s="146" t="s">
        <v>91</v>
      </c>
      <c r="AV251" s="12" t="s">
        <v>91</v>
      </c>
      <c r="AW251" s="12" t="s">
        <v>38</v>
      </c>
      <c r="AX251" s="12" t="s">
        <v>89</v>
      </c>
      <c r="AY251" s="146" t="s">
        <v>137</v>
      </c>
    </row>
    <row r="252" spans="2:65" s="1" customFormat="1" ht="16.5" customHeight="1">
      <c r="B252" s="31"/>
      <c r="C252" s="234" t="s">
        <v>385</v>
      </c>
      <c r="D252" s="234" t="s">
        <v>233</v>
      </c>
      <c r="E252" s="235" t="s">
        <v>386</v>
      </c>
      <c r="F252" s="236" t="s">
        <v>387</v>
      </c>
      <c r="G252" s="237" t="s">
        <v>173</v>
      </c>
      <c r="H252" s="238">
        <v>8.1199999999999992</v>
      </c>
      <c r="I252" s="239"/>
      <c r="J252" s="240">
        <f>ROUND(I252*H252,2)</f>
        <v>0</v>
      </c>
      <c r="K252" s="236" t="s">
        <v>143</v>
      </c>
      <c r="L252" s="166"/>
      <c r="M252" s="167" t="s">
        <v>1</v>
      </c>
      <c r="N252" s="168" t="s">
        <v>46</v>
      </c>
      <c r="P252" s="140">
        <f>O252*H252</f>
        <v>0</v>
      </c>
      <c r="Q252" s="140">
        <v>9.0299999999999998E-3</v>
      </c>
      <c r="R252" s="140">
        <f>Q252*H252</f>
        <v>7.3323599999999989E-2</v>
      </c>
      <c r="S252" s="140">
        <v>0</v>
      </c>
      <c r="T252" s="141">
        <f>S252*H252</f>
        <v>0</v>
      </c>
      <c r="AR252" s="142" t="s">
        <v>182</v>
      </c>
      <c r="AT252" s="142" t="s">
        <v>233</v>
      </c>
      <c r="AU252" s="142" t="s">
        <v>91</v>
      </c>
      <c r="AY252" s="15" t="s">
        <v>137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5" t="s">
        <v>89</v>
      </c>
      <c r="BK252" s="143">
        <f>ROUND(I252*H252,2)</f>
        <v>0</v>
      </c>
      <c r="BL252" s="15" t="s">
        <v>144</v>
      </c>
      <c r="BM252" s="142" t="s">
        <v>388</v>
      </c>
    </row>
    <row r="253" spans="2:65" s="12" customFormat="1">
      <c r="B253" s="144"/>
      <c r="C253" s="228"/>
      <c r="D253" s="229" t="s">
        <v>146</v>
      </c>
      <c r="E253" s="230" t="s">
        <v>1</v>
      </c>
      <c r="F253" s="231" t="s">
        <v>201</v>
      </c>
      <c r="G253" s="228"/>
      <c r="H253" s="232">
        <v>8</v>
      </c>
      <c r="I253" s="233"/>
      <c r="J253" s="228"/>
      <c r="K253" s="228"/>
      <c r="L253" s="144"/>
      <c r="M253" s="150"/>
      <c r="T253" s="151"/>
      <c r="AT253" s="146" t="s">
        <v>146</v>
      </c>
      <c r="AU253" s="146" t="s">
        <v>91</v>
      </c>
      <c r="AV253" s="12" t="s">
        <v>91</v>
      </c>
      <c r="AW253" s="12" t="s">
        <v>38</v>
      </c>
      <c r="AX253" s="12" t="s">
        <v>89</v>
      </c>
      <c r="AY253" s="146" t="s">
        <v>137</v>
      </c>
    </row>
    <row r="254" spans="2:65" s="12" customFormat="1">
      <c r="B254" s="144"/>
      <c r="C254" s="228"/>
      <c r="D254" s="229" t="s">
        <v>146</v>
      </c>
      <c r="E254" s="228"/>
      <c r="F254" s="231" t="s">
        <v>389</v>
      </c>
      <c r="G254" s="228"/>
      <c r="H254" s="232">
        <v>8.1199999999999992</v>
      </c>
      <c r="I254" s="233"/>
      <c r="J254" s="228"/>
      <c r="K254" s="228"/>
      <c r="L254" s="144"/>
      <c r="M254" s="150"/>
      <c r="T254" s="151"/>
      <c r="AT254" s="146" t="s">
        <v>146</v>
      </c>
      <c r="AU254" s="146" t="s">
        <v>91</v>
      </c>
      <c r="AV254" s="12" t="s">
        <v>91</v>
      </c>
      <c r="AW254" s="12" t="s">
        <v>4</v>
      </c>
      <c r="AX254" s="12" t="s">
        <v>89</v>
      </c>
      <c r="AY254" s="146" t="s">
        <v>137</v>
      </c>
    </row>
    <row r="255" spans="2:65" s="1" customFormat="1" ht="16.5" customHeight="1">
      <c r="B255" s="31"/>
      <c r="C255" s="221" t="s">
        <v>390</v>
      </c>
      <c r="D255" s="221" t="s">
        <v>139</v>
      </c>
      <c r="E255" s="222" t="s">
        <v>391</v>
      </c>
      <c r="F255" s="223" t="s">
        <v>392</v>
      </c>
      <c r="G255" s="224" t="s">
        <v>142</v>
      </c>
      <c r="H255" s="225">
        <v>2</v>
      </c>
      <c r="I255" s="226"/>
      <c r="J255" s="227">
        <f>ROUND(I255*H255,2)</f>
        <v>0</v>
      </c>
      <c r="K255" s="223" t="s">
        <v>143</v>
      </c>
      <c r="L255" s="31"/>
      <c r="M255" s="138" t="s">
        <v>1</v>
      </c>
      <c r="N255" s="139" t="s">
        <v>46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144</v>
      </c>
      <c r="AT255" s="142" t="s">
        <v>139</v>
      </c>
      <c r="AU255" s="142" t="s">
        <v>91</v>
      </c>
      <c r="AY255" s="15" t="s">
        <v>137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89</v>
      </c>
      <c r="BK255" s="143">
        <f>ROUND(I255*H255,2)</f>
        <v>0</v>
      </c>
      <c r="BL255" s="15" t="s">
        <v>144</v>
      </c>
      <c r="BM255" s="142" t="s">
        <v>393</v>
      </c>
    </row>
    <row r="256" spans="2:65" s="12" customFormat="1">
      <c r="B256" s="144"/>
      <c r="C256" s="228"/>
      <c r="D256" s="229" t="s">
        <v>146</v>
      </c>
      <c r="E256" s="230" t="s">
        <v>1</v>
      </c>
      <c r="F256" s="231" t="s">
        <v>91</v>
      </c>
      <c r="G256" s="228"/>
      <c r="H256" s="232">
        <v>2</v>
      </c>
      <c r="I256" s="233"/>
      <c r="J256" s="228"/>
      <c r="K256" s="228"/>
      <c r="L256" s="144"/>
      <c r="M256" s="150"/>
      <c r="T256" s="151"/>
      <c r="AT256" s="146" t="s">
        <v>146</v>
      </c>
      <c r="AU256" s="146" t="s">
        <v>91</v>
      </c>
      <c r="AV256" s="12" t="s">
        <v>91</v>
      </c>
      <c r="AW256" s="12" t="s">
        <v>38</v>
      </c>
      <c r="AX256" s="12" t="s">
        <v>89</v>
      </c>
      <c r="AY256" s="146" t="s">
        <v>137</v>
      </c>
    </row>
    <row r="257" spans="2:65" s="1" customFormat="1" ht="16.5" customHeight="1">
      <c r="B257" s="31"/>
      <c r="C257" s="234" t="s">
        <v>394</v>
      </c>
      <c r="D257" s="234" t="s">
        <v>233</v>
      </c>
      <c r="E257" s="235" t="s">
        <v>395</v>
      </c>
      <c r="F257" s="236" t="s">
        <v>396</v>
      </c>
      <c r="G257" s="237" t="s">
        <v>142</v>
      </c>
      <c r="H257" s="238">
        <v>2</v>
      </c>
      <c r="I257" s="239"/>
      <c r="J257" s="240">
        <f>ROUND(I257*H257,2)</f>
        <v>0</v>
      </c>
      <c r="K257" s="236" t="s">
        <v>793</v>
      </c>
      <c r="L257" s="166"/>
      <c r="M257" s="167" t="s">
        <v>1</v>
      </c>
      <c r="N257" s="168" t="s">
        <v>46</v>
      </c>
      <c r="P257" s="140">
        <f>O257*H257</f>
        <v>0</v>
      </c>
      <c r="Q257" s="140">
        <v>4.6999999999999999E-4</v>
      </c>
      <c r="R257" s="140">
        <f>Q257*H257</f>
        <v>9.3999999999999997E-4</v>
      </c>
      <c r="S257" s="140">
        <v>0</v>
      </c>
      <c r="T257" s="141">
        <f>S257*H257</f>
        <v>0</v>
      </c>
      <c r="AR257" s="142" t="s">
        <v>182</v>
      </c>
      <c r="AT257" s="142" t="s">
        <v>233</v>
      </c>
      <c r="AU257" s="142" t="s">
        <v>91</v>
      </c>
      <c r="AY257" s="15" t="s">
        <v>137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89</v>
      </c>
      <c r="BK257" s="143">
        <f>ROUND(I257*H257,2)</f>
        <v>0</v>
      </c>
      <c r="BL257" s="15" t="s">
        <v>144</v>
      </c>
      <c r="BM257" s="142" t="s">
        <v>397</v>
      </c>
    </row>
    <row r="258" spans="2:65" s="12" customFormat="1">
      <c r="B258" s="144"/>
      <c r="C258" s="228"/>
      <c r="D258" s="229" t="s">
        <v>146</v>
      </c>
      <c r="E258" s="230" t="s">
        <v>1</v>
      </c>
      <c r="F258" s="231" t="s">
        <v>91</v>
      </c>
      <c r="G258" s="228"/>
      <c r="H258" s="232">
        <v>2</v>
      </c>
      <c r="I258" s="233"/>
      <c r="J258" s="228"/>
      <c r="K258" s="228"/>
      <c r="L258" s="144"/>
      <c r="M258" s="150"/>
      <c r="T258" s="151"/>
      <c r="AT258" s="146" t="s">
        <v>146</v>
      </c>
      <c r="AU258" s="146" t="s">
        <v>91</v>
      </c>
      <c r="AV258" s="12" t="s">
        <v>91</v>
      </c>
      <c r="AW258" s="12" t="s">
        <v>38</v>
      </c>
      <c r="AX258" s="12" t="s">
        <v>89</v>
      </c>
      <c r="AY258" s="146" t="s">
        <v>137</v>
      </c>
    </row>
    <row r="259" spans="2:65" s="1" customFormat="1" ht="16.5" customHeight="1">
      <c r="B259" s="31"/>
      <c r="C259" s="234" t="s">
        <v>398</v>
      </c>
      <c r="D259" s="234" t="s">
        <v>233</v>
      </c>
      <c r="E259" s="235" t="s">
        <v>399</v>
      </c>
      <c r="F259" s="236" t="s">
        <v>400</v>
      </c>
      <c r="G259" s="237" t="s">
        <v>142</v>
      </c>
      <c r="H259" s="238">
        <v>2</v>
      </c>
      <c r="I259" s="239"/>
      <c r="J259" s="240">
        <f>ROUND(I259*H259,2)</f>
        <v>0</v>
      </c>
      <c r="K259" s="236" t="s">
        <v>793</v>
      </c>
      <c r="L259" s="166"/>
      <c r="M259" s="167" t="s">
        <v>1</v>
      </c>
      <c r="N259" s="168" t="s">
        <v>46</v>
      </c>
      <c r="P259" s="140">
        <f>O259*H259</f>
        <v>0</v>
      </c>
      <c r="Q259" s="140">
        <v>1.39E-3</v>
      </c>
      <c r="R259" s="140">
        <f>Q259*H259</f>
        <v>2.7799999999999999E-3</v>
      </c>
      <c r="S259" s="140">
        <v>0</v>
      </c>
      <c r="T259" s="141">
        <f>S259*H259</f>
        <v>0</v>
      </c>
      <c r="AR259" s="142" t="s">
        <v>182</v>
      </c>
      <c r="AT259" s="142" t="s">
        <v>233</v>
      </c>
      <c r="AU259" s="142" t="s">
        <v>91</v>
      </c>
      <c r="AY259" s="15" t="s">
        <v>137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89</v>
      </c>
      <c r="BK259" s="143">
        <f>ROUND(I259*H259,2)</f>
        <v>0</v>
      </c>
      <c r="BL259" s="15" t="s">
        <v>144</v>
      </c>
      <c r="BM259" s="142" t="s">
        <v>401</v>
      </c>
    </row>
    <row r="260" spans="2:65" s="12" customFormat="1">
      <c r="B260" s="144"/>
      <c r="C260" s="228"/>
      <c r="D260" s="229" t="s">
        <v>146</v>
      </c>
      <c r="E260" s="230" t="s">
        <v>1</v>
      </c>
      <c r="F260" s="231" t="s">
        <v>91</v>
      </c>
      <c r="G260" s="228"/>
      <c r="H260" s="232">
        <v>2</v>
      </c>
      <c r="I260" s="233"/>
      <c r="J260" s="228"/>
      <c r="K260" s="228"/>
      <c r="L260" s="144"/>
      <c r="M260" s="150"/>
      <c r="T260" s="151"/>
      <c r="AT260" s="146" t="s">
        <v>146</v>
      </c>
      <c r="AU260" s="146" t="s">
        <v>91</v>
      </c>
      <c r="AV260" s="12" t="s">
        <v>91</v>
      </c>
      <c r="AW260" s="12" t="s">
        <v>38</v>
      </c>
      <c r="AX260" s="12" t="s">
        <v>89</v>
      </c>
      <c r="AY260" s="146" t="s">
        <v>137</v>
      </c>
    </row>
    <row r="261" spans="2:65" s="1" customFormat="1" ht="16.5" customHeight="1">
      <c r="B261" s="31"/>
      <c r="C261" s="221" t="s">
        <v>402</v>
      </c>
      <c r="D261" s="221" t="s">
        <v>139</v>
      </c>
      <c r="E261" s="222" t="s">
        <v>403</v>
      </c>
      <c r="F261" s="223" t="s">
        <v>404</v>
      </c>
      <c r="G261" s="224" t="s">
        <v>142</v>
      </c>
      <c r="H261" s="225">
        <v>84</v>
      </c>
      <c r="I261" s="226"/>
      <c r="J261" s="227">
        <f>ROUND(I261*H261,2)</f>
        <v>0</v>
      </c>
      <c r="K261" s="223" t="s">
        <v>143</v>
      </c>
      <c r="L261" s="31"/>
      <c r="M261" s="138" t="s">
        <v>1</v>
      </c>
      <c r="N261" s="139" t="s">
        <v>46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144</v>
      </c>
      <c r="AT261" s="142" t="s">
        <v>139</v>
      </c>
      <c r="AU261" s="142" t="s">
        <v>91</v>
      </c>
      <c r="AY261" s="15" t="s">
        <v>137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89</v>
      </c>
      <c r="BK261" s="143">
        <f>ROUND(I261*H261,2)</f>
        <v>0</v>
      </c>
      <c r="BL261" s="15" t="s">
        <v>144</v>
      </c>
      <c r="BM261" s="142" t="s">
        <v>405</v>
      </c>
    </row>
    <row r="262" spans="2:65" s="12" customFormat="1">
      <c r="B262" s="144"/>
      <c r="C262" s="228"/>
      <c r="D262" s="229" t="s">
        <v>146</v>
      </c>
      <c r="E262" s="230" t="s">
        <v>1</v>
      </c>
      <c r="F262" s="231" t="s">
        <v>406</v>
      </c>
      <c r="G262" s="228"/>
      <c r="H262" s="232">
        <v>84</v>
      </c>
      <c r="I262" s="233"/>
      <c r="J262" s="228"/>
      <c r="K262" s="228"/>
      <c r="L262" s="144"/>
      <c r="M262" s="150"/>
      <c r="T262" s="151"/>
      <c r="AT262" s="146" t="s">
        <v>146</v>
      </c>
      <c r="AU262" s="146" t="s">
        <v>91</v>
      </c>
      <c r="AV262" s="12" t="s">
        <v>91</v>
      </c>
      <c r="AW262" s="12" t="s">
        <v>38</v>
      </c>
      <c r="AX262" s="12" t="s">
        <v>89</v>
      </c>
      <c r="AY262" s="146" t="s">
        <v>137</v>
      </c>
    </row>
    <row r="263" spans="2:65" s="1" customFormat="1" ht="16.5" customHeight="1">
      <c r="B263" s="31"/>
      <c r="C263" s="234" t="s">
        <v>407</v>
      </c>
      <c r="D263" s="234" t="s">
        <v>233</v>
      </c>
      <c r="E263" s="235" t="s">
        <v>408</v>
      </c>
      <c r="F263" s="236" t="s">
        <v>409</v>
      </c>
      <c r="G263" s="237" t="s">
        <v>142</v>
      </c>
      <c r="H263" s="238">
        <v>2</v>
      </c>
      <c r="I263" s="239"/>
      <c r="J263" s="240">
        <f>ROUND(I263*H263,2)</f>
        <v>0</v>
      </c>
      <c r="K263" s="236" t="s">
        <v>793</v>
      </c>
      <c r="L263" s="166"/>
      <c r="M263" s="167" t="s">
        <v>1</v>
      </c>
      <c r="N263" s="168" t="s">
        <v>46</v>
      </c>
      <c r="P263" s="140">
        <f>O263*H263</f>
        <v>0</v>
      </c>
      <c r="Q263" s="140">
        <v>1.4499999999999999E-3</v>
      </c>
      <c r="R263" s="140">
        <f>Q263*H263</f>
        <v>2.8999999999999998E-3</v>
      </c>
      <c r="S263" s="140">
        <v>0</v>
      </c>
      <c r="T263" s="141">
        <f>S263*H263</f>
        <v>0</v>
      </c>
      <c r="AR263" s="142" t="s">
        <v>182</v>
      </c>
      <c r="AT263" s="142" t="s">
        <v>233</v>
      </c>
      <c r="AU263" s="142" t="s">
        <v>91</v>
      </c>
      <c r="AY263" s="15" t="s">
        <v>137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5" t="s">
        <v>89</v>
      </c>
      <c r="BK263" s="143">
        <f>ROUND(I263*H263,2)</f>
        <v>0</v>
      </c>
      <c r="BL263" s="15" t="s">
        <v>144</v>
      </c>
      <c r="BM263" s="142" t="s">
        <v>410</v>
      </c>
    </row>
    <row r="264" spans="2:65" s="12" customFormat="1">
      <c r="B264" s="144"/>
      <c r="C264" s="228"/>
      <c r="D264" s="229" t="s">
        <v>146</v>
      </c>
      <c r="E264" s="230" t="s">
        <v>1</v>
      </c>
      <c r="F264" s="231" t="s">
        <v>91</v>
      </c>
      <c r="G264" s="228"/>
      <c r="H264" s="232">
        <v>2</v>
      </c>
      <c r="I264" s="233"/>
      <c r="J264" s="228"/>
      <c r="K264" s="228"/>
      <c r="L264" s="144"/>
      <c r="M264" s="150"/>
      <c r="T264" s="151"/>
      <c r="AT264" s="146" t="s">
        <v>146</v>
      </c>
      <c r="AU264" s="146" t="s">
        <v>91</v>
      </c>
      <c r="AV264" s="12" t="s">
        <v>91</v>
      </c>
      <c r="AW264" s="12" t="s">
        <v>38</v>
      </c>
      <c r="AX264" s="12" t="s">
        <v>89</v>
      </c>
      <c r="AY264" s="146" t="s">
        <v>137</v>
      </c>
    </row>
    <row r="265" spans="2:65" s="1" customFormat="1" ht="16.5" customHeight="1">
      <c r="B265" s="31"/>
      <c r="C265" s="234" t="s">
        <v>411</v>
      </c>
      <c r="D265" s="234" t="s">
        <v>233</v>
      </c>
      <c r="E265" s="235" t="s">
        <v>412</v>
      </c>
      <c r="F265" s="236" t="s">
        <v>413</v>
      </c>
      <c r="G265" s="237" t="s">
        <v>142</v>
      </c>
      <c r="H265" s="238">
        <v>82</v>
      </c>
      <c r="I265" s="239"/>
      <c r="J265" s="240">
        <f>ROUND(I265*H265,2)</f>
        <v>0</v>
      </c>
      <c r="K265" s="236" t="s">
        <v>143</v>
      </c>
      <c r="L265" s="166"/>
      <c r="M265" s="167" t="s">
        <v>1</v>
      </c>
      <c r="N265" s="168" t="s">
        <v>46</v>
      </c>
      <c r="P265" s="140">
        <f>O265*H265</f>
        <v>0</v>
      </c>
      <c r="Q265" s="140">
        <v>8.1999999999999998E-4</v>
      </c>
      <c r="R265" s="140">
        <f>Q265*H265</f>
        <v>6.7239999999999994E-2</v>
      </c>
      <c r="S265" s="140">
        <v>0</v>
      </c>
      <c r="T265" s="141">
        <f>S265*H265</f>
        <v>0</v>
      </c>
      <c r="AR265" s="142" t="s">
        <v>182</v>
      </c>
      <c r="AT265" s="142" t="s">
        <v>233</v>
      </c>
      <c r="AU265" s="142" t="s">
        <v>91</v>
      </c>
      <c r="AY265" s="15" t="s">
        <v>137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89</v>
      </c>
      <c r="BK265" s="143">
        <f>ROUND(I265*H265,2)</f>
        <v>0</v>
      </c>
      <c r="BL265" s="15" t="s">
        <v>144</v>
      </c>
      <c r="BM265" s="142" t="s">
        <v>414</v>
      </c>
    </row>
    <row r="266" spans="2:65" s="12" customFormat="1">
      <c r="B266" s="144"/>
      <c r="C266" s="228"/>
      <c r="D266" s="229" t="s">
        <v>146</v>
      </c>
      <c r="E266" s="230" t="s">
        <v>1</v>
      </c>
      <c r="F266" s="231" t="s">
        <v>415</v>
      </c>
      <c r="G266" s="228"/>
      <c r="H266" s="232">
        <v>82</v>
      </c>
      <c r="I266" s="233"/>
      <c r="J266" s="228"/>
      <c r="K266" s="228"/>
      <c r="L266" s="144"/>
      <c r="M266" s="150"/>
      <c r="T266" s="151"/>
      <c r="AT266" s="146" t="s">
        <v>146</v>
      </c>
      <c r="AU266" s="146" t="s">
        <v>91</v>
      </c>
      <c r="AV266" s="12" t="s">
        <v>91</v>
      </c>
      <c r="AW266" s="12" t="s">
        <v>38</v>
      </c>
      <c r="AX266" s="12" t="s">
        <v>89</v>
      </c>
      <c r="AY266" s="146" t="s">
        <v>137</v>
      </c>
    </row>
    <row r="267" spans="2:65" s="1" customFormat="1" ht="16.5" customHeight="1">
      <c r="B267" s="31"/>
      <c r="C267" s="221" t="s">
        <v>416</v>
      </c>
      <c r="D267" s="221" t="s">
        <v>139</v>
      </c>
      <c r="E267" s="222" t="s">
        <v>417</v>
      </c>
      <c r="F267" s="223" t="s">
        <v>418</v>
      </c>
      <c r="G267" s="224" t="s">
        <v>142</v>
      </c>
      <c r="H267" s="225">
        <v>3</v>
      </c>
      <c r="I267" s="226"/>
      <c r="J267" s="227">
        <f>ROUND(I267*H267,2)</f>
        <v>0</v>
      </c>
      <c r="K267" s="223" t="s">
        <v>143</v>
      </c>
      <c r="L267" s="31"/>
      <c r="M267" s="138" t="s">
        <v>1</v>
      </c>
      <c r="N267" s="139" t="s">
        <v>46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144</v>
      </c>
      <c r="AT267" s="142" t="s">
        <v>139</v>
      </c>
      <c r="AU267" s="142" t="s">
        <v>91</v>
      </c>
      <c r="AY267" s="15" t="s">
        <v>137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5" t="s">
        <v>89</v>
      </c>
      <c r="BK267" s="143">
        <f>ROUND(I267*H267,2)</f>
        <v>0</v>
      </c>
      <c r="BL267" s="15" t="s">
        <v>144</v>
      </c>
      <c r="BM267" s="142" t="s">
        <v>419</v>
      </c>
    </row>
    <row r="268" spans="2:65" s="12" customFormat="1">
      <c r="B268" s="144"/>
      <c r="C268" s="228"/>
      <c r="D268" s="229" t="s">
        <v>146</v>
      </c>
      <c r="E268" s="230" t="s">
        <v>1</v>
      </c>
      <c r="F268" s="231" t="s">
        <v>154</v>
      </c>
      <c r="G268" s="228"/>
      <c r="H268" s="232">
        <v>3</v>
      </c>
      <c r="I268" s="233"/>
      <c r="J268" s="228"/>
      <c r="K268" s="228"/>
      <c r="L268" s="144"/>
      <c r="M268" s="150"/>
      <c r="T268" s="151"/>
      <c r="AT268" s="146" t="s">
        <v>146</v>
      </c>
      <c r="AU268" s="146" t="s">
        <v>91</v>
      </c>
      <c r="AV268" s="12" t="s">
        <v>91</v>
      </c>
      <c r="AW268" s="12" t="s">
        <v>38</v>
      </c>
      <c r="AX268" s="12" t="s">
        <v>89</v>
      </c>
      <c r="AY268" s="146" t="s">
        <v>137</v>
      </c>
    </row>
    <row r="269" spans="2:65" s="1" customFormat="1" ht="16.5" customHeight="1">
      <c r="B269" s="31"/>
      <c r="C269" s="234" t="s">
        <v>420</v>
      </c>
      <c r="D269" s="234" t="s">
        <v>233</v>
      </c>
      <c r="E269" s="235" t="s">
        <v>421</v>
      </c>
      <c r="F269" s="236" t="s">
        <v>422</v>
      </c>
      <c r="G269" s="237" t="s">
        <v>142</v>
      </c>
      <c r="H269" s="238">
        <v>3</v>
      </c>
      <c r="I269" s="239"/>
      <c r="J269" s="240">
        <f>ROUND(I269*H269,2)</f>
        <v>0</v>
      </c>
      <c r="K269" s="236" t="s">
        <v>143</v>
      </c>
      <c r="L269" s="166"/>
      <c r="M269" s="167" t="s">
        <v>1</v>
      </c>
      <c r="N269" s="168" t="s">
        <v>46</v>
      </c>
      <c r="P269" s="140">
        <f>O269*H269</f>
        <v>0</v>
      </c>
      <c r="Q269" s="140">
        <v>3.8E-3</v>
      </c>
      <c r="R269" s="140">
        <f>Q269*H269</f>
        <v>1.14E-2</v>
      </c>
      <c r="S269" s="140">
        <v>0</v>
      </c>
      <c r="T269" s="141">
        <f>S269*H269</f>
        <v>0</v>
      </c>
      <c r="AR269" s="142" t="s">
        <v>182</v>
      </c>
      <c r="AT269" s="142" t="s">
        <v>233</v>
      </c>
      <c r="AU269" s="142" t="s">
        <v>91</v>
      </c>
      <c r="AY269" s="15" t="s">
        <v>137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5" t="s">
        <v>89</v>
      </c>
      <c r="BK269" s="143">
        <f>ROUND(I269*H269,2)</f>
        <v>0</v>
      </c>
      <c r="BL269" s="15" t="s">
        <v>144</v>
      </c>
      <c r="BM269" s="142" t="s">
        <v>423</v>
      </c>
    </row>
    <row r="270" spans="2:65" s="12" customFormat="1">
      <c r="B270" s="144"/>
      <c r="C270" s="228"/>
      <c r="D270" s="229" t="s">
        <v>146</v>
      </c>
      <c r="E270" s="230" t="s">
        <v>1</v>
      </c>
      <c r="F270" s="231" t="s">
        <v>154</v>
      </c>
      <c r="G270" s="228"/>
      <c r="H270" s="232">
        <v>3</v>
      </c>
      <c r="I270" s="233"/>
      <c r="J270" s="228"/>
      <c r="K270" s="228"/>
      <c r="L270" s="144"/>
      <c r="M270" s="150"/>
      <c r="T270" s="151"/>
      <c r="AT270" s="146" t="s">
        <v>146</v>
      </c>
      <c r="AU270" s="146" t="s">
        <v>91</v>
      </c>
      <c r="AV270" s="12" t="s">
        <v>91</v>
      </c>
      <c r="AW270" s="12" t="s">
        <v>38</v>
      </c>
      <c r="AX270" s="12" t="s">
        <v>89</v>
      </c>
      <c r="AY270" s="146" t="s">
        <v>137</v>
      </c>
    </row>
    <row r="271" spans="2:65" s="1" customFormat="1" ht="16.5" customHeight="1">
      <c r="B271" s="31"/>
      <c r="C271" s="221" t="s">
        <v>424</v>
      </c>
      <c r="D271" s="221" t="s">
        <v>139</v>
      </c>
      <c r="E271" s="222" t="s">
        <v>425</v>
      </c>
      <c r="F271" s="223" t="s">
        <v>426</v>
      </c>
      <c r="G271" s="224" t="s">
        <v>142</v>
      </c>
      <c r="H271" s="225">
        <v>11</v>
      </c>
      <c r="I271" s="226"/>
      <c r="J271" s="227">
        <f>ROUND(I271*H271,2)</f>
        <v>0</v>
      </c>
      <c r="K271" s="223" t="s">
        <v>143</v>
      </c>
      <c r="L271" s="31"/>
      <c r="M271" s="138" t="s">
        <v>1</v>
      </c>
      <c r="N271" s="139" t="s">
        <v>46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144</v>
      </c>
      <c r="AT271" s="142" t="s">
        <v>139</v>
      </c>
      <c r="AU271" s="142" t="s">
        <v>91</v>
      </c>
      <c r="AY271" s="15" t="s">
        <v>137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5" t="s">
        <v>89</v>
      </c>
      <c r="BK271" s="143">
        <f>ROUND(I271*H271,2)</f>
        <v>0</v>
      </c>
      <c r="BL271" s="15" t="s">
        <v>144</v>
      </c>
      <c r="BM271" s="142" t="s">
        <v>427</v>
      </c>
    </row>
    <row r="272" spans="2:65" s="12" customFormat="1">
      <c r="B272" s="144"/>
      <c r="C272" s="228"/>
      <c r="D272" s="229" t="s">
        <v>146</v>
      </c>
      <c r="E272" s="230" t="s">
        <v>1</v>
      </c>
      <c r="F272" s="231" t="s">
        <v>428</v>
      </c>
      <c r="G272" s="228"/>
      <c r="H272" s="232">
        <v>11</v>
      </c>
      <c r="I272" s="233"/>
      <c r="J272" s="228"/>
      <c r="K272" s="228"/>
      <c r="L272" s="144"/>
      <c r="M272" s="150"/>
      <c r="T272" s="151"/>
      <c r="AT272" s="146" t="s">
        <v>146</v>
      </c>
      <c r="AU272" s="146" t="s">
        <v>91</v>
      </c>
      <c r="AV272" s="12" t="s">
        <v>91</v>
      </c>
      <c r="AW272" s="12" t="s">
        <v>38</v>
      </c>
      <c r="AX272" s="12" t="s">
        <v>89</v>
      </c>
      <c r="AY272" s="146" t="s">
        <v>137</v>
      </c>
    </row>
    <row r="273" spans="2:65" s="1" customFormat="1" ht="16.5" customHeight="1">
      <c r="B273" s="31"/>
      <c r="C273" s="234" t="s">
        <v>429</v>
      </c>
      <c r="D273" s="234" t="s">
        <v>233</v>
      </c>
      <c r="E273" s="235" t="s">
        <v>430</v>
      </c>
      <c r="F273" s="236" t="s">
        <v>431</v>
      </c>
      <c r="G273" s="237" t="s">
        <v>142</v>
      </c>
      <c r="H273" s="238">
        <v>1</v>
      </c>
      <c r="I273" s="239"/>
      <c r="J273" s="240">
        <f>ROUND(I273*H273,2)</f>
        <v>0</v>
      </c>
      <c r="K273" s="236" t="s">
        <v>793</v>
      </c>
      <c r="L273" s="166"/>
      <c r="M273" s="167" t="s">
        <v>1</v>
      </c>
      <c r="N273" s="168" t="s">
        <v>46</v>
      </c>
      <c r="P273" s="140">
        <f>O273*H273</f>
        <v>0</v>
      </c>
      <c r="Q273" s="140">
        <v>3.3E-3</v>
      </c>
      <c r="R273" s="140">
        <f>Q273*H273</f>
        <v>3.3E-3</v>
      </c>
      <c r="S273" s="140">
        <v>0</v>
      </c>
      <c r="T273" s="141">
        <f>S273*H273</f>
        <v>0</v>
      </c>
      <c r="AR273" s="142" t="s">
        <v>182</v>
      </c>
      <c r="AT273" s="142" t="s">
        <v>233</v>
      </c>
      <c r="AU273" s="142" t="s">
        <v>91</v>
      </c>
      <c r="AY273" s="15" t="s">
        <v>137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5" t="s">
        <v>89</v>
      </c>
      <c r="BK273" s="143">
        <f>ROUND(I273*H273,2)</f>
        <v>0</v>
      </c>
      <c r="BL273" s="15" t="s">
        <v>144</v>
      </c>
      <c r="BM273" s="142" t="s">
        <v>432</v>
      </c>
    </row>
    <row r="274" spans="2:65" s="12" customFormat="1" ht="12">
      <c r="B274" s="144"/>
      <c r="C274" s="228"/>
      <c r="D274" s="229" t="s">
        <v>146</v>
      </c>
      <c r="E274" s="230" t="s">
        <v>1</v>
      </c>
      <c r="F274" s="231" t="s">
        <v>89</v>
      </c>
      <c r="G274" s="228"/>
      <c r="H274" s="232">
        <v>1</v>
      </c>
      <c r="I274" s="233"/>
      <c r="J274" s="228"/>
      <c r="K274" s="236"/>
      <c r="L274" s="144"/>
      <c r="M274" s="150"/>
      <c r="T274" s="151"/>
      <c r="AT274" s="146" t="s">
        <v>146</v>
      </c>
      <c r="AU274" s="146" t="s">
        <v>91</v>
      </c>
      <c r="AV274" s="12" t="s">
        <v>91</v>
      </c>
      <c r="AW274" s="12" t="s">
        <v>38</v>
      </c>
      <c r="AX274" s="12" t="s">
        <v>89</v>
      </c>
      <c r="AY274" s="146" t="s">
        <v>137</v>
      </c>
    </row>
    <row r="275" spans="2:65" s="1" customFormat="1" ht="16.5" customHeight="1">
      <c r="B275" s="31"/>
      <c r="C275" s="234" t="s">
        <v>433</v>
      </c>
      <c r="D275" s="234" t="s">
        <v>233</v>
      </c>
      <c r="E275" s="235" t="s">
        <v>434</v>
      </c>
      <c r="F275" s="236" t="s">
        <v>435</v>
      </c>
      <c r="G275" s="237" t="s">
        <v>142</v>
      </c>
      <c r="H275" s="238">
        <v>1</v>
      </c>
      <c r="I275" s="239"/>
      <c r="J275" s="240">
        <f>ROUND(I275*H275,2)</f>
        <v>0</v>
      </c>
      <c r="K275" s="236" t="s">
        <v>793</v>
      </c>
      <c r="L275" s="166"/>
      <c r="M275" s="167" t="s">
        <v>1</v>
      </c>
      <c r="N275" s="168" t="s">
        <v>46</v>
      </c>
      <c r="P275" s="140">
        <f>O275*H275</f>
        <v>0</v>
      </c>
      <c r="Q275" s="140">
        <v>1.6000000000000001E-3</v>
      </c>
      <c r="R275" s="140">
        <f>Q275*H275</f>
        <v>1.6000000000000001E-3</v>
      </c>
      <c r="S275" s="140">
        <v>0</v>
      </c>
      <c r="T275" s="141">
        <f>S275*H275</f>
        <v>0</v>
      </c>
      <c r="AR275" s="142" t="s">
        <v>182</v>
      </c>
      <c r="AT275" s="142" t="s">
        <v>233</v>
      </c>
      <c r="AU275" s="142" t="s">
        <v>91</v>
      </c>
      <c r="AY275" s="15" t="s">
        <v>137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5" t="s">
        <v>89</v>
      </c>
      <c r="BK275" s="143">
        <f>ROUND(I275*H275,2)</f>
        <v>0</v>
      </c>
      <c r="BL275" s="15" t="s">
        <v>144</v>
      </c>
      <c r="BM275" s="142" t="s">
        <v>436</v>
      </c>
    </row>
    <row r="276" spans="2:65" s="12" customFormat="1">
      <c r="B276" s="144"/>
      <c r="C276" s="228"/>
      <c r="D276" s="229" t="s">
        <v>146</v>
      </c>
      <c r="E276" s="230" t="s">
        <v>1</v>
      </c>
      <c r="F276" s="231" t="s">
        <v>89</v>
      </c>
      <c r="G276" s="228"/>
      <c r="H276" s="232">
        <v>1</v>
      </c>
      <c r="I276" s="233"/>
      <c r="J276" s="228"/>
      <c r="K276" s="228"/>
      <c r="L276" s="144"/>
      <c r="M276" s="150"/>
      <c r="T276" s="151"/>
      <c r="AT276" s="146" t="s">
        <v>146</v>
      </c>
      <c r="AU276" s="146" t="s">
        <v>91</v>
      </c>
      <c r="AV276" s="12" t="s">
        <v>91</v>
      </c>
      <c r="AW276" s="12" t="s">
        <v>38</v>
      </c>
      <c r="AX276" s="12" t="s">
        <v>89</v>
      </c>
      <c r="AY276" s="146" t="s">
        <v>137</v>
      </c>
    </row>
    <row r="277" spans="2:65" s="1" customFormat="1" ht="16.5" customHeight="1">
      <c r="B277" s="31"/>
      <c r="C277" s="234" t="s">
        <v>437</v>
      </c>
      <c r="D277" s="234" t="s">
        <v>233</v>
      </c>
      <c r="E277" s="235" t="s">
        <v>438</v>
      </c>
      <c r="F277" s="236" t="s">
        <v>439</v>
      </c>
      <c r="G277" s="237" t="s">
        <v>142</v>
      </c>
      <c r="H277" s="238">
        <v>9</v>
      </c>
      <c r="I277" s="239"/>
      <c r="J277" s="240">
        <f>ROUND(I277*H277,2)</f>
        <v>0</v>
      </c>
      <c r="K277" s="236" t="s">
        <v>793</v>
      </c>
      <c r="L277" s="166"/>
      <c r="M277" s="167" t="s">
        <v>1</v>
      </c>
      <c r="N277" s="168" t="s">
        <v>46</v>
      </c>
      <c r="P277" s="140">
        <f>O277*H277</f>
        <v>0</v>
      </c>
      <c r="Q277" s="140">
        <v>1.72E-3</v>
      </c>
      <c r="R277" s="140">
        <f>Q277*H277</f>
        <v>1.5479999999999999E-2</v>
      </c>
      <c r="S277" s="140">
        <v>0</v>
      </c>
      <c r="T277" s="141">
        <f>S277*H277</f>
        <v>0</v>
      </c>
      <c r="AR277" s="142" t="s">
        <v>182</v>
      </c>
      <c r="AT277" s="142" t="s">
        <v>233</v>
      </c>
      <c r="AU277" s="142" t="s">
        <v>91</v>
      </c>
      <c r="AY277" s="15" t="s">
        <v>137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5" t="s">
        <v>89</v>
      </c>
      <c r="BK277" s="143">
        <f>ROUND(I277*H277,2)</f>
        <v>0</v>
      </c>
      <c r="BL277" s="15" t="s">
        <v>144</v>
      </c>
      <c r="BM277" s="142" t="s">
        <v>440</v>
      </c>
    </row>
    <row r="278" spans="2:65" s="12" customFormat="1">
      <c r="B278" s="144"/>
      <c r="C278" s="228"/>
      <c r="D278" s="229" t="s">
        <v>146</v>
      </c>
      <c r="E278" s="230" t="s">
        <v>1</v>
      </c>
      <c r="F278" s="231" t="s">
        <v>188</v>
      </c>
      <c r="G278" s="228"/>
      <c r="H278" s="232">
        <v>9</v>
      </c>
      <c r="I278" s="233"/>
      <c r="J278" s="228"/>
      <c r="K278" s="228"/>
      <c r="L278" s="144"/>
      <c r="M278" s="150"/>
      <c r="T278" s="151"/>
      <c r="AT278" s="146" t="s">
        <v>146</v>
      </c>
      <c r="AU278" s="146" t="s">
        <v>91</v>
      </c>
      <c r="AV278" s="12" t="s">
        <v>91</v>
      </c>
      <c r="AW278" s="12" t="s">
        <v>38</v>
      </c>
      <c r="AX278" s="12" t="s">
        <v>89</v>
      </c>
      <c r="AY278" s="146" t="s">
        <v>137</v>
      </c>
    </row>
    <row r="279" spans="2:65" s="1" customFormat="1" ht="16.5" customHeight="1">
      <c r="B279" s="31"/>
      <c r="C279" s="234" t="s">
        <v>441</v>
      </c>
      <c r="D279" s="234" t="s">
        <v>233</v>
      </c>
      <c r="E279" s="235" t="s">
        <v>442</v>
      </c>
      <c r="F279" s="236" t="s">
        <v>443</v>
      </c>
      <c r="G279" s="237" t="s">
        <v>142</v>
      </c>
      <c r="H279" s="238">
        <v>9</v>
      </c>
      <c r="I279" s="239"/>
      <c r="J279" s="240">
        <f>ROUND(I279*H279,2)</f>
        <v>0</v>
      </c>
      <c r="K279" s="236" t="s">
        <v>793</v>
      </c>
      <c r="L279" s="166"/>
      <c r="M279" s="167" t="s">
        <v>1</v>
      </c>
      <c r="N279" s="168" t="s">
        <v>46</v>
      </c>
      <c r="P279" s="140">
        <f>O279*H279</f>
        <v>0</v>
      </c>
      <c r="Q279" s="140">
        <v>3.49E-3</v>
      </c>
      <c r="R279" s="140">
        <f>Q279*H279</f>
        <v>3.141E-2</v>
      </c>
      <c r="S279" s="140">
        <v>0</v>
      </c>
      <c r="T279" s="141">
        <f>S279*H279</f>
        <v>0</v>
      </c>
      <c r="AR279" s="142" t="s">
        <v>182</v>
      </c>
      <c r="AT279" s="142" t="s">
        <v>233</v>
      </c>
      <c r="AU279" s="142" t="s">
        <v>91</v>
      </c>
      <c r="AY279" s="15" t="s">
        <v>137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89</v>
      </c>
      <c r="BK279" s="143">
        <f>ROUND(I279*H279,2)</f>
        <v>0</v>
      </c>
      <c r="BL279" s="15" t="s">
        <v>144</v>
      </c>
      <c r="BM279" s="142" t="s">
        <v>444</v>
      </c>
    </row>
    <row r="280" spans="2:65" s="12" customFormat="1">
      <c r="B280" s="144"/>
      <c r="C280" s="228"/>
      <c r="D280" s="229" t="s">
        <v>146</v>
      </c>
      <c r="E280" s="230" t="s">
        <v>1</v>
      </c>
      <c r="F280" s="231" t="s">
        <v>188</v>
      </c>
      <c r="G280" s="228"/>
      <c r="H280" s="232">
        <v>9</v>
      </c>
      <c r="I280" s="233"/>
      <c r="J280" s="228"/>
      <c r="K280" s="228"/>
      <c r="L280" s="144"/>
      <c r="M280" s="150"/>
      <c r="T280" s="151"/>
      <c r="AT280" s="146" t="s">
        <v>146</v>
      </c>
      <c r="AU280" s="146" t="s">
        <v>91</v>
      </c>
      <c r="AV280" s="12" t="s">
        <v>91</v>
      </c>
      <c r="AW280" s="12" t="s">
        <v>38</v>
      </c>
      <c r="AX280" s="12" t="s">
        <v>89</v>
      </c>
      <c r="AY280" s="146" t="s">
        <v>137</v>
      </c>
    </row>
    <row r="281" spans="2:65" s="1" customFormat="1" ht="16.5" customHeight="1">
      <c r="B281" s="31"/>
      <c r="C281" s="221" t="s">
        <v>445</v>
      </c>
      <c r="D281" s="221" t="s">
        <v>139</v>
      </c>
      <c r="E281" s="222" t="s">
        <v>446</v>
      </c>
      <c r="F281" s="223" t="s">
        <v>447</v>
      </c>
      <c r="G281" s="224" t="s">
        <v>142</v>
      </c>
      <c r="H281" s="225">
        <v>2</v>
      </c>
      <c r="I281" s="226"/>
      <c r="J281" s="227">
        <f>ROUND(I281*H281,2)</f>
        <v>0</v>
      </c>
      <c r="K281" s="223" t="s">
        <v>143</v>
      </c>
      <c r="L281" s="31"/>
      <c r="M281" s="138" t="s">
        <v>1</v>
      </c>
      <c r="N281" s="139" t="s">
        <v>46</v>
      </c>
      <c r="P281" s="140">
        <f>O281*H281</f>
        <v>0</v>
      </c>
      <c r="Q281" s="140">
        <v>1.6199999999999999E-3</v>
      </c>
      <c r="R281" s="140">
        <f>Q281*H281</f>
        <v>3.2399999999999998E-3</v>
      </c>
      <c r="S281" s="140">
        <v>0</v>
      </c>
      <c r="T281" s="141">
        <f>S281*H281</f>
        <v>0</v>
      </c>
      <c r="AR281" s="142" t="s">
        <v>144</v>
      </c>
      <c r="AT281" s="142" t="s">
        <v>139</v>
      </c>
      <c r="AU281" s="142" t="s">
        <v>91</v>
      </c>
      <c r="AY281" s="15" t="s">
        <v>137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89</v>
      </c>
      <c r="BK281" s="143">
        <f>ROUND(I281*H281,2)</f>
        <v>0</v>
      </c>
      <c r="BL281" s="15" t="s">
        <v>144</v>
      </c>
      <c r="BM281" s="142" t="s">
        <v>448</v>
      </c>
    </row>
    <row r="282" spans="2:65" s="12" customFormat="1">
      <c r="B282" s="144"/>
      <c r="C282" s="228"/>
      <c r="D282" s="229" t="s">
        <v>146</v>
      </c>
      <c r="E282" s="230" t="s">
        <v>1</v>
      </c>
      <c r="F282" s="231" t="s">
        <v>91</v>
      </c>
      <c r="G282" s="228"/>
      <c r="H282" s="232">
        <v>2</v>
      </c>
      <c r="I282" s="233"/>
      <c r="J282" s="228"/>
      <c r="K282" s="228"/>
      <c r="L282" s="144"/>
      <c r="M282" s="150"/>
      <c r="T282" s="151"/>
      <c r="AT282" s="146" t="s">
        <v>146</v>
      </c>
      <c r="AU282" s="146" t="s">
        <v>91</v>
      </c>
      <c r="AV282" s="12" t="s">
        <v>91</v>
      </c>
      <c r="AW282" s="12" t="s">
        <v>38</v>
      </c>
      <c r="AX282" s="12" t="s">
        <v>89</v>
      </c>
      <c r="AY282" s="146" t="s">
        <v>137</v>
      </c>
    </row>
    <row r="283" spans="2:65" s="1" customFormat="1" ht="16.5" customHeight="1">
      <c r="B283" s="31"/>
      <c r="C283" s="234" t="s">
        <v>449</v>
      </c>
      <c r="D283" s="234" t="s">
        <v>233</v>
      </c>
      <c r="E283" s="235" t="s">
        <v>450</v>
      </c>
      <c r="F283" s="236" t="s">
        <v>451</v>
      </c>
      <c r="G283" s="237" t="s">
        <v>142</v>
      </c>
      <c r="H283" s="238">
        <v>2</v>
      </c>
      <c r="I283" s="239"/>
      <c r="J283" s="240">
        <f>ROUND(I283*H283,2)</f>
        <v>0</v>
      </c>
      <c r="K283" s="236" t="s">
        <v>143</v>
      </c>
      <c r="L283" s="166"/>
      <c r="M283" s="167" t="s">
        <v>1</v>
      </c>
      <c r="N283" s="168" t="s">
        <v>46</v>
      </c>
      <c r="P283" s="140">
        <f>O283*H283</f>
        <v>0</v>
      </c>
      <c r="Q283" s="140">
        <v>3.5000000000000001E-3</v>
      </c>
      <c r="R283" s="140">
        <f>Q283*H283</f>
        <v>7.0000000000000001E-3</v>
      </c>
      <c r="S283" s="140">
        <v>0</v>
      </c>
      <c r="T283" s="141">
        <f>S283*H283</f>
        <v>0</v>
      </c>
      <c r="AR283" s="142" t="s">
        <v>182</v>
      </c>
      <c r="AT283" s="142" t="s">
        <v>233</v>
      </c>
      <c r="AU283" s="142" t="s">
        <v>91</v>
      </c>
      <c r="AY283" s="15" t="s">
        <v>137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5" t="s">
        <v>89</v>
      </c>
      <c r="BK283" s="143">
        <f>ROUND(I283*H283,2)</f>
        <v>0</v>
      </c>
      <c r="BL283" s="15" t="s">
        <v>144</v>
      </c>
      <c r="BM283" s="142" t="s">
        <v>452</v>
      </c>
    </row>
    <row r="284" spans="2:65" s="12" customFormat="1">
      <c r="B284" s="144"/>
      <c r="C284" s="228"/>
      <c r="D284" s="229" t="s">
        <v>146</v>
      </c>
      <c r="E284" s="230" t="s">
        <v>1</v>
      </c>
      <c r="F284" s="231" t="s">
        <v>91</v>
      </c>
      <c r="G284" s="228"/>
      <c r="H284" s="232">
        <v>2</v>
      </c>
      <c r="I284" s="233"/>
      <c r="J284" s="228"/>
      <c r="K284" s="228"/>
      <c r="L284" s="144"/>
      <c r="M284" s="150"/>
      <c r="T284" s="151"/>
      <c r="AT284" s="146" t="s">
        <v>146</v>
      </c>
      <c r="AU284" s="146" t="s">
        <v>91</v>
      </c>
      <c r="AV284" s="12" t="s">
        <v>91</v>
      </c>
      <c r="AW284" s="12" t="s">
        <v>38</v>
      </c>
      <c r="AX284" s="12" t="s">
        <v>89</v>
      </c>
      <c r="AY284" s="146" t="s">
        <v>137</v>
      </c>
    </row>
    <row r="285" spans="2:65" s="1" customFormat="1" ht="16.5" customHeight="1">
      <c r="B285" s="31"/>
      <c r="C285" s="234" t="s">
        <v>453</v>
      </c>
      <c r="D285" s="234" t="s">
        <v>233</v>
      </c>
      <c r="E285" s="235" t="s">
        <v>454</v>
      </c>
      <c r="F285" s="236" t="s">
        <v>455</v>
      </c>
      <c r="G285" s="237" t="s">
        <v>142</v>
      </c>
      <c r="H285" s="238">
        <v>2</v>
      </c>
      <c r="I285" s="239"/>
      <c r="J285" s="240">
        <f>ROUND(I285*H285,2)</f>
        <v>0</v>
      </c>
      <c r="K285" s="236" t="s">
        <v>143</v>
      </c>
      <c r="L285" s="166"/>
      <c r="M285" s="167" t="s">
        <v>1</v>
      </c>
      <c r="N285" s="168" t="s">
        <v>46</v>
      </c>
      <c r="P285" s="140">
        <f>O285*H285</f>
        <v>0</v>
      </c>
      <c r="Q285" s="140">
        <v>1.847E-2</v>
      </c>
      <c r="R285" s="140">
        <f>Q285*H285</f>
        <v>3.6940000000000001E-2</v>
      </c>
      <c r="S285" s="140">
        <v>0</v>
      </c>
      <c r="T285" s="141">
        <f>S285*H285</f>
        <v>0</v>
      </c>
      <c r="AR285" s="142" t="s">
        <v>182</v>
      </c>
      <c r="AT285" s="142" t="s">
        <v>233</v>
      </c>
      <c r="AU285" s="142" t="s">
        <v>91</v>
      </c>
      <c r="AY285" s="15" t="s">
        <v>137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5" t="s">
        <v>89</v>
      </c>
      <c r="BK285" s="143">
        <f>ROUND(I285*H285,2)</f>
        <v>0</v>
      </c>
      <c r="BL285" s="15" t="s">
        <v>144</v>
      </c>
      <c r="BM285" s="142" t="s">
        <v>456</v>
      </c>
    </row>
    <row r="286" spans="2:65" s="12" customFormat="1">
      <c r="B286" s="144"/>
      <c r="C286" s="228"/>
      <c r="D286" s="229" t="s">
        <v>146</v>
      </c>
      <c r="E286" s="230" t="s">
        <v>1</v>
      </c>
      <c r="F286" s="231" t="s">
        <v>91</v>
      </c>
      <c r="G286" s="228"/>
      <c r="H286" s="232">
        <v>2</v>
      </c>
      <c r="I286" s="233"/>
      <c r="J286" s="228"/>
      <c r="K286" s="228"/>
      <c r="L286" s="144"/>
      <c r="M286" s="150"/>
      <c r="T286" s="151"/>
      <c r="AT286" s="146" t="s">
        <v>146</v>
      </c>
      <c r="AU286" s="146" t="s">
        <v>91</v>
      </c>
      <c r="AV286" s="12" t="s">
        <v>91</v>
      </c>
      <c r="AW286" s="12" t="s">
        <v>38</v>
      </c>
      <c r="AX286" s="12" t="s">
        <v>89</v>
      </c>
      <c r="AY286" s="146" t="s">
        <v>137</v>
      </c>
    </row>
    <row r="287" spans="2:65" s="1" customFormat="1" ht="16.5" customHeight="1">
      <c r="B287" s="31"/>
      <c r="C287" s="221" t="s">
        <v>457</v>
      </c>
      <c r="D287" s="221" t="s">
        <v>139</v>
      </c>
      <c r="E287" s="222" t="s">
        <v>458</v>
      </c>
      <c r="F287" s="223" t="s">
        <v>459</v>
      </c>
      <c r="G287" s="224" t="s">
        <v>142</v>
      </c>
      <c r="H287" s="225">
        <v>2</v>
      </c>
      <c r="I287" s="226"/>
      <c r="J287" s="227">
        <f>ROUND(I287*H287,2)</f>
        <v>0</v>
      </c>
      <c r="K287" s="223" t="s">
        <v>143</v>
      </c>
      <c r="L287" s="31"/>
      <c r="M287" s="138" t="s">
        <v>1</v>
      </c>
      <c r="N287" s="139" t="s">
        <v>46</v>
      </c>
      <c r="P287" s="140">
        <f>O287*H287</f>
        <v>0</v>
      </c>
      <c r="Q287" s="140">
        <v>1.3600000000000001E-3</v>
      </c>
      <c r="R287" s="140">
        <f>Q287*H287</f>
        <v>2.7200000000000002E-3</v>
      </c>
      <c r="S287" s="140">
        <v>0</v>
      </c>
      <c r="T287" s="141">
        <f>S287*H287</f>
        <v>0</v>
      </c>
      <c r="AR287" s="142" t="s">
        <v>144</v>
      </c>
      <c r="AT287" s="142" t="s">
        <v>139</v>
      </c>
      <c r="AU287" s="142" t="s">
        <v>91</v>
      </c>
      <c r="AY287" s="15" t="s">
        <v>137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5" t="s">
        <v>89</v>
      </c>
      <c r="BK287" s="143">
        <f>ROUND(I287*H287,2)</f>
        <v>0</v>
      </c>
      <c r="BL287" s="15" t="s">
        <v>144</v>
      </c>
      <c r="BM287" s="142" t="s">
        <v>460</v>
      </c>
    </row>
    <row r="288" spans="2:65" s="12" customFormat="1">
      <c r="B288" s="144"/>
      <c r="C288" s="228"/>
      <c r="D288" s="229" t="s">
        <v>146</v>
      </c>
      <c r="E288" s="230" t="s">
        <v>1</v>
      </c>
      <c r="F288" s="231" t="s">
        <v>91</v>
      </c>
      <c r="G288" s="228"/>
      <c r="H288" s="232">
        <v>2</v>
      </c>
      <c r="I288" s="233"/>
      <c r="J288" s="228"/>
      <c r="K288" s="228"/>
      <c r="L288" s="144"/>
      <c r="M288" s="150"/>
      <c r="T288" s="151"/>
      <c r="AT288" s="146" t="s">
        <v>146</v>
      </c>
      <c r="AU288" s="146" t="s">
        <v>91</v>
      </c>
      <c r="AV288" s="12" t="s">
        <v>91</v>
      </c>
      <c r="AW288" s="12" t="s">
        <v>38</v>
      </c>
      <c r="AX288" s="12" t="s">
        <v>89</v>
      </c>
      <c r="AY288" s="146" t="s">
        <v>137</v>
      </c>
    </row>
    <row r="289" spans="2:65" s="1" customFormat="1" ht="16.5" customHeight="1">
      <c r="B289" s="31"/>
      <c r="C289" s="234" t="s">
        <v>461</v>
      </c>
      <c r="D289" s="234" t="s">
        <v>233</v>
      </c>
      <c r="E289" s="235" t="s">
        <v>462</v>
      </c>
      <c r="F289" s="236" t="s">
        <v>463</v>
      </c>
      <c r="G289" s="237" t="s">
        <v>142</v>
      </c>
      <c r="H289" s="238">
        <v>2</v>
      </c>
      <c r="I289" s="239"/>
      <c r="J289" s="240">
        <f>ROUND(I289*H289,2)</f>
        <v>0</v>
      </c>
      <c r="K289" s="236" t="s">
        <v>143</v>
      </c>
      <c r="L289" s="166"/>
      <c r="M289" s="167" t="s">
        <v>1</v>
      </c>
      <c r="N289" s="168" t="s">
        <v>46</v>
      </c>
      <c r="P289" s="140">
        <f>O289*H289</f>
        <v>0</v>
      </c>
      <c r="Q289" s="140">
        <v>3.7499999999999999E-2</v>
      </c>
      <c r="R289" s="140">
        <f>Q289*H289</f>
        <v>7.4999999999999997E-2</v>
      </c>
      <c r="S289" s="140">
        <v>0</v>
      </c>
      <c r="T289" s="141">
        <f>S289*H289</f>
        <v>0</v>
      </c>
      <c r="AR289" s="142" t="s">
        <v>182</v>
      </c>
      <c r="AT289" s="142" t="s">
        <v>233</v>
      </c>
      <c r="AU289" s="142" t="s">
        <v>91</v>
      </c>
      <c r="AY289" s="15" t="s">
        <v>137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5" t="s">
        <v>89</v>
      </c>
      <c r="BK289" s="143">
        <f>ROUND(I289*H289,2)</f>
        <v>0</v>
      </c>
      <c r="BL289" s="15" t="s">
        <v>144</v>
      </c>
      <c r="BM289" s="142" t="s">
        <v>464</v>
      </c>
    </row>
    <row r="290" spans="2:65" s="12" customFormat="1">
      <c r="B290" s="144"/>
      <c r="C290" s="228"/>
      <c r="D290" s="229" t="s">
        <v>146</v>
      </c>
      <c r="E290" s="230" t="s">
        <v>1</v>
      </c>
      <c r="F290" s="231" t="s">
        <v>91</v>
      </c>
      <c r="G290" s="228"/>
      <c r="H290" s="232">
        <v>2</v>
      </c>
      <c r="I290" s="233"/>
      <c r="J290" s="228"/>
      <c r="K290" s="228"/>
      <c r="L290" s="144"/>
      <c r="M290" s="150"/>
      <c r="T290" s="151"/>
      <c r="AT290" s="146" t="s">
        <v>146</v>
      </c>
      <c r="AU290" s="146" t="s">
        <v>91</v>
      </c>
      <c r="AV290" s="12" t="s">
        <v>91</v>
      </c>
      <c r="AW290" s="12" t="s">
        <v>38</v>
      </c>
      <c r="AX290" s="12" t="s">
        <v>89</v>
      </c>
      <c r="AY290" s="146" t="s">
        <v>137</v>
      </c>
    </row>
    <row r="291" spans="2:65" s="1" customFormat="1" ht="16.5" customHeight="1">
      <c r="B291" s="31"/>
      <c r="C291" s="221" t="s">
        <v>465</v>
      </c>
      <c r="D291" s="221" t="s">
        <v>139</v>
      </c>
      <c r="E291" s="222" t="s">
        <v>466</v>
      </c>
      <c r="F291" s="223" t="s">
        <v>467</v>
      </c>
      <c r="G291" s="224" t="s">
        <v>142</v>
      </c>
      <c r="H291" s="225">
        <v>1</v>
      </c>
      <c r="I291" s="226"/>
      <c r="J291" s="227">
        <f>ROUND(I291*H291,2)</f>
        <v>0</v>
      </c>
      <c r="K291" s="223" t="s">
        <v>143</v>
      </c>
      <c r="L291" s="31"/>
      <c r="M291" s="138" t="s">
        <v>1</v>
      </c>
      <c r="N291" s="139" t="s">
        <v>46</v>
      </c>
      <c r="P291" s="140">
        <f>O291*H291</f>
        <v>0</v>
      </c>
      <c r="Q291" s="140">
        <v>1.65E-3</v>
      </c>
      <c r="R291" s="140">
        <f>Q291*H291</f>
        <v>1.65E-3</v>
      </c>
      <c r="S291" s="140">
        <v>0</v>
      </c>
      <c r="T291" s="141">
        <f>S291*H291</f>
        <v>0</v>
      </c>
      <c r="AR291" s="142" t="s">
        <v>144</v>
      </c>
      <c r="AT291" s="142" t="s">
        <v>139</v>
      </c>
      <c r="AU291" s="142" t="s">
        <v>91</v>
      </c>
      <c r="AY291" s="15" t="s">
        <v>137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89</v>
      </c>
      <c r="BK291" s="143">
        <f>ROUND(I291*H291,2)</f>
        <v>0</v>
      </c>
      <c r="BL291" s="15" t="s">
        <v>144</v>
      </c>
      <c r="BM291" s="142" t="s">
        <v>468</v>
      </c>
    </row>
    <row r="292" spans="2:65" s="12" customFormat="1">
      <c r="B292" s="144"/>
      <c r="C292" s="228"/>
      <c r="D292" s="229" t="s">
        <v>146</v>
      </c>
      <c r="E292" s="230" t="s">
        <v>1</v>
      </c>
      <c r="F292" s="231" t="s">
        <v>89</v>
      </c>
      <c r="G292" s="228"/>
      <c r="H292" s="232">
        <v>1</v>
      </c>
      <c r="I292" s="233"/>
      <c r="J292" s="228"/>
      <c r="K292" s="228"/>
      <c r="L292" s="144"/>
      <c r="M292" s="150"/>
      <c r="T292" s="151"/>
      <c r="AT292" s="146" t="s">
        <v>146</v>
      </c>
      <c r="AU292" s="146" t="s">
        <v>91</v>
      </c>
      <c r="AV292" s="12" t="s">
        <v>91</v>
      </c>
      <c r="AW292" s="12" t="s">
        <v>38</v>
      </c>
      <c r="AX292" s="12" t="s">
        <v>89</v>
      </c>
      <c r="AY292" s="146" t="s">
        <v>137</v>
      </c>
    </row>
    <row r="293" spans="2:65" s="1" customFormat="1" ht="16.5" customHeight="1">
      <c r="B293" s="31"/>
      <c r="C293" s="234" t="s">
        <v>469</v>
      </c>
      <c r="D293" s="234" t="s">
        <v>233</v>
      </c>
      <c r="E293" s="235" t="s">
        <v>470</v>
      </c>
      <c r="F293" s="236" t="s">
        <v>471</v>
      </c>
      <c r="G293" s="237" t="s">
        <v>142</v>
      </c>
      <c r="H293" s="238">
        <v>5</v>
      </c>
      <c r="I293" s="239"/>
      <c r="J293" s="240">
        <f>ROUND(I293*H293,2)</f>
        <v>0</v>
      </c>
      <c r="K293" s="236" t="s">
        <v>143</v>
      </c>
      <c r="L293" s="166"/>
      <c r="M293" s="167" t="s">
        <v>1</v>
      </c>
      <c r="N293" s="168" t="s">
        <v>46</v>
      </c>
      <c r="P293" s="140">
        <f>O293*H293</f>
        <v>0</v>
      </c>
      <c r="Q293" s="140">
        <v>4.0000000000000001E-3</v>
      </c>
      <c r="R293" s="140">
        <f>Q293*H293</f>
        <v>0.02</v>
      </c>
      <c r="S293" s="140">
        <v>0</v>
      </c>
      <c r="T293" s="141">
        <f>S293*H293</f>
        <v>0</v>
      </c>
      <c r="AR293" s="142" t="s">
        <v>182</v>
      </c>
      <c r="AT293" s="142" t="s">
        <v>233</v>
      </c>
      <c r="AU293" s="142" t="s">
        <v>91</v>
      </c>
      <c r="AY293" s="15" t="s">
        <v>137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5" t="s">
        <v>89</v>
      </c>
      <c r="BK293" s="143">
        <f>ROUND(I293*H293,2)</f>
        <v>0</v>
      </c>
      <c r="BL293" s="15" t="s">
        <v>144</v>
      </c>
      <c r="BM293" s="142" t="s">
        <v>472</v>
      </c>
    </row>
    <row r="294" spans="2:65" s="12" customFormat="1">
      <c r="B294" s="144"/>
      <c r="C294" s="228"/>
      <c r="D294" s="229" t="s">
        <v>146</v>
      </c>
      <c r="E294" s="230" t="s">
        <v>1</v>
      </c>
      <c r="F294" s="231" t="s">
        <v>473</v>
      </c>
      <c r="G294" s="228"/>
      <c r="H294" s="232">
        <v>5</v>
      </c>
      <c r="I294" s="233"/>
      <c r="J294" s="228"/>
      <c r="K294" s="228"/>
      <c r="L294" s="144"/>
      <c r="M294" s="150"/>
      <c r="T294" s="151"/>
      <c r="AT294" s="146" t="s">
        <v>146</v>
      </c>
      <c r="AU294" s="146" t="s">
        <v>91</v>
      </c>
      <c r="AV294" s="12" t="s">
        <v>91</v>
      </c>
      <c r="AW294" s="12" t="s">
        <v>38</v>
      </c>
      <c r="AX294" s="12" t="s">
        <v>89</v>
      </c>
      <c r="AY294" s="146" t="s">
        <v>137</v>
      </c>
    </row>
    <row r="295" spans="2:65" s="1" customFormat="1" ht="16.5" customHeight="1">
      <c r="B295" s="31"/>
      <c r="C295" s="234" t="s">
        <v>474</v>
      </c>
      <c r="D295" s="234" t="s">
        <v>233</v>
      </c>
      <c r="E295" s="235" t="s">
        <v>475</v>
      </c>
      <c r="F295" s="236" t="s">
        <v>476</v>
      </c>
      <c r="G295" s="237" t="s">
        <v>142</v>
      </c>
      <c r="H295" s="238">
        <v>1</v>
      </c>
      <c r="I295" s="239"/>
      <c r="J295" s="240">
        <f>ROUND(I295*H295,2)</f>
        <v>0</v>
      </c>
      <c r="K295" s="236" t="s">
        <v>143</v>
      </c>
      <c r="L295" s="166"/>
      <c r="M295" s="167" t="s">
        <v>1</v>
      </c>
      <c r="N295" s="168" t="s">
        <v>46</v>
      </c>
      <c r="P295" s="140">
        <f>O295*H295</f>
        <v>0</v>
      </c>
      <c r="Q295" s="140">
        <v>2.4500000000000001E-2</v>
      </c>
      <c r="R295" s="140">
        <f>Q295*H295</f>
        <v>2.4500000000000001E-2</v>
      </c>
      <c r="S295" s="140">
        <v>0</v>
      </c>
      <c r="T295" s="141">
        <f>S295*H295</f>
        <v>0</v>
      </c>
      <c r="AR295" s="142" t="s">
        <v>182</v>
      </c>
      <c r="AT295" s="142" t="s">
        <v>233</v>
      </c>
      <c r="AU295" s="142" t="s">
        <v>91</v>
      </c>
      <c r="AY295" s="15" t="s">
        <v>137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5" t="s">
        <v>89</v>
      </c>
      <c r="BK295" s="143">
        <f>ROUND(I295*H295,2)</f>
        <v>0</v>
      </c>
      <c r="BL295" s="15" t="s">
        <v>144</v>
      </c>
      <c r="BM295" s="142" t="s">
        <v>477</v>
      </c>
    </row>
    <row r="296" spans="2:65" s="12" customFormat="1">
      <c r="B296" s="144"/>
      <c r="C296" s="228"/>
      <c r="D296" s="229" t="s">
        <v>146</v>
      </c>
      <c r="E296" s="230" t="s">
        <v>1</v>
      </c>
      <c r="F296" s="231" t="s">
        <v>89</v>
      </c>
      <c r="G296" s="228"/>
      <c r="H296" s="232">
        <v>1</v>
      </c>
      <c r="I296" s="233"/>
      <c r="J296" s="228"/>
      <c r="K296" s="228"/>
      <c r="L296" s="144"/>
      <c r="M296" s="150"/>
      <c r="T296" s="151"/>
      <c r="AT296" s="146" t="s">
        <v>146</v>
      </c>
      <c r="AU296" s="146" t="s">
        <v>91</v>
      </c>
      <c r="AV296" s="12" t="s">
        <v>91</v>
      </c>
      <c r="AW296" s="12" t="s">
        <v>38</v>
      </c>
      <c r="AX296" s="12" t="s">
        <v>89</v>
      </c>
      <c r="AY296" s="146" t="s">
        <v>137</v>
      </c>
    </row>
    <row r="297" spans="2:65" s="1" customFormat="1" ht="16.5" customHeight="1">
      <c r="B297" s="31"/>
      <c r="C297" s="221" t="s">
        <v>478</v>
      </c>
      <c r="D297" s="221" t="s">
        <v>139</v>
      </c>
      <c r="E297" s="222" t="s">
        <v>479</v>
      </c>
      <c r="F297" s="223" t="s">
        <v>480</v>
      </c>
      <c r="G297" s="224" t="s">
        <v>142</v>
      </c>
      <c r="H297" s="225">
        <v>5</v>
      </c>
      <c r="I297" s="226"/>
      <c r="J297" s="227">
        <f>ROUND(I297*H297,2)</f>
        <v>0</v>
      </c>
      <c r="K297" s="223" t="s">
        <v>143</v>
      </c>
      <c r="L297" s="31"/>
      <c r="M297" s="138" t="s">
        <v>1</v>
      </c>
      <c r="N297" s="139" t="s">
        <v>46</v>
      </c>
      <c r="P297" s="140">
        <f>O297*H297</f>
        <v>0</v>
      </c>
      <c r="Q297" s="140">
        <v>2.81E-3</v>
      </c>
      <c r="R297" s="140">
        <f>Q297*H297</f>
        <v>1.405E-2</v>
      </c>
      <c r="S297" s="140">
        <v>0</v>
      </c>
      <c r="T297" s="141">
        <f>S297*H297</f>
        <v>0</v>
      </c>
      <c r="AR297" s="142" t="s">
        <v>144</v>
      </c>
      <c r="AT297" s="142" t="s">
        <v>139</v>
      </c>
      <c r="AU297" s="142" t="s">
        <v>91</v>
      </c>
      <c r="AY297" s="15" t="s">
        <v>137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5" t="s">
        <v>89</v>
      </c>
      <c r="BK297" s="143">
        <f>ROUND(I297*H297,2)</f>
        <v>0</v>
      </c>
      <c r="BL297" s="15" t="s">
        <v>144</v>
      </c>
      <c r="BM297" s="142" t="s">
        <v>481</v>
      </c>
    </row>
    <row r="298" spans="2:65" s="12" customFormat="1">
      <c r="B298" s="144"/>
      <c r="C298" s="228"/>
      <c r="D298" s="229" t="s">
        <v>146</v>
      </c>
      <c r="E298" s="230" t="s">
        <v>1</v>
      </c>
      <c r="F298" s="231" t="s">
        <v>164</v>
      </c>
      <c r="G298" s="228"/>
      <c r="H298" s="232">
        <v>5</v>
      </c>
      <c r="I298" s="233"/>
      <c r="J298" s="228"/>
      <c r="K298" s="228"/>
      <c r="L298" s="144"/>
      <c r="M298" s="150"/>
      <c r="T298" s="151"/>
      <c r="AT298" s="146" t="s">
        <v>146</v>
      </c>
      <c r="AU298" s="146" t="s">
        <v>91</v>
      </c>
      <c r="AV298" s="12" t="s">
        <v>91</v>
      </c>
      <c r="AW298" s="12" t="s">
        <v>38</v>
      </c>
      <c r="AX298" s="12" t="s">
        <v>89</v>
      </c>
      <c r="AY298" s="146" t="s">
        <v>137</v>
      </c>
    </row>
    <row r="299" spans="2:65" s="1" customFormat="1" ht="16.5" customHeight="1">
      <c r="B299" s="31"/>
      <c r="C299" s="234" t="s">
        <v>482</v>
      </c>
      <c r="D299" s="234" t="s">
        <v>233</v>
      </c>
      <c r="E299" s="235" t="s">
        <v>483</v>
      </c>
      <c r="F299" s="236" t="s">
        <v>484</v>
      </c>
      <c r="G299" s="237" t="s">
        <v>142</v>
      </c>
      <c r="H299" s="238">
        <v>5</v>
      </c>
      <c r="I299" s="239"/>
      <c r="J299" s="240">
        <f>ROUND(I299*H299,2)</f>
        <v>0</v>
      </c>
      <c r="K299" s="236" t="s">
        <v>143</v>
      </c>
      <c r="L299" s="166"/>
      <c r="M299" s="167" t="s">
        <v>1</v>
      </c>
      <c r="N299" s="168" t="s">
        <v>46</v>
      </c>
      <c r="P299" s="140">
        <f>O299*H299</f>
        <v>0</v>
      </c>
      <c r="Q299" s="140">
        <v>4.0500000000000001E-2</v>
      </c>
      <c r="R299" s="140">
        <f>Q299*H299</f>
        <v>0.20250000000000001</v>
      </c>
      <c r="S299" s="140">
        <v>0</v>
      </c>
      <c r="T299" s="141">
        <f>S299*H299</f>
        <v>0</v>
      </c>
      <c r="AR299" s="142" t="s">
        <v>182</v>
      </c>
      <c r="AT299" s="142" t="s">
        <v>233</v>
      </c>
      <c r="AU299" s="142" t="s">
        <v>91</v>
      </c>
      <c r="AY299" s="15" t="s">
        <v>137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5" t="s">
        <v>89</v>
      </c>
      <c r="BK299" s="143">
        <f>ROUND(I299*H299,2)</f>
        <v>0</v>
      </c>
      <c r="BL299" s="15" t="s">
        <v>144</v>
      </c>
      <c r="BM299" s="142" t="s">
        <v>485</v>
      </c>
    </row>
    <row r="300" spans="2:65" s="12" customFormat="1">
      <c r="B300" s="144"/>
      <c r="C300" s="228"/>
      <c r="D300" s="229" t="s">
        <v>146</v>
      </c>
      <c r="E300" s="230" t="s">
        <v>1</v>
      </c>
      <c r="F300" s="231" t="s">
        <v>164</v>
      </c>
      <c r="G300" s="228"/>
      <c r="H300" s="232">
        <v>5</v>
      </c>
      <c r="I300" s="233"/>
      <c r="J300" s="228"/>
      <c r="K300" s="228"/>
      <c r="L300" s="144"/>
      <c r="M300" s="150"/>
      <c r="T300" s="151"/>
      <c r="AT300" s="146" t="s">
        <v>146</v>
      </c>
      <c r="AU300" s="146" t="s">
        <v>91</v>
      </c>
      <c r="AV300" s="12" t="s">
        <v>91</v>
      </c>
      <c r="AW300" s="12" t="s">
        <v>38</v>
      </c>
      <c r="AX300" s="12" t="s">
        <v>89</v>
      </c>
      <c r="AY300" s="146" t="s">
        <v>137</v>
      </c>
    </row>
    <row r="301" spans="2:65" s="1" customFormat="1" ht="16.5" customHeight="1">
      <c r="B301" s="31"/>
      <c r="C301" s="234" t="s">
        <v>486</v>
      </c>
      <c r="D301" s="234" t="s">
        <v>233</v>
      </c>
      <c r="E301" s="235" t="s">
        <v>487</v>
      </c>
      <c r="F301" s="236" t="s">
        <v>488</v>
      </c>
      <c r="G301" s="237" t="s">
        <v>142</v>
      </c>
      <c r="H301" s="238">
        <v>1</v>
      </c>
      <c r="I301" s="239"/>
      <c r="J301" s="240">
        <f>ROUND(I301*H301,2)</f>
        <v>0</v>
      </c>
      <c r="K301" s="236" t="s">
        <v>143</v>
      </c>
      <c r="L301" s="166"/>
      <c r="M301" s="167" t="s">
        <v>1</v>
      </c>
      <c r="N301" s="168" t="s">
        <v>46</v>
      </c>
      <c r="P301" s="140">
        <f>O301*H301</f>
        <v>0</v>
      </c>
      <c r="Q301" s="140">
        <v>1.1000000000000001E-3</v>
      </c>
      <c r="R301" s="140">
        <f>Q301*H301</f>
        <v>1.1000000000000001E-3</v>
      </c>
      <c r="S301" s="140">
        <v>0</v>
      </c>
      <c r="T301" s="141">
        <f>S301*H301</f>
        <v>0</v>
      </c>
      <c r="AR301" s="142" t="s">
        <v>182</v>
      </c>
      <c r="AT301" s="142" t="s">
        <v>233</v>
      </c>
      <c r="AU301" s="142" t="s">
        <v>91</v>
      </c>
      <c r="AY301" s="15" t="s">
        <v>137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5" t="s">
        <v>89</v>
      </c>
      <c r="BK301" s="143">
        <f>ROUND(I301*H301,2)</f>
        <v>0</v>
      </c>
      <c r="BL301" s="15" t="s">
        <v>144</v>
      </c>
      <c r="BM301" s="142" t="s">
        <v>489</v>
      </c>
    </row>
    <row r="302" spans="2:65" s="12" customFormat="1">
      <c r="B302" s="144"/>
      <c r="C302" s="228"/>
      <c r="D302" s="229" t="s">
        <v>146</v>
      </c>
      <c r="E302" s="230" t="s">
        <v>1</v>
      </c>
      <c r="F302" s="231" t="s">
        <v>89</v>
      </c>
      <c r="G302" s="228"/>
      <c r="H302" s="232">
        <v>1</v>
      </c>
      <c r="I302" s="233"/>
      <c r="J302" s="228"/>
      <c r="K302" s="228"/>
      <c r="L302" s="144"/>
      <c r="M302" s="150"/>
      <c r="T302" s="151"/>
      <c r="AT302" s="146" t="s">
        <v>146</v>
      </c>
      <c r="AU302" s="146" t="s">
        <v>91</v>
      </c>
      <c r="AV302" s="12" t="s">
        <v>91</v>
      </c>
      <c r="AW302" s="12" t="s">
        <v>38</v>
      </c>
      <c r="AX302" s="12" t="s">
        <v>89</v>
      </c>
      <c r="AY302" s="146" t="s">
        <v>137</v>
      </c>
    </row>
    <row r="303" spans="2:65" s="1" customFormat="1" ht="16.5" customHeight="1">
      <c r="B303" s="31"/>
      <c r="C303" s="221" t="s">
        <v>490</v>
      </c>
      <c r="D303" s="221" t="s">
        <v>139</v>
      </c>
      <c r="E303" s="222" t="s">
        <v>491</v>
      </c>
      <c r="F303" s="223" t="s">
        <v>492</v>
      </c>
      <c r="G303" s="224" t="s">
        <v>173</v>
      </c>
      <c r="H303" s="225">
        <v>408</v>
      </c>
      <c r="I303" s="226"/>
      <c r="J303" s="227">
        <f>ROUND(I303*H303,2)</f>
        <v>0</v>
      </c>
      <c r="K303" s="223" t="s">
        <v>143</v>
      </c>
      <c r="L303" s="31"/>
      <c r="M303" s="138" t="s">
        <v>1</v>
      </c>
      <c r="N303" s="139" t="s">
        <v>46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144</v>
      </c>
      <c r="AT303" s="142" t="s">
        <v>139</v>
      </c>
      <c r="AU303" s="142" t="s">
        <v>91</v>
      </c>
      <c r="AY303" s="15" t="s">
        <v>137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5" t="s">
        <v>89</v>
      </c>
      <c r="BK303" s="143">
        <f>ROUND(I303*H303,2)</f>
        <v>0</v>
      </c>
      <c r="BL303" s="15" t="s">
        <v>144</v>
      </c>
      <c r="BM303" s="142" t="s">
        <v>493</v>
      </c>
    </row>
    <row r="304" spans="2:65" s="12" customFormat="1">
      <c r="B304" s="144"/>
      <c r="C304" s="228"/>
      <c r="D304" s="229" t="s">
        <v>146</v>
      </c>
      <c r="E304" s="230" t="s">
        <v>1</v>
      </c>
      <c r="F304" s="231" t="s">
        <v>374</v>
      </c>
      <c r="G304" s="228"/>
      <c r="H304" s="232">
        <v>408</v>
      </c>
      <c r="I304" s="233"/>
      <c r="J304" s="228"/>
      <c r="K304" s="228"/>
      <c r="L304" s="144"/>
      <c r="M304" s="150"/>
      <c r="T304" s="151"/>
      <c r="AT304" s="146" t="s">
        <v>146</v>
      </c>
      <c r="AU304" s="146" t="s">
        <v>91</v>
      </c>
      <c r="AV304" s="12" t="s">
        <v>91</v>
      </c>
      <c r="AW304" s="12" t="s">
        <v>38</v>
      </c>
      <c r="AX304" s="12" t="s">
        <v>89</v>
      </c>
      <c r="AY304" s="146" t="s">
        <v>137</v>
      </c>
    </row>
    <row r="305" spans="2:65" s="1" customFormat="1" ht="16.5" customHeight="1">
      <c r="B305" s="31"/>
      <c r="C305" s="131" t="s">
        <v>494</v>
      </c>
      <c r="D305" s="131" t="s">
        <v>139</v>
      </c>
      <c r="E305" s="132" t="s">
        <v>495</v>
      </c>
      <c r="F305" s="133" t="s">
        <v>496</v>
      </c>
      <c r="G305" s="134" t="s">
        <v>142</v>
      </c>
      <c r="H305" s="135">
        <v>1</v>
      </c>
      <c r="I305" s="136"/>
      <c r="J305" s="137">
        <f>ROUND(I305*H305,2)</f>
        <v>0</v>
      </c>
      <c r="K305" s="133" t="s">
        <v>143</v>
      </c>
      <c r="L305" s="31"/>
      <c r="M305" s="138" t="s">
        <v>1</v>
      </c>
      <c r="N305" s="139" t="s">
        <v>46</v>
      </c>
      <c r="P305" s="140">
        <f>O305*H305</f>
        <v>0</v>
      </c>
      <c r="Q305" s="140">
        <v>35.680059999999997</v>
      </c>
      <c r="R305" s="140">
        <f>Q305*H305</f>
        <v>35.680059999999997</v>
      </c>
      <c r="S305" s="140">
        <v>0</v>
      </c>
      <c r="T305" s="141">
        <f>S305*H305</f>
        <v>0</v>
      </c>
      <c r="AR305" s="142" t="s">
        <v>144</v>
      </c>
      <c r="AT305" s="142" t="s">
        <v>139</v>
      </c>
      <c r="AU305" s="142" t="s">
        <v>91</v>
      </c>
      <c r="AY305" s="15" t="s">
        <v>137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5" t="s">
        <v>89</v>
      </c>
      <c r="BK305" s="143">
        <f>ROUND(I305*H305,2)</f>
        <v>0</v>
      </c>
      <c r="BL305" s="15" t="s">
        <v>144</v>
      </c>
      <c r="BM305" s="142" t="s">
        <v>497</v>
      </c>
    </row>
    <row r="306" spans="2:65" s="12" customFormat="1">
      <c r="B306" s="144"/>
      <c r="D306" s="145" t="s">
        <v>146</v>
      </c>
      <c r="E306" s="146" t="s">
        <v>1</v>
      </c>
      <c r="F306" s="147" t="s">
        <v>89</v>
      </c>
      <c r="H306" s="148">
        <v>1</v>
      </c>
      <c r="I306" s="149"/>
      <c r="L306" s="144"/>
      <c r="M306" s="150"/>
      <c r="T306" s="151"/>
      <c r="AT306" s="146" t="s">
        <v>146</v>
      </c>
      <c r="AU306" s="146" t="s">
        <v>91</v>
      </c>
      <c r="AV306" s="12" t="s">
        <v>91</v>
      </c>
      <c r="AW306" s="12" t="s">
        <v>38</v>
      </c>
      <c r="AX306" s="12" t="s">
        <v>89</v>
      </c>
      <c r="AY306" s="146" t="s">
        <v>137</v>
      </c>
    </row>
    <row r="307" spans="2:65" s="1" customFormat="1" ht="16.5" customHeight="1">
      <c r="B307" s="31"/>
      <c r="C307" s="159" t="s">
        <v>498</v>
      </c>
      <c r="D307" s="159" t="s">
        <v>233</v>
      </c>
      <c r="E307" s="160" t="s">
        <v>499</v>
      </c>
      <c r="F307" s="161" t="s">
        <v>500</v>
      </c>
      <c r="G307" s="162" t="s">
        <v>142</v>
      </c>
      <c r="H307" s="163">
        <v>9</v>
      </c>
      <c r="I307" s="164"/>
      <c r="J307" s="165">
        <f>ROUND(I307*H307,2)</f>
        <v>0</v>
      </c>
      <c r="K307" s="161" t="s">
        <v>793</v>
      </c>
      <c r="L307" s="166"/>
      <c r="M307" s="167" t="s">
        <v>1</v>
      </c>
      <c r="N307" s="168" t="s">
        <v>46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182</v>
      </c>
      <c r="AT307" s="142" t="s">
        <v>233</v>
      </c>
      <c r="AU307" s="142" t="s">
        <v>91</v>
      </c>
      <c r="AY307" s="15" t="s">
        <v>137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5" t="s">
        <v>89</v>
      </c>
      <c r="BK307" s="143">
        <f>ROUND(I307*H307,2)</f>
        <v>0</v>
      </c>
      <c r="BL307" s="15" t="s">
        <v>144</v>
      </c>
      <c r="BM307" s="142" t="s">
        <v>501</v>
      </c>
    </row>
    <row r="308" spans="2:65" s="12" customFormat="1">
      <c r="B308" s="144"/>
      <c r="D308" s="145" t="s">
        <v>146</v>
      </c>
      <c r="E308" s="146" t="s">
        <v>1</v>
      </c>
      <c r="F308" s="147" t="s">
        <v>188</v>
      </c>
      <c r="H308" s="148">
        <v>9</v>
      </c>
      <c r="I308" s="149"/>
      <c r="L308" s="144"/>
      <c r="M308" s="150"/>
      <c r="T308" s="151"/>
      <c r="AT308" s="146" t="s">
        <v>146</v>
      </c>
      <c r="AU308" s="146" t="s">
        <v>91</v>
      </c>
      <c r="AV308" s="12" t="s">
        <v>91</v>
      </c>
      <c r="AW308" s="12" t="s">
        <v>38</v>
      </c>
      <c r="AX308" s="12" t="s">
        <v>89</v>
      </c>
      <c r="AY308" s="146" t="s">
        <v>137</v>
      </c>
    </row>
    <row r="309" spans="2:65" s="1" customFormat="1" ht="16.5" customHeight="1">
      <c r="B309" s="31"/>
      <c r="C309" s="159" t="s">
        <v>502</v>
      </c>
      <c r="D309" s="159" t="s">
        <v>233</v>
      </c>
      <c r="E309" s="160" t="s">
        <v>503</v>
      </c>
      <c r="F309" s="161" t="s">
        <v>504</v>
      </c>
      <c r="G309" s="162" t="s">
        <v>142</v>
      </c>
      <c r="H309" s="163">
        <v>7</v>
      </c>
      <c r="I309" s="164"/>
      <c r="J309" s="165">
        <f>ROUND(I309*H309,2)</f>
        <v>0</v>
      </c>
      <c r="K309" s="161" t="s">
        <v>793</v>
      </c>
      <c r="L309" s="166"/>
      <c r="M309" s="167" t="s">
        <v>1</v>
      </c>
      <c r="N309" s="168" t="s">
        <v>46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182</v>
      </c>
      <c r="AT309" s="142" t="s">
        <v>233</v>
      </c>
      <c r="AU309" s="142" t="s">
        <v>91</v>
      </c>
      <c r="AY309" s="15" t="s">
        <v>137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5" t="s">
        <v>89</v>
      </c>
      <c r="BK309" s="143">
        <f>ROUND(I309*H309,2)</f>
        <v>0</v>
      </c>
      <c r="BL309" s="15" t="s">
        <v>144</v>
      </c>
      <c r="BM309" s="142" t="s">
        <v>505</v>
      </c>
    </row>
    <row r="310" spans="2:65" s="12" customFormat="1">
      <c r="B310" s="144"/>
      <c r="D310" s="145" t="s">
        <v>146</v>
      </c>
      <c r="E310" s="146" t="s">
        <v>1</v>
      </c>
      <c r="F310" s="147" t="s">
        <v>176</v>
      </c>
      <c r="H310" s="148">
        <v>7</v>
      </c>
      <c r="I310" s="149"/>
      <c r="L310" s="144"/>
      <c r="M310" s="150"/>
      <c r="T310" s="151"/>
      <c r="AT310" s="146" t="s">
        <v>146</v>
      </c>
      <c r="AU310" s="146" t="s">
        <v>91</v>
      </c>
      <c r="AV310" s="12" t="s">
        <v>91</v>
      </c>
      <c r="AW310" s="12" t="s">
        <v>38</v>
      </c>
      <c r="AX310" s="12" t="s">
        <v>89</v>
      </c>
      <c r="AY310" s="146" t="s">
        <v>137</v>
      </c>
    </row>
    <row r="311" spans="2:65" s="1" customFormat="1" ht="16.5" customHeight="1">
      <c r="B311" s="31"/>
      <c r="C311" s="159" t="s">
        <v>506</v>
      </c>
      <c r="D311" s="159" t="s">
        <v>233</v>
      </c>
      <c r="E311" s="160" t="s">
        <v>507</v>
      </c>
      <c r="F311" s="161" t="s">
        <v>508</v>
      </c>
      <c r="G311" s="162" t="s">
        <v>142</v>
      </c>
      <c r="H311" s="163">
        <v>1</v>
      </c>
      <c r="I311" s="164"/>
      <c r="J311" s="165">
        <f>ROUND(I311*H311,2)</f>
        <v>0</v>
      </c>
      <c r="K311" s="161" t="s">
        <v>793</v>
      </c>
      <c r="L311" s="166"/>
      <c r="M311" s="167" t="s">
        <v>1</v>
      </c>
      <c r="N311" s="168" t="s">
        <v>46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182</v>
      </c>
      <c r="AT311" s="142" t="s">
        <v>233</v>
      </c>
      <c r="AU311" s="142" t="s">
        <v>91</v>
      </c>
      <c r="AY311" s="15" t="s">
        <v>137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5" t="s">
        <v>89</v>
      </c>
      <c r="BK311" s="143">
        <f>ROUND(I311*H311,2)</f>
        <v>0</v>
      </c>
      <c r="BL311" s="15" t="s">
        <v>144</v>
      </c>
      <c r="BM311" s="142" t="s">
        <v>509</v>
      </c>
    </row>
    <row r="312" spans="2:65" s="12" customFormat="1">
      <c r="B312" s="144"/>
      <c r="D312" s="145" t="s">
        <v>146</v>
      </c>
      <c r="E312" s="146" t="s">
        <v>1</v>
      </c>
      <c r="F312" s="147" t="s">
        <v>89</v>
      </c>
      <c r="H312" s="148">
        <v>1</v>
      </c>
      <c r="I312" s="149"/>
      <c r="L312" s="144"/>
      <c r="M312" s="150"/>
      <c r="T312" s="151"/>
      <c r="AT312" s="146" t="s">
        <v>146</v>
      </c>
      <c r="AU312" s="146" t="s">
        <v>91</v>
      </c>
      <c r="AV312" s="12" t="s">
        <v>91</v>
      </c>
      <c r="AW312" s="12" t="s">
        <v>38</v>
      </c>
      <c r="AX312" s="12" t="s">
        <v>89</v>
      </c>
      <c r="AY312" s="146" t="s">
        <v>137</v>
      </c>
    </row>
    <row r="313" spans="2:65" s="1" customFormat="1" ht="16.5" customHeight="1">
      <c r="B313" s="31"/>
      <c r="C313" s="159" t="s">
        <v>510</v>
      </c>
      <c r="D313" s="159" t="s">
        <v>233</v>
      </c>
      <c r="E313" s="160" t="s">
        <v>511</v>
      </c>
      <c r="F313" s="161" t="s">
        <v>512</v>
      </c>
      <c r="G313" s="162" t="s">
        <v>173</v>
      </c>
      <c r="H313" s="163">
        <v>2</v>
      </c>
      <c r="I313" s="164"/>
      <c r="J313" s="165">
        <f>ROUND(I313*H313,2)</f>
        <v>0</v>
      </c>
      <c r="K313" s="161" t="s">
        <v>793</v>
      </c>
      <c r="L313" s="166"/>
      <c r="M313" s="167" t="s">
        <v>1</v>
      </c>
      <c r="N313" s="168" t="s">
        <v>46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182</v>
      </c>
      <c r="AT313" s="142" t="s">
        <v>233</v>
      </c>
      <c r="AU313" s="142" t="s">
        <v>91</v>
      </c>
      <c r="AY313" s="15" t="s">
        <v>137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5" t="s">
        <v>89</v>
      </c>
      <c r="BK313" s="143">
        <f>ROUND(I313*H313,2)</f>
        <v>0</v>
      </c>
      <c r="BL313" s="15" t="s">
        <v>144</v>
      </c>
      <c r="BM313" s="142" t="s">
        <v>513</v>
      </c>
    </row>
    <row r="314" spans="2:65" s="12" customFormat="1">
      <c r="B314" s="144"/>
      <c r="D314" s="145" t="s">
        <v>146</v>
      </c>
      <c r="E314" s="146" t="s">
        <v>1</v>
      </c>
      <c r="F314" s="147" t="s">
        <v>514</v>
      </c>
      <c r="H314" s="148">
        <v>2</v>
      </c>
      <c r="I314" s="149"/>
      <c r="L314" s="144"/>
      <c r="M314" s="150"/>
      <c r="T314" s="151"/>
      <c r="AT314" s="146" t="s">
        <v>146</v>
      </c>
      <c r="AU314" s="146" t="s">
        <v>91</v>
      </c>
      <c r="AV314" s="12" t="s">
        <v>91</v>
      </c>
      <c r="AW314" s="12" t="s">
        <v>38</v>
      </c>
      <c r="AX314" s="12" t="s">
        <v>89</v>
      </c>
      <c r="AY314" s="146" t="s">
        <v>137</v>
      </c>
    </row>
    <row r="315" spans="2:65" s="1" customFormat="1" ht="16.5" customHeight="1">
      <c r="B315" s="31"/>
      <c r="C315" s="159" t="s">
        <v>515</v>
      </c>
      <c r="D315" s="159" t="s">
        <v>233</v>
      </c>
      <c r="E315" s="160" t="s">
        <v>516</v>
      </c>
      <c r="F315" s="161" t="s">
        <v>517</v>
      </c>
      <c r="G315" s="162" t="s">
        <v>149</v>
      </c>
      <c r="H315" s="163">
        <v>27.3</v>
      </c>
      <c r="I315" s="164"/>
      <c r="J315" s="165">
        <f>ROUND(I315*H315,2)</f>
        <v>0</v>
      </c>
      <c r="K315" s="161" t="s">
        <v>793</v>
      </c>
      <c r="L315" s="166"/>
      <c r="M315" s="167" t="s">
        <v>1</v>
      </c>
      <c r="N315" s="168" t="s">
        <v>46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182</v>
      </c>
      <c r="AT315" s="142" t="s">
        <v>233</v>
      </c>
      <c r="AU315" s="142" t="s">
        <v>91</v>
      </c>
      <c r="AY315" s="15" t="s">
        <v>137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5" t="s">
        <v>89</v>
      </c>
      <c r="BK315" s="143">
        <f>ROUND(I315*H315,2)</f>
        <v>0</v>
      </c>
      <c r="BL315" s="15" t="s">
        <v>144</v>
      </c>
      <c r="BM315" s="142" t="s">
        <v>518</v>
      </c>
    </row>
    <row r="316" spans="2:65" s="12" customFormat="1">
      <c r="B316" s="144"/>
      <c r="D316" s="145" t="s">
        <v>146</v>
      </c>
      <c r="E316" s="146" t="s">
        <v>1</v>
      </c>
      <c r="F316" s="147" t="s">
        <v>519</v>
      </c>
      <c r="H316" s="148">
        <v>27.3</v>
      </c>
      <c r="I316" s="149"/>
      <c r="L316" s="144"/>
      <c r="M316" s="150"/>
      <c r="T316" s="151"/>
      <c r="AT316" s="146" t="s">
        <v>146</v>
      </c>
      <c r="AU316" s="146" t="s">
        <v>91</v>
      </c>
      <c r="AV316" s="12" t="s">
        <v>91</v>
      </c>
      <c r="AW316" s="12" t="s">
        <v>38</v>
      </c>
      <c r="AX316" s="12" t="s">
        <v>89</v>
      </c>
      <c r="AY316" s="146" t="s">
        <v>137</v>
      </c>
    </row>
    <row r="317" spans="2:65" s="1" customFormat="1" ht="16.5" customHeight="1">
      <c r="B317" s="31"/>
      <c r="C317" s="221" t="s">
        <v>520</v>
      </c>
      <c r="D317" s="221" t="s">
        <v>139</v>
      </c>
      <c r="E317" s="222" t="s">
        <v>521</v>
      </c>
      <c r="F317" s="223" t="s">
        <v>522</v>
      </c>
      <c r="G317" s="224" t="s">
        <v>142</v>
      </c>
      <c r="H317" s="225">
        <v>8</v>
      </c>
      <c r="I317" s="226"/>
      <c r="J317" s="227">
        <f>ROUND(I317*H317,2)</f>
        <v>0</v>
      </c>
      <c r="K317" s="223" t="s">
        <v>143</v>
      </c>
      <c r="L317" s="31"/>
      <c r="M317" s="138" t="s">
        <v>1</v>
      </c>
      <c r="N317" s="139" t="s">
        <v>46</v>
      </c>
      <c r="P317" s="140">
        <f>O317*H317</f>
        <v>0</v>
      </c>
      <c r="Q317" s="140">
        <v>0.12303</v>
      </c>
      <c r="R317" s="140">
        <f>Q317*H317</f>
        <v>0.98424</v>
      </c>
      <c r="S317" s="140">
        <v>0</v>
      </c>
      <c r="T317" s="141">
        <f>S317*H317</f>
        <v>0</v>
      </c>
      <c r="AR317" s="142" t="s">
        <v>144</v>
      </c>
      <c r="AT317" s="142" t="s">
        <v>139</v>
      </c>
      <c r="AU317" s="142" t="s">
        <v>91</v>
      </c>
      <c r="AY317" s="15" t="s">
        <v>137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5" t="s">
        <v>89</v>
      </c>
      <c r="BK317" s="143">
        <f>ROUND(I317*H317,2)</f>
        <v>0</v>
      </c>
      <c r="BL317" s="15" t="s">
        <v>144</v>
      </c>
      <c r="BM317" s="142" t="s">
        <v>523</v>
      </c>
    </row>
    <row r="318" spans="2:65" s="12" customFormat="1">
      <c r="B318" s="144"/>
      <c r="C318" s="228"/>
      <c r="D318" s="229" t="s">
        <v>146</v>
      </c>
      <c r="E318" s="230" t="s">
        <v>1</v>
      </c>
      <c r="F318" s="231" t="s">
        <v>182</v>
      </c>
      <c r="G318" s="228"/>
      <c r="H318" s="232">
        <v>8</v>
      </c>
      <c r="I318" s="233"/>
      <c r="J318" s="228"/>
      <c r="K318" s="228"/>
      <c r="L318" s="144"/>
      <c r="M318" s="150"/>
      <c r="T318" s="151"/>
      <c r="AT318" s="146" t="s">
        <v>146</v>
      </c>
      <c r="AU318" s="146" t="s">
        <v>91</v>
      </c>
      <c r="AV318" s="12" t="s">
        <v>91</v>
      </c>
      <c r="AW318" s="12" t="s">
        <v>38</v>
      </c>
      <c r="AX318" s="12" t="s">
        <v>89</v>
      </c>
      <c r="AY318" s="146" t="s">
        <v>137</v>
      </c>
    </row>
    <row r="319" spans="2:65" s="1" customFormat="1" ht="16.5" customHeight="1">
      <c r="B319" s="31"/>
      <c r="C319" s="234" t="s">
        <v>524</v>
      </c>
      <c r="D319" s="234" t="s">
        <v>233</v>
      </c>
      <c r="E319" s="235" t="s">
        <v>525</v>
      </c>
      <c r="F319" s="236" t="s">
        <v>526</v>
      </c>
      <c r="G319" s="237" t="s">
        <v>142</v>
      </c>
      <c r="H319" s="238">
        <v>8</v>
      </c>
      <c r="I319" s="239"/>
      <c r="J319" s="240">
        <f>ROUND(I319*H319,2)</f>
        <v>0</v>
      </c>
      <c r="K319" s="236" t="s">
        <v>143</v>
      </c>
      <c r="L319" s="166"/>
      <c r="M319" s="167" t="s">
        <v>1</v>
      </c>
      <c r="N319" s="168" t="s">
        <v>46</v>
      </c>
      <c r="P319" s="140">
        <f>O319*H319</f>
        <v>0</v>
      </c>
      <c r="Q319" s="140">
        <v>1.3299999999999999E-2</v>
      </c>
      <c r="R319" s="140">
        <f>Q319*H319</f>
        <v>0.10639999999999999</v>
      </c>
      <c r="S319" s="140">
        <v>0</v>
      </c>
      <c r="T319" s="141">
        <f>S319*H319</f>
        <v>0</v>
      </c>
      <c r="AR319" s="142" t="s">
        <v>182</v>
      </c>
      <c r="AT319" s="142" t="s">
        <v>233</v>
      </c>
      <c r="AU319" s="142" t="s">
        <v>91</v>
      </c>
      <c r="AY319" s="15" t="s">
        <v>137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5" t="s">
        <v>89</v>
      </c>
      <c r="BK319" s="143">
        <f>ROUND(I319*H319,2)</f>
        <v>0</v>
      </c>
      <c r="BL319" s="15" t="s">
        <v>144</v>
      </c>
      <c r="BM319" s="142" t="s">
        <v>527</v>
      </c>
    </row>
    <row r="320" spans="2:65" s="12" customFormat="1">
      <c r="B320" s="144"/>
      <c r="C320" s="228"/>
      <c r="D320" s="229" t="s">
        <v>146</v>
      </c>
      <c r="E320" s="230" t="s">
        <v>1</v>
      </c>
      <c r="F320" s="231" t="s">
        <v>182</v>
      </c>
      <c r="G320" s="228"/>
      <c r="H320" s="232">
        <v>8</v>
      </c>
      <c r="I320" s="233"/>
      <c r="J320" s="228"/>
      <c r="K320" s="228"/>
      <c r="L320" s="144"/>
      <c r="M320" s="150"/>
      <c r="T320" s="151"/>
      <c r="AT320" s="146" t="s">
        <v>146</v>
      </c>
      <c r="AU320" s="146" t="s">
        <v>91</v>
      </c>
      <c r="AV320" s="12" t="s">
        <v>91</v>
      </c>
      <c r="AW320" s="12" t="s">
        <v>38</v>
      </c>
      <c r="AX320" s="12" t="s">
        <v>89</v>
      </c>
      <c r="AY320" s="146" t="s">
        <v>137</v>
      </c>
    </row>
    <row r="321" spans="2:65" s="1" customFormat="1" ht="16.5" customHeight="1">
      <c r="B321" s="31"/>
      <c r="C321" s="221" t="s">
        <v>528</v>
      </c>
      <c r="D321" s="221" t="s">
        <v>139</v>
      </c>
      <c r="E321" s="222" t="s">
        <v>529</v>
      </c>
      <c r="F321" s="223" t="s">
        <v>530</v>
      </c>
      <c r="G321" s="224" t="s">
        <v>142</v>
      </c>
      <c r="H321" s="225">
        <v>2</v>
      </c>
      <c r="I321" s="226"/>
      <c r="J321" s="227">
        <f>ROUND(I321*H321,2)</f>
        <v>0</v>
      </c>
      <c r="K321" s="223" t="s">
        <v>143</v>
      </c>
      <c r="L321" s="31"/>
      <c r="M321" s="138" t="s">
        <v>1</v>
      </c>
      <c r="N321" s="139" t="s">
        <v>46</v>
      </c>
      <c r="P321" s="140">
        <f>O321*H321</f>
        <v>0</v>
      </c>
      <c r="Q321" s="140">
        <v>0.32906000000000002</v>
      </c>
      <c r="R321" s="140">
        <f>Q321*H321</f>
        <v>0.65812000000000004</v>
      </c>
      <c r="S321" s="140">
        <v>0</v>
      </c>
      <c r="T321" s="141">
        <f>S321*H321</f>
        <v>0</v>
      </c>
      <c r="AR321" s="142" t="s">
        <v>144</v>
      </c>
      <c r="AT321" s="142" t="s">
        <v>139</v>
      </c>
      <c r="AU321" s="142" t="s">
        <v>91</v>
      </c>
      <c r="AY321" s="15" t="s">
        <v>137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5" t="s">
        <v>89</v>
      </c>
      <c r="BK321" s="143">
        <f>ROUND(I321*H321,2)</f>
        <v>0</v>
      </c>
      <c r="BL321" s="15" t="s">
        <v>144</v>
      </c>
      <c r="BM321" s="142" t="s">
        <v>531</v>
      </c>
    </row>
    <row r="322" spans="2:65" s="12" customFormat="1">
      <c r="B322" s="144"/>
      <c r="C322" s="228"/>
      <c r="D322" s="229" t="s">
        <v>146</v>
      </c>
      <c r="E322" s="230" t="s">
        <v>1</v>
      </c>
      <c r="F322" s="231" t="s">
        <v>91</v>
      </c>
      <c r="G322" s="228"/>
      <c r="H322" s="232">
        <v>2</v>
      </c>
      <c r="I322" s="233"/>
      <c r="J322" s="228"/>
      <c r="K322" s="228"/>
      <c r="L322" s="144"/>
      <c r="M322" s="150"/>
      <c r="T322" s="151"/>
      <c r="AT322" s="146" t="s">
        <v>146</v>
      </c>
      <c r="AU322" s="146" t="s">
        <v>91</v>
      </c>
      <c r="AV322" s="12" t="s">
        <v>91</v>
      </c>
      <c r="AW322" s="12" t="s">
        <v>38</v>
      </c>
      <c r="AX322" s="12" t="s">
        <v>89</v>
      </c>
      <c r="AY322" s="146" t="s">
        <v>137</v>
      </c>
    </row>
    <row r="323" spans="2:65" s="1" customFormat="1" ht="16.5" customHeight="1">
      <c r="B323" s="31"/>
      <c r="C323" s="234" t="s">
        <v>532</v>
      </c>
      <c r="D323" s="234" t="s">
        <v>233</v>
      </c>
      <c r="E323" s="235" t="s">
        <v>533</v>
      </c>
      <c r="F323" s="236" t="s">
        <v>534</v>
      </c>
      <c r="G323" s="237" t="s">
        <v>142</v>
      </c>
      <c r="H323" s="238">
        <v>2</v>
      </c>
      <c r="I323" s="239"/>
      <c r="J323" s="240">
        <f>ROUND(I323*H323,2)</f>
        <v>0</v>
      </c>
      <c r="K323" s="236" t="s">
        <v>143</v>
      </c>
      <c r="L323" s="166"/>
      <c r="M323" s="167" t="s">
        <v>1</v>
      </c>
      <c r="N323" s="168" t="s">
        <v>46</v>
      </c>
      <c r="P323" s="140">
        <f>O323*H323</f>
        <v>0</v>
      </c>
      <c r="Q323" s="140">
        <v>2.9499999999999998E-2</v>
      </c>
      <c r="R323" s="140">
        <f>Q323*H323</f>
        <v>5.8999999999999997E-2</v>
      </c>
      <c r="S323" s="140">
        <v>0</v>
      </c>
      <c r="T323" s="141">
        <f>S323*H323</f>
        <v>0</v>
      </c>
      <c r="AR323" s="142" t="s">
        <v>182</v>
      </c>
      <c r="AT323" s="142" t="s">
        <v>233</v>
      </c>
      <c r="AU323" s="142" t="s">
        <v>91</v>
      </c>
      <c r="AY323" s="15" t="s">
        <v>137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5" t="s">
        <v>89</v>
      </c>
      <c r="BK323" s="143">
        <f>ROUND(I323*H323,2)</f>
        <v>0</v>
      </c>
      <c r="BL323" s="15" t="s">
        <v>144</v>
      </c>
      <c r="BM323" s="142" t="s">
        <v>535</v>
      </c>
    </row>
    <row r="324" spans="2:65" s="12" customFormat="1">
      <c r="B324" s="144"/>
      <c r="C324" s="228"/>
      <c r="D324" s="229" t="s">
        <v>146</v>
      </c>
      <c r="E324" s="230" t="s">
        <v>1</v>
      </c>
      <c r="F324" s="231" t="s">
        <v>91</v>
      </c>
      <c r="G324" s="228"/>
      <c r="H324" s="232">
        <v>2</v>
      </c>
      <c r="I324" s="233"/>
      <c r="J324" s="228"/>
      <c r="K324" s="228"/>
      <c r="L324" s="144"/>
      <c r="M324" s="150"/>
      <c r="T324" s="151"/>
      <c r="AT324" s="146" t="s">
        <v>146</v>
      </c>
      <c r="AU324" s="146" t="s">
        <v>91</v>
      </c>
      <c r="AV324" s="12" t="s">
        <v>91</v>
      </c>
      <c r="AW324" s="12" t="s">
        <v>38</v>
      </c>
      <c r="AX324" s="12" t="s">
        <v>89</v>
      </c>
      <c r="AY324" s="146" t="s">
        <v>137</v>
      </c>
    </row>
    <row r="325" spans="2:65" s="1" customFormat="1" ht="16.5" customHeight="1">
      <c r="B325" s="31"/>
      <c r="C325" s="221" t="s">
        <v>536</v>
      </c>
      <c r="D325" s="221" t="s">
        <v>139</v>
      </c>
      <c r="E325" s="222" t="s">
        <v>537</v>
      </c>
      <c r="F325" s="223" t="s">
        <v>538</v>
      </c>
      <c r="G325" s="224" t="s">
        <v>173</v>
      </c>
      <c r="H325" s="225">
        <v>424</v>
      </c>
      <c r="I325" s="226"/>
      <c r="J325" s="227">
        <f>ROUND(I325*H325,2)</f>
        <v>0</v>
      </c>
      <c r="K325" s="223" t="s">
        <v>143</v>
      </c>
      <c r="L325" s="31"/>
      <c r="M325" s="138" t="s">
        <v>1</v>
      </c>
      <c r="N325" s="139" t="s">
        <v>46</v>
      </c>
      <c r="P325" s="140">
        <f>O325*H325</f>
        <v>0</v>
      </c>
      <c r="Q325" s="140">
        <v>1.9000000000000001E-4</v>
      </c>
      <c r="R325" s="140">
        <f>Q325*H325</f>
        <v>8.0560000000000007E-2</v>
      </c>
      <c r="S325" s="140">
        <v>0</v>
      </c>
      <c r="T325" s="141">
        <f>S325*H325</f>
        <v>0</v>
      </c>
      <c r="AR325" s="142" t="s">
        <v>144</v>
      </c>
      <c r="AT325" s="142" t="s">
        <v>139</v>
      </c>
      <c r="AU325" s="142" t="s">
        <v>91</v>
      </c>
      <c r="AY325" s="15" t="s">
        <v>137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5" t="s">
        <v>89</v>
      </c>
      <c r="BK325" s="143">
        <f>ROUND(I325*H325,2)</f>
        <v>0</v>
      </c>
      <c r="BL325" s="15" t="s">
        <v>144</v>
      </c>
      <c r="BM325" s="142" t="s">
        <v>539</v>
      </c>
    </row>
    <row r="326" spans="2:65" s="12" customFormat="1">
      <c r="B326" s="144"/>
      <c r="C326" s="228"/>
      <c r="D326" s="229" t="s">
        <v>146</v>
      </c>
      <c r="E326" s="230" t="s">
        <v>1</v>
      </c>
      <c r="F326" s="231" t="s">
        <v>540</v>
      </c>
      <c r="G326" s="228"/>
      <c r="H326" s="232">
        <v>424</v>
      </c>
      <c r="I326" s="233"/>
      <c r="J326" s="228"/>
      <c r="K326" s="228"/>
      <c r="L326" s="144"/>
      <c r="M326" s="150"/>
      <c r="T326" s="151"/>
      <c r="AT326" s="146" t="s">
        <v>146</v>
      </c>
      <c r="AU326" s="146" t="s">
        <v>91</v>
      </c>
      <c r="AV326" s="12" t="s">
        <v>91</v>
      </c>
      <c r="AW326" s="12" t="s">
        <v>38</v>
      </c>
      <c r="AX326" s="12" t="s">
        <v>89</v>
      </c>
      <c r="AY326" s="146" t="s">
        <v>137</v>
      </c>
    </row>
    <row r="327" spans="2:65" s="1" customFormat="1" ht="16.5" customHeight="1">
      <c r="B327" s="31"/>
      <c r="C327" s="234" t="s">
        <v>541</v>
      </c>
      <c r="D327" s="234" t="s">
        <v>233</v>
      </c>
      <c r="E327" s="235" t="s">
        <v>542</v>
      </c>
      <c r="F327" s="236" t="s">
        <v>543</v>
      </c>
      <c r="G327" s="237" t="s">
        <v>173</v>
      </c>
      <c r="H327" s="238">
        <v>430.36</v>
      </c>
      <c r="I327" s="239"/>
      <c r="J327" s="240">
        <f>ROUND(I327*H327,2)</f>
        <v>0</v>
      </c>
      <c r="K327" s="236" t="s">
        <v>143</v>
      </c>
      <c r="L327" s="166"/>
      <c r="M327" s="167" t="s">
        <v>1</v>
      </c>
      <c r="N327" s="168" t="s">
        <v>46</v>
      </c>
      <c r="P327" s="140">
        <f>O327*H327</f>
        <v>0</v>
      </c>
      <c r="Q327" s="140">
        <v>9.0000000000000006E-5</v>
      </c>
      <c r="R327" s="140">
        <f>Q327*H327</f>
        <v>3.8732400000000007E-2</v>
      </c>
      <c r="S327" s="140">
        <v>0</v>
      </c>
      <c r="T327" s="141">
        <f>S327*H327</f>
        <v>0</v>
      </c>
      <c r="AR327" s="142" t="s">
        <v>182</v>
      </c>
      <c r="AT327" s="142" t="s">
        <v>233</v>
      </c>
      <c r="AU327" s="142" t="s">
        <v>91</v>
      </c>
      <c r="AY327" s="15" t="s">
        <v>137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5" t="s">
        <v>89</v>
      </c>
      <c r="BK327" s="143">
        <f>ROUND(I327*H327,2)</f>
        <v>0</v>
      </c>
      <c r="BL327" s="15" t="s">
        <v>144</v>
      </c>
      <c r="BM327" s="142" t="s">
        <v>544</v>
      </c>
    </row>
    <row r="328" spans="2:65" s="12" customFormat="1">
      <c r="B328" s="144"/>
      <c r="C328" s="228"/>
      <c r="D328" s="229" t="s">
        <v>146</v>
      </c>
      <c r="E328" s="230" t="s">
        <v>1</v>
      </c>
      <c r="F328" s="231" t="s">
        <v>540</v>
      </c>
      <c r="G328" s="228"/>
      <c r="H328" s="232">
        <v>424</v>
      </c>
      <c r="I328" s="233"/>
      <c r="J328" s="228"/>
      <c r="K328" s="228"/>
      <c r="L328" s="144"/>
      <c r="M328" s="150"/>
      <c r="T328" s="151"/>
      <c r="AT328" s="146" t="s">
        <v>146</v>
      </c>
      <c r="AU328" s="146" t="s">
        <v>91</v>
      </c>
      <c r="AV328" s="12" t="s">
        <v>91</v>
      </c>
      <c r="AW328" s="12" t="s">
        <v>38</v>
      </c>
      <c r="AX328" s="12" t="s">
        <v>89</v>
      </c>
      <c r="AY328" s="146" t="s">
        <v>137</v>
      </c>
    </row>
    <row r="329" spans="2:65" s="12" customFormat="1">
      <c r="B329" s="144"/>
      <c r="C329" s="228"/>
      <c r="D329" s="229" t="s">
        <v>146</v>
      </c>
      <c r="E329" s="228"/>
      <c r="F329" s="231" t="s">
        <v>545</v>
      </c>
      <c r="G329" s="228"/>
      <c r="H329" s="232">
        <v>430.36</v>
      </c>
      <c r="I329" s="233"/>
      <c r="J329" s="228"/>
      <c r="K329" s="228"/>
      <c r="L329" s="144"/>
      <c r="M329" s="150"/>
      <c r="T329" s="151"/>
      <c r="AT329" s="146" t="s">
        <v>146</v>
      </c>
      <c r="AU329" s="146" t="s">
        <v>91</v>
      </c>
      <c r="AV329" s="12" t="s">
        <v>91</v>
      </c>
      <c r="AW329" s="12" t="s">
        <v>4</v>
      </c>
      <c r="AX329" s="12" t="s">
        <v>89</v>
      </c>
      <c r="AY329" s="146" t="s">
        <v>137</v>
      </c>
    </row>
    <row r="330" spans="2:65" s="1" customFormat="1" ht="16.5" customHeight="1">
      <c r="B330" s="31"/>
      <c r="C330" s="131" t="s">
        <v>546</v>
      </c>
      <c r="D330" s="131" t="s">
        <v>139</v>
      </c>
      <c r="E330" s="132" t="s">
        <v>547</v>
      </c>
      <c r="F330" s="133" t="s">
        <v>548</v>
      </c>
      <c r="G330" s="134" t="s">
        <v>173</v>
      </c>
      <c r="H330" s="135">
        <v>410</v>
      </c>
      <c r="I330" s="136"/>
      <c r="J330" s="137">
        <f>ROUND(I330*H330,2)</f>
        <v>0</v>
      </c>
      <c r="K330" s="133" t="s">
        <v>143</v>
      </c>
      <c r="L330" s="31"/>
      <c r="M330" s="138" t="s">
        <v>1</v>
      </c>
      <c r="N330" s="139" t="s">
        <v>46</v>
      </c>
      <c r="P330" s="140">
        <f>O330*H330</f>
        <v>0</v>
      </c>
      <c r="Q330" s="140">
        <v>1.2999999999999999E-4</v>
      </c>
      <c r="R330" s="140">
        <f>Q330*H330</f>
        <v>5.3299999999999993E-2</v>
      </c>
      <c r="S330" s="140">
        <v>0</v>
      </c>
      <c r="T330" s="141">
        <f>S330*H330</f>
        <v>0</v>
      </c>
      <c r="AR330" s="142" t="s">
        <v>144</v>
      </c>
      <c r="AT330" s="142" t="s">
        <v>139</v>
      </c>
      <c r="AU330" s="142" t="s">
        <v>91</v>
      </c>
      <c r="AY330" s="15" t="s">
        <v>137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5" t="s">
        <v>89</v>
      </c>
      <c r="BK330" s="143">
        <f>ROUND(I330*H330,2)</f>
        <v>0</v>
      </c>
      <c r="BL330" s="15" t="s">
        <v>144</v>
      </c>
      <c r="BM330" s="142" t="s">
        <v>549</v>
      </c>
    </row>
    <row r="331" spans="2:65" s="12" customFormat="1">
      <c r="B331" s="144"/>
      <c r="D331" s="145" t="s">
        <v>146</v>
      </c>
      <c r="E331" s="146" t="s">
        <v>1</v>
      </c>
      <c r="F331" s="147" t="s">
        <v>550</v>
      </c>
      <c r="H331" s="148">
        <v>410</v>
      </c>
      <c r="I331" s="149"/>
      <c r="L331" s="144"/>
      <c r="M331" s="150"/>
      <c r="T331" s="151"/>
      <c r="AT331" s="146" t="s">
        <v>146</v>
      </c>
      <c r="AU331" s="146" t="s">
        <v>91</v>
      </c>
      <c r="AV331" s="12" t="s">
        <v>91</v>
      </c>
      <c r="AW331" s="12" t="s">
        <v>38</v>
      </c>
      <c r="AX331" s="12" t="s">
        <v>89</v>
      </c>
      <c r="AY331" s="146" t="s">
        <v>137</v>
      </c>
    </row>
    <row r="332" spans="2:65" s="1" customFormat="1" ht="16.5" customHeight="1">
      <c r="B332" s="31"/>
      <c r="C332" s="159" t="s">
        <v>551</v>
      </c>
      <c r="D332" s="159" t="s">
        <v>233</v>
      </c>
      <c r="E332" s="160" t="s">
        <v>552</v>
      </c>
      <c r="F332" s="161" t="s">
        <v>553</v>
      </c>
      <c r="G332" s="162" t="s">
        <v>173</v>
      </c>
      <c r="H332" s="163">
        <v>416.15</v>
      </c>
      <c r="I332" s="164"/>
      <c r="J332" s="165">
        <f>ROUND(I332*H332,2)</f>
        <v>0</v>
      </c>
      <c r="K332" s="161" t="s">
        <v>143</v>
      </c>
      <c r="L332" s="166"/>
      <c r="M332" s="167" t="s">
        <v>1</v>
      </c>
      <c r="N332" s="168" t="s">
        <v>46</v>
      </c>
      <c r="P332" s="140">
        <f>O332*H332</f>
        <v>0</v>
      </c>
      <c r="Q332" s="140">
        <v>1.2E-4</v>
      </c>
      <c r="R332" s="140">
        <f>Q332*H332</f>
        <v>4.9937999999999996E-2</v>
      </c>
      <c r="S332" s="140">
        <v>0</v>
      </c>
      <c r="T332" s="141">
        <f>S332*H332</f>
        <v>0</v>
      </c>
      <c r="AR332" s="142" t="s">
        <v>182</v>
      </c>
      <c r="AT332" s="142" t="s">
        <v>233</v>
      </c>
      <c r="AU332" s="142" t="s">
        <v>91</v>
      </c>
      <c r="AY332" s="15" t="s">
        <v>137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5" t="s">
        <v>89</v>
      </c>
      <c r="BK332" s="143">
        <f>ROUND(I332*H332,2)</f>
        <v>0</v>
      </c>
      <c r="BL332" s="15" t="s">
        <v>144</v>
      </c>
      <c r="BM332" s="142" t="s">
        <v>554</v>
      </c>
    </row>
    <row r="333" spans="2:65" s="12" customFormat="1">
      <c r="B333" s="144"/>
      <c r="D333" s="145" t="s">
        <v>146</v>
      </c>
      <c r="E333" s="146" t="s">
        <v>1</v>
      </c>
      <c r="F333" s="147" t="s">
        <v>555</v>
      </c>
      <c r="H333" s="148">
        <v>410</v>
      </c>
      <c r="I333" s="149"/>
      <c r="L333" s="144"/>
      <c r="M333" s="150"/>
      <c r="T333" s="151"/>
      <c r="AT333" s="146" t="s">
        <v>146</v>
      </c>
      <c r="AU333" s="146" t="s">
        <v>91</v>
      </c>
      <c r="AV333" s="12" t="s">
        <v>91</v>
      </c>
      <c r="AW333" s="12" t="s">
        <v>38</v>
      </c>
      <c r="AX333" s="12" t="s">
        <v>89</v>
      </c>
      <c r="AY333" s="146" t="s">
        <v>137</v>
      </c>
    </row>
    <row r="334" spans="2:65" s="12" customFormat="1">
      <c r="B334" s="144"/>
      <c r="D334" s="145" t="s">
        <v>146</v>
      </c>
      <c r="F334" s="147" t="s">
        <v>556</v>
      </c>
      <c r="H334" s="148">
        <v>416.15</v>
      </c>
      <c r="I334" s="149"/>
      <c r="L334" s="144"/>
      <c r="M334" s="150"/>
      <c r="T334" s="151"/>
      <c r="AT334" s="146" t="s">
        <v>146</v>
      </c>
      <c r="AU334" s="146" t="s">
        <v>91</v>
      </c>
      <c r="AV334" s="12" t="s">
        <v>91</v>
      </c>
      <c r="AW334" s="12" t="s">
        <v>4</v>
      </c>
      <c r="AX334" s="12" t="s">
        <v>89</v>
      </c>
      <c r="AY334" s="146" t="s">
        <v>137</v>
      </c>
    </row>
    <row r="335" spans="2:65" s="1" customFormat="1" ht="16.5" customHeight="1">
      <c r="B335" s="31"/>
      <c r="C335" s="131" t="s">
        <v>557</v>
      </c>
      <c r="D335" s="131" t="s">
        <v>139</v>
      </c>
      <c r="E335" s="132" t="s">
        <v>558</v>
      </c>
      <c r="F335" s="133" t="s">
        <v>559</v>
      </c>
      <c r="G335" s="134" t="s">
        <v>185</v>
      </c>
      <c r="H335" s="135">
        <v>5.82</v>
      </c>
      <c r="I335" s="136"/>
      <c r="J335" s="137">
        <f>ROUND(I335*H335,2)</f>
        <v>0</v>
      </c>
      <c r="K335" s="133" t="s">
        <v>143</v>
      </c>
      <c r="L335" s="31"/>
      <c r="M335" s="138" t="s">
        <v>1</v>
      </c>
      <c r="N335" s="139" t="s">
        <v>46</v>
      </c>
      <c r="P335" s="140">
        <f>O335*H335</f>
        <v>0</v>
      </c>
      <c r="Q335" s="140">
        <v>1.5298499999999999</v>
      </c>
      <c r="R335" s="140">
        <f>Q335*H335</f>
        <v>8.9037269999999999</v>
      </c>
      <c r="S335" s="140">
        <v>0</v>
      </c>
      <c r="T335" s="141">
        <f>S335*H335</f>
        <v>0</v>
      </c>
      <c r="AR335" s="142" t="s">
        <v>144</v>
      </c>
      <c r="AT335" s="142" t="s">
        <v>139</v>
      </c>
      <c r="AU335" s="142" t="s">
        <v>91</v>
      </c>
      <c r="AY335" s="15" t="s">
        <v>137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5" t="s">
        <v>89</v>
      </c>
      <c r="BK335" s="143">
        <f>ROUND(I335*H335,2)</f>
        <v>0</v>
      </c>
      <c r="BL335" s="15" t="s">
        <v>144</v>
      </c>
      <c r="BM335" s="142" t="s">
        <v>560</v>
      </c>
    </row>
    <row r="336" spans="2:65" s="12" customFormat="1">
      <c r="B336" s="144"/>
      <c r="D336" s="145" t="s">
        <v>146</v>
      </c>
      <c r="E336" s="146" t="s">
        <v>1</v>
      </c>
      <c r="F336" s="147" t="s">
        <v>561</v>
      </c>
      <c r="H336" s="148">
        <v>5.82</v>
      </c>
      <c r="I336" s="149"/>
      <c r="L336" s="144"/>
      <c r="M336" s="150"/>
      <c r="T336" s="151"/>
      <c r="AT336" s="146" t="s">
        <v>146</v>
      </c>
      <c r="AU336" s="146" t="s">
        <v>91</v>
      </c>
      <c r="AV336" s="12" t="s">
        <v>91</v>
      </c>
      <c r="AW336" s="12" t="s">
        <v>38</v>
      </c>
      <c r="AX336" s="12" t="s">
        <v>89</v>
      </c>
      <c r="AY336" s="146" t="s">
        <v>137</v>
      </c>
    </row>
    <row r="337" spans="2:65" s="1" customFormat="1" ht="16.5" customHeight="1">
      <c r="B337" s="31"/>
      <c r="C337" s="131" t="s">
        <v>562</v>
      </c>
      <c r="D337" s="131" t="s">
        <v>139</v>
      </c>
      <c r="E337" s="132" t="s">
        <v>563</v>
      </c>
      <c r="F337" s="133" t="s">
        <v>564</v>
      </c>
      <c r="G337" s="134" t="s">
        <v>142</v>
      </c>
      <c r="H337" s="135">
        <v>9</v>
      </c>
      <c r="I337" s="136"/>
      <c r="J337" s="137">
        <f>ROUND(I337*H337,2)</f>
        <v>0</v>
      </c>
      <c r="K337" s="133" t="s">
        <v>143</v>
      </c>
      <c r="L337" s="31"/>
      <c r="M337" s="138" t="s">
        <v>1</v>
      </c>
      <c r="N337" s="139" t="s">
        <v>46</v>
      </c>
      <c r="P337" s="140">
        <f>O337*H337</f>
        <v>0</v>
      </c>
      <c r="Q337" s="140">
        <v>2.7999999999999998E-4</v>
      </c>
      <c r="R337" s="140">
        <f>Q337*H337</f>
        <v>2.5199999999999997E-3</v>
      </c>
      <c r="S337" s="140">
        <v>0</v>
      </c>
      <c r="T337" s="141">
        <f>S337*H337</f>
        <v>0</v>
      </c>
      <c r="AR337" s="142" t="s">
        <v>144</v>
      </c>
      <c r="AT337" s="142" t="s">
        <v>139</v>
      </c>
      <c r="AU337" s="142" t="s">
        <v>91</v>
      </c>
      <c r="AY337" s="15" t="s">
        <v>137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5" t="s">
        <v>89</v>
      </c>
      <c r="BK337" s="143">
        <f>ROUND(I337*H337,2)</f>
        <v>0</v>
      </c>
      <c r="BL337" s="15" t="s">
        <v>144</v>
      </c>
      <c r="BM337" s="142" t="s">
        <v>565</v>
      </c>
    </row>
    <row r="338" spans="2:65" s="12" customFormat="1">
      <c r="B338" s="144"/>
      <c r="D338" s="145" t="s">
        <v>146</v>
      </c>
      <c r="E338" s="146" t="s">
        <v>1</v>
      </c>
      <c r="F338" s="147" t="s">
        <v>188</v>
      </c>
      <c r="H338" s="148">
        <v>9</v>
      </c>
      <c r="I338" s="149"/>
      <c r="L338" s="144"/>
      <c r="M338" s="150"/>
      <c r="T338" s="151"/>
      <c r="AT338" s="146" t="s">
        <v>146</v>
      </c>
      <c r="AU338" s="146" t="s">
        <v>91</v>
      </c>
      <c r="AV338" s="12" t="s">
        <v>91</v>
      </c>
      <c r="AW338" s="12" t="s">
        <v>38</v>
      </c>
      <c r="AX338" s="12" t="s">
        <v>89</v>
      </c>
      <c r="AY338" s="146" t="s">
        <v>137</v>
      </c>
    </row>
    <row r="339" spans="2:65" s="1" customFormat="1" ht="16.5" customHeight="1">
      <c r="B339" s="31"/>
      <c r="C339" s="131" t="s">
        <v>566</v>
      </c>
      <c r="D339" s="131" t="s">
        <v>139</v>
      </c>
      <c r="E339" s="132" t="s">
        <v>567</v>
      </c>
      <c r="F339" s="133" t="s">
        <v>568</v>
      </c>
      <c r="G339" s="134" t="s">
        <v>142</v>
      </c>
      <c r="H339" s="135">
        <v>2</v>
      </c>
      <c r="I339" s="136"/>
      <c r="J339" s="137">
        <f>ROUND(I339*H339,2)</f>
        <v>0</v>
      </c>
      <c r="K339" s="133" t="s">
        <v>143</v>
      </c>
      <c r="L339" s="31"/>
      <c r="M339" s="138" t="s">
        <v>1</v>
      </c>
      <c r="N339" s="139" t="s">
        <v>46</v>
      </c>
      <c r="P339" s="140">
        <f>O339*H339</f>
        <v>0</v>
      </c>
      <c r="Q339" s="140">
        <v>7.3999999999999999E-4</v>
      </c>
      <c r="R339" s="140">
        <f>Q339*H339</f>
        <v>1.48E-3</v>
      </c>
      <c r="S339" s="140">
        <v>0</v>
      </c>
      <c r="T339" s="141">
        <f>S339*H339</f>
        <v>0</v>
      </c>
      <c r="AR339" s="142" t="s">
        <v>144</v>
      </c>
      <c r="AT339" s="142" t="s">
        <v>139</v>
      </c>
      <c r="AU339" s="142" t="s">
        <v>91</v>
      </c>
      <c r="AY339" s="15" t="s">
        <v>137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5" t="s">
        <v>89</v>
      </c>
      <c r="BK339" s="143">
        <f>ROUND(I339*H339,2)</f>
        <v>0</v>
      </c>
      <c r="BL339" s="15" t="s">
        <v>144</v>
      </c>
      <c r="BM339" s="142" t="s">
        <v>569</v>
      </c>
    </row>
    <row r="340" spans="2:65" s="12" customFormat="1">
      <c r="B340" s="144"/>
      <c r="D340" s="145" t="s">
        <v>146</v>
      </c>
      <c r="E340" s="146" t="s">
        <v>1</v>
      </c>
      <c r="F340" s="147" t="s">
        <v>91</v>
      </c>
      <c r="H340" s="148">
        <v>2</v>
      </c>
      <c r="I340" s="149"/>
      <c r="L340" s="144"/>
      <c r="M340" s="150"/>
      <c r="T340" s="151"/>
      <c r="AT340" s="146" t="s">
        <v>146</v>
      </c>
      <c r="AU340" s="146" t="s">
        <v>91</v>
      </c>
      <c r="AV340" s="12" t="s">
        <v>91</v>
      </c>
      <c r="AW340" s="12" t="s">
        <v>38</v>
      </c>
      <c r="AX340" s="12" t="s">
        <v>89</v>
      </c>
      <c r="AY340" s="146" t="s">
        <v>137</v>
      </c>
    </row>
    <row r="341" spans="2:65" s="11" customFormat="1" ht="22.9" customHeight="1">
      <c r="B341" s="119"/>
      <c r="D341" s="120" t="s">
        <v>80</v>
      </c>
      <c r="E341" s="129" t="s">
        <v>188</v>
      </c>
      <c r="F341" s="129" t="s">
        <v>570</v>
      </c>
      <c r="I341" s="122"/>
      <c r="J341" s="130">
        <f>BK341</f>
        <v>0</v>
      </c>
      <c r="L341" s="119"/>
      <c r="M341" s="124"/>
      <c r="P341" s="125">
        <f>P342+SUM(P343:P354)</f>
        <v>0</v>
      </c>
      <c r="R341" s="125">
        <f>R342+SUM(R343:R354)</f>
        <v>0</v>
      </c>
      <c r="T341" s="126">
        <f>T342+SUM(T343:T354)</f>
        <v>8.2175999999999991</v>
      </c>
      <c r="AR341" s="120" t="s">
        <v>89</v>
      </c>
      <c r="AT341" s="127" t="s">
        <v>80</v>
      </c>
      <c r="AU341" s="127" t="s">
        <v>89</v>
      </c>
      <c r="AY341" s="120" t="s">
        <v>137</v>
      </c>
      <c r="BK341" s="128">
        <f>BK342+SUM(BK343:BK354)</f>
        <v>0</v>
      </c>
    </row>
    <row r="342" spans="2:65" s="1" customFormat="1" ht="16.5" customHeight="1">
      <c r="B342" s="31"/>
      <c r="C342" s="131" t="s">
        <v>571</v>
      </c>
      <c r="D342" s="131" t="s">
        <v>139</v>
      </c>
      <c r="E342" s="132" t="s">
        <v>572</v>
      </c>
      <c r="F342" s="133" t="s">
        <v>573</v>
      </c>
      <c r="G342" s="134" t="s">
        <v>173</v>
      </c>
      <c r="H342" s="135">
        <v>64.400000000000006</v>
      </c>
      <c r="I342" s="136"/>
      <c r="J342" s="137">
        <f>ROUND(I342*H342,2)</f>
        <v>0</v>
      </c>
      <c r="K342" s="133" t="s">
        <v>143</v>
      </c>
      <c r="L342" s="31"/>
      <c r="M342" s="138" t="s">
        <v>1</v>
      </c>
      <c r="N342" s="139" t="s">
        <v>46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144</v>
      </c>
      <c r="AT342" s="142" t="s">
        <v>139</v>
      </c>
      <c r="AU342" s="142" t="s">
        <v>91</v>
      </c>
      <c r="AY342" s="15" t="s">
        <v>137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5" t="s">
        <v>89</v>
      </c>
      <c r="BK342" s="143">
        <f>ROUND(I342*H342,2)</f>
        <v>0</v>
      </c>
      <c r="BL342" s="15" t="s">
        <v>144</v>
      </c>
      <c r="BM342" s="142" t="s">
        <v>574</v>
      </c>
    </row>
    <row r="343" spans="2:65" s="12" customFormat="1">
      <c r="B343" s="144"/>
      <c r="D343" s="145" t="s">
        <v>146</v>
      </c>
      <c r="E343" s="146" t="s">
        <v>1</v>
      </c>
      <c r="F343" s="147" t="s">
        <v>575</v>
      </c>
      <c r="H343" s="148">
        <v>12</v>
      </c>
      <c r="I343" s="149"/>
      <c r="L343" s="144"/>
      <c r="M343" s="150"/>
      <c r="T343" s="151"/>
      <c r="AT343" s="146" t="s">
        <v>146</v>
      </c>
      <c r="AU343" s="146" t="s">
        <v>91</v>
      </c>
      <c r="AV343" s="12" t="s">
        <v>91</v>
      </c>
      <c r="AW343" s="12" t="s">
        <v>38</v>
      </c>
      <c r="AX343" s="12" t="s">
        <v>81</v>
      </c>
      <c r="AY343" s="146" t="s">
        <v>137</v>
      </c>
    </row>
    <row r="344" spans="2:65" s="12" customFormat="1">
      <c r="B344" s="144"/>
      <c r="D344" s="145" t="s">
        <v>146</v>
      </c>
      <c r="E344" s="146" t="s">
        <v>1</v>
      </c>
      <c r="F344" s="147" t="s">
        <v>576</v>
      </c>
      <c r="H344" s="148">
        <v>52.4</v>
      </c>
      <c r="I344" s="149"/>
      <c r="L344" s="144"/>
      <c r="M344" s="150"/>
      <c r="T344" s="151"/>
      <c r="AT344" s="146" t="s">
        <v>146</v>
      </c>
      <c r="AU344" s="146" t="s">
        <v>91</v>
      </c>
      <c r="AV344" s="12" t="s">
        <v>91</v>
      </c>
      <c r="AW344" s="12" t="s">
        <v>38</v>
      </c>
      <c r="AX344" s="12" t="s">
        <v>81</v>
      </c>
      <c r="AY344" s="146" t="s">
        <v>137</v>
      </c>
    </row>
    <row r="345" spans="2:65" s="13" customFormat="1">
      <c r="B345" s="152"/>
      <c r="D345" s="145" t="s">
        <v>146</v>
      </c>
      <c r="E345" s="153" t="s">
        <v>1</v>
      </c>
      <c r="F345" s="154" t="s">
        <v>153</v>
      </c>
      <c r="H345" s="155">
        <v>64.400000000000006</v>
      </c>
      <c r="I345" s="156"/>
      <c r="L345" s="152"/>
      <c r="M345" s="157"/>
      <c r="T345" s="158"/>
      <c r="AT345" s="153" t="s">
        <v>146</v>
      </c>
      <c r="AU345" s="153" t="s">
        <v>91</v>
      </c>
      <c r="AV345" s="13" t="s">
        <v>144</v>
      </c>
      <c r="AW345" s="13" t="s">
        <v>38</v>
      </c>
      <c r="AX345" s="13" t="s">
        <v>89</v>
      </c>
      <c r="AY345" s="153" t="s">
        <v>137</v>
      </c>
    </row>
    <row r="346" spans="2:65" s="1" customFormat="1" ht="16.5" customHeight="1">
      <c r="B346" s="31"/>
      <c r="C346" s="131" t="s">
        <v>577</v>
      </c>
      <c r="D346" s="131" t="s">
        <v>139</v>
      </c>
      <c r="E346" s="132" t="s">
        <v>578</v>
      </c>
      <c r="F346" s="133" t="s">
        <v>579</v>
      </c>
      <c r="G346" s="134" t="s">
        <v>173</v>
      </c>
      <c r="H346" s="135">
        <v>64.400000000000006</v>
      </c>
      <c r="I346" s="136"/>
      <c r="J346" s="137">
        <f>ROUND(I346*H346,2)</f>
        <v>0</v>
      </c>
      <c r="K346" s="133" t="s">
        <v>143</v>
      </c>
      <c r="L346" s="31"/>
      <c r="M346" s="138" t="s">
        <v>1</v>
      </c>
      <c r="N346" s="139" t="s">
        <v>46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144</v>
      </c>
      <c r="AT346" s="142" t="s">
        <v>139</v>
      </c>
      <c r="AU346" s="142" t="s">
        <v>91</v>
      </c>
      <c r="AY346" s="15" t="s">
        <v>137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5" t="s">
        <v>89</v>
      </c>
      <c r="BK346" s="143">
        <f>ROUND(I346*H346,2)</f>
        <v>0</v>
      </c>
      <c r="BL346" s="15" t="s">
        <v>144</v>
      </c>
      <c r="BM346" s="142" t="s">
        <v>580</v>
      </c>
    </row>
    <row r="347" spans="2:65" s="12" customFormat="1">
      <c r="B347" s="144"/>
      <c r="D347" s="145" t="s">
        <v>146</v>
      </c>
      <c r="E347" s="146" t="s">
        <v>1</v>
      </c>
      <c r="F347" s="147" t="s">
        <v>575</v>
      </c>
      <c r="H347" s="148">
        <v>12</v>
      </c>
      <c r="I347" s="149"/>
      <c r="L347" s="144"/>
      <c r="M347" s="150"/>
      <c r="T347" s="151"/>
      <c r="AT347" s="146" t="s">
        <v>146</v>
      </c>
      <c r="AU347" s="146" t="s">
        <v>91</v>
      </c>
      <c r="AV347" s="12" t="s">
        <v>91</v>
      </c>
      <c r="AW347" s="12" t="s">
        <v>38</v>
      </c>
      <c r="AX347" s="12" t="s">
        <v>81</v>
      </c>
      <c r="AY347" s="146" t="s">
        <v>137</v>
      </c>
    </row>
    <row r="348" spans="2:65" s="12" customFormat="1">
      <c r="B348" s="144"/>
      <c r="D348" s="145" t="s">
        <v>146</v>
      </c>
      <c r="E348" s="146" t="s">
        <v>1</v>
      </c>
      <c r="F348" s="147" t="s">
        <v>576</v>
      </c>
      <c r="H348" s="148">
        <v>52.4</v>
      </c>
      <c r="I348" s="149"/>
      <c r="L348" s="144"/>
      <c r="M348" s="150"/>
      <c r="T348" s="151"/>
      <c r="AT348" s="146" t="s">
        <v>146</v>
      </c>
      <c r="AU348" s="146" t="s">
        <v>91</v>
      </c>
      <c r="AV348" s="12" t="s">
        <v>91</v>
      </c>
      <c r="AW348" s="12" t="s">
        <v>38</v>
      </c>
      <c r="AX348" s="12" t="s">
        <v>81</v>
      </c>
      <c r="AY348" s="146" t="s">
        <v>137</v>
      </c>
    </row>
    <row r="349" spans="2:65" s="13" customFormat="1">
      <c r="B349" s="152"/>
      <c r="D349" s="145" t="s">
        <v>146</v>
      </c>
      <c r="E349" s="153" t="s">
        <v>1</v>
      </c>
      <c r="F349" s="154" t="s">
        <v>153</v>
      </c>
      <c r="H349" s="155">
        <v>64.400000000000006</v>
      </c>
      <c r="I349" s="156"/>
      <c r="L349" s="152"/>
      <c r="M349" s="157"/>
      <c r="T349" s="158"/>
      <c r="AT349" s="153" t="s">
        <v>146</v>
      </c>
      <c r="AU349" s="153" t="s">
        <v>91</v>
      </c>
      <c r="AV349" s="13" t="s">
        <v>144</v>
      </c>
      <c r="AW349" s="13" t="s">
        <v>38</v>
      </c>
      <c r="AX349" s="13" t="s">
        <v>89</v>
      </c>
      <c r="AY349" s="153" t="s">
        <v>137</v>
      </c>
    </row>
    <row r="350" spans="2:65" s="1" customFormat="1" ht="16.5" customHeight="1">
      <c r="B350" s="31"/>
      <c r="C350" s="131" t="s">
        <v>581</v>
      </c>
      <c r="D350" s="131" t="s">
        <v>139</v>
      </c>
      <c r="E350" s="132" t="s">
        <v>582</v>
      </c>
      <c r="F350" s="133" t="s">
        <v>583</v>
      </c>
      <c r="G350" s="134" t="s">
        <v>142</v>
      </c>
      <c r="H350" s="135">
        <v>48</v>
      </c>
      <c r="I350" s="136"/>
      <c r="J350" s="137">
        <f>ROUND(I350*H350,2)</f>
        <v>0</v>
      </c>
      <c r="K350" s="133" t="s">
        <v>143</v>
      </c>
      <c r="L350" s="31"/>
      <c r="M350" s="138" t="s">
        <v>1</v>
      </c>
      <c r="N350" s="139" t="s">
        <v>46</v>
      </c>
      <c r="P350" s="140">
        <f>O350*H350</f>
        <v>0</v>
      </c>
      <c r="Q350" s="140">
        <v>0</v>
      </c>
      <c r="R350" s="140">
        <f>Q350*H350</f>
        <v>0</v>
      </c>
      <c r="S350" s="140">
        <v>0.16500000000000001</v>
      </c>
      <c r="T350" s="141">
        <f>S350*H350</f>
        <v>7.92</v>
      </c>
      <c r="AR350" s="142" t="s">
        <v>144</v>
      </c>
      <c r="AT350" s="142" t="s">
        <v>139</v>
      </c>
      <c r="AU350" s="142" t="s">
        <v>91</v>
      </c>
      <c r="AY350" s="15" t="s">
        <v>137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5" t="s">
        <v>89</v>
      </c>
      <c r="BK350" s="143">
        <f>ROUND(I350*H350,2)</f>
        <v>0</v>
      </c>
      <c r="BL350" s="15" t="s">
        <v>144</v>
      </c>
      <c r="BM350" s="142" t="s">
        <v>584</v>
      </c>
    </row>
    <row r="351" spans="2:65" s="12" customFormat="1">
      <c r="B351" s="144"/>
      <c r="D351" s="145" t="s">
        <v>146</v>
      </c>
      <c r="E351" s="146" t="s">
        <v>1</v>
      </c>
      <c r="F351" s="147" t="s">
        <v>585</v>
      </c>
      <c r="H351" s="148">
        <v>48</v>
      </c>
      <c r="I351" s="149"/>
      <c r="L351" s="144"/>
      <c r="M351" s="150"/>
      <c r="T351" s="151"/>
      <c r="AT351" s="146" t="s">
        <v>146</v>
      </c>
      <c r="AU351" s="146" t="s">
        <v>91</v>
      </c>
      <c r="AV351" s="12" t="s">
        <v>91</v>
      </c>
      <c r="AW351" s="12" t="s">
        <v>38</v>
      </c>
      <c r="AX351" s="12" t="s">
        <v>89</v>
      </c>
      <c r="AY351" s="146" t="s">
        <v>137</v>
      </c>
    </row>
    <row r="352" spans="2:65" s="1" customFormat="1" ht="16.5" customHeight="1">
      <c r="B352" s="31"/>
      <c r="C352" s="131" t="s">
        <v>586</v>
      </c>
      <c r="D352" s="131" t="s">
        <v>139</v>
      </c>
      <c r="E352" s="132" t="s">
        <v>587</v>
      </c>
      <c r="F352" s="133" t="s">
        <v>588</v>
      </c>
      <c r="G352" s="134" t="s">
        <v>173</v>
      </c>
      <c r="H352" s="135">
        <v>120</v>
      </c>
      <c r="I352" s="136"/>
      <c r="J352" s="137">
        <f>ROUND(I352*H352,2)</f>
        <v>0</v>
      </c>
      <c r="K352" s="133" t="s">
        <v>143</v>
      </c>
      <c r="L352" s="31"/>
      <c r="M352" s="138" t="s">
        <v>1</v>
      </c>
      <c r="N352" s="139" t="s">
        <v>46</v>
      </c>
      <c r="P352" s="140">
        <f>O352*H352</f>
        <v>0</v>
      </c>
      <c r="Q352" s="140">
        <v>0</v>
      </c>
      <c r="R352" s="140">
        <f>Q352*H352</f>
        <v>0</v>
      </c>
      <c r="S352" s="140">
        <v>2.48E-3</v>
      </c>
      <c r="T352" s="141">
        <f>S352*H352</f>
        <v>0.29759999999999998</v>
      </c>
      <c r="AR352" s="142" t="s">
        <v>144</v>
      </c>
      <c r="AT352" s="142" t="s">
        <v>139</v>
      </c>
      <c r="AU352" s="142" t="s">
        <v>91</v>
      </c>
      <c r="AY352" s="15" t="s">
        <v>137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5" t="s">
        <v>89</v>
      </c>
      <c r="BK352" s="143">
        <f>ROUND(I352*H352,2)</f>
        <v>0</v>
      </c>
      <c r="BL352" s="15" t="s">
        <v>144</v>
      </c>
      <c r="BM352" s="142" t="s">
        <v>589</v>
      </c>
    </row>
    <row r="353" spans="2:65" s="12" customFormat="1">
      <c r="B353" s="144"/>
      <c r="D353" s="145" t="s">
        <v>146</v>
      </c>
      <c r="E353" s="146" t="s">
        <v>1</v>
      </c>
      <c r="F353" s="147" t="s">
        <v>590</v>
      </c>
      <c r="H353" s="148">
        <v>120</v>
      </c>
      <c r="I353" s="149"/>
      <c r="L353" s="144"/>
      <c r="M353" s="150"/>
      <c r="T353" s="151"/>
      <c r="AT353" s="146" t="s">
        <v>146</v>
      </c>
      <c r="AU353" s="146" t="s">
        <v>91</v>
      </c>
      <c r="AV353" s="12" t="s">
        <v>91</v>
      </c>
      <c r="AW353" s="12" t="s">
        <v>38</v>
      </c>
      <c r="AX353" s="12" t="s">
        <v>89</v>
      </c>
      <c r="AY353" s="146" t="s">
        <v>137</v>
      </c>
    </row>
    <row r="354" spans="2:65" s="11" customFormat="1" ht="20.85" customHeight="1">
      <c r="B354" s="119"/>
      <c r="D354" s="120" t="s">
        <v>80</v>
      </c>
      <c r="E354" s="129" t="s">
        <v>591</v>
      </c>
      <c r="F354" s="129" t="s">
        <v>592</v>
      </c>
      <c r="I354" s="122"/>
      <c r="J354" s="130">
        <f>BK354</f>
        <v>0</v>
      </c>
      <c r="L354" s="119"/>
      <c r="M354" s="124"/>
      <c r="P354" s="125">
        <f>SUM(P355:P368)</f>
        <v>0</v>
      </c>
      <c r="R354" s="125">
        <f>SUM(R355:R368)</f>
        <v>0</v>
      </c>
      <c r="T354" s="126">
        <f>SUM(T355:T368)</f>
        <v>0</v>
      </c>
      <c r="AR354" s="120" t="s">
        <v>89</v>
      </c>
      <c r="AT354" s="127" t="s">
        <v>80</v>
      </c>
      <c r="AU354" s="127" t="s">
        <v>91</v>
      </c>
      <c r="AY354" s="120" t="s">
        <v>137</v>
      </c>
      <c r="BK354" s="128">
        <f>SUM(BK355:BK368)</f>
        <v>0</v>
      </c>
    </row>
    <row r="355" spans="2:65" s="1" customFormat="1" ht="16.5" customHeight="1">
      <c r="B355" s="31"/>
      <c r="C355" s="131" t="s">
        <v>593</v>
      </c>
      <c r="D355" s="131" t="s">
        <v>139</v>
      </c>
      <c r="E355" s="132" t="s">
        <v>594</v>
      </c>
      <c r="F355" s="133" t="s">
        <v>595</v>
      </c>
      <c r="G355" s="134" t="s">
        <v>224</v>
      </c>
      <c r="H355" s="135">
        <v>31.68</v>
      </c>
      <c r="I355" s="136"/>
      <c r="J355" s="137">
        <f>ROUND(I355*H355,2)</f>
        <v>0</v>
      </c>
      <c r="K355" s="133" t="s">
        <v>143</v>
      </c>
      <c r="L355" s="31"/>
      <c r="M355" s="138" t="s">
        <v>1</v>
      </c>
      <c r="N355" s="139" t="s">
        <v>46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144</v>
      </c>
      <c r="AT355" s="142" t="s">
        <v>139</v>
      </c>
      <c r="AU355" s="142" t="s">
        <v>154</v>
      </c>
      <c r="AY355" s="15" t="s">
        <v>137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5" t="s">
        <v>89</v>
      </c>
      <c r="BK355" s="143">
        <f>ROUND(I355*H355,2)</f>
        <v>0</v>
      </c>
      <c r="BL355" s="15" t="s">
        <v>144</v>
      </c>
      <c r="BM355" s="142" t="s">
        <v>597</v>
      </c>
    </row>
    <row r="356" spans="2:65" s="12" customFormat="1">
      <c r="B356" s="144"/>
      <c r="D356" s="145" t="s">
        <v>146</v>
      </c>
      <c r="E356" s="146" t="s">
        <v>1</v>
      </c>
      <c r="F356" s="147" t="s">
        <v>598</v>
      </c>
      <c r="H356" s="148">
        <v>5.4</v>
      </c>
      <c r="I356" s="149"/>
      <c r="L356" s="144"/>
      <c r="M356" s="150"/>
      <c r="T356" s="151"/>
      <c r="AT356" s="146" t="s">
        <v>146</v>
      </c>
      <c r="AU356" s="146" t="s">
        <v>154</v>
      </c>
      <c r="AV356" s="12" t="s">
        <v>91</v>
      </c>
      <c r="AW356" s="12" t="s">
        <v>38</v>
      </c>
      <c r="AX356" s="12" t="s">
        <v>81</v>
      </c>
      <c r="AY356" s="146" t="s">
        <v>137</v>
      </c>
    </row>
    <row r="357" spans="2:65" s="12" customFormat="1">
      <c r="B357" s="144"/>
      <c r="D357" s="145" t="s">
        <v>146</v>
      </c>
      <c r="E357" s="146" t="s">
        <v>1</v>
      </c>
      <c r="F357" s="147" t="s">
        <v>599</v>
      </c>
      <c r="H357" s="148">
        <v>15.72</v>
      </c>
      <c r="I357" s="149"/>
      <c r="L357" s="144"/>
      <c r="M357" s="150"/>
      <c r="T357" s="151"/>
      <c r="AT357" s="146" t="s">
        <v>146</v>
      </c>
      <c r="AU357" s="146" t="s">
        <v>154</v>
      </c>
      <c r="AV357" s="12" t="s">
        <v>91</v>
      </c>
      <c r="AW357" s="12" t="s">
        <v>38</v>
      </c>
      <c r="AX357" s="12" t="s">
        <v>81</v>
      </c>
      <c r="AY357" s="146" t="s">
        <v>137</v>
      </c>
    </row>
    <row r="358" spans="2:65" s="12" customFormat="1">
      <c r="B358" s="144"/>
      <c r="D358" s="145" t="s">
        <v>146</v>
      </c>
      <c r="E358" s="146" t="s">
        <v>1</v>
      </c>
      <c r="F358" s="147" t="s">
        <v>600</v>
      </c>
      <c r="H358" s="148">
        <v>2.7</v>
      </c>
      <c r="I358" s="149"/>
      <c r="L358" s="144"/>
      <c r="M358" s="150"/>
      <c r="T358" s="151"/>
      <c r="AT358" s="146" t="s">
        <v>146</v>
      </c>
      <c r="AU358" s="146" t="s">
        <v>154</v>
      </c>
      <c r="AV358" s="12" t="s">
        <v>91</v>
      </c>
      <c r="AW358" s="12" t="s">
        <v>38</v>
      </c>
      <c r="AX358" s="12" t="s">
        <v>81</v>
      </c>
      <c r="AY358" s="146" t="s">
        <v>137</v>
      </c>
    </row>
    <row r="359" spans="2:65" s="12" customFormat="1">
      <c r="B359" s="144"/>
      <c r="D359" s="145" t="s">
        <v>146</v>
      </c>
      <c r="E359" s="146" t="s">
        <v>1</v>
      </c>
      <c r="F359" s="147" t="s">
        <v>601</v>
      </c>
      <c r="H359" s="148">
        <v>7.86</v>
      </c>
      <c r="I359" s="149"/>
      <c r="L359" s="144"/>
      <c r="M359" s="150"/>
      <c r="T359" s="151"/>
      <c r="AT359" s="146" t="s">
        <v>146</v>
      </c>
      <c r="AU359" s="146" t="s">
        <v>154</v>
      </c>
      <c r="AV359" s="12" t="s">
        <v>91</v>
      </c>
      <c r="AW359" s="12" t="s">
        <v>38</v>
      </c>
      <c r="AX359" s="12" t="s">
        <v>81</v>
      </c>
      <c r="AY359" s="146" t="s">
        <v>137</v>
      </c>
    </row>
    <row r="360" spans="2:65" s="13" customFormat="1">
      <c r="B360" s="152"/>
      <c r="D360" s="145" t="s">
        <v>146</v>
      </c>
      <c r="E360" s="153" t="s">
        <v>1</v>
      </c>
      <c r="F360" s="154" t="s">
        <v>153</v>
      </c>
      <c r="H360" s="155">
        <v>31.68</v>
      </c>
      <c r="I360" s="156"/>
      <c r="L360" s="152"/>
      <c r="M360" s="157"/>
      <c r="T360" s="158"/>
      <c r="AT360" s="153" t="s">
        <v>146</v>
      </c>
      <c r="AU360" s="153" t="s">
        <v>154</v>
      </c>
      <c r="AV360" s="13" t="s">
        <v>144</v>
      </c>
      <c r="AW360" s="13" t="s">
        <v>38</v>
      </c>
      <c r="AX360" s="13" t="s">
        <v>89</v>
      </c>
      <c r="AY360" s="153" t="s">
        <v>137</v>
      </c>
    </row>
    <row r="361" spans="2:65" s="1" customFormat="1" ht="16.5" customHeight="1">
      <c r="B361" s="31"/>
      <c r="C361" s="131" t="s">
        <v>602</v>
      </c>
      <c r="D361" s="131" t="s">
        <v>139</v>
      </c>
      <c r="E361" s="132" t="s">
        <v>603</v>
      </c>
      <c r="F361" s="133" t="s">
        <v>604</v>
      </c>
      <c r="G361" s="134" t="s">
        <v>224</v>
      </c>
      <c r="H361" s="135">
        <v>31.68</v>
      </c>
      <c r="I361" s="136"/>
      <c r="J361" s="137">
        <f>ROUND(I361*H361,2)</f>
        <v>0</v>
      </c>
      <c r="K361" s="133" t="s">
        <v>596</v>
      </c>
      <c r="L361" s="31"/>
      <c r="M361" s="138" t="s">
        <v>1</v>
      </c>
      <c r="N361" s="139" t="s">
        <v>46</v>
      </c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AR361" s="142" t="s">
        <v>144</v>
      </c>
      <c r="AT361" s="142" t="s">
        <v>139</v>
      </c>
      <c r="AU361" s="142" t="s">
        <v>154</v>
      </c>
      <c r="AY361" s="15" t="s">
        <v>137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5" t="s">
        <v>89</v>
      </c>
      <c r="BK361" s="143">
        <f>ROUND(I361*H361,2)</f>
        <v>0</v>
      </c>
      <c r="BL361" s="15" t="s">
        <v>144</v>
      </c>
      <c r="BM361" s="142" t="s">
        <v>605</v>
      </c>
    </row>
    <row r="362" spans="2:65" s="12" customFormat="1">
      <c r="B362" s="144"/>
      <c r="D362" s="145" t="s">
        <v>146</v>
      </c>
      <c r="E362" s="146" t="s">
        <v>1</v>
      </c>
      <c r="F362" s="147" t="s">
        <v>598</v>
      </c>
      <c r="H362" s="148">
        <v>5.4</v>
      </c>
      <c r="I362" s="149"/>
      <c r="L362" s="144"/>
      <c r="M362" s="150"/>
      <c r="T362" s="151"/>
      <c r="AT362" s="146" t="s">
        <v>146</v>
      </c>
      <c r="AU362" s="146" t="s">
        <v>154</v>
      </c>
      <c r="AV362" s="12" t="s">
        <v>91</v>
      </c>
      <c r="AW362" s="12" t="s">
        <v>38</v>
      </c>
      <c r="AX362" s="12" t="s">
        <v>81</v>
      </c>
      <c r="AY362" s="146" t="s">
        <v>137</v>
      </c>
    </row>
    <row r="363" spans="2:65" s="12" customFormat="1">
      <c r="B363" s="144"/>
      <c r="D363" s="145" t="s">
        <v>146</v>
      </c>
      <c r="E363" s="146" t="s">
        <v>1</v>
      </c>
      <c r="F363" s="147" t="s">
        <v>599</v>
      </c>
      <c r="H363" s="148">
        <v>15.72</v>
      </c>
      <c r="I363" s="149"/>
      <c r="L363" s="144"/>
      <c r="M363" s="150"/>
      <c r="T363" s="151"/>
      <c r="AT363" s="146" t="s">
        <v>146</v>
      </c>
      <c r="AU363" s="146" t="s">
        <v>154</v>
      </c>
      <c r="AV363" s="12" t="s">
        <v>91</v>
      </c>
      <c r="AW363" s="12" t="s">
        <v>38</v>
      </c>
      <c r="AX363" s="12" t="s">
        <v>81</v>
      </c>
      <c r="AY363" s="146" t="s">
        <v>137</v>
      </c>
    </row>
    <row r="364" spans="2:65" s="12" customFormat="1">
      <c r="B364" s="144"/>
      <c r="D364" s="145" t="s">
        <v>146</v>
      </c>
      <c r="E364" s="146" t="s">
        <v>1</v>
      </c>
      <c r="F364" s="147" t="s">
        <v>600</v>
      </c>
      <c r="H364" s="148">
        <v>2.7</v>
      </c>
      <c r="I364" s="149"/>
      <c r="L364" s="144"/>
      <c r="M364" s="150"/>
      <c r="T364" s="151"/>
      <c r="AT364" s="146" t="s">
        <v>146</v>
      </c>
      <c r="AU364" s="146" t="s">
        <v>154</v>
      </c>
      <c r="AV364" s="12" t="s">
        <v>91</v>
      </c>
      <c r="AW364" s="12" t="s">
        <v>38</v>
      </c>
      <c r="AX364" s="12" t="s">
        <v>81</v>
      </c>
      <c r="AY364" s="146" t="s">
        <v>137</v>
      </c>
    </row>
    <row r="365" spans="2:65" s="12" customFormat="1">
      <c r="B365" s="144"/>
      <c r="D365" s="145" t="s">
        <v>146</v>
      </c>
      <c r="E365" s="146" t="s">
        <v>1</v>
      </c>
      <c r="F365" s="147" t="s">
        <v>601</v>
      </c>
      <c r="H365" s="148">
        <v>7.86</v>
      </c>
      <c r="I365" s="149"/>
      <c r="L365" s="144"/>
      <c r="M365" s="150"/>
      <c r="T365" s="151"/>
      <c r="AT365" s="146" t="s">
        <v>146</v>
      </c>
      <c r="AU365" s="146" t="s">
        <v>154</v>
      </c>
      <c r="AV365" s="12" t="s">
        <v>91</v>
      </c>
      <c r="AW365" s="12" t="s">
        <v>38</v>
      </c>
      <c r="AX365" s="12" t="s">
        <v>81</v>
      </c>
      <c r="AY365" s="146" t="s">
        <v>137</v>
      </c>
    </row>
    <row r="366" spans="2:65" s="13" customFormat="1">
      <c r="B366" s="152"/>
      <c r="D366" s="145" t="s">
        <v>146</v>
      </c>
      <c r="E366" s="153" t="s">
        <v>1</v>
      </c>
      <c r="F366" s="154" t="s">
        <v>153</v>
      </c>
      <c r="H366" s="155">
        <v>31.68</v>
      </c>
      <c r="I366" s="156"/>
      <c r="L366" s="152"/>
      <c r="M366" s="157"/>
      <c r="T366" s="158"/>
      <c r="AT366" s="153" t="s">
        <v>146</v>
      </c>
      <c r="AU366" s="153" t="s">
        <v>154</v>
      </c>
      <c r="AV366" s="13" t="s">
        <v>144</v>
      </c>
      <c r="AW366" s="13" t="s">
        <v>38</v>
      </c>
      <c r="AX366" s="13" t="s">
        <v>89</v>
      </c>
      <c r="AY366" s="153" t="s">
        <v>137</v>
      </c>
    </row>
    <row r="367" spans="2:65" s="1" customFormat="1" ht="16.5" customHeight="1">
      <c r="B367" s="31"/>
      <c r="C367" s="131" t="s">
        <v>591</v>
      </c>
      <c r="D367" s="131" t="s">
        <v>139</v>
      </c>
      <c r="E367" s="132" t="s">
        <v>606</v>
      </c>
      <c r="F367" s="133" t="s">
        <v>607</v>
      </c>
      <c r="G367" s="134" t="s">
        <v>224</v>
      </c>
      <c r="H367" s="135">
        <v>380.16</v>
      </c>
      <c r="I367" s="136"/>
      <c r="J367" s="137">
        <f>ROUND(I367*H367,2)</f>
        <v>0</v>
      </c>
      <c r="K367" s="133" t="s">
        <v>596</v>
      </c>
      <c r="L367" s="31"/>
      <c r="M367" s="138" t="s">
        <v>1</v>
      </c>
      <c r="N367" s="139" t="s">
        <v>46</v>
      </c>
      <c r="P367" s="140">
        <f>O367*H367</f>
        <v>0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144</v>
      </c>
      <c r="AT367" s="142" t="s">
        <v>139</v>
      </c>
      <c r="AU367" s="142" t="s">
        <v>154</v>
      </c>
      <c r="AY367" s="15" t="s">
        <v>137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5" t="s">
        <v>89</v>
      </c>
      <c r="BK367" s="143">
        <f>ROUND(I367*H367,2)</f>
        <v>0</v>
      </c>
      <c r="BL367" s="15" t="s">
        <v>144</v>
      </c>
      <c r="BM367" s="142" t="s">
        <v>608</v>
      </c>
    </row>
    <row r="368" spans="2:65" s="12" customFormat="1">
      <c r="B368" s="144"/>
      <c r="D368" s="145" t="s">
        <v>146</v>
      </c>
      <c r="E368" s="146" t="s">
        <v>1</v>
      </c>
      <c r="F368" s="147" t="s">
        <v>609</v>
      </c>
      <c r="H368" s="148">
        <v>380.16</v>
      </c>
      <c r="I368" s="149"/>
      <c r="L368" s="144"/>
      <c r="M368" s="150"/>
      <c r="T368" s="151"/>
      <c r="AT368" s="146" t="s">
        <v>146</v>
      </c>
      <c r="AU368" s="146" t="s">
        <v>154</v>
      </c>
      <c r="AV368" s="12" t="s">
        <v>91</v>
      </c>
      <c r="AW368" s="12" t="s">
        <v>38</v>
      </c>
      <c r="AX368" s="12" t="s">
        <v>89</v>
      </c>
      <c r="AY368" s="146" t="s">
        <v>137</v>
      </c>
    </row>
    <row r="369" spans="2:65" s="11" customFormat="1" ht="22.9" customHeight="1">
      <c r="B369" s="119"/>
      <c r="D369" s="120" t="s">
        <v>80</v>
      </c>
      <c r="E369" s="129" t="s">
        <v>610</v>
      </c>
      <c r="F369" s="129" t="s">
        <v>611</v>
      </c>
      <c r="I369" s="122"/>
      <c r="J369" s="130">
        <f>BK369</f>
        <v>0</v>
      </c>
      <c r="L369" s="119"/>
      <c r="M369" s="124"/>
      <c r="P369" s="125">
        <f>SUM(P370:P377)</f>
        <v>0</v>
      </c>
      <c r="R369" s="125">
        <f>SUM(R370:R377)</f>
        <v>0</v>
      </c>
      <c r="T369" s="126">
        <f>SUM(T370:T377)</f>
        <v>0</v>
      </c>
      <c r="AR369" s="120" t="s">
        <v>89</v>
      </c>
      <c r="AT369" s="127" t="s">
        <v>80</v>
      </c>
      <c r="AU369" s="127" t="s">
        <v>89</v>
      </c>
      <c r="AY369" s="120" t="s">
        <v>137</v>
      </c>
      <c r="BK369" s="128">
        <f>SUM(BK370:BK377)</f>
        <v>0</v>
      </c>
    </row>
    <row r="370" spans="2:65" s="1" customFormat="1" ht="24.2" customHeight="1">
      <c r="B370" s="31"/>
      <c r="C370" s="131" t="s">
        <v>612</v>
      </c>
      <c r="D370" s="131" t="s">
        <v>139</v>
      </c>
      <c r="E370" s="132" t="s">
        <v>613</v>
      </c>
      <c r="F370" s="133" t="s">
        <v>614</v>
      </c>
      <c r="G370" s="134" t="s">
        <v>224</v>
      </c>
      <c r="H370" s="135">
        <v>21.12</v>
      </c>
      <c r="I370" s="136"/>
      <c r="J370" s="137">
        <f>ROUND(I370*H370,2)</f>
        <v>0</v>
      </c>
      <c r="K370" s="133" t="s">
        <v>143</v>
      </c>
      <c r="L370" s="31"/>
      <c r="M370" s="138" t="s">
        <v>1</v>
      </c>
      <c r="N370" s="139" t="s">
        <v>46</v>
      </c>
      <c r="P370" s="140">
        <f>O370*H370</f>
        <v>0</v>
      </c>
      <c r="Q370" s="140">
        <v>0</v>
      </c>
      <c r="R370" s="140">
        <f>Q370*H370</f>
        <v>0</v>
      </c>
      <c r="S370" s="140">
        <v>0</v>
      </c>
      <c r="T370" s="141">
        <f>S370*H370</f>
        <v>0</v>
      </c>
      <c r="AR370" s="142" t="s">
        <v>144</v>
      </c>
      <c r="AT370" s="142" t="s">
        <v>139</v>
      </c>
      <c r="AU370" s="142" t="s">
        <v>91</v>
      </c>
      <c r="AY370" s="15" t="s">
        <v>137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5" t="s">
        <v>89</v>
      </c>
      <c r="BK370" s="143">
        <f>ROUND(I370*H370,2)</f>
        <v>0</v>
      </c>
      <c r="BL370" s="15" t="s">
        <v>144</v>
      </c>
      <c r="BM370" s="142" t="s">
        <v>615</v>
      </c>
    </row>
    <row r="371" spans="2:65" s="12" customFormat="1">
      <c r="B371" s="144"/>
      <c r="D371" s="145" t="s">
        <v>146</v>
      </c>
      <c r="E371" s="146" t="s">
        <v>1</v>
      </c>
      <c r="F371" s="147" t="s">
        <v>598</v>
      </c>
      <c r="H371" s="148">
        <v>5.4</v>
      </c>
      <c r="I371" s="149"/>
      <c r="L371" s="144"/>
      <c r="M371" s="150"/>
      <c r="T371" s="151"/>
      <c r="AT371" s="146" t="s">
        <v>146</v>
      </c>
      <c r="AU371" s="146" t="s">
        <v>91</v>
      </c>
      <c r="AV371" s="12" t="s">
        <v>91</v>
      </c>
      <c r="AW371" s="12" t="s">
        <v>38</v>
      </c>
      <c r="AX371" s="12" t="s">
        <v>81</v>
      </c>
      <c r="AY371" s="146" t="s">
        <v>137</v>
      </c>
    </row>
    <row r="372" spans="2:65" s="12" customFormat="1">
      <c r="B372" s="144"/>
      <c r="D372" s="145" t="s">
        <v>146</v>
      </c>
      <c r="E372" s="146" t="s">
        <v>1</v>
      </c>
      <c r="F372" s="147" t="s">
        <v>599</v>
      </c>
      <c r="H372" s="148">
        <v>15.72</v>
      </c>
      <c r="I372" s="149"/>
      <c r="L372" s="144"/>
      <c r="M372" s="150"/>
      <c r="T372" s="151"/>
      <c r="AT372" s="146" t="s">
        <v>146</v>
      </c>
      <c r="AU372" s="146" t="s">
        <v>91</v>
      </c>
      <c r="AV372" s="12" t="s">
        <v>91</v>
      </c>
      <c r="AW372" s="12" t="s">
        <v>38</v>
      </c>
      <c r="AX372" s="12" t="s">
        <v>81</v>
      </c>
      <c r="AY372" s="146" t="s">
        <v>137</v>
      </c>
    </row>
    <row r="373" spans="2:65" s="13" customFormat="1">
      <c r="B373" s="152"/>
      <c r="D373" s="145" t="s">
        <v>146</v>
      </c>
      <c r="E373" s="153" t="s">
        <v>1</v>
      </c>
      <c r="F373" s="154" t="s">
        <v>153</v>
      </c>
      <c r="H373" s="155">
        <v>21.12</v>
      </c>
      <c r="I373" s="156"/>
      <c r="L373" s="152"/>
      <c r="M373" s="157"/>
      <c r="T373" s="158"/>
      <c r="AT373" s="153" t="s">
        <v>146</v>
      </c>
      <c r="AU373" s="153" t="s">
        <v>91</v>
      </c>
      <c r="AV373" s="13" t="s">
        <v>144</v>
      </c>
      <c r="AW373" s="13" t="s">
        <v>38</v>
      </c>
      <c r="AX373" s="13" t="s">
        <v>89</v>
      </c>
      <c r="AY373" s="153" t="s">
        <v>137</v>
      </c>
    </row>
    <row r="374" spans="2:65" s="1" customFormat="1" ht="24.2" customHeight="1">
      <c r="B374" s="31"/>
      <c r="C374" s="131" t="s">
        <v>616</v>
      </c>
      <c r="D374" s="131" t="s">
        <v>139</v>
      </c>
      <c r="E374" s="132" t="s">
        <v>617</v>
      </c>
      <c r="F374" s="133" t="s">
        <v>618</v>
      </c>
      <c r="G374" s="134" t="s">
        <v>224</v>
      </c>
      <c r="H374" s="135">
        <v>10.56</v>
      </c>
      <c r="I374" s="136"/>
      <c r="J374" s="137">
        <f>ROUND(I374*H374,2)</f>
        <v>0</v>
      </c>
      <c r="K374" s="133" t="s">
        <v>143</v>
      </c>
      <c r="L374" s="31"/>
      <c r="M374" s="138" t="s">
        <v>1</v>
      </c>
      <c r="N374" s="139" t="s">
        <v>46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144</v>
      </c>
      <c r="AT374" s="142" t="s">
        <v>139</v>
      </c>
      <c r="AU374" s="142" t="s">
        <v>91</v>
      </c>
      <c r="AY374" s="15" t="s">
        <v>137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5" t="s">
        <v>89</v>
      </c>
      <c r="BK374" s="143">
        <f>ROUND(I374*H374,2)</f>
        <v>0</v>
      </c>
      <c r="BL374" s="15" t="s">
        <v>144</v>
      </c>
      <c r="BM374" s="142" t="s">
        <v>619</v>
      </c>
    </row>
    <row r="375" spans="2:65" s="12" customFormat="1">
      <c r="B375" s="144"/>
      <c r="D375" s="145" t="s">
        <v>146</v>
      </c>
      <c r="E375" s="146" t="s">
        <v>1</v>
      </c>
      <c r="F375" s="147" t="s">
        <v>600</v>
      </c>
      <c r="H375" s="148">
        <v>2.7</v>
      </c>
      <c r="I375" s="149"/>
      <c r="L375" s="144"/>
      <c r="M375" s="150"/>
      <c r="T375" s="151"/>
      <c r="AT375" s="146" t="s">
        <v>146</v>
      </c>
      <c r="AU375" s="146" t="s">
        <v>91</v>
      </c>
      <c r="AV375" s="12" t="s">
        <v>91</v>
      </c>
      <c r="AW375" s="12" t="s">
        <v>38</v>
      </c>
      <c r="AX375" s="12" t="s">
        <v>81</v>
      </c>
      <c r="AY375" s="146" t="s">
        <v>137</v>
      </c>
    </row>
    <row r="376" spans="2:65" s="12" customFormat="1">
      <c r="B376" s="144"/>
      <c r="D376" s="145" t="s">
        <v>146</v>
      </c>
      <c r="E376" s="146" t="s">
        <v>1</v>
      </c>
      <c r="F376" s="147" t="s">
        <v>601</v>
      </c>
      <c r="H376" s="148">
        <v>7.86</v>
      </c>
      <c r="I376" s="149"/>
      <c r="L376" s="144"/>
      <c r="M376" s="150"/>
      <c r="T376" s="151"/>
      <c r="AT376" s="146" t="s">
        <v>146</v>
      </c>
      <c r="AU376" s="146" t="s">
        <v>91</v>
      </c>
      <c r="AV376" s="12" t="s">
        <v>91</v>
      </c>
      <c r="AW376" s="12" t="s">
        <v>38</v>
      </c>
      <c r="AX376" s="12" t="s">
        <v>81</v>
      </c>
      <c r="AY376" s="146" t="s">
        <v>137</v>
      </c>
    </row>
    <row r="377" spans="2:65" s="13" customFormat="1">
      <c r="B377" s="152"/>
      <c r="D377" s="145" t="s">
        <v>146</v>
      </c>
      <c r="E377" s="153" t="s">
        <v>1</v>
      </c>
      <c r="F377" s="154" t="s">
        <v>153</v>
      </c>
      <c r="H377" s="155">
        <v>10.56</v>
      </c>
      <c r="I377" s="156"/>
      <c r="L377" s="152"/>
      <c r="M377" s="157"/>
      <c r="T377" s="158"/>
      <c r="AT377" s="153" t="s">
        <v>146</v>
      </c>
      <c r="AU377" s="153" t="s">
        <v>91</v>
      </c>
      <c r="AV377" s="13" t="s">
        <v>144</v>
      </c>
      <c r="AW377" s="13" t="s">
        <v>38</v>
      </c>
      <c r="AX377" s="13" t="s">
        <v>89</v>
      </c>
      <c r="AY377" s="153" t="s">
        <v>137</v>
      </c>
    </row>
    <row r="378" spans="2:65" s="11" customFormat="1" ht="22.9" customHeight="1">
      <c r="B378" s="119"/>
      <c r="D378" s="120" t="s">
        <v>80</v>
      </c>
      <c r="E378" s="129" t="s">
        <v>620</v>
      </c>
      <c r="F378" s="129" t="s">
        <v>592</v>
      </c>
      <c r="I378" s="122"/>
      <c r="J378" s="130">
        <f>BK378</f>
        <v>0</v>
      </c>
      <c r="L378" s="119"/>
      <c r="M378" s="124"/>
      <c r="P378" s="125">
        <f>P379</f>
        <v>0</v>
      </c>
      <c r="R378" s="125">
        <f>R379</f>
        <v>0</v>
      </c>
      <c r="T378" s="126">
        <f>T379</f>
        <v>0</v>
      </c>
      <c r="AR378" s="120" t="s">
        <v>89</v>
      </c>
      <c r="AT378" s="127" t="s">
        <v>80</v>
      </c>
      <c r="AU378" s="127" t="s">
        <v>89</v>
      </c>
      <c r="AY378" s="120" t="s">
        <v>137</v>
      </c>
      <c r="BK378" s="128">
        <f>BK379</f>
        <v>0</v>
      </c>
    </row>
    <row r="379" spans="2:65" s="1" customFormat="1" ht="16.5" customHeight="1">
      <c r="B379" s="31"/>
      <c r="C379" s="131" t="s">
        <v>621</v>
      </c>
      <c r="D379" s="131" t="s">
        <v>139</v>
      </c>
      <c r="E379" s="132" t="s">
        <v>622</v>
      </c>
      <c r="F379" s="133" t="s">
        <v>623</v>
      </c>
      <c r="G379" s="134" t="s">
        <v>224</v>
      </c>
      <c r="H379" s="135">
        <v>1279.5239999999999</v>
      </c>
      <c r="I379" s="136"/>
      <c r="J379" s="137">
        <f>ROUND(I379*H379,2)</f>
        <v>0</v>
      </c>
      <c r="K379" s="133" t="s">
        <v>143</v>
      </c>
      <c r="L379" s="31"/>
      <c r="M379" s="138" t="s">
        <v>1</v>
      </c>
      <c r="N379" s="139" t="s">
        <v>46</v>
      </c>
      <c r="P379" s="140">
        <f>O379*H379</f>
        <v>0</v>
      </c>
      <c r="Q379" s="140">
        <v>0</v>
      </c>
      <c r="R379" s="140">
        <f>Q379*H379</f>
        <v>0</v>
      </c>
      <c r="S379" s="140">
        <v>0</v>
      </c>
      <c r="T379" s="141">
        <f>S379*H379</f>
        <v>0</v>
      </c>
      <c r="AR379" s="142" t="s">
        <v>144</v>
      </c>
      <c r="AT379" s="142" t="s">
        <v>139</v>
      </c>
      <c r="AU379" s="142" t="s">
        <v>91</v>
      </c>
      <c r="AY379" s="15" t="s">
        <v>137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5" t="s">
        <v>89</v>
      </c>
      <c r="BK379" s="143">
        <f>ROUND(I379*H379,2)</f>
        <v>0</v>
      </c>
      <c r="BL379" s="15" t="s">
        <v>144</v>
      </c>
      <c r="BM379" s="142" t="s">
        <v>624</v>
      </c>
    </row>
    <row r="380" spans="2:65" s="11" customFormat="1" ht="25.9" customHeight="1">
      <c r="B380" s="119"/>
      <c r="D380" s="120" t="s">
        <v>80</v>
      </c>
      <c r="E380" s="121" t="s">
        <v>233</v>
      </c>
      <c r="F380" s="121" t="s">
        <v>625</v>
      </c>
      <c r="I380" s="122"/>
      <c r="J380" s="123">
        <f>BK380</f>
        <v>0</v>
      </c>
      <c r="L380" s="119"/>
      <c r="M380" s="124"/>
      <c r="P380" s="125">
        <f>P381</f>
        <v>0</v>
      </c>
      <c r="R380" s="125">
        <f>R381</f>
        <v>0</v>
      </c>
      <c r="T380" s="126">
        <f>T381</f>
        <v>0</v>
      </c>
      <c r="AR380" s="120" t="s">
        <v>154</v>
      </c>
      <c r="AT380" s="127" t="s">
        <v>80</v>
      </c>
      <c r="AU380" s="127" t="s">
        <v>81</v>
      </c>
      <c r="AY380" s="120" t="s">
        <v>137</v>
      </c>
      <c r="BK380" s="128">
        <f>BK381</f>
        <v>0</v>
      </c>
    </row>
    <row r="381" spans="2:65" s="11" customFormat="1" ht="22.9" customHeight="1">
      <c r="B381" s="119"/>
      <c r="D381" s="120" t="s">
        <v>80</v>
      </c>
      <c r="E381" s="129" t="s">
        <v>626</v>
      </c>
      <c r="F381" s="129" t="s">
        <v>627</v>
      </c>
      <c r="I381" s="122"/>
      <c r="J381" s="130">
        <f>BK381</f>
        <v>0</v>
      </c>
      <c r="L381" s="119"/>
      <c r="M381" s="124"/>
      <c r="P381" s="125">
        <f>SUM(P382:P385)</f>
        <v>0</v>
      </c>
      <c r="R381" s="125">
        <f>SUM(R382:R385)</f>
        <v>0</v>
      </c>
      <c r="T381" s="126">
        <f>SUM(T382:T385)</f>
        <v>0</v>
      </c>
      <c r="AR381" s="120" t="s">
        <v>154</v>
      </c>
      <c r="AT381" s="127" t="s">
        <v>80</v>
      </c>
      <c r="AU381" s="127" t="s">
        <v>89</v>
      </c>
      <c r="AY381" s="120" t="s">
        <v>137</v>
      </c>
      <c r="BK381" s="128">
        <f>SUM(BK382:BK385)</f>
        <v>0</v>
      </c>
    </row>
    <row r="382" spans="2:65" s="1" customFormat="1" ht="16.5" customHeight="1">
      <c r="B382" s="31"/>
      <c r="C382" s="221" t="s">
        <v>628</v>
      </c>
      <c r="D382" s="221" t="s">
        <v>139</v>
      </c>
      <c r="E382" s="222" t="s">
        <v>629</v>
      </c>
      <c r="F382" s="223" t="s">
        <v>630</v>
      </c>
      <c r="G382" s="224" t="s">
        <v>631</v>
      </c>
      <c r="H382" s="225">
        <v>2</v>
      </c>
      <c r="I382" s="226"/>
      <c r="J382" s="227">
        <f>ROUND(I382*H382,2)</f>
        <v>0</v>
      </c>
      <c r="K382" s="223" t="s">
        <v>143</v>
      </c>
      <c r="L382" s="31"/>
      <c r="M382" s="138" t="s">
        <v>1</v>
      </c>
      <c r="N382" s="139" t="s">
        <v>46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445</v>
      </c>
      <c r="AT382" s="142" t="s">
        <v>139</v>
      </c>
      <c r="AU382" s="142" t="s">
        <v>91</v>
      </c>
      <c r="AY382" s="15" t="s">
        <v>137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5" t="s">
        <v>89</v>
      </c>
      <c r="BK382" s="143">
        <f>ROUND(I382*H382,2)</f>
        <v>0</v>
      </c>
      <c r="BL382" s="15" t="s">
        <v>445</v>
      </c>
      <c r="BM382" s="142" t="s">
        <v>632</v>
      </c>
    </row>
    <row r="383" spans="2:65" s="12" customFormat="1">
      <c r="B383" s="144"/>
      <c r="C383" s="228"/>
      <c r="D383" s="229" t="s">
        <v>146</v>
      </c>
      <c r="E383" s="230" t="s">
        <v>1</v>
      </c>
      <c r="F383" s="231" t="s">
        <v>91</v>
      </c>
      <c r="G383" s="228"/>
      <c r="H383" s="232">
        <v>2</v>
      </c>
      <c r="I383" s="233"/>
      <c r="J383" s="228"/>
      <c r="K383" s="228"/>
      <c r="L383" s="144"/>
      <c r="M383" s="150"/>
      <c r="T383" s="151"/>
      <c r="AT383" s="146" t="s">
        <v>146</v>
      </c>
      <c r="AU383" s="146" t="s">
        <v>91</v>
      </c>
      <c r="AV383" s="12" t="s">
        <v>91</v>
      </c>
      <c r="AW383" s="12" t="s">
        <v>38</v>
      </c>
      <c r="AX383" s="12" t="s">
        <v>89</v>
      </c>
      <c r="AY383" s="146" t="s">
        <v>137</v>
      </c>
    </row>
    <row r="384" spans="2:65" s="1" customFormat="1" ht="16.5" customHeight="1">
      <c r="B384" s="31"/>
      <c r="C384" s="221" t="s">
        <v>633</v>
      </c>
      <c r="D384" s="221" t="s">
        <v>139</v>
      </c>
      <c r="E384" s="222" t="s">
        <v>634</v>
      </c>
      <c r="F384" s="223" t="s">
        <v>635</v>
      </c>
      <c r="G384" s="224" t="s">
        <v>173</v>
      </c>
      <c r="H384" s="225">
        <v>408</v>
      </c>
      <c r="I384" s="226"/>
      <c r="J384" s="227">
        <f>ROUND(I384*H384,2)</f>
        <v>0</v>
      </c>
      <c r="K384" s="223" t="s">
        <v>143</v>
      </c>
      <c r="L384" s="31"/>
      <c r="M384" s="138" t="s">
        <v>1</v>
      </c>
      <c r="N384" s="139" t="s">
        <v>46</v>
      </c>
      <c r="P384" s="140">
        <f>O384*H384</f>
        <v>0</v>
      </c>
      <c r="Q384" s="140">
        <v>0</v>
      </c>
      <c r="R384" s="140">
        <f>Q384*H384</f>
        <v>0</v>
      </c>
      <c r="S384" s="140">
        <v>0</v>
      </c>
      <c r="T384" s="141">
        <f>S384*H384</f>
        <v>0</v>
      </c>
      <c r="AR384" s="142" t="s">
        <v>445</v>
      </c>
      <c r="AT384" s="142" t="s">
        <v>139</v>
      </c>
      <c r="AU384" s="142" t="s">
        <v>91</v>
      </c>
      <c r="AY384" s="15" t="s">
        <v>137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5" t="s">
        <v>89</v>
      </c>
      <c r="BK384" s="143">
        <f>ROUND(I384*H384,2)</f>
        <v>0</v>
      </c>
      <c r="BL384" s="15" t="s">
        <v>445</v>
      </c>
      <c r="BM384" s="142" t="s">
        <v>636</v>
      </c>
    </row>
    <row r="385" spans="2:65" s="12" customFormat="1">
      <c r="B385" s="144"/>
      <c r="C385" s="228"/>
      <c r="D385" s="229" t="s">
        <v>146</v>
      </c>
      <c r="E385" s="230" t="s">
        <v>1</v>
      </c>
      <c r="F385" s="231" t="s">
        <v>374</v>
      </c>
      <c r="G385" s="228"/>
      <c r="H385" s="232">
        <v>408</v>
      </c>
      <c r="I385" s="233"/>
      <c r="J385" s="228"/>
      <c r="K385" s="228"/>
      <c r="L385" s="144"/>
      <c r="M385" s="150"/>
      <c r="T385" s="151"/>
      <c r="AT385" s="146" t="s">
        <v>146</v>
      </c>
      <c r="AU385" s="146" t="s">
        <v>91</v>
      </c>
      <c r="AV385" s="12" t="s">
        <v>91</v>
      </c>
      <c r="AW385" s="12" t="s">
        <v>38</v>
      </c>
      <c r="AX385" s="12" t="s">
        <v>89</v>
      </c>
      <c r="AY385" s="146" t="s">
        <v>137</v>
      </c>
    </row>
    <row r="386" spans="2:65" s="11" customFormat="1" ht="25.9" customHeight="1">
      <c r="B386" s="119"/>
      <c r="D386" s="120" t="s">
        <v>80</v>
      </c>
      <c r="E386" s="121" t="s">
        <v>637</v>
      </c>
      <c r="F386" s="121" t="s">
        <v>638</v>
      </c>
      <c r="I386" s="122"/>
      <c r="J386" s="123">
        <f>BK386</f>
        <v>0</v>
      </c>
      <c r="L386" s="119"/>
      <c r="M386" s="124"/>
      <c r="P386" s="125">
        <f>SUM(P387:P388)</f>
        <v>0</v>
      </c>
      <c r="R386" s="125">
        <f>SUM(R387:R388)</f>
        <v>0</v>
      </c>
      <c r="T386" s="126">
        <f>SUM(T387:T388)</f>
        <v>0</v>
      </c>
      <c r="AR386" s="120" t="s">
        <v>144</v>
      </c>
      <c r="AT386" s="127" t="s">
        <v>80</v>
      </c>
      <c r="AU386" s="127" t="s">
        <v>81</v>
      </c>
      <c r="AY386" s="120" t="s">
        <v>137</v>
      </c>
      <c r="BK386" s="128">
        <f>SUM(BK387:BK388)</f>
        <v>0</v>
      </c>
    </row>
    <row r="387" spans="2:65" s="1" customFormat="1" ht="16.5" customHeight="1">
      <c r="B387" s="31"/>
      <c r="C387" s="221" t="s">
        <v>639</v>
      </c>
      <c r="D387" s="221" t="s">
        <v>139</v>
      </c>
      <c r="E387" s="222" t="s">
        <v>640</v>
      </c>
      <c r="F387" s="223" t="s">
        <v>641</v>
      </c>
      <c r="G387" s="224" t="s">
        <v>161</v>
      </c>
      <c r="H387" s="225">
        <v>120</v>
      </c>
      <c r="I387" s="226"/>
      <c r="J387" s="227">
        <f>ROUND(I387*H387,2)</f>
        <v>0</v>
      </c>
      <c r="K387" s="223" t="s">
        <v>143</v>
      </c>
      <c r="L387" s="31"/>
      <c r="M387" s="138" t="s">
        <v>1</v>
      </c>
      <c r="N387" s="139" t="s">
        <v>46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642</v>
      </c>
      <c r="AT387" s="142" t="s">
        <v>139</v>
      </c>
      <c r="AU387" s="142" t="s">
        <v>89</v>
      </c>
      <c r="AY387" s="15" t="s">
        <v>137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5" t="s">
        <v>89</v>
      </c>
      <c r="BK387" s="143">
        <f>ROUND(I387*H387,2)</f>
        <v>0</v>
      </c>
      <c r="BL387" s="15" t="s">
        <v>642</v>
      </c>
      <c r="BM387" s="142" t="s">
        <v>643</v>
      </c>
    </row>
    <row r="388" spans="2:65" s="12" customFormat="1">
      <c r="B388" s="144"/>
      <c r="C388" s="228"/>
      <c r="D388" s="229" t="s">
        <v>146</v>
      </c>
      <c r="E388" s="230" t="s">
        <v>1</v>
      </c>
      <c r="F388" s="231" t="s">
        <v>644</v>
      </c>
      <c r="G388" s="228"/>
      <c r="H388" s="232">
        <v>120</v>
      </c>
      <c r="I388" s="233"/>
      <c r="J388" s="228"/>
      <c r="K388" s="228"/>
      <c r="L388" s="144"/>
      <c r="M388" s="150"/>
      <c r="T388" s="151"/>
      <c r="AT388" s="146" t="s">
        <v>146</v>
      </c>
      <c r="AU388" s="146" t="s">
        <v>89</v>
      </c>
      <c r="AV388" s="12" t="s">
        <v>91</v>
      </c>
      <c r="AW388" s="12" t="s">
        <v>38</v>
      </c>
      <c r="AX388" s="12" t="s">
        <v>89</v>
      </c>
      <c r="AY388" s="146" t="s">
        <v>137</v>
      </c>
    </row>
    <row r="389" spans="2:65" s="11" customFormat="1" ht="25.9" customHeight="1">
      <c r="B389" s="119"/>
      <c r="D389" s="120" t="s">
        <v>80</v>
      </c>
      <c r="E389" s="121" t="s">
        <v>830</v>
      </c>
      <c r="F389" s="121" t="s">
        <v>832</v>
      </c>
      <c r="I389" s="122"/>
      <c r="J389" s="123">
        <f>BK389</f>
        <v>0</v>
      </c>
      <c r="L389" s="119"/>
      <c r="M389" s="124"/>
      <c r="P389" s="125">
        <f>P390</f>
        <v>0</v>
      </c>
      <c r="R389" s="125">
        <f>R390</f>
        <v>0</v>
      </c>
      <c r="T389" s="126">
        <f>T390</f>
        <v>0</v>
      </c>
      <c r="AR389" s="120" t="s">
        <v>164</v>
      </c>
      <c r="AT389" s="127" t="s">
        <v>80</v>
      </c>
      <c r="AU389" s="127" t="s">
        <v>81</v>
      </c>
      <c r="AY389" s="120" t="s">
        <v>137</v>
      </c>
      <c r="BK389" s="128">
        <f>BK390</f>
        <v>0</v>
      </c>
    </row>
    <row r="390" spans="2:65" s="11" customFormat="1" ht="22.9" customHeight="1">
      <c r="B390" s="119"/>
      <c r="D390" s="120" t="s">
        <v>80</v>
      </c>
      <c r="E390" s="129" t="s">
        <v>831</v>
      </c>
      <c r="F390" s="129" t="s">
        <v>645</v>
      </c>
      <c r="I390" s="122"/>
      <c r="J390" s="130">
        <f>BK390</f>
        <v>0</v>
      </c>
      <c r="L390" s="119"/>
      <c r="M390" s="124"/>
      <c r="P390" s="125">
        <f>SUM(P391:P392)</f>
        <v>0</v>
      </c>
      <c r="R390" s="125">
        <f>SUM(R391:R392)</f>
        <v>0</v>
      </c>
      <c r="T390" s="126">
        <f>SUM(T391:T392)</f>
        <v>0</v>
      </c>
      <c r="AR390" s="120" t="s">
        <v>164</v>
      </c>
      <c r="AT390" s="127" t="s">
        <v>80</v>
      </c>
      <c r="AU390" s="127" t="s">
        <v>89</v>
      </c>
      <c r="AY390" s="120" t="s">
        <v>137</v>
      </c>
      <c r="BK390" s="128">
        <f>SUM(BK391:BK392)</f>
        <v>0</v>
      </c>
    </row>
    <row r="391" spans="2:65" s="1" customFormat="1" ht="16.5" customHeight="1">
      <c r="B391" s="31"/>
      <c r="C391" s="131" t="s">
        <v>646</v>
      </c>
      <c r="D391" s="131" t="s">
        <v>139</v>
      </c>
      <c r="E391" s="132" t="s">
        <v>647</v>
      </c>
      <c r="F391" s="133" t="s">
        <v>648</v>
      </c>
      <c r="G391" s="134" t="s">
        <v>649</v>
      </c>
      <c r="H391" s="135">
        <v>1</v>
      </c>
      <c r="I391" s="136"/>
      <c r="J391" s="137">
        <f>ROUND(I391*H391,2)</f>
        <v>0</v>
      </c>
      <c r="K391" s="133" t="s">
        <v>143</v>
      </c>
      <c r="L391" s="31"/>
      <c r="M391" s="138" t="s">
        <v>1</v>
      </c>
      <c r="N391" s="139" t="s">
        <v>46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650</v>
      </c>
      <c r="AT391" s="142" t="s">
        <v>139</v>
      </c>
      <c r="AU391" s="142" t="s">
        <v>91</v>
      </c>
      <c r="AY391" s="15" t="s">
        <v>137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5" t="s">
        <v>89</v>
      </c>
      <c r="BK391" s="143">
        <f>ROUND(I391*H391,2)</f>
        <v>0</v>
      </c>
      <c r="BL391" s="15" t="s">
        <v>650</v>
      </c>
      <c r="BM391" s="142" t="s">
        <v>651</v>
      </c>
    </row>
    <row r="392" spans="2:65" s="12" customFormat="1">
      <c r="B392" s="144"/>
      <c r="D392" s="145" t="s">
        <v>146</v>
      </c>
      <c r="E392" s="146" t="s">
        <v>1</v>
      </c>
      <c r="F392" s="147" t="s">
        <v>89</v>
      </c>
      <c r="H392" s="148">
        <v>1</v>
      </c>
      <c r="I392" s="149"/>
      <c r="L392" s="144"/>
      <c r="M392" s="169"/>
      <c r="N392" s="170"/>
      <c r="O392" s="170"/>
      <c r="P392" s="170"/>
      <c r="Q392" s="170"/>
      <c r="R392" s="170"/>
      <c r="S392" s="170"/>
      <c r="T392" s="171"/>
      <c r="AT392" s="146" t="s">
        <v>146</v>
      </c>
      <c r="AU392" s="146" t="s">
        <v>91</v>
      </c>
      <c r="AV392" s="12" t="s">
        <v>91</v>
      </c>
      <c r="AW392" s="12" t="s">
        <v>38</v>
      </c>
      <c r="AX392" s="12" t="s">
        <v>89</v>
      </c>
      <c r="AY392" s="146" t="s">
        <v>137</v>
      </c>
    </row>
    <row r="393" spans="2:65" s="1" customFormat="1" ht="6.95" customHeight="1">
      <c r="B393" s="42"/>
      <c r="C393" s="43"/>
      <c r="D393" s="43"/>
      <c r="E393" s="43"/>
      <c r="F393" s="43"/>
      <c r="G393" s="43"/>
      <c r="H393" s="43"/>
      <c r="I393" s="43"/>
      <c r="J393" s="43"/>
      <c r="K393" s="43"/>
      <c r="L393" s="31"/>
    </row>
    <row r="396" spans="2:65">
      <c r="C396" s="287" t="s">
        <v>834</v>
      </c>
      <c r="D396" s="288"/>
      <c r="E396" s="288"/>
      <c r="F396" s="288"/>
      <c r="G396" s="288"/>
      <c r="H396" s="288"/>
      <c r="I396" s="288"/>
      <c r="J396" s="288"/>
      <c r="K396" s="288"/>
    </row>
    <row r="397" spans="2:65">
      <c r="C397" s="288"/>
      <c r="D397" s="288"/>
      <c r="E397" s="288"/>
      <c r="F397" s="288"/>
      <c r="G397" s="288"/>
      <c r="H397" s="288"/>
      <c r="I397" s="288"/>
      <c r="J397" s="288"/>
      <c r="K397" s="288"/>
    </row>
    <row r="398" spans="2:65">
      <c r="C398" s="288"/>
      <c r="D398" s="288"/>
      <c r="E398" s="288"/>
      <c r="F398" s="288"/>
      <c r="G398" s="288"/>
      <c r="H398" s="288"/>
      <c r="I398" s="288"/>
      <c r="J398" s="288"/>
      <c r="K398" s="288"/>
    </row>
    <row r="399" spans="2:65">
      <c r="C399" s="288"/>
      <c r="D399" s="288"/>
      <c r="E399" s="288"/>
      <c r="F399" s="288"/>
      <c r="G399" s="288"/>
      <c r="H399" s="288"/>
      <c r="I399" s="288"/>
      <c r="J399" s="288"/>
      <c r="K399" s="288"/>
    </row>
  </sheetData>
  <sheetProtection algorithmName="SHA-512" hashValue="ZbsTuKPNj73hMhc+4avnsrpnsbXqtZ8uiIUSs60MmW9BFuwtl22IBoVaetrLR+iMgjQT3QGIGSiQPa9hNYYPaw==" saltValue="1SrITh/v8lcuC2tvkLbFmg==" spinCount="100000" sheet="1" objects="1" scenarios="1" formatColumns="0" formatRows="0" autoFilter="0"/>
  <autoFilter ref="C130:K392" xr:uid="{00000000-0009-0000-0000-000001000000}"/>
  <mergeCells count="10">
    <mergeCell ref="C396:K399"/>
    <mergeCell ref="E86:H86"/>
    <mergeCell ref="E121:H121"/>
    <mergeCell ref="E123:H123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5"/>
  <sheetViews>
    <sheetView showGridLines="0" topLeftCell="A169" workbookViewId="0">
      <selection activeCell="F202" sqref="F2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94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>
      <c r="B4" s="18"/>
      <c r="D4" s="19" t="s">
        <v>98</v>
      </c>
      <c r="L4" s="18"/>
      <c r="M4" s="85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0" t="str">
        <f>'Rekapitulace stavby'!K6</f>
        <v>PODIVÍN - ul. Hřbitovní, přeložka vodovodu</v>
      </c>
      <c r="F7" s="291"/>
      <c r="G7" s="291"/>
      <c r="H7" s="291"/>
      <c r="L7" s="18"/>
    </row>
    <row r="8" spans="2:46" s="1" customFormat="1" ht="12" customHeight="1">
      <c r="B8" s="31"/>
      <c r="D8" s="25" t="s">
        <v>99</v>
      </c>
      <c r="L8" s="31"/>
    </row>
    <row r="9" spans="2:46" s="1" customFormat="1" ht="16.5" customHeight="1">
      <c r="B9" s="31"/>
      <c r="E9" s="274" t="s">
        <v>652</v>
      </c>
      <c r="F9" s="289"/>
      <c r="G9" s="289"/>
      <c r="H9" s="28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5" t="s">
        <v>18</v>
      </c>
      <c r="F11" s="23" t="s">
        <v>19</v>
      </c>
      <c r="I11" s="25" t="s">
        <v>20</v>
      </c>
      <c r="J11" s="23" t="s">
        <v>21</v>
      </c>
      <c r="L11" s="31"/>
    </row>
    <row r="12" spans="2:46" s="1" customFormat="1" ht="12" customHeight="1">
      <c r="B12" s="31"/>
      <c r="D12" s="25" t="s">
        <v>22</v>
      </c>
      <c r="F12" s="23" t="s">
        <v>23</v>
      </c>
      <c r="I12" s="25" t="s">
        <v>24</v>
      </c>
      <c r="J12" s="50" t="str">
        <f>'Rekapitulace stavby'!AN8</f>
        <v>22. 6. 2023</v>
      </c>
      <c r="L12" s="31"/>
    </row>
    <row r="13" spans="2:46" s="1" customFormat="1" ht="21.75" customHeight="1">
      <c r="B13" s="31"/>
      <c r="D13" s="22" t="s">
        <v>26</v>
      </c>
      <c r="F13" s="27" t="s">
        <v>27</v>
      </c>
      <c r="I13" s="22" t="s">
        <v>28</v>
      </c>
      <c r="J13" s="27" t="s">
        <v>653</v>
      </c>
      <c r="L13" s="31"/>
    </row>
    <row r="14" spans="2:46" s="1" customFormat="1" ht="12" customHeight="1">
      <c r="B14" s="31"/>
      <c r="D14" s="25" t="s">
        <v>30</v>
      </c>
      <c r="I14" s="25" t="s">
        <v>31</v>
      </c>
      <c r="J14" s="23" t="s">
        <v>1</v>
      </c>
      <c r="L14" s="31"/>
    </row>
    <row r="15" spans="2:46" s="1" customFormat="1" ht="18" customHeight="1">
      <c r="B15" s="31"/>
      <c r="E15" s="23" t="s">
        <v>32</v>
      </c>
      <c r="I15" s="25" t="s">
        <v>33</v>
      </c>
      <c r="J15" s="23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34</v>
      </c>
      <c r="I17" s="25" t="s">
        <v>31</v>
      </c>
      <c r="J17" s="26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55"/>
      <c r="G18" s="255"/>
      <c r="H18" s="255"/>
      <c r="I18" s="25" t="s">
        <v>33</v>
      </c>
      <c r="J18" s="26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36</v>
      </c>
      <c r="I20" s="25" t="s">
        <v>31</v>
      </c>
      <c r="J20" s="23" t="s">
        <v>1</v>
      </c>
      <c r="L20" s="31"/>
    </row>
    <row r="21" spans="2:12" s="1" customFormat="1" ht="18" customHeight="1">
      <c r="B21" s="31"/>
      <c r="E21" s="23" t="s">
        <v>37</v>
      </c>
      <c r="I21" s="25" t="s">
        <v>33</v>
      </c>
      <c r="J21" s="23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39</v>
      </c>
      <c r="I23" s="25" t="s">
        <v>31</v>
      </c>
      <c r="J23" s="23" t="s">
        <v>1</v>
      </c>
      <c r="L23" s="31"/>
    </row>
    <row r="24" spans="2:12" s="1" customFormat="1" ht="18" customHeight="1">
      <c r="B24" s="31"/>
      <c r="E24" s="23" t="s">
        <v>37</v>
      </c>
      <c r="I24" s="25" t="s">
        <v>33</v>
      </c>
      <c r="J24" s="23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40</v>
      </c>
      <c r="L26" s="31"/>
    </row>
    <row r="27" spans="2:12" s="7" customFormat="1" ht="16.5" customHeight="1">
      <c r="B27" s="86"/>
      <c r="E27" s="260" t="s">
        <v>1</v>
      </c>
      <c r="F27" s="260"/>
      <c r="G27" s="260"/>
      <c r="H27" s="26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41</v>
      </c>
      <c r="J30" s="63">
        <f>ROUND(J122,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43</v>
      </c>
      <c r="I32" s="88" t="s">
        <v>42</v>
      </c>
      <c r="J32" s="88" t="s">
        <v>44</v>
      </c>
      <c r="L32" s="31"/>
    </row>
    <row r="33" spans="2:12" s="1" customFormat="1" ht="14.45" customHeight="1">
      <c r="B33" s="31"/>
      <c r="D33" s="89" t="s">
        <v>45</v>
      </c>
      <c r="E33" s="25" t="s">
        <v>46</v>
      </c>
      <c r="F33" s="90">
        <f>ROUND((SUM(BE122:BE188)),  2)</f>
        <v>0</v>
      </c>
      <c r="I33" s="91">
        <v>0.21</v>
      </c>
      <c r="J33" s="90">
        <f>ROUND(((SUM(BE122:BE188))*I33),  2)</f>
        <v>0</v>
      </c>
      <c r="L33" s="31"/>
    </row>
    <row r="34" spans="2:12" s="1" customFormat="1" ht="14.45" customHeight="1">
      <c r="B34" s="31"/>
      <c r="E34" s="25" t="s">
        <v>47</v>
      </c>
      <c r="F34" s="90">
        <f>ROUND((SUM(BF122:BF188)),  2)</f>
        <v>0</v>
      </c>
      <c r="I34" s="91">
        <v>0.15</v>
      </c>
      <c r="J34" s="90">
        <f>ROUND(((SUM(BF122:BF188))*I34),  2)</f>
        <v>0</v>
      </c>
      <c r="L34" s="31"/>
    </row>
    <row r="35" spans="2:12" s="1" customFormat="1" ht="14.45" hidden="1" customHeight="1">
      <c r="B35" s="31"/>
      <c r="E35" s="25" t="s">
        <v>48</v>
      </c>
      <c r="F35" s="90">
        <f>ROUND((SUM(BG122:BG188)),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49</v>
      </c>
      <c r="F36" s="90">
        <f>ROUND((SUM(BH122:BH188)),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50</v>
      </c>
      <c r="F37" s="90">
        <f>ROUND((SUM(BI122:BI188)),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51</v>
      </c>
      <c r="E39" s="54"/>
      <c r="F39" s="54"/>
      <c r="G39" s="94" t="s">
        <v>52</v>
      </c>
      <c r="H39" s="95" t="s">
        <v>53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s="1" customFormat="1" ht="14.45" customHeight="1">
      <c r="B49" s="31"/>
      <c r="D49" s="39" t="s">
        <v>54</v>
      </c>
      <c r="E49" s="40"/>
      <c r="F49" s="40"/>
      <c r="G49" s="39" t="s">
        <v>55</v>
      </c>
      <c r="H49" s="40"/>
      <c r="I49" s="40"/>
      <c r="J49" s="40"/>
      <c r="K49" s="40"/>
      <c r="L49" s="31"/>
    </row>
    <row r="50" spans="2:12">
      <c r="B50" s="18"/>
      <c r="L50" s="18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 s="1" customFormat="1" ht="12.75">
      <c r="B60" s="31"/>
      <c r="D60" s="41" t="s">
        <v>56</v>
      </c>
      <c r="E60" s="33"/>
      <c r="F60" s="98" t="s">
        <v>57</v>
      </c>
      <c r="G60" s="41" t="s">
        <v>56</v>
      </c>
      <c r="H60" s="33"/>
      <c r="I60" s="33"/>
      <c r="J60" s="99" t="s">
        <v>57</v>
      </c>
      <c r="K60" s="33"/>
      <c r="L60" s="31"/>
    </row>
    <row r="61" spans="2:12">
      <c r="B61" s="18"/>
      <c r="L61" s="18"/>
    </row>
    <row r="62" spans="2:12">
      <c r="B62" s="18"/>
      <c r="L62" s="18"/>
    </row>
    <row r="63" spans="2:12">
      <c r="B63" s="18"/>
      <c r="L63" s="18"/>
    </row>
    <row r="64" spans="2:12" s="1" customFormat="1" ht="12.75">
      <c r="B64" s="31"/>
      <c r="D64" s="39" t="s">
        <v>58</v>
      </c>
      <c r="E64" s="40"/>
      <c r="F64" s="40"/>
      <c r="G64" s="39" t="s">
        <v>59</v>
      </c>
      <c r="H64" s="40"/>
      <c r="I64" s="40"/>
      <c r="J64" s="40"/>
      <c r="K64" s="40"/>
      <c r="L64" s="31"/>
    </row>
    <row r="65" spans="2:12">
      <c r="B65" s="18"/>
      <c r="L65" s="18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 s="1" customFormat="1" ht="12.75">
      <c r="B75" s="31"/>
      <c r="D75" s="41" t="s">
        <v>56</v>
      </c>
      <c r="E75" s="33"/>
      <c r="F75" s="98" t="s">
        <v>57</v>
      </c>
      <c r="G75" s="41" t="s">
        <v>56</v>
      </c>
      <c r="H75" s="33"/>
      <c r="I75" s="33"/>
      <c r="J75" s="99" t="s">
        <v>57</v>
      </c>
      <c r="K75" s="33"/>
      <c r="L75" s="31"/>
    </row>
    <row r="76" spans="2:12" s="1" customFormat="1" ht="14.4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1"/>
    </row>
    <row r="81" spans="2:47" s="1" customFormat="1" ht="24.95" customHeight="1">
      <c r="B81" s="31"/>
      <c r="C81" s="19" t="s">
        <v>101</v>
      </c>
      <c r="L81" s="31"/>
    </row>
    <row r="82" spans="2:47" s="1" customFormat="1" ht="6.95" customHeight="1">
      <c r="B82" s="31"/>
      <c r="L82" s="31"/>
    </row>
    <row r="83" spans="2:47" s="1" customFormat="1" ht="12" customHeight="1">
      <c r="B83" s="31"/>
      <c r="C83" s="25" t="s">
        <v>16</v>
      </c>
      <c r="L83" s="31"/>
    </row>
    <row r="84" spans="2:47" s="1" customFormat="1" ht="16.5" customHeight="1">
      <c r="B84" s="31"/>
      <c r="E84" s="290" t="str">
        <f>E7</f>
        <v>PODIVÍN - ul. Hřbitovní, přeložka vodovodu</v>
      </c>
      <c r="F84" s="291"/>
      <c r="G84" s="291"/>
      <c r="H84" s="291"/>
      <c r="L84" s="31"/>
    </row>
    <row r="85" spans="2:47" s="1" customFormat="1" ht="12" customHeight="1">
      <c r="B85" s="31"/>
      <c r="C85" s="25" t="s">
        <v>99</v>
      </c>
      <c r="L85" s="31"/>
    </row>
    <row r="86" spans="2:47" s="1" customFormat="1" ht="16.5" customHeight="1">
      <c r="B86" s="31"/>
      <c r="E86" s="274" t="str">
        <f>E9</f>
        <v>SO 01.2 - Přepojení vodovodních přípojek</v>
      </c>
      <c r="F86" s="289"/>
      <c r="G86" s="289"/>
      <c r="H86" s="289"/>
      <c r="L86" s="31"/>
    </row>
    <row r="87" spans="2:47" s="1" customFormat="1" ht="6.95" customHeight="1">
      <c r="B87" s="31"/>
      <c r="L87" s="31"/>
    </row>
    <row r="88" spans="2:47" s="1" customFormat="1" ht="12" customHeight="1">
      <c r="B88" s="31"/>
      <c r="C88" s="25" t="s">
        <v>22</v>
      </c>
      <c r="F88" s="23" t="str">
        <f>F12</f>
        <v>Podivín, ul.Hřbitovní</v>
      </c>
      <c r="I88" s="25" t="s">
        <v>24</v>
      </c>
      <c r="J88" s="50" t="str">
        <f>IF(J12="","",J12)</f>
        <v>22. 6. 2023</v>
      </c>
      <c r="L88" s="31"/>
    </row>
    <row r="89" spans="2:47" s="1" customFormat="1" ht="6.95" customHeight="1">
      <c r="B89" s="31"/>
      <c r="L89" s="31"/>
    </row>
    <row r="90" spans="2:47" s="1" customFormat="1" ht="15.2" customHeight="1">
      <c r="B90" s="31"/>
      <c r="C90" s="25" t="s">
        <v>30</v>
      </c>
      <c r="F90" s="23" t="str">
        <f>E15</f>
        <v>Vodovody a kanalizace Břeclav, a.s.</v>
      </c>
      <c r="I90" s="25" t="s">
        <v>36</v>
      </c>
      <c r="J90" s="29" t="str">
        <f>E21</f>
        <v>Jiří Třináctý, DiS.</v>
      </c>
      <c r="L90" s="31"/>
    </row>
    <row r="91" spans="2:47" s="1" customFormat="1" ht="15.2" customHeight="1">
      <c r="B91" s="31"/>
      <c r="C91" s="25" t="s">
        <v>34</v>
      </c>
      <c r="F91" s="23" t="str">
        <f>IF(E18="","",E18)</f>
        <v>Vyplň údaj</v>
      </c>
      <c r="I91" s="25" t="s">
        <v>39</v>
      </c>
      <c r="J91" s="29" t="str">
        <f>E24</f>
        <v>Jiří Třináctý, DiS.</v>
      </c>
      <c r="L91" s="31"/>
    </row>
    <row r="92" spans="2:47" s="1" customFormat="1" ht="10.35" customHeight="1">
      <c r="B92" s="31"/>
      <c r="L92" s="31"/>
    </row>
    <row r="93" spans="2:47" s="1" customFormat="1" ht="29.25" customHeight="1">
      <c r="B93" s="31"/>
      <c r="C93" s="100" t="s">
        <v>102</v>
      </c>
      <c r="D93" s="92"/>
      <c r="E93" s="92"/>
      <c r="F93" s="92"/>
      <c r="G93" s="92"/>
      <c r="H93" s="92"/>
      <c r="I93" s="92"/>
      <c r="J93" s="101" t="s">
        <v>103</v>
      </c>
      <c r="K93" s="92"/>
      <c r="L93" s="31"/>
    </row>
    <row r="94" spans="2:47" s="1" customFormat="1" ht="10.35" customHeight="1">
      <c r="B94" s="31"/>
      <c r="L94" s="31"/>
    </row>
    <row r="95" spans="2:47" s="1" customFormat="1" ht="22.9" customHeight="1">
      <c r="B95" s="31"/>
      <c r="C95" s="102" t="s">
        <v>104</v>
      </c>
      <c r="J95" s="63">
        <f>J122</f>
        <v>0</v>
      </c>
      <c r="L95" s="31"/>
      <c r="AU95" s="15" t="s">
        <v>105</v>
      </c>
    </row>
    <row r="96" spans="2:47" s="8" customFormat="1" ht="24.95" customHeight="1">
      <c r="B96" s="103"/>
      <c r="D96" s="104" t="s">
        <v>106</v>
      </c>
      <c r="E96" s="105"/>
      <c r="F96" s="105"/>
      <c r="G96" s="105"/>
      <c r="H96" s="105"/>
      <c r="I96" s="105"/>
      <c r="J96" s="106">
        <f>J123</f>
        <v>0</v>
      </c>
      <c r="L96" s="103"/>
    </row>
    <row r="97" spans="2:12" s="9" customFormat="1" ht="19.899999999999999" customHeight="1">
      <c r="B97" s="107"/>
      <c r="D97" s="108" t="s">
        <v>107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2:12" s="9" customFormat="1" ht="19.899999999999999" customHeight="1">
      <c r="B98" s="107"/>
      <c r="D98" s="108" t="s">
        <v>110</v>
      </c>
      <c r="E98" s="109"/>
      <c r="F98" s="109"/>
      <c r="G98" s="109"/>
      <c r="H98" s="109"/>
      <c r="I98" s="109"/>
      <c r="J98" s="110">
        <f>J151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J154</f>
        <v>0</v>
      </c>
      <c r="L99" s="107"/>
    </row>
    <row r="100" spans="2:12" s="9" customFormat="1" ht="19.899999999999999" customHeight="1">
      <c r="B100" s="107"/>
      <c r="D100" s="108" t="s">
        <v>113</v>
      </c>
      <c r="E100" s="109"/>
      <c r="F100" s="109"/>
      <c r="G100" s="109"/>
      <c r="H100" s="109"/>
      <c r="I100" s="109"/>
      <c r="J100" s="110">
        <f>J185</f>
        <v>0</v>
      </c>
      <c r="L100" s="107"/>
    </row>
    <row r="101" spans="2:12" s="9" customFormat="1" ht="14.85" customHeight="1">
      <c r="B101" s="107"/>
      <c r="D101" s="108" t="s">
        <v>114</v>
      </c>
      <c r="E101" s="109"/>
      <c r="F101" s="109"/>
      <c r="G101" s="109"/>
      <c r="H101" s="109"/>
      <c r="I101" s="109"/>
      <c r="J101" s="110">
        <f>J186</f>
        <v>0</v>
      </c>
      <c r="L101" s="107"/>
    </row>
    <row r="102" spans="2:12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J187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1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1"/>
    </row>
    <row r="109" spans="2:12" s="1" customFormat="1" ht="24.95" customHeight="1">
      <c r="B109" s="31"/>
      <c r="C109" s="19" t="s">
        <v>122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5" t="s">
        <v>16</v>
      </c>
      <c r="L111" s="31"/>
    </row>
    <row r="112" spans="2:12" s="1" customFormat="1" ht="16.5" customHeight="1">
      <c r="B112" s="31"/>
      <c r="E112" s="290" t="str">
        <f>E7</f>
        <v>PODIVÍN - ul. Hřbitovní, přeložka vodovodu</v>
      </c>
      <c r="F112" s="291"/>
      <c r="G112" s="291"/>
      <c r="H112" s="291"/>
      <c r="L112" s="31"/>
    </row>
    <row r="113" spans="2:65" s="1" customFormat="1" ht="12" customHeight="1">
      <c r="B113" s="31"/>
      <c r="C113" s="25" t="s">
        <v>99</v>
      </c>
      <c r="L113" s="31"/>
    </row>
    <row r="114" spans="2:65" s="1" customFormat="1" ht="16.5" customHeight="1">
      <c r="B114" s="31"/>
      <c r="E114" s="274" t="str">
        <f>E9</f>
        <v>SO 01.2 - Přepojení vodovodních přípojek</v>
      </c>
      <c r="F114" s="289"/>
      <c r="G114" s="289"/>
      <c r="H114" s="289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5" t="s">
        <v>22</v>
      </c>
      <c r="F116" s="23" t="str">
        <f>F12</f>
        <v>Podivín, ul.Hřbitovní</v>
      </c>
      <c r="I116" s="25" t="s">
        <v>24</v>
      </c>
      <c r="J116" s="50" t="str">
        <f>IF(J12="","",J12)</f>
        <v>22. 6. 2023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5" t="s">
        <v>30</v>
      </c>
      <c r="F118" s="23" t="str">
        <f>E15</f>
        <v>Vodovody a kanalizace Břeclav, a.s.</v>
      </c>
      <c r="I118" s="25" t="s">
        <v>36</v>
      </c>
      <c r="J118" s="29" t="str">
        <f>E21</f>
        <v>Jiří Třináctý, DiS.</v>
      </c>
      <c r="L118" s="31"/>
    </row>
    <row r="119" spans="2:65" s="1" customFormat="1" ht="15.2" customHeight="1">
      <c r="B119" s="31"/>
      <c r="C119" s="25" t="s">
        <v>34</v>
      </c>
      <c r="F119" s="23" t="str">
        <f>IF(E18="","",E18)</f>
        <v>Vyplň údaj</v>
      </c>
      <c r="I119" s="25" t="s">
        <v>39</v>
      </c>
      <c r="J119" s="29" t="str">
        <f>E24</f>
        <v>Jiří Třináctý, DiS.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123</v>
      </c>
      <c r="D121" s="113" t="s">
        <v>66</v>
      </c>
      <c r="E121" s="113" t="s">
        <v>62</v>
      </c>
      <c r="F121" s="113" t="s">
        <v>63</v>
      </c>
      <c r="G121" s="113" t="s">
        <v>124</v>
      </c>
      <c r="H121" s="113" t="s">
        <v>125</v>
      </c>
      <c r="I121" s="113" t="s">
        <v>126</v>
      </c>
      <c r="J121" s="113" t="s">
        <v>103</v>
      </c>
      <c r="K121" s="114" t="s">
        <v>127</v>
      </c>
      <c r="L121" s="111"/>
      <c r="M121" s="56" t="s">
        <v>1</v>
      </c>
      <c r="N121" s="57" t="s">
        <v>45</v>
      </c>
      <c r="O121" s="57" t="s">
        <v>128</v>
      </c>
      <c r="P121" s="57" t="s">
        <v>129</v>
      </c>
      <c r="Q121" s="57" t="s">
        <v>130</v>
      </c>
      <c r="R121" s="57" t="s">
        <v>131</v>
      </c>
      <c r="S121" s="57" t="s">
        <v>132</v>
      </c>
      <c r="T121" s="58" t="s">
        <v>133</v>
      </c>
    </row>
    <row r="122" spans="2:65" s="1" customFormat="1" ht="22.9" customHeight="1">
      <c r="B122" s="31"/>
      <c r="C122" s="61" t="s">
        <v>134</v>
      </c>
      <c r="J122" s="115">
        <f>BK122</f>
        <v>0</v>
      </c>
      <c r="L122" s="31"/>
      <c r="M122" s="59"/>
      <c r="N122" s="51"/>
      <c r="O122" s="51"/>
      <c r="P122" s="116">
        <f>P123</f>
        <v>0</v>
      </c>
      <c r="Q122" s="51"/>
      <c r="R122" s="116">
        <f>R123</f>
        <v>78.529959349999999</v>
      </c>
      <c r="S122" s="51"/>
      <c r="T122" s="117">
        <f>T123</f>
        <v>3.1439999999999996E-2</v>
      </c>
      <c r="AT122" s="15" t="s">
        <v>80</v>
      </c>
      <c r="AU122" s="15" t="s">
        <v>105</v>
      </c>
      <c r="BK122" s="118">
        <f>BK123</f>
        <v>0</v>
      </c>
    </row>
    <row r="123" spans="2:65" s="11" customFormat="1" ht="25.9" customHeight="1">
      <c r="B123" s="119"/>
      <c r="D123" s="120" t="s">
        <v>80</v>
      </c>
      <c r="E123" s="121" t="s">
        <v>135</v>
      </c>
      <c r="F123" s="121" t="s">
        <v>136</v>
      </c>
      <c r="I123" s="122"/>
      <c r="J123" s="123">
        <f>BK123</f>
        <v>0</v>
      </c>
      <c r="L123" s="119"/>
      <c r="M123" s="124"/>
      <c r="P123" s="125">
        <f>P124+P151+P154+P185+P187</f>
        <v>0</v>
      </c>
      <c r="R123" s="125">
        <f>R124+R151+R154+R185+R187</f>
        <v>78.529959349999999</v>
      </c>
      <c r="T123" s="126">
        <f>T124+T151+T154+T185+T187</f>
        <v>3.1439999999999996E-2</v>
      </c>
      <c r="AR123" s="120" t="s">
        <v>89</v>
      </c>
      <c r="AT123" s="127" t="s">
        <v>80</v>
      </c>
      <c r="AU123" s="127" t="s">
        <v>81</v>
      </c>
      <c r="AY123" s="120" t="s">
        <v>137</v>
      </c>
      <c r="BK123" s="128">
        <f>BK124+BK151+BK154+BK185+BK187</f>
        <v>0</v>
      </c>
    </row>
    <row r="124" spans="2:65" s="11" customFormat="1" ht="22.9" customHeight="1">
      <c r="B124" s="119"/>
      <c r="D124" s="120" t="s">
        <v>80</v>
      </c>
      <c r="E124" s="129" t="s">
        <v>89</v>
      </c>
      <c r="F124" s="129" t="s">
        <v>138</v>
      </c>
      <c r="I124" s="122"/>
      <c r="J124" s="130">
        <f>BK124</f>
        <v>0</v>
      </c>
      <c r="L124" s="119"/>
      <c r="M124" s="124"/>
      <c r="P124" s="125">
        <f>SUM(P125:P150)</f>
        <v>0</v>
      </c>
      <c r="R124" s="125">
        <f>SUM(R125:R150)</f>
        <v>75.745040000000003</v>
      </c>
      <c r="T124" s="126">
        <f>SUM(T125:T150)</f>
        <v>0</v>
      </c>
      <c r="AR124" s="120" t="s">
        <v>89</v>
      </c>
      <c r="AT124" s="127" t="s">
        <v>80</v>
      </c>
      <c r="AU124" s="127" t="s">
        <v>89</v>
      </c>
      <c r="AY124" s="120" t="s">
        <v>137</v>
      </c>
      <c r="BK124" s="128">
        <f>SUM(BK125:BK150)</f>
        <v>0</v>
      </c>
    </row>
    <row r="125" spans="2:65" s="1" customFormat="1" ht="16.5" customHeight="1">
      <c r="B125" s="31"/>
      <c r="C125" s="131" t="s">
        <v>89</v>
      </c>
      <c r="D125" s="131" t="s">
        <v>139</v>
      </c>
      <c r="E125" s="132" t="s">
        <v>654</v>
      </c>
      <c r="F125" s="133" t="s">
        <v>655</v>
      </c>
      <c r="G125" s="134" t="s">
        <v>161</v>
      </c>
      <c r="H125" s="135">
        <v>80</v>
      </c>
      <c r="I125" s="136"/>
      <c r="J125" s="137">
        <f>ROUND(I125*H125,2)</f>
        <v>0</v>
      </c>
      <c r="K125" s="133" t="s">
        <v>143</v>
      </c>
      <c r="L125" s="31"/>
      <c r="M125" s="138" t="s">
        <v>1</v>
      </c>
      <c r="N125" s="139" t="s">
        <v>46</v>
      </c>
      <c r="P125" s="140">
        <f>O125*H125</f>
        <v>0</v>
      </c>
      <c r="Q125" s="140">
        <v>4.0000000000000003E-5</v>
      </c>
      <c r="R125" s="140">
        <f>Q125*H125</f>
        <v>3.2000000000000002E-3</v>
      </c>
      <c r="S125" s="140">
        <v>0</v>
      </c>
      <c r="T125" s="141">
        <f>S125*H125</f>
        <v>0</v>
      </c>
      <c r="AR125" s="142" t="s">
        <v>144</v>
      </c>
      <c r="AT125" s="142" t="s">
        <v>139</v>
      </c>
      <c r="AU125" s="142" t="s">
        <v>91</v>
      </c>
      <c r="AY125" s="15" t="s">
        <v>137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89</v>
      </c>
      <c r="BK125" s="143">
        <f>ROUND(I125*H125,2)</f>
        <v>0</v>
      </c>
      <c r="BL125" s="15" t="s">
        <v>144</v>
      </c>
      <c r="BM125" s="142" t="s">
        <v>656</v>
      </c>
    </row>
    <row r="126" spans="2:65" s="12" customFormat="1">
      <c r="B126" s="144"/>
      <c r="D126" s="145" t="s">
        <v>146</v>
      </c>
      <c r="E126" s="146" t="s">
        <v>1</v>
      </c>
      <c r="F126" s="147" t="s">
        <v>657</v>
      </c>
      <c r="H126" s="148">
        <v>80</v>
      </c>
      <c r="I126" s="149"/>
      <c r="L126" s="144"/>
      <c r="M126" s="150"/>
      <c r="T126" s="151"/>
      <c r="AT126" s="146" t="s">
        <v>146</v>
      </c>
      <c r="AU126" s="146" t="s">
        <v>91</v>
      </c>
      <c r="AV126" s="12" t="s">
        <v>91</v>
      </c>
      <c r="AW126" s="12" t="s">
        <v>38</v>
      </c>
      <c r="AX126" s="12" t="s">
        <v>89</v>
      </c>
      <c r="AY126" s="146" t="s">
        <v>137</v>
      </c>
    </row>
    <row r="127" spans="2:65" s="1" customFormat="1" ht="16.5" customHeight="1">
      <c r="B127" s="31"/>
      <c r="C127" s="131" t="s">
        <v>91</v>
      </c>
      <c r="D127" s="131" t="s">
        <v>139</v>
      </c>
      <c r="E127" s="132" t="s">
        <v>177</v>
      </c>
      <c r="F127" s="133" t="s">
        <v>178</v>
      </c>
      <c r="G127" s="134" t="s">
        <v>173</v>
      </c>
      <c r="H127" s="135">
        <v>2</v>
      </c>
      <c r="I127" s="136"/>
      <c r="J127" s="137">
        <f>ROUND(I127*H127,2)</f>
        <v>0</v>
      </c>
      <c r="K127" s="133" t="s">
        <v>143</v>
      </c>
      <c r="L127" s="31"/>
      <c r="M127" s="138" t="s">
        <v>1</v>
      </c>
      <c r="N127" s="139" t="s">
        <v>46</v>
      </c>
      <c r="P127" s="140">
        <f>O127*H127</f>
        <v>0</v>
      </c>
      <c r="Q127" s="140">
        <v>3.6900000000000002E-2</v>
      </c>
      <c r="R127" s="140">
        <f>Q127*H127</f>
        <v>7.3800000000000004E-2</v>
      </c>
      <c r="S127" s="140">
        <v>0</v>
      </c>
      <c r="T127" s="141">
        <f>S127*H127</f>
        <v>0</v>
      </c>
      <c r="AR127" s="142" t="s">
        <v>144</v>
      </c>
      <c r="AT127" s="142" t="s">
        <v>139</v>
      </c>
      <c r="AU127" s="142" t="s">
        <v>91</v>
      </c>
      <c r="AY127" s="15" t="s">
        <v>137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89</v>
      </c>
      <c r="BK127" s="143">
        <f>ROUND(I127*H127,2)</f>
        <v>0</v>
      </c>
      <c r="BL127" s="15" t="s">
        <v>144</v>
      </c>
      <c r="BM127" s="142" t="s">
        <v>658</v>
      </c>
    </row>
    <row r="128" spans="2:65" s="12" customFormat="1">
      <c r="B128" s="144"/>
      <c r="D128" s="145" t="s">
        <v>146</v>
      </c>
      <c r="E128" s="146" t="s">
        <v>1</v>
      </c>
      <c r="F128" s="147" t="s">
        <v>659</v>
      </c>
      <c r="H128" s="148">
        <v>2</v>
      </c>
      <c r="I128" s="149"/>
      <c r="L128" s="144"/>
      <c r="M128" s="150"/>
      <c r="T128" s="151"/>
      <c r="AT128" s="146" t="s">
        <v>146</v>
      </c>
      <c r="AU128" s="146" t="s">
        <v>91</v>
      </c>
      <c r="AV128" s="12" t="s">
        <v>91</v>
      </c>
      <c r="AW128" s="12" t="s">
        <v>38</v>
      </c>
      <c r="AX128" s="12" t="s">
        <v>89</v>
      </c>
      <c r="AY128" s="146" t="s">
        <v>137</v>
      </c>
    </row>
    <row r="129" spans="2:65" s="1" customFormat="1" ht="16.5" customHeight="1">
      <c r="B129" s="31"/>
      <c r="C129" s="131" t="s">
        <v>154</v>
      </c>
      <c r="D129" s="131" t="s">
        <v>139</v>
      </c>
      <c r="E129" s="132" t="s">
        <v>183</v>
      </c>
      <c r="F129" s="133" t="s">
        <v>184</v>
      </c>
      <c r="G129" s="134" t="s">
        <v>185</v>
      </c>
      <c r="H129" s="135">
        <v>8</v>
      </c>
      <c r="I129" s="136"/>
      <c r="J129" s="137">
        <f>ROUND(I129*H129,2)</f>
        <v>0</v>
      </c>
      <c r="K129" s="133" t="s">
        <v>143</v>
      </c>
      <c r="L129" s="31"/>
      <c r="M129" s="138" t="s">
        <v>1</v>
      </c>
      <c r="N129" s="139" t="s">
        <v>46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144</v>
      </c>
      <c r="AT129" s="142" t="s">
        <v>139</v>
      </c>
      <c r="AU129" s="142" t="s">
        <v>91</v>
      </c>
      <c r="AY129" s="15" t="s">
        <v>137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89</v>
      </c>
      <c r="BK129" s="143">
        <f>ROUND(I129*H129,2)</f>
        <v>0</v>
      </c>
      <c r="BL129" s="15" t="s">
        <v>144</v>
      </c>
      <c r="BM129" s="142" t="s">
        <v>660</v>
      </c>
    </row>
    <row r="130" spans="2:65" s="12" customFormat="1">
      <c r="B130" s="144"/>
      <c r="D130" s="145" t="s">
        <v>146</v>
      </c>
      <c r="E130" s="146" t="s">
        <v>1</v>
      </c>
      <c r="F130" s="147" t="s">
        <v>661</v>
      </c>
      <c r="H130" s="148">
        <v>8</v>
      </c>
      <c r="I130" s="149"/>
      <c r="L130" s="144"/>
      <c r="M130" s="150"/>
      <c r="T130" s="151"/>
      <c r="AT130" s="146" t="s">
        <v>146</v>
      </c>
      <c r="AU130" s="146" t="s">
        <v>91</v>
      </c>
      <c r="AV130" s="12" t="s">
        <v>91</v>
      </c>
      <c r="AW130" s="12" t="s">
        <v>38</v>
      </c>
      <c r="AX130" s="12" t="s">
        <v>89</v>
      </c>
      <c r="AY130" s="146" t="s">
        <v>137</v>
      </c>
    </row>
    <row r="131" spans="2:65" s="1" customFormat="1" ht="21.75" customHeight="1">
      <c r="B131" s="31"/>
      <c r="C131" s="131" t="s">
        <v>144</v>
      </c>
      <c r="D131" s="131" t="s">
        <v>139</v>
      </c>
      <c r="E131" s="132" t="s">
        <v>662</v>
      </c>
      <c r="F131" s="133" t="s">
        <v>663</v>
      </c>
      <c r="G131" s="134" t="s">
        <v>185</v>
      </c>
      <c r="H131" s="135">
        <v>40.5</v>
      </c>
      <c r="I131" s="136"/>
      <c r="J131" s="137">
        <f>ROUND(I131*H131,2)</f>
        <v>0</v>
      </c>
      <c r="K131" s="133" t="s">
        <v>143</v>
      </c>
      <c r="L131" s="31"/>
      <c r="M131" s="138" t="s">
        <v>1</v>
      </c>
      <c r="N131" s="139" t="s">
        <v>46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144</v>
      </c>
      <c r="AT131" s="142" t="s">
        <v>139</v>
      </c>
      <c r="AU131" s="142" t="s">
        <v>91</v>
      </c>
      <c r="AY131" s="15" t="s">
        <v>137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89</v>
      </c>
      <c r="BK131" s="143">
        <f>ROUND(I131*H131,2)</f>
        <v>0</v>
      </c>
      <c r="BL131" s="15" t="s">
        <v>144</v>
      </c>
      <c r="BM131" s="142" t="s">
        <v>664</v>
      </c>
    </row>
    <row r="132" spans="2:65" s="12" customFormat="1">
      <c r="B132" s="144"/>
      <c r="D132" s="145" t="s">
        <v>146</v>
      </c>
      <c r="E132" s="146" t="s">
        <v>1</v>
      </c>
      <c r="F132" s="147" t="s">
        <v>665</v>
      </c>
      <c r="H132" s="148">
        <v>40.5</v>
      </c>
      <c r="I132" s="149"/>
      <c r="L132" s="144"/>
      <c r="M132" s="150"/>
      <c r="T132" s="151"/>
      <c r="AT132" s="146" t="s">
        <v>146</v>
      </c>
      <c r="AU132" s="146" t="s">
        <v>91</v>
      </c>
      <c r="AV132" s="12" t="s">
        <v>91</v>
      </c>
      <c r="AW132" s="12" t="s">
        <v>38</v>
      </c>
      <c r="AX132" s="12" t="s">
        <v>89</v>
      </c>
      <c r="AY132" s="146" t="s">
        <v>137</v>
      </c>
    </row>
    <row r="133" spans="2:65" s="1" customFormat="1" ht="16.5" customHeight="1">
      <c r="B133" s="31"/>
      <c r="C133" s="131" t="s">
        <v>164</v>
      </c>
      <c r="D133" s="131" t="s">
        <v>139</v>
      </c>
      <c r="E133" s="132" t="s">
        <v>666</v>
      </c>
      <c r="F133" s="133" t="s">
        <v>667</v>
      </c>
      <c r="G133" s="134" t="s">
        <v>149</v>
      </c>
      <c r="H133" s="135">
        <v>81</v>
      </c>
      <c r="I133" s="136"/>
      <c r="J133" s="137">
        <f>ROUND(I133*H133,2)</f>
        <v>0</v>
      </c>
      <c r="K133" s="133" t="s">
        <v>143</v>
      </c>
      <c r="L133" s="31"/>
      <c r="M133" s="138" t="s">
        <v>1</v>
      </c>
      <c r="N133" s="139" t="s">
        <v>46</v>
      </c>
      <c r="P133" s="140">
        <f>O133*H133</f>
        <v>0</v>
      </c>
      <c r="Q133" s="140">
        <v>8.4000000000000003E-4</v>
      </c>
      <c r="R133" s="140">
        <f>Q133*H133</f>
        <v>6.8040000000000003E-2</v>
      </c>
      <c r="S133" s="140">
        <v>0</v>
      </c>
      <c r="T133" s="141">
        <f>S133*H133</f>
        <v>0</v>
      </c>
      <c r="AR133" s="142" t="s">
        <v>144</v>
      </c>
      <c r="AT133" s="142" t="s">
        <v>139</v>
      </c>
      <c r="AU133" s="142" t="s">
        <v>91</v>
      </c>
      <c r="AY133" s="15" t="s">
        <v>137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89</v>
      </c>
      <c r="BK133" s="143">
        <f>ROUND(I133*H133,2)</f>
        <v>0</v>
      </c>
      <c r="BL133" s="15" t="s">
        <v>144</v>
      </c>
      <c r="BM133" s="142" t="s">
        <v>668</v>
      </c>
    </row>
    <row r="134" spans="2:65" s="12" customFormat="1">
      <c r="B134" s="144"/>
      <c r="D134" s="145" t="s">
        <v>146</v>
      </c>
      <c r="E134" s="146" t="s">
        <v>1</v>
      </c>
      <c r="F134" s="147" t="s">
        <v>669</v>
      </c>
      <c r="H134" s="148">
        <v>81</v>
      </c>
      <c r="I134" s="149"/>
      <c r="L134" s="144"/>
      <c r="M134" s="150"/>
      <c r="T134" s="151"/>
      <c r="AT134" s="146" t="s">
        <v>146</v>
      </c>
      <c r="AU134" s="146" t="s">
        <v>91</v>
      </c>
      <c r="AV134" s="12" t="s">
        <v>91</v>
      </c>
      <c r="AW134" s="12" t="s">
        <v>38</v>
      </c>
      <c r="AX134" s="12" t="s">
        <v>89</v>
      </c>
      <c r="AY134" s="146" t="s">
        <v>137</v>
      </c>
    </row>
    <row r="135" spans="2:65" s="1" customFormat="1" ht="16.5" customHeight="1">
      <c r="B135" s="31"/>
      <c r="C135" s="131" t="s">
        <v>170</v>
      </c>
      <c r="D135" s="131" t="s">
        <v>139</v>
      </c>
      <c r="E135" s="132" t="s">
        <v>670</v>
      </c>
      <c r="F135" s="133" t="s">
        <v>671</v>
      </c>
      <c r="G135" s="134" t="s">
        <v>149</v>
      </c>
      <c r="H135" s="135">
        <v>81</v>
      </c>
      <c r="I135" s="136"/>
      <c r="J135" s="137">
        <f>ROUND(I135*H135,2)</f>
        <v>0</v>
      </c>
      <c r="K135" s="133" t="s">
        <v>143</v>
      </c>
      <c r="L135" s="31"/>
      <c r="M135" s="138" t="s">
        <v>1</v>
      </c>
      <c r="N135" s="139" t="s">
        <v>46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144</v>
      </c>
      <c r="AT135" s="142" t="s">
        <v>139</v>
      </c>
      <c r="AU135" s="142" t="s">
        <v>91</v>
      </c>
      <c r="AY135" s="15" t="s">
        <v>137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89</v>
      </c>
      <c r="BK135" s="143">
        <f>ROUND(I135*H135,2)</f>
        <v>0</v>
      </c>
      <c r="BL135" s="15" t="s">
        <v>144</v>
      </c>
      <c r="BM135" s="142" t="s">
        <v>672</v>
      </c>
    </row>
    <row r="136" spans="2:65" s="12" customFormat="1">
      <c r="B136" s="144"/>
      <c r="D136" s="145" t="s">
        <v>146</v>
      </c>
      <c r="E136" s="146" t="s">
        <v>1</v>
      </c>
      <c r="F136" s="147" t="s">
        <v>669</v>
      </c>
      <c r="H136" s="148">
        <v>81</v>
      </c>
      <c r="I136" s="149"/>
      <c r="L136" s="144"/>
      <c r="M136" s="150"/>
      <c r="T136" s="151"/>
      <c r="AT136" s="146" t="s">
        <v>146</v>
      </c>
      <c r="AU136" s="146" t="s">
        <v>91</v>
      </c>
      <c r="AV136" s="12" t="s">
        <v>91</v>
      </c>
      <c r="AW136" s="12" t="s">
        <v>38</v>
      </c>
      <c r="AX136" s="12" t="s">
        <v>89</v>
      </c>
      <c r="AY136" s="146" t="s">
        <v>137</v>
      </c>
    </row>
    <row r="137" spans="2:65" s="1" customFormat="1" ht="21.75" customHeight="1">
      <c r="B137" s="31"/>
      <c r="C137" s="131" t="s">
        <v>176</v>
      </c>
      <c r="D137" s="131" t="s">
        <v>139</v>
      </c>
      <c r="E137" s="132" t="s">
        <v>213</v>
      </c>
      <c r="F137" s="133" t="s">
        <v>214</v>
      </c>
      <c r="G137" s="134" t="s">
        <v>185</v>
      </c>
      <c r="H137" s="135">
        <v>40.5</v>
      </c>
      <c r="I137" s="136"/>
      <c r="J137" s="137">
        <f>ROUND(I137*H137,2)</f>
        <v>0</v>
      </c>
      <c r="K137" s="133" t="s">
        <v>143</v>
      </c>
      <c r="L137" s="31"/>
      <c r="M137" s="138" t="s">
        <v>1</v>
      </c>
      <c r="N137" s="139" t="s">
        <v>46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144</v>
      </c>
      <c r="AT137" s="142" t="s">
        <v>139</v>
      </c>
      <c r="AU137" s="142" t="s">
        <v>91</v>
      </c>
      <c r="AY137" s="15" t="s">
        <v>137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89</v>
      </c>
      <c r="BK137" s="143">
        <f>ROUND(I137*H137,2)</f>
        <v>0</v>
      </c>
      <c r="BL137" s="15" t="s">
        <v>144</v>
      </c>
      <c r="BM137" s="142" t="s">
        <v>673</v>
      </c>
    </row>
    <row r="138" spans="2:65" s="12" customFormat="1">
      <c r="B138" s="144"/>
      <c r="D138" s="145" t="s">
        <v>146</v>
      </c>
      <c r="E138" s="146" t="s">
        <v>1</v>
      </c>
      <c r="F138" s="147" t="s">
        <v>665</v>
      </c>
      <c r="H138" s="148">
        <v>40.5</v>
      </c>
      <c r="I138" s="149"/>
      <c r="L138" s="144"/>
      <c r="M138" s="150"/>
      <c r="T138" s="151"/>
      <c r="AT138" s="146" t="s">
        <v>146</v>
      </c>
      <c r="AU138" s="146" t="s">
        <v>91</v>
      </c>
      <c r="AV138" s="12" t="s">
        <v>91</v>
      </c>
      <c r="AW138" s="12" t="s">
        <v>38</v>
      </c>
      <c r="AX138" s="12" t="s">
        <v>89</v>
      </c>
      <c r="AY138" s="146" t="s">
        <v>137</v>
      </c>
    </row>
    <row r="139" spans="2:65" s="1" customFormat="1" ht="24.2" customHeight="1">
      <c r="B139" s="31"/>
      <c r="C139" s="131" t="s">
        <v>182</v>
      </c>
      <c r="D139" s="131" t="s">
        <v>139</v>
      </c>
      <c r="E139" s="132" t="s">
        <v>217</v>
      </c>
      <c r="F139" s="133" t="s">
        <v>218</v>
      </c>
      <c r="G139" s="134" t="s">
        <v>185</v>
      </c>
      <c r="H139" s="135">
        <v>121.5</v>
      </c>
      <c r="I139" s="136"/>
      <c r="J139" s="137">
        <f>ROUND(I139*H139,2)</f>
        <v>0</v>
      </c>
      <c r="K139" s="133" t="s">
        <v>143</v>
      </c>
      <c r="L139" s="31"/>
      <c r="M139" s="138" t="s">
        <v>1</v>
      </c>
      <c r="N139" s="139" t="s">
        <v>46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144</v>
      </c>
      <c r="AT139" s="142" t="s">
        <v>139</v>
      </c>
      <c r="AU139" s="142" t="s">
        <v>91</v>
      </c>
      <c r="AY139" s="15" t="s">
        <v>137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89</v>
      </c>
      <c r="BK139" s="143">
        <f>ROUND(I139*H139,2)</f>
        <v>0</v>
      </c>
      <c r="BL139" s="15" t="s">
        <v>144</v>
      </c>
      <c r="BM139" s="142" t="s">
        <v>674</v>
      </c>
    </row>
    <row r="140" spans="2:65" s="12" customFormat="1">
      <c r="B140" s="144"/>
      <c r="D140" s="145" t="s">
        <v>146</v>
      </c>
      <c r="E140" s="146" t="s">
        <v>1</v>
      </c>
      <c r="F140" s="147" t="s">
        <v>675</v>
      </c>
      <c r="H140" s="148">
        <v>121.5</v>
      </c>
      <c r="I140" s="149"/>
      <c r="L140" s="144"/>
      <c r="M140" s="150"/>
      <c r="T140" s="151"/>
      <c r="AT140" s="146" t="s">
        <v>146</v>
      </c>
      <c r="AU140" s="146" t="s">
        <v>91</v>
      </c>
      <c r="AV140" s="12" t="s">
        <v>91</v>
      </c>
      <c r="AW140" s="12" t="s">
        <v>38</v>
      </c>
      <c r="AX140" s="12" t="s">
        <v>89</v>
      </c>
      <c r="AY140" s="146" t="s">
        <v>137</v>
      </c>
    </row>
    <row r="141" spans="2:65" s="1" customFormat="1" ht="16.5" customHeight="1">
      <c r="B141" s="31"/>
      <c r="C141" s="131" t="s">
        <v>188</v>
      </c>
      <c r="D141" s="131" t="s">
        <v>139</v>
      </c>
      <c r="E141" s="132" t="s">
        <v>222</v>
      </c>
      <c r="F141" s="133" t="s">
        <v>223</v>
      </c>
      <c r="G141" s="134" t="s">
        <v>224</v>
      </c>
      <c r="H141" s="135">
        <v>81</v>
      </c>
      <c r="I141" s="136"/>
      <c r="J141" s="137">
        <f>ROUND(I141*H141,2)</f>
        <v>0</v>
      </c>
      <c r="K141" s="133" t="s">
        <v>143</v>
      </c>
      <c r="L141" s="31"/>
      <c r="M141" s="138" t="s">
        <v>1</v>
      </c>
      <c r="N141" s="139" t="s">
        <v>46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144</v>
      </c>
      <c r="AT141" s="142" t="s">
        <v>139</v>
      </c>
      <c r="AU141" s="142" t="s">
        <v>91</v>
      </c>
      <c r="AY141" s="15" t="s">
        <v>137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89</v>
      </c>
      <c r="BK141" s="143">
        <f>ROUND(I141*H141,2)</f>
        <v>0</v>
      </c>
      <c r="BL141" s="15" t="s">
        <v>144</v>
      </c>
      <c r="BM141" s="142" t="s">
        <v>676</v>
      </c>
    </row>
    <row r="142" spans="2:65" s="12" customFormat="1">
      <c r="B142" s="144"/>
      <c r="D142" s="145" t="s">
        <v>146</v>
      </c>
      <c r="E142" s="146" t="s">
        <v>1</v>
      </c>
      <c r="F142" s="147" t="s">
        <v>677</v>
      </c>
      <c r="H142" s="148">
        <v>81</v>
      </c>
      <c r="I142" s="149"/>
      <c r="L142" s="144"/>
      <c r="M142" s="150"/>
      <c r="T142" s="151"/>
      <c r="AT142" s="146" t="s">
        <v>146</v>
      </c>
      <c r="AU142" s="146" t="s">
        <v>91</v>
      </c>
      <c r="AV142" s="12" t="s">
        <v>91</v>
      </c>
      <c r="AW142" s="12" t="s">
        <v>38</v>
      </c>
      <c r="AX142" s="12" t="s">
        <v>89</v>
      </c>
      <c r="AY142" s="146" t="s">
        <v>137</v>
      </c>
    </row>
    <row r="143" spans="2:65" s="1" customFormat="1" ht="16.5" customHeight="1">
      <c r="B143" s="31"/>
      <c r="C143" s="131" t="s">
        <v>169</v>
      </c>
      <c r="D143" s="131" t="s">
        <v>139</v>
      </c>
      <c r="E143" s="132" t="s">
        <v>228</v>
      </c>
      <c r="F143" s="133" t="s">
        <v>229</v>
      </c>
      <c r="G143" s="134" t="s">
        <v>185</v>
      </c>
      <c r="H143" s="135">
        <v>28.89</v>
      </c>
      <c r="I143" s="136"/>
      <c r="J143" s="137">
        <f>ROUND(I143*H143,2)</f>
        <v>0</v>
      </c>
      <c r="K143" s="133" t="s">
        <v>143</v>
      </c>
      <c r="L143" s="31"/>
      <c r="M143" s="138" t="s">
        <v>1</v>
      </c>
      <c r="N143" s="139" t="s">
        <v>46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144</v>
      </c>
      <c r="AT143" s="142" t="s">
        <v>139</v>
      </c>
      <c r="AU143" s="142" t="s">
        <v>91</v>
      </c>
      <c r="AY143" s="15" t="s">
        <v>137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89</v>
      </c>
      <c r="BK143" s="143">
        <f>ROUND(I143*H143,2)</f>
        <v>0</v>
      </c>
      <c r="BL143" s="15" t="s">
        <v>144</v>
      </c>
      <c r="BM143" s="142" t="s">
        <v>678</v>
      </c>
    </row>
    <row r="144" spans="2:65" s="12" customFormat="1">
      <c r="B144" s="144"/>
      <c r="D144" s="145" t="s">
        <v>146</v>
      </c>
      <c r="E144" s="146" t="s">
        <v>1</v>
      </c>
      <c r="F144" s="147" t="s">
        <v>679</v>
      </c>
      <c r="H144" s="148">
        <v>28.89</v>
      </c>
      <c r="I144" s="149"/>
      <c r="L144" s="144"/>
      <c r="M144" s="150"/>
      <c r="T144" s="151"/>
      <c r="AT144" s="146" t="s">
        <v>146</v>
      </c>
      <c r="AU144" s="146" t="s">
        <v>91</v>
      </c>
      <c r="AV144" s="12" t="s">
        <v>91</v>
      </c>
      <c r="AW144" s="12" t="s">
        <v>38</v>
      </c>
      <c r="AX144" s="12" t="s">
        <v>89</v>
      </c>
      <c r="AY144" s="146" t="s">
        <v>137</v>
      </c>
    </row>
    <row r="145" spans="2:65" s="1" customFormat="1" ht="16.5" customHeight="1">
      <c r="B145" s="31"/>
      <c r="C145" s="159" t="s">
        <v>197</v>
      </c>
      <c r="D145" s="159" t="s">
        <v>233</v>
      </c>
      <c r="E145" s="160" t="s">
        <v>234</v>
      </c>
      <c r="F145" s="161" t="s">
        <v>235</v>
      </c>
      <c r="G145" s="162" t="s">
        <v>224</v>
      </c>
      <c r="H145" s="163">
        <v>57.78</v>
      </c>
      <c r="I145" s="164"/>
      <c r="J145" s="165">
        <f>ROUND(I145*H145,2)</f>
        <v>0</v>
      </c>
      <c r="K145" s="161" t="s">
        <v>143</v>
      </c>
      <c r="L145" s="166"/>
      <c r="M145" s="167" t="s">
        <v>1</v>
      </c>
      <c r="N145" s="168" t="s">
        <v>46</v>
      </c>
      <c r="P145" s="140">
        <f>O145*H145</f>
        <v>0</v>
      </c>
      <c r="Q145" s="140">
        <v>1</v>
      </c>
      <c r="R145" s="140">
        <f>Q145*H145</f>
        <v>57.78</v>
      </c>
      <c r="S145" s="140">
        <v>0</v>
      </c>
      <c r="T145" s="141">
        <f>S145*H145</f>
        <v>0</v>
      </c>
      <c r="AR145" s="142" t="s">
        <v>182</v>
      </c>
      <c r="AT145" s="142" t="s">
        <v>233</v>
      </c>
      <c r="AU145" s="142" t="s">
        <v>91</v>
      </c>
      <c r="AY145" s="15" t="s">
        <v>137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89</v>
      </c>
      <c r="BK145" s="143">
        <f>ROUND(I145*H145,2)</f>
        <v>0</v>
      </c>
      <c r="BL145" s="15" t="s">
        <v>144</v>
      </c>
      <c r="BM145" s="142" t="s">
        <v>680</v>
      </c>
    </row>
    <row r="146" spans="2:65" s="12" customFormat="1">
      <c r="B146" s="144"/>
      <c r="D146" s="145" t="s">
        <v>146</v>
      </c>
      <c r="E146" s="146" t="s">
        <v>1</v>
      </c>
      <c r="F146" s="147" t="s">
        <v>681</v>
      </c>
      <c r="H146" s="148">
        <v>57.78</v>
      </c>
      <c r="I146" s="149"/>
      <c r="L146" s="144"/>
      <c r="M146" s="150"/>
      <c r="T146" s="151"/>
      <c r="AT146" s="146" t="s">
        <v>146</v>
      </c>
      <c r="AU146" s="146" t="s">
        <v>91</v>
      </c>
      <c r="AV146" s="12" t="s">
        <v>91</v>
      </c>
      <c r="AW146" s="12" t="s">
        <v>38</v>
      </c>
      <c r="AX146" s="12" t="s">
        <v>89</v>
      </c>
      <c r="AY146" s="146" t="s">
        <v>137</v>
      </c>
    </row>
    <row r="147" spans="2:65" s="1" customFormat="1" ht="16.5" customHeight="1">
      <c r="B147" s="31"/>
      <c r="C147" s="131" t="s">
        <v>202</v>
      </c>
      <c r="D147" s="131" t="s">
        <v>139</v>
      </c>
      <c r="E147" s="132" t="s">
        <v>239</v>
      </c>
      <c r="F147" s="133" t="s">
        <v>240</v>
      </c>
      <c r="G147" s="134" t="s">
        <v>185</v>
      </c>
      <c r="H147" s="135">
        <v>8.91</v>
      </c>
      <c r="I147" s="136"/>
      <c r="J147" s="137">
        <f>ROUND(I147*H147,2)</f>
        <v>0</v>
      </c>
      <c r="K147" s="133" t="s">
        <v>143</v>
      </c>
      <c r="L147" s="31"/>
      <c r="M147" s="138" t="s">
        <v>1</v>
      </c>
      <c r="N147" s="139" t="s">
        <v>46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144</v>
      </c>
      <c r="AT147" s="142" t="s">
        <v>139</v>
      </c>
      <c r="AU147" s="142" t="s">
        <v>91</v>
      </c>
      <c r="AY147" s="15" t="s">
        <v>137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89</v>
      </c>
      <c r="BK147" s="143">
        <f>ROUND(I147*H147,2)</f>
        <v>0</v>
      </c>
      <c r="BL147" s="15" t="s">
        <v>144</v>
      </c>
      <c r="BM147" s="142" t="s">
        <v>682</v>
      </c>
    </row>
    <row r="148" spans="2:65" s="12" customFormat="1">
      <c r="B148" s="144"/>
      <c r="D148" s="145" t="s">
        <v>146</v>
      </c>
      <c r="E148" s="146" t="s">
        <v>1</v>
      </c>
      <c r="F148" s="147" t="s">
        <v>683</v>
      </c>
      <c r="H148" s="148">
        <v>8.91</v>
      </c>
      <c r="I148" s="149"/>
      <c r="L148" s="144"/>
      <c r="M148" s="150"/>
      <c r="T148" s="151"/>
      <c r="AT148" s="146" t="s">
        <v>146</v>
      </c>
      <c r="AU148" s="146" t="s">
        <v>91</v>
      </c>
      <c r="AV148" s="12" t="s">
        <v>91</v>
      </c>
      <c r="AW148" s="12" t="s">
        <v>38</v>
      </c>
      <c r="AX148" s="12" t="s">
        <v>89</v>
      </c>
      <c r="AY148" s="146" t="s">
        <v>137</v>
      </c>
    </row>
    <row r="149" spans="2:65" s="1" customFormat="1" ht="16.5" customHeight="1">
      <c r="B149" s="31"/>
      <c r="C149" s="159" t="s">
        <v>207</v>
      </c>
      <c r="D149" s="159" t="s">
        <v>233</v>
      </c>
      <c r="E149" s="160" t="s">
        <v>245</v>
      </c>
      <c r="F149" s="161" t="s">
        <v>246</v>
      </c>
      <c r="G149" s="162" t="s">
        <v>224</v>
      </c>
      <c r="H149" s="163">
        <v>17.82</v>
      </c>
      <c r="I149" s="164"/>
      <c r="J149" s="165">
        <f>ROUND(I149*H149,2)</f>
        <v>0</v>
      </c>
      <c r="K149" s="161" t="s">
        <v>143</v>
      </c>
      <c r="L149" s="166"/>
      <c r="M149" s="167" t="s">
        <v>1</v>
      </c>
      <c r="N149" s="168" t="s">
        <v>46</v>
      </c>
      <c r="P149" s="140">
        <f>O149*H149</f>
        <v>0</v>
      </c>
      <c r="Q149" s="140">
        <v>1</v>
      </c>
      <c r="R149" s="140">
        <f>Q149*H149</f>
        <v>17.82</v>
      </c>
      <c r="S149" s="140">
        <v>0</v>
      </c>
      <c r="T149" s="141">
        <f>S149*H149</f>
        <v>0</v>
      </c>
      <c r="AR149" s="142" t="s">
        <v>182</v>
      </c>
      <c r="AT149" s="142" t="s">
        <v>233</v>
      </c>
      <c r="AU149" s="142" t="s">
        <v>91</v>
      </c>
      <c r="AY149" s="15" t="s">
        <v>137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89</v>
      </c>
      <c r="BK149" s="143">
        <f>ROUND(I149*H149,2)</f>
        <v>0</v>
      </c>
      <c r="BL149" s="15" t="s">
        <v>144</v>
      </c>
      <c r="BM149" s="142" t="s">
        <v>684</v>
      </c>
    </row>
    <row r="150" spans="2:65" s="12" customFormat="1">
      <c r="B150" s="144"/>
      <c r="D150" s="145" t="s">
        <v>146</v>
      </c>
      <c r="E150" s="146" t="s">
        <v>1</v>
      </c>
      <c r="F150" s="147" t="s">
        <v>685</v>
      </c>
      <c r="H150" s="148">
        <v>17.82</v>
      </c>
      <c r="I150" s="149"/>
      <c r="L150" s="144"/>
      <c r="M150" s="150"/>
      <c r="T150" s="151"/>
      <c r="AT150" s="146" t="s">
        <v>146</v>
      </c>
      <c r="AU150" s="146" t="s">
        <v>91</v>
      </c>
      <c r="AV150" s="12" t="s">
        <v>91</v>
      </c>
      <c r="AW150" s="12" t="s">
        <v>38</v>
      </c>
      <c r="AX150" s="12" t="s">
        <v>89</v>
      </c>
      <c r="AY150" s="146" t="s">
        <v>137</v>
      </c>
    </row>
    <row r="151" spans="2:65" s="11" customFormat="1" ht="22.9" customHeight="1">
      <c r="B151" s="119"/>
      <c r="D151" s="120" t="s">
        <v>80</v>
      </c>
      <c r="E151" s="129" t="s">
        <v>144</v>
      </c>
      <c r="F151" s="129" t="s">
        <v>268</v>
      </c>
      <c r="I151" s="122"/>
      <c r="J151" s="130">
        <f>BK151</f>
        <v>0</v>
      </c>
      <c r="L151" s="119"/>
      <c r="M151" s="124"/>
      <c r="P151" s="125">
        <f>SUM(P152:P153)</f>
        <v>0</v>
      </c>
      <c r="R151" s="125">
        <f>SUM(R152:R153)</f>
        <v>0</v>
      </c>
      <c r="T151" s="126">
        <f>SUM(T152:T153)</f>
        <v>0</v>
      </c>
      <c r="AR151" s="120" t="s">
        <v>89</v>
      </c>
      <c r="AT151" s="127" t="s">
        <v>80</v>
      </c>
      <c r="AU151" s="127" t="s">
        <v>89</v>
      </c>
      <c r="AY151" s="120" t="s">
        <v>137</v>
      </c>
      <c r="BK151" s="128">
        <f>SUM(BK152:BK153)</f>
        <v>0</v>
      </c>
    </row>
    <row r="152" spans="2:65" s="1" customFormat="1" ht="16.5" customHeight="1">
      <c r="B152" s="31"/>
      <c r="C152" s="131" t="s">
        <v>212</v>
      </c>
      <c r="D152" s="131" t="s">
        <v>139</v>
      </c>
      <c r="E152" s="132" t="s">
        <v>270</v>
      </c>
      <c r="F152" s="133" t="s">
        <v>271</v>
      </c>
      <c r="G152" s="134" t="s">
        <v>185</v>
      </c>
      <c r="H152" s="135">
        <v>2.7</v>
      </c>
      <c r="I152" s="136"/>
      <c r="J152" s="137">
        <f>ROUND(I152*H152,2)</f>
        <v>0</v>
      </c>
      <c r="K152" s="133" t="s">
        <v>143</v>
      </c>
      <c r="L152" s="31"/>
      <c r="M152" s="138" t="s">
        <v>1</v>
      </c>
      <c r="N152" s="139" t="s">
        <v>46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144</v>
      </c>
      <c r="AT152" s="142" t="s">
        <v>139</v>
      </c>
      <c r="AU152" s="142" t="s">
        <v>91</v>
      </c>
      <c r="AY152" s="15" t="s">
        <v>137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89</v>
      </c>
      <c r="BK152" s="143">
        <f>ROUND(I152*H152,2)</f>
        <v>0</v>
      </c>
      <c r="BL152" s="15" t="s">
        <v>144</v>
      </c>
      <c r="BM152" s="142" t="s">
        <v>686</v>
      </c>
    </row>
    <row r="153" spans="2:65" s="12" customFormat="1">
      <c r="B153" s="144"/>
      <c r="D153" s="145" t="s">
        <v>146</v>
      </c>
      <c r="E153" s="146" t="s">
        <v>1</v>
      </c>
      <c r="F153" s="147" t="s">
        <v>687</v>
      </c>
      <c r="H153" s="148">
        <v>2.7</v>
      </c>
      <c r="I153" s="149"/>
      <c r="L153" s="144"/>
      <c r="M153" s="150"/>
      <c r="T153" s="151"/>
      <c r="AT153" s="146" t="s">
        <v>146</v>
      </c>
      <c r="AU153" s="146" t="s">
        <v>91</v>
      </c>
      <c r="AV153" s="12" t="s">
        <v>91</v>
      </c>
      <c r="AW153" s="12" t="s">
        <v>38</v>
      </c>
      <c r="AX153" s="12" t="s">
        <v>89</v>
      </c>
      <c r="AY153" s="146" t="s">
        <v>137</v>
      </c>
    </row>
    <row r="154" spans="2:65" s="11" customFormat="1" ht="22.9" customHeight="1">
      <c r="B154" s="119"/>
      <c r="D154" s="120" t="s">
        <v>80</v>
      </c>
      <c r="E154" s="129" t="s">
        <v>182</v>
      </c>
      <c r="F154" s="129" t="s">
        <v>324</v>
      </c>
      <c r="I154" s="122"/>
      <c r="J154" s="130">
        <f>BK154</f>
        <v>0</v>
      </c>
      <c r="L154" s="119"/>
      <c r="M154" s="124"/>
      <c r="P154" s="125">
        <f>SUM(P155:P184)</f>
        <v>0</v>
      </c>
      <c r="R154" s="125">
        <f>SUM(R155:R184)</f>
        <v>2.7849193500000005</v>
      </c>
      <c r="T154" s="126">
        <f>SUM(T155:T184)</f>
        <v>3.1439999999999996E-2</v>
      </c>
      <c r="AR154" s="120" t="s">
        <v>89</v>
      </c>
      <c r="AT154" s="127" t="s">
        <v>80</v>
      </c>
      <c r="AU154" s="127" t="s">
        <v>89</v>
      </c>
      <c r="AY154" s="120" t="s">
        <v>137</v>
      </c>
      <c r="BK154" s="128">
        <f>SUM(BK155:BK184)</f>
        <v>0</v>
      </c>
    </row>
    <row r="155" spans="2:65" s="1" customFormat="1" ht="16.5" customHeight="1">
      <c r="B155" s="31"/>
      <c r="C155" s="221" t="s">
        <v>8</v>
      </c>
      <c r="D155" s="221" t="s">
        <v>139</v>
      </c>
      <c r="E155" s="222" t="s">
        <v>688</v>
      </c>
      <c r="F155" s="223" t="s">
        <v>689</v>
      </c>
      <c r="G155" s="224" t="s">
        <v>173</v>
      </c>
      <c r="H155" s="225">
        <v>27</v>
      </c>
      <c r="I155" s="226"/>
      <c r="J155" s="227">
        <f>ROUND(I155*H155,2)</f>
        <v>0</v>
      </c>
      <c r="K155" s="223" t="s">
        <v>143</v>
      </c>
      <c r="L155" s="31"/>
      <c r="M155" s="138" t="s">
        <v>1</v>
      </c>
      <c r="N155" s="139" t="s">
        <v>46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144</v>
      </c>
      <c r="AT155" s="142" t="s">
        <v>139</v>
      </c>
      <c r="AU155" s="142" t="s">
        <v>91</v>
      </c>
      <c r="AY155" s="15" t="s">
        <v>137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89</v>
      </c>
      <c r="BK155" s="143">
        <f>ROUND(I155*H155,2)</f>
        <v>0</v>
      </c>
      <c r="BL155" s="15" t="s">
        <v>144</v>
      </c>
      <c r="BM155" s="142" t="s">
        <v>690</v>
      </c>
    </row>
    <row r="156" spans="2:65" s="12" customFormat="1">
      <c r="B156" s="144"/>
      <c r="C156" s="228"/>
      <c r="D156" s="229" t="s">
        <v>146</v>
      </c>
      <c r="E156" s="230" t="s">
        <v>1</v>
      </c>
      <c r="F156" s="231" t="s">
        <v>691</v>
      </c>
      <c r="G156" s="228"/>
      <c r="H156" s="232">
        <v>27</v>
      </c>
      <c r="I156" s="233"/>
      <c r="J156" s="228"/>
      <c r="K156" s="228"/>
      <c r="L156" s="144"/>
      <c r="M156" s="150"/>
      <c r="T156" s="151"/>
      <c r="AT156" s="146" t="s">
        <v>146</v>
      </c>
      <c r="AU156" s="146" t="s">
        <v>91</v>
      </c>
      <c r="AV156" s="12" t="s">
        <v>91</v>
      </c>
      <c r="AW156" s="12" t="s">
        <v>38</v>
      </c>
      <c r="AX156" s="12" t="s">
        <v>89</v>
      </c>
      <c r="AY156" s="146" t="s">
        <v>137</v>
      </c>
    </row>
    <row r="157" spans="2:65" s="1" customFormat="1" ht="16.5" customHeight="1">
      <c r="B157" s="31"/>
      <c r="C157" s="234" t="s">
        <v>221</v>
      </c>
      <c r="D157" s="234" t="s">
        <v>233</v>
      </c>
      <c r="E157" s="235" t="s">
        <v>692</v>
      </c>
      <c r="F157" s="236" t="s">
        <v>693</v>
      </c>
      <c r="G157" s="237" t="s">
        <v>173</v>
      </c>
      <c r="H157" s="238">
        <v>27.405000000000001</v>
      </c>
      <c r="I157" s="239"/>
      <c r="J157" s="240">
        <f>ROUND(I157*H157,2)</f>
        <v>0</v>
      </c>
      <c r="K157" s="236" t="s">
        <v>143</v>
      </c>
      <c r="L157" s="166"/>
      <c r="M157" s="167" t="s">
        <v>1</v>
      </c>
      <c r="N157" s="168" t="s">
        <v>46</v>
      </c>
      <c r="P157" s="140">
        <f>O157*H157</f>
        <v>0</v>
      </c>
      <c r="Q157" s="140">
        <v>2.7E-4</v>
      </c>
      <c r="R157" s="140">
        <f>Q157*H157</f>
        <v>7.3993500000000007E-3</v>
      </c>
      <c r="S157" s="140">
        <v>0</v>
      </c>
      <c r="T157" s="141">
        <f>S157*H157</f>
        <v>0</v>
      </c>
      <c r="AR157" s="142" t="s">
        <v>182</v>
      </c>
      <c r="AT157" s="142" t="s">
        <v>233</v>
      </c>
      <c r="AU157" s="142" t="s">
        <v>91</v>
      </c>
      <c r="AY157" s="15" t="s">
        <v>137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89</v>
      </c>
      <c r="BK157" s="143">
        <f>ROUND(I157*H157,2)</f>
        <v>0</v>
      </c>
      <c r="BL157" s="15" t="s">
        <v>144</v>
      </c>
      <c r="BM157" s="142" t="s">
        <v>694</v>
      </c>
    </row>
    <row r="158" spans="2:65" s="12" customFormat="1">
      <c r="B158" s="144"/>
      <c r="C158" s="228"/>
      <c r="D158" s="229" t="s">
        <v>146</v>
      </c>
      <c r="E158" s="230" t="s">
        <v>1</v>
      </c>
      <c r="F158" s="231" t="s">
        <v>691</v>
      </c>
      <c r="G158" s="228"/>
      <c r="H158" s="232">
        <v>27</v>
      </c>
      <c r="I158" s="233"/>
      <c r="J158" s="228"/>
      <c r="K158" s="228"/>
      <c r="L158" s="144"/>
      <c r="M158" s="150"/>
      <c r="T158" s="151"/>
      <c r="AT158" s="146" t="s">
        <v>146</v>
      </c>
      <c r="AU158" s="146" t="s">
        <v>91</v>
      </c>
      <c r="AV158" s="12" t="s">
        <v>91</v>
      </c>
      <c r="AW158" s="12" t="s">
        <v>38</v>
      </c>
      <c r="AX158" s="12" t="s">
        <v>89</v>
      </c>
      <c r="AY158" s="146" t="s">
        <v>137</v>
      </c>
    </row>
    <row r="159" spans="2:65" s="12" customFormat="1">
      <c r="B159" s="144"/>
      <c r="C159" s="228"/>
      <c r="D159" s="229" t="s">
        <v>146</v>
      </c>
      <c r="E159" s="228"/>
      <c r="F159" s="231" t="s">
        <v>695</v>
      </c>
      <c r="G159" s="228"/>
      <c r="H159" s="232">
        <v>27.405000000000001</v>
      </c>
      <c r="I159" s="233"/>
      <c r="J159" s="228"/>
      <c r="K159" s="228"/>
      <c r="L159" s="144"/>
      <c r="M159" s="150"/>
      <c r="T159" s="151"/>
      <c r="AT159" s="146" t="s">
        <v>146</v>
      </c>
      <c r="AU159" s="146" t="s">
        <v>91</v>
      </c>
      <c r="AV159" s="12" t="s">
        <v>91</v>
      </c>
      <c r="AW159" s="12" t="s">
        <v>4</v>
      </c>
      <c r="AX159" s="12" t="s">
        <v>89</v>
      </c>
      <c r="AY159" s="146" t="s">
        <v>137</v>
      </c>
    </row>
    <row r="160" spans="2:65" s="1" customFormat="1" ht="16.5" customHeight="1">
      <c r="B160" s="31"/>
      <c r="C160" s="221" t="s">
        <v>227</v>
      </c>
      <c r="D160" s="221" t="s">
        <v>139</v>
      </c>
      <c r="E160" s="222" t="s">
        <v>696</v>
      </c>
      <c r="F160" s="223" t="s">
        <v>697</v>
      </c>
      <c r="G160" s="224" t="s">
        <v>142</v>
      </c>
      <c r="H160" s="225">
        <v>10</v>
      </c>
      <c r="I160" s="226"/>
      <c r="J160" s="227">
        <f>ROUND(I160*H160,2)</f>
        <v>0</v>
      </c>
      <c r="K160" s="223" t="s">
        <v>143</v>
      </c>
      <c r="L160" s="31"/>
      <c r="M160" s="138" t="s">
        <v>1</v>
      </c>
      <c r="N160" s="139" t="s">
        <v>46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144</v>
      </c>
      <c r="AT160" s="142" t="s">
        <v>139</v>
      </c>
      <c r="AU160" s="142" t="s">
        <v>91</v>
      </c>
      <c r="AY160" s="15" t="s">
        <v>137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89</v>
      </c>
      <c r="BK160" s="143">
        <f>ROUND(I160*H160,2)</f>
        <v>0</v>
      </c>
      <c r="BL160" s="15" t="s">
        <v>144</v>
      </c>
      <c r="BM160" s="142" t="s">
        <v>698</v>
      </c>
    </row>
    <row r="161" spans="2:65" s="12" customFormat="1">
      <c r="B161" s="144"/>
      <c r="C161" s="228"/>
      <c r="D161" s="229" t="s">
        <v>146</v>
      </c>
      <c r="E161" s="230" t="s">
        <v>1</v>
      </c>
      <c r="F161" s="231" t="s">
        <v>169</v>
      </c>
      <c r="G161" s="228"/>
      <c r="H161" s="232">
        <v>10</v>
      </c>
      <c r="I161" s="233"/>
      <c r="J161" s="228"/>
      <c r="K161" s="228"/>
      <c r="L161" s="144"/>
      <c r="M161" s="150"/>
      <c r="T161" s="151"/>
      <c r="AT161" s="146" t="s">
        <v>146</v>
      </c>
      <c r="AU161" s="146" t="s">
        <v>91</v>
      </c>
      <c r="AV161" s="12" t="s">
        <v>91</v>
      </c>
      <c r="AW161" s="12" t="s">
        <v>38</v>
      </c>
      <c r="AX161" s="12" t="s">
        <v>89</v>
      </c>
      <c r="AY161" s="146" t="s">
        <v>137</v>
      </c>
    </row>
    <row r="162" spans="2:65" s="1" customFormat="1" ht="16.5" customHeight="1">
      <c r="B162" s="31"/>
      <c r="C162" s="234" t="s">
        <v>232</v>
      </c>
      <c r="D162" s="234" t="s">
        <v>233</v>
      </c>
      <c r="E162" s="235" t="s">
        <v>699</v>
      </c>
      <c r="F162" s="236" t="s">
        <v>700</v>
      </c>
      <c r="G162" s="237" t="s">
        <v>142</v>
      </c>
      <c r="H162" s="238">
        <v>10</v>
      </c>
      <c r="I162" s="239"/>
      <c r="J162" s="240">
        <f>ROUND(I162*H162,2)</f>
        <v>0</v>
      </c>
      <c r="K162" s="236" t="s">
        <v>1</v>
      </c>
      <c r="L162" s="166"/>
      <c r="M162" s="167" t="s">
        <v>1</v>
      </c>
      <c r="N162" s="168" t="s">
        <v>46</v>
      </c>
      <c r="P162" s="140">
        <f>O162*H162</f>
        <v>0</v>
      </c>
      <c r="Q162" s="140">
        <v>1.6000000000000001E-4</v>
      </c>
      <c r="R162" s="140">
        <f>Q162*H162</f>
        <v>1.6000000000000001E-3</v>
      </c>
      <c r="S162" s="140">
        <v>0</v>
      </c>
      <c r="T162" s="141">
        <f>S162*H162</f>
        <v>0</v>
      </c>
      <c r="AR162" s="142" t="s">
        <v>182</v>
      </c>
      <c r="AT162" s="142" t="s">
        <v>233</v>
      </c>
      <c r="AU162" s="142" t="s">
        <v>91</v>
      </c>
      <c r="AY162" s="15" t="s">
        <v>137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89</v>
      </c>
      <c r="BK162" s="143">
        <f>ROUND(I162*H162,2)</f>
        <v>0</v>
      </c>
      <c r="BL162" s="15" t="s">
        <v>144</v>
      </c>
      <c r="BM162" s="142" t="s">
        <v>701</v>
      </c>
    </row>
    <row r="163" spans="2:65" s="12" customFormat="1">
      <c r="B163" s="144"/>
      <c r="C163" s="228"/>
      <c r="D163" s="229" t="s">
        <v>146</v>
      </c>
      <c r="E163" s="230" t="s">
        <v>1</v>
      </c>
      <c r="F163" s="231" t="s">
        <v>169</v>
      </c>
      <c r="G163" s="228"/>
      <c r="H163" s="232">
        <v>10</v>
      </c>
      <c r="I163" s="233"/>
      <c r="J163" s="228"/>
      <c r="K163" s="228"/>
      <c r="L163" s="144"/>
      <c r="M163" s="150"/>
      <c r="T163" s="151"/>
      <c r="AT163" s="146" t="s">
        <v>146</v>
      </c>
      <c r="AU163" s="146" t="s">
        <v>91</v>
      </c>
      <c r="AV163" s="12" t="s">
        <v>91</v>
      </c>
      <c r="AW163" s="12" t="s">
        <v>38</v>
      </c>
      <c r="AX163" s="12" t="s">
        <v>89</v>
      </c>
      <c r="AY163" s="146" t="s">
        <v>137</v>
      </c>
    </row>
    <row r="164" spans="2:65" s="1" customFormat="1" ht="16.5" customHeight="1">
      <c r="B164" s="31"/>
      <c r="C164" s="221" t="s">
        <v>238</v>
      </c>
      <c r="D164" s="221" t="s">
        <v>139</v>
      </c>
      <c r="E164" s="222" t="s">
        <v>702</v>
      </c>
      <c r="F164" s="223" t="s">
        <v>703</v>
      </c>
      <c r="G164" s="224" t="s">
        <v>142</v>
      </c>
      <c r="H164" s="225">
        <v>12</v>
      </c>
      <c r="I164" s="226"/>
      <c r="J164" s="227">
        <f>ROUND(I164*H164,2)</f>
        <v>0</v>
      </c>
      <c r="K164" s="223" t="s">
        <v>143</v>
      </c>
      <c r="L164" s="31"/>
      <c r="M164" s="138" t="s">
        <v>1</v>
      </c>
      <c r="N164" s="139" t="s">
        <v>46</v>
      </c>
      <c r="P164" s="140">
        <f>O164*H164</f>
        <v>0</v>
      </c>
      <c r="Q164" s="140">
        <v>2.0000000000000002E-5</v>
      </c>
      <c r="R164" s="140">
        <f>Q164*H164</f>
        <v>2.4000000000000003E-4</v>
      </c>
      <c r="S164" s="140">
        <v>2.6199999999999999E-3</v>
      </c>
      <c r="T164" s="141">
        <f>S164*H164</f>
        <v>3.1439999999999996E-2</v>
      </c>
      <c r="AR164" s="142" t="s">
        <v>144</v>
      </c>
      <c r="AT164" s="142" t="s">
        <v>139</v>
      </c>
      <c r="AU164" s="142" t="s">
        <v>91</v>
      </c>
      <c r="AY164" s="15" t="s">
        <v>137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89</v>
      </c>
      <c r="BK164" s="143">
        <f>ROUND(I164*H164,2)</f>
        <v>0</v>
      </c>
      <c r="BL164" s="15" t="s">
        <v>144</v>
      </c>
      <c r="BM164" s="142" t="s">
        <v>704</v>
      </c>
    </row>
    <row r="165" spans="2:65" s="12" customFormat="1">
      <c r="B165" s="144"/>
      <c r="C165" s="228"/>
      <c r="D165" s="229" t="s">
        <v>146</v>
      </c>
      <c r="E165" s="230" t="s">
        <v>1</v>
      </c>
      <c r="F165" s="231" t="s">
        <v>705</v>
      </c>
      <c r="G165" s="228"/>
      <c r="H165" s="232">
        <v>12</v>
      </c>
      <c r="I165" s="233"/>
      <c r="J165" s="228"/>
      <c r="K165" s="228"/>
      <c r="L165" s="144"/>
      <c r="M165" s="150"/>
      <c r="T165" s="151"/>
      <c r="AT165" s="146" t="s">
        <v>146</v>
      </c>
      <c r="AU165" s="146" t="s">
        <v>91</v>
      </c>
      <c r="AV165" s="12" t="s">
        <v>91</v>
      </c>
      <c r="AW165" s="12" t="s">
        <v>38</v>
      </c>
      <c r="AX165" s="12" t="s">
        <v>89</v>
      </c>
      <c r="AY165" s="146" t="s">
        <v>137</v>
      </c>
    </row>
    <row r="166" spans="2:65" s="1" customFormat="1" ht="16.5" customHeight="1">
      <c r="B166" s="31"/>
      <c r="C166" s="234" t="s">
        <v>244</v>
      </c>
      <c r="D166" s="234" t="s">
        <v>233</v>
      </c>
      <c r="E166" s="235" t="s">
        <v>706</v>
      </c>
      <c r="F166" s="236" t="s">
        <v>707</v>
      </c>
      <c r="G166" s="237" t="s">
        <v>142</v>
      </c>
      <c r="H166" s="238">
        <v>12</v>
      </c>
      <c r="I166" s="239"/>
      <c r="J166" s="240">
        <f>ROUND(I166*H166,2)</f>
        <v>0</v>
      </c>
      <c r="K166" s="236" t="s">
        <v>143</v>
      </c>
      <c r="L166" s="166"/>
      <c r="M166" s="167" t="s">
        <v>1</v>
      </c>
      <c r="N166" s="168" t="s">
        <v>46</v>
      </c>
      <c r="P166" s="140">
        <f>O166*H166</f>
        <v>0</v>
      </c>
      <c r="Q166" s="140">
        <v>1.8799999999999999E-3</v>
      </c>
      <c r="R166" s="140">
        <f>Q166*H166</f>
        <v>2.256E-2</v>
      </c>
      <c r="S166" s="140">
        <v>0</v>
      </c>
      <c r="T166" s="141">
        <f>S166*H166</f>
        <v>0</v>
      </c>
      <c r="AR166" s="142" t="s">
        <v>182</v>
      </c>
      <c r="AT166" s="142" t="s">
        <v>233</v>
      </c>
      <c r="AU166" s="142" t="s">
        <v>91</v>
      </c>
      <c r="AY166" s="15" t="s">
        <v>137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89</v>
      </c>
      <c r="BK166" s="143">
        <f>ROUND(I166*H166,2)</f>
        <v>0</v>
      </c>
      <c r="BL166" s="15" t="s">
        <v>144</v>
      </c>
      <c r="BM166" s="142" t="s">
        <v>708</v>
      </c>
    </row>
    <row r="167" spans="2:65" s="12" customFormat="1">
      <c r="B167" s="144"/>
      <c r="C167" s="228"/>
      <c r="D167" s="229" t="s">
        <v>146</v>
      </c>
      <c r="E167" s="230" t="s">
        <v>1</v>
      </c>
      <c r="F167" s="231" t="s">
        <v>709</v>
      </c>
      <c r="G167" s="228"/>
      <c r="H167" s="232">
        <v>12</v>
      </c>
      <c r="I167" s="233"/>
      <c r="J167" s="228"/>
      <c r="K167" s="228"/>
      <c r="L167" s="144"/>
      <c r="M167" s="150"/>
      <c r="T167" s="151"/>
      <c r="AT167" s="146" t="s">
        <v>146</v>
      </c>
      <c r="AU167" s="146" t="s">
        <v>91</v>
      </c>
      <c r="AV167" s="12" t="s">
        <v>91</v>
      </c>
      <c r="AW167" s="12" t="s">
        <v>38</v>
      </c>
      <c r="AX167" s="12" t="s">
        <v>89</v>
      </c>
      <c r="AY167" s="146" t="s">
        <v>137</v>
      </c>
    </row>
    <row r="168" spans="2:65" s="1" customFormat="1" ht="16.5" customHeight="1">
      <c r="B168" s="31"/>
      <c r="C168" s="234" t="s">
        <v>7</v>
      </c>
      <c r="D168" s="234" t="s">
        <v>233</v>
      </c>
      <c r="E168" s="235" t="s">
        <v>710</v>
      </c>
      <c r="F168" s="236" t="s">
        <v>711</v>
      </c>
      <c r="G168" s="237" t="s">
        <v>142</v>
      </c>
      <c r="H168" s="238">
        <v>10</v>
      </c>
      <c r="I168" s="239"/>
      <c r="J168" s="240">
        <f>ROUND(I168*H168,2)</f>
        <v>0</v>
      </c>
      <c r="K168" s="236" t="s">
        <v>143</v>
      </c>
      <c r="L168" s="166"/>
      <c r="M168" s="167" t="s">
        <v>1</v>
      </c>
      <c r="N168" s="168" t="s">
        <v>46</v>
      </c>
      <c r="P168" s="140">
        <f>O168*H168</f>
        <v>0</v>
      </c>
      <c r="Q168" s="140">
        <v>3.5000000000000001E-3</v>
      </c>
      <c r="R168" s="140">
        <f>Q168*H168</f>
        <v>3.5000000000000003E-2</v>
      </c>
      <c r="S168" s="140">
        <v>0</v>
      </c>
      <c r="T168" s="141">
        <f>S168*H168</f>
        <v>0</v>
      </c>
      <c r="AR168" s="142" t="s">
        <v>182</v>
      </c>
      <c r="AT168" s="142" t="s">
        <v>233</v>
      </c>
      <c r="AU168" s="142" t="s">
        <v>91</v>
      </c>
      <c r="AY168" s="15" t="s">
        <v>137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89</v>
      </c>
      <c r="BK168" s="143">
        <f>ROUND(I168*H168,2)</f>
        <v>0</v>
      </c>
      <c r="BL168" s="15" t="s">
        <v>144</v>
      </c>
      <c r="BM168" s="142" t="s">
        <v>712</v>
      </c>
    </row>
    <row r="169" spans="2:65" s="12" customFormat="1">
      <c r="B169" s="144"/>
      <c r="C169" s="228"/>
      <c r="D169" s="229" t="s">
        <v>146</v>
      </c>
      <c r="E169" s="230" t="s">
        <v>1</v>
      </c>
      <c r="F169" s="231" t="s">
        <v>169</v>
      </c>
      <c r="G169" s="228"/>
      <c r="H169" s="232">
        <v>10</v>
      </c>
      <c r="I169" s="233"/>
      <c r="J169" s="228"/>
      <c r="K169" s="228"/>
      <c r="L169" s="144"/>
      <c r="M169" s="150"/>
      <c r="T169" s="151"/>
      <c r="AT169" s="146" t="s">
        <v>146</v>
      </c>
      <c r="AU169" s="146" t="s">
        <v>91</v>
      </c>
      <c r="AV169" s="12" t="s">
        <v>91</v>
      </c>
      <c r="AW169" s="12" t="s">
        <v>38</v>
      </c>
      <c r="AX169" s="12" t="s">
        <v>89</v>
      </c>
      <c r="AY169" s="146" t="s">
        <v>137</v>
      </c>
    </row>
    <row r="170" spans="2:65" s="1" customFormat="1" ht="16.5" customHeight="1">
      <c r="B170" s="31"/>
      <c r="C170" s="221" t="s">
        <v>255</v>
      </c>
      <c r="D170" s="221" t="s">
        <v>139</v>
      </c>
      <c r="E170" s="222" t="s">
        <v>713</v>
      </c>
      <c r="F170" s="223" t="s">
        <v>714</v>
      </c>
      <c r="G170" s="224" t="s">
        <v>142</v>
      </c>
      <c r="H170" s="225">
        <v>12</v>
      </c>
      <c r="I170" s="226"/>
      <c r="J170" s="227">
        <f>ROUND(I170*H170,2)</f>
        <v>0</v>
      </c>
      <c r="K170" s="223" t="s">
        <v>143</v>
      </c>
      <c r="L170" s="31"/>
      <c r="M170" s="138" t="s">
        <v>1</v>
      </c>
      <c r="N170" s="139" t="s">
        <v>46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144</v>
      </c>
      <c r="AT170" s="142" t="s">
        <v>139</v>
      </c>
      <c r="AU170" s="142" t="s">
        <v>91</v>
      </c>
      <c r="AY170" s="15" t="s">
        <v>137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89</v>
      </c>
      <c r="BK170" s="143">
        <f>ROUND(I170*H170,2)</f>
        <v>0</v>
      </c>
      <c r="BL170" s="15" t="s">
        <v>144</v>
      </c>
      <c r="BM170" s="142" t="s">
        <v>715</v>
      </c>
    </row>
    <row r="171" spans="2:65" s="12" customFormat="1">
      <c r="B171" s="144"/>
      <c r="C171" s="228"/>
      <c r="D171" s="229" t="s">
        <v>146</v>
      </c>
      <c r="E171" s="230" t="s">
        <v>1</v>
      </c>
      <c r="F171" s="231" t="s">
        <v>716</v>
      </c>
      <c r="G171" s="228"/>
      <c r="H171" s="232">
        <v>12</v>
      </c>
      <c r="I171" s="233"/>
      <c r="J171" s="228"/>
      <c r="K171" s="228"/>
      <c r="L171" s="144"/>
      <c r="M171" s="150"/>
      <c r="T171" s="151"/>
      <c r="AT171" s="146" t="s">
        <v>146</v>
      </c>
      <c r="AU171" s="146" t="s">
        <v>91</v>
      </c>
      <c r="AV171" s="12" t="s">
        <v>91</v>
      </c>
      <c r="AW171" s="12" t="s">
        <v>38</v>
      </c>
      <c r="AX171" s="12" t="s">
        <v>89</v>
      </c>
      <c r="AY171" s="146" t="s">
        <v>137</v>
      </c>
    </row>
    <row r="172" spans="2:65" s="1" customFormat="1" ht="16.5" customHeight="1">
      <c r="B172" s="31"/>
      <c r="C172" s="234" t="s">
        <v>260</v>
      </c>
      <c r="D172" s="234" t="s">
        <v>233</v>
      </c>
      <c r="E172" s="235" t="s">
        <v>717</v>
      </c>
      <c r="F172" s="236" t="s">
        <v>718</v>
      </c>
      <c r="G172" s="237" t="s">
        <v>142</v>
      </c>
      <c r="H172" s="238">
        <v>12</v>
      </c>
      <c r="I172" s="239"/>
      <c r="J172" s="240">
        <f>ROUND(I172*H172,2)</f>
        <v>0</v>
      </c>
      <c r="K172" s="236" t="s">
        <v>143</v>
      </c>
      <c r="L172" s="166"/>
      <c r="M172" s="167" t="s">
        <v>1</v>
      </c>
      <c r="N172" s="168" t="s">
        <v>46</v>
      </c>
      <c r="P172" s="140">
        <f>O172*H172</f>
        <v>0</v>
      </c>
      <c r="Q172" s="140">
        <v>3.3999999999999998E-3</v>
      </c>
      <c r="R172" s="140">
        <f>Q172*H172</f>
        <v>4.0799999999999996E-2</v>
      </c>
      <c r="S172" s="140">
        <v>0</v>
      </c>
      <c r="T172" s="141">
        <f>S172*H172</f>
        <v>0</v>
      </c>
      <c r="AR172" s="142" t="s">
        <v>182</v>
      </c>
      <c r="AT172" s="142" t="s">
        <v>233</v>
      </c>
      <c r="AU172" s="142" t="s">
        <v>91</v>
      </c>
      <c r="AY172" s="15" t="s">
        <v>137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89</v>
      </c>
      <c r="BK172" s="143">
        <f>ROUND(I172*H172,2)</f>
        <v>0</v>
      </c>
      <c r="BL172" s="15" t="s">
        <v>144</v>
      </c>
      <c r="BM172" s="142" t="s">
        <v>719</v>
      </c>
    </row>
    <row r="173" spans="2:65" s="12" customFormat="1">
      <c r="B173" s="144"/>
      <c r="C173" s="228"/>
      <c r="D173" s="229" t="s">
        <v>146</v>
      </c>
      <c r="E173" s="230" t="s">
        <v>1</v>
      </c>
      <c r="F173" s="231" t="s">
        <v>716</v>
      </c>
      <c r="G173" s="228"/>
      <c r="H173" s="232">
        <v>12</v>
      </c>
      <c r="I173" s="233"/>
      <c r="J173" s="228"/>
      <c r="K173" s="228"/>
      <c r="L173" s="144"/>
      <c r="M173" s="150"/>
      <c r="T173" s="151"/>
      <c r="AT173" s="146" t="s">
        <v>146</v>
      </c>
      <c r="AU173" s="146" t="s">
        <v>91</v>
      </c>
      <c r="AV173" s="12" t="s">
        <v>91</v>
      </c>
      <c r="AW173" s="12" t="s">
        <v>38</v>
      </c>
      <c r="AX173" s="12" t="s">
        <v>89</v>
      </c>
      <c r="AY173" s="146" t="s">
        <v>137</v>
      </c>
    </row>
    <row r="174" spans="2:65" s="1" customFormat="1" ht="21.75" customHeight="1">
      <c r="B174" s="31"/>
      <c r="C174" s="131" t="s">
        <v>264</v>
      </c>
      <c r="D174" s="131" t="s">
        <v>139</v>
      </c>
      <c r="E174" s="132" t="s">
        <v>720</v>
      </c>
      <c r="F174" s="133" t="s">
        <v>721</v>
      </c>
      <c r="G174" s="134" t="s">
        <v>142</v>
      </c>
      <c r="H174" s="135">
        <v>1</v>
      </c>
      <c r="I174" s="136"/>
      <c r="J174" s="137">
        <f>ROUND(I174*H174,2)</f>
        <v>0</v>
      </c>
      <c r="K174" s="133" t="s">
        <v>143</v>
      </c>
      <c r="L174" s="31"/>
      <c r="M174" s="138" t="s">
        <v>1</v>
      </c>
      <c r="N174" s="139" t="s">
        <v>46</v>
      </c>
      <c r="P174" s="140">
        <f>O174*H174</f>
        <v>0</v>
      </c>
      <c r="Q174" s="140">
        <v>1.90802</v>
      </c>
      <c r="R174" s="140">
        <f>Q174*H174</f>
        <v>1.90802</v>
      </c>
      <c r="S174" s="140">
        <v>0</v>
      </c>
      <c r="T174" s="141">
        <f>S174*H174</f>
        <v>0</v>
      </c>
      <c r="AR174" s="142" t="s">
        <v>144</v>
      </c>
      <c r="AT174" s="142" t="s">
        <v>139</v>
      </c>
      <c r="AU174" s="142" t="s">
        <v>91</v>
      </c>
      <c r="AY174" s="15" t="s">
        <v>137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89</v>
      </c>
      <c r="BK174" s="143">
        <f>ROUND(I174*H174,2)</f>
        <v>0</v>
      </c>
      <c r="BL174" s="15" t="s">
        <v>144</v>
      </c>
      <c r="BM174" s="142" t="s">
        <v>722</v>
      </c>
    </row>
    <row r="175" spans="2:65" s="12" customFormat="1">
      <c r="B175" s="144"/>
      <c r="D175" s="145" t="s">
        <v>146</v>
      </c>
      <c r="E175" s="146" t="s">
        <v>1</v>
      </c>
      <c r="F175" s="147" t="s">
        <v>89</v>
      </c>
      <c r="H175" s="148">
        <v>1</v>
      </c>
      <c r="I175" s="149"/>
      <c r="L175" s="144"/>
      <c r="M175" s="150"/>
      <c r="T175" s="151"/>
      <c r="AT175" s="146" t="s">
        <v>146</v>
      </c>
      <c r="AU175" s="146" t="s">
        <v>91</v>
      </c>
      <c r="AV175" s="12" t="s">
        <v>91</v>
      </c>
      <c r="AW175" s="12" t="s">
        <v>38</v>
      </c>
      <c r="AX175" s="12" t="s">
        <v>89</v>
      </c>
      <c r="AY175" s="146" t="s">
        <v>137</v>
      </c>
    </row>
    <row r="176" spans="2:65" s="1" customFormat="1" ht="16.5" customHeight="1">
      <c r="B176" s="31"/>
      <c r="C176" s="159" t="s">
        <v>269</v>
      </c>
      <c r="D176" s="159" t="s">
        <v>233</v>
      </c>
      <c r="E176" s="160" t="s">
        <v>723</v>
      </c>
      <c r="F176" s="161" t="s">
        <v>724</v>
      </c>
      <c r="G176" s="162" t="s">
        <v>142</v>
      </c>
      <c r="H176" s="163">
        <v>1</v>
      </c>
      <c r="I176" s="164"/>
      <c r="J176" s="165">
        <f>ROUND(I176*H176,2)</f>
        <v>0</v>
      </c>
      <c r="K176" s="161" t="s">
        <v>143</v>
      </c>
      <c r="L176" s="166"/>
      <c r="M176" s="167" t="s">
        <v>1</v>
      </c>
      <c r="N176" s="168" t="s">
        <v>46</v>
      </c>
      <c r="P176" s="140">
        <f>O176*H176</f>
        <v>0</v>
      </c>
      <c r="Q176" s="140">
        <v>5.5E-2</v>
      </c>
      <c r="R176" s="140">
        <f>Q176*H176</f>
        <v>5.5E-2</v>
      </c>
      <c r="S176" s="140">
        <v>0</v>
      </c>
      <c r="T176" s="141">
        <f>S176*H176</f>
        <v>0</v>
      </c>
      <c r="AR176" s="142" t="s">
        <v>182</v>
      </c>
      <c r="AT176" s="142" t="s">
        <v>233</v>
      </c>
      <c r="AU176" s="142" t="s">
        <v>91</v>
      </c>
      <c r="AY176" s="15" t="s">
        <v>137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89</v>
      </c>
      <c r="BK176" s="143">
        <f>ROUND(I176*H176,2)</f>
        <v>0</v>
      </c>
      <c r="BL176" s="15" t="s">
        <v>144</v>
      </c>
      <c r="BM176" s="142" t="s">
        <v>725</v>
      </c>
    </row>
    <row r="177" spans="2:65" s="1" customFormat="1" ht="16.5" customHeight="1">
      <c r="B177" s="31"/>
      <c r="C177" s="221" t="s">
        <v>275</v>
      </c>
      <c r="D177" s="221" t="s">
        <v>139</v>
      </c>
      <c r="E177" s="222" t="s">
        <v>726</v>
      </c>
      <c r="F177" s="223" t="s">
        <v>727</v>
      </c>
      <c r="G177" s="224" t="s">
        <v>142</v>
      </c>
      <c r="H177" s="225">
        <v>10</v>
      </c>
      <c r="I177" s="226"/>
      <c r="J177" s="227">
        <f>ROUND(I177*H177,2)</f>
        <v>0</v>
      </c>
      <c r="K177" s="223" t="s">
        <v>143</v>
      </c>
      <c r="L177" s="31"/>
      <c r="M177" s="138" t="s">
        <v>1</v>
      </c>
      <c r="N177" s="139" t="s">
        <v>46</v>
      </c>
      <c r="P177" s="140">
        <f>O177*H177</f>
        <v>0</v>
      </c>
      <c r="Q177" s="140">
        <v>6.3829999999999998E-2</v>
      </c>
      <c r="R177" s="140">
        <f>Q177*H177</f>
        <v>0.63829999999999998</v>
      </c>
      <c r="S177" s="140">
        <v>0</v>
      </c>
      <c r="T177" s="141">
        <f>S177*H177</f>
        <v>0</v>
      </c>
      <c r="AR177" s="142" t="s">
        <v>144</v>
      </c>
      <c r="AT177" s="142" t="s">
        <v>139</v>
      </c>
      <c r="AU177" s="142" t="s">
        <v>91</v>
      </c>
      <c r="AY177" s="15" t="s">
        <v>137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89</v>
      </c>
      <c r="BK177" s="143">
        <f>ROUND(I177*H177,2)</f>
        <v>0</v>
      </c>
      <c r="BL177" s="15" t="s">
        <v>144</v>
      </c>
      <c r="BM177" s="142" t="s">
        <v>728</v>
      </c>
    </row>
    <row r="178" spans="2:65" s="12" customFormat="1">
      <c r="B178" s="144"/>
      <c r="C178" s="228"/>
      <c r="D178" s="229" t="s">
        <v>146</v>
      </c>
      <c r="E178" s="230" t="s">
        <v>1</v>
      </c>
      <c r="F178" s="231" t="s">
        <v>169</v>
      </c>
      <c r="G178" s="228"/>
      <c r="H178" s="232">
        <v>10</v>
      </c>
      <c r="I178" s="233"/>
      <c r="J178" s="228"/>
      <c r="K178" s="228"/>
      <c r="L178" s="144"/>
      <c r="M178" s="150"/>
      <c r="T178" s="151"/>
      <c r="AT178" s="146" t="s">
        <v>146</v>
      </c>
      <c r="AU178" s="146" t="s">
        <v>91</v>
      </c>
      <c r="AV178" s="12" t="s">
        <v>91</v>
      </c>
      <c r="AW178" s="12" t="s">
        <v>38</v>
      </c>
      <c r="AX178" s="12" t="s">
        <v>89</v>
      </c>
      <c r="AY178" s="146" t="s">
        <v>137</v>
      </c>
    </row>
    <row r="179" spans="2:65" s="1" customFormat="1" ht="16.5" customHeight="1">
      <c r="B179" s="31"/>
      <c r="C179" s="234" t="s">
        <v>280</v>
      </c>
      <c r="D179" s="234" t="s">
        <v>233</v>
      </c>
      <c r="E179" s="235" t="s">
        <v>729</v>
      </c>
      <c r="F179" s="236" t="s">
        <v>730</v>
      </c>
      <c r="G179" s="237" t="s">
        <v>142</v>
      </c>
      <c r="H179" s="238">
        <v>10</v>
      </c>
      <c r="I179" s="239"/>
      <c r="J179" s="240">
        <f>ROUND(I179*H179,2)</f>
        <v>0</v>
      </c>
      <c r="K179" s="236" t="s">
        <v>143</v>
      </c>
      <c r="L179" s="166"/>
      <c r="M179" s="167" t="s">
        <v>1</v>
      </c>
      <c r="N179" s="168" t="s">
        <v>46</v>
      </c>
      <c r="P179" s="140">
        <f>O179*H179</f>
        <v>0</v>
      </c>
      <c r="Q179" s="140">
        <v>7.3000000000000001E-3</v>
      </c>
      <c r="R179" s="140">
        <f>Q179*H179</f>
        <v>7.2999999999999995E-2</v>
      </c>
      <c r="S179" s="140">
        <v>0</v>
      </c>
      <c r="T179" s="141">
        <f>S179*H179</f>
        <v>0</v>
      </c>
      <c r="AR179" s="142" t="s">
        <v>182</v>
      </c>
      <c r="AT179" s="142" t="s">
        <v>233</v>
      </c>
      <c r="AU179" s="142" t="s">
        <v>91</v>
      </c>
      <c r="AY179" s="15" t="s">
        <v>137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89</v>
      </c>
      <c r="BK179" s="143">
        <f>ROUND(I179*H179,2)</f>
        <v>0</v>
      </c>
      <c r="BL179" s="15" t="s">
        <v>144</v>
      </c>
      <c r="BM179" s="142" t="s">
        <v>731</v>
      </c>
    </row>
    <row r="180" spans="2:65" s="12" customFormat="1">
      <c r="B180" s="144"/>
      <c r="C180" s="228"/>
      <c r="D180" s="229" t="s">
        <v>146</v>
      </c>
      <c r="E180" s="230" t="s">
        <v>1</v>
      </c>
      <c r="F180" s="231" t="s">
        <v>169</v>
      </c>
      <c r="G180" s="228"/>
      <c r="H180" s="232">
        <v>10</v>
      </c>
      <c r="I180" s="233"/>
      <c r="J180" s="228"/>
      <c r="K180" s="228"/>
      <c r="L180" s="144"/>
      <c r="M180" s="150"/>
      <c r="T180" s="151"/>
      <c r="AT180" s="146" t="s">
        <v>146</v>
      </c>
      <c r="AU180" s="146" t="s">
        <v>91</v>
      </c>
      <c r="AV180" s="12" t="s">
        <v>91</v>
      </c>
      <c r="AW180" s="12" t="s">
        <v>38</v>
      </c>
      <c r="AX180" s="12" t="s">
        <v>89</v>
      </c>
      <c r="AY180" s="146" t="s">
        <v>137</v>
      </c>
    </row>
    <row r="181" spans="2:65" s="1" customFormat="1" ht="16.5" customHeight="1">
      <c r="B181" s="31"/>
      <c r="C181" s="234" t="s">
        <v>284</v>
      </c>
      <c r="D181" s="234" t="s">
        <v>233</v>
      </c>
      <c r="E181" s="235" t="s">
        <v>732</v>
      </c>
      <c r="F181" s="236" t="s">
        <v>733</v>
      </c>
      <c r="G181" s="237" t="s">
        <v>142</v>
      </c>
      <c r="H181" s="238">
        <v>10</v>
      </c>
      <c r="I181" s="239"/>
      <c r="J181" s="240">
        <f>ROUND(I181*H181,2)</f>
        <v>0</v>
      </c>
      <c r="K181" s="236" t="s">
        <v>143</v>
      </c>
      <c r="L181" s="166"/>
      <c r="M181" s="167" t="s">
        <v>1</v>
      </c>
      <c r="N181" s="168" t="s">
        <v>46</v>
      </c>
      <c r="P181" s="140">
        <f>O181*H181</f>
        <v>0</v>
      </c>
      <c r="Q181" s="140">
        <v>2.9999999999999997E-4</v>
      </c>
      <c r="R181" s="140">
        <f>Q181*H181</f>
        <v>2.9999999999999996E-3</v>
      </c>
      <c r="S181" s="140">
        <v>0</v>
      </c>
      <c r="T181" s="141">
        <f>S181*H181</f>
        <v>0</v>
      </c>
      <c r="AR181" s="142" t="s">
        <v>182</v>
      </c>
      <c r="AT181" s="142" t="s">
        <v>233</v>
      </c>
      <c r="AU181" s="142" t="s">
        <v>91</v>
      </c>
      <c r="AY181" s="15" t="s">
        <v>137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89</v>
      </c>
      <c r="BK181" s="143">
        <f>ROUND(I181*H181,2)</f>
        <v>0</v>
      </c>
      <c r="BL181" s="15" t="s">
        <v>144</v>
      </c>
      <c r="BM181" s="142" t="s">
        <v>734</v>
      </c>
    </row>
    <row r="182" spans="2:65" s="12" customFormat="1">
      <c r="B182" s="144"/>
      <c r="C182" s="228"/>
      <c r="D182" s="229" t="s">
        <v>146</v>
      </c>
      <c r="E182" s="230" t="s">
        <v>1</v>
      </c>
      <c r="F182" s="231" t="s">
        <v>169</v>
      </c>
      <c r="G182" s="228"/>
      <c r="H182" s="232">
        <v>10</v>
      </c>
      <c r="I182" s="233"/>
      <c r="J182" s="228"/>
      <c r="K182" s="228"/>
      <c r="L182" s="144"/>
      <c r="M182" s="150"/>
      <c r="T182" s="151"/>
      <c r="AT182" s="146" t="s">
        <v>146</v>
      </c>
      <c r="AU182" s="146" t="s">
        <v>91</v>
      </c>
      <c r="AV182" s="12" t="s">
        <v>91</v>
      </c>
      <c r="AW182" s="12" t="s">
        <v>38</v>
      </c>
      <c r="AX182" s="12" t="s">
        <v>89</v>
      </c>
      <c r="AY182" s="146" t="s">
        <v>137</v>
      </c>
    </row>
    <row r="183" spans="2:65" s="1" customFormat="1" ht="16.5" customHeight="1">
      <c r="B183" s="31"/>
      <c r="C183" s="131" t="s">
        <v>289</v>
      </c>
      <c r="D183" s="131" t="s">
        <v>139</v>
      </c>
      <c r="E183" s="132" t="s">
        <v>735</v>
      </c>
      <c r="F183" s="133" t="s">
        <v>736</v>
      </c>
      <c r="G183" s="134" t="s">
        <v>173</v>
      </c>
      <c r="H183" s="135">
        <v>40</v>
      </c>
      <c r="I183" s="136"/>
      <c r="J183" s="137">
        <f>ROUND(I183*H183,2)</f>
        <v>0</v>
      </c>
      <c r="K183" s="133" t="s">
        <v>793</v>
      </c>
      <c r="L183" s="31"/>
      <c r="M183" s="138" t="s">
        <v>1</v>
      </c>
      <c r="N183" s="139" t="s">
        <v>46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144</v>
      </c>
      <c r="AT183" s="142" t="s">
        <v>139</v>
      </c>
      <c r="AU183" s="142" t="s">
        <v>91</v>
      </c>
      <c r="AY183" s="15" t="s">
        <v>137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89</v>
      </c>
      <c r="BK183" s="143">
        <f>ROUND(I183*H183,2)</f>
        <v>0</v>
      </c>
      <c r="BL183" s="15" t="s">
        <v>144</v>
      </c>
      <c r="BM183" s="142" t="s">
        <v>737</v>
      </c>
    </row>
    <row r="184" spans="2:65" s="12" customFormat="1">
      <c r="B184" s="144"/>
      <c r="D184" s="145" t="s">
        <v>146</v>
      </c>
      <c r="E184" s="146" t="s">
        <v>1</v>
      </c>
      <c r="F184" s="147" t="s">
        <v>738</v>
      </c>
      <c r="H184" s="148">
        <v>40</v>
      </c>
      <c r="I184" s="149"/>
      <c r="L184" s="144"/>
      <c r="M184" s="150"/>
      <c r="T184" s="151"/>
      <c r="AT184" s="146" t="s">
        <v>146</v>
      </c>
      <c r="AU184" s="146" t="s">
        <v>91</v>
      </c>
      <c r="AV184" s="12" t="s">
        <v>91</v>
      </c>
      <c r="AW184" s="12" t="s">
        <v>38</v>
      </c>
      <c r="AX184" s="12" t="s">
        <v>89</v>
      </c>
      <c r="AY184" s="146" t="s">
        <v>137</v>
      </c>
    </row>
    <row r="185" spans="2:65" s="11" customFormat="1" ht="22.9" customHeight="1">
      <c r="B185" s="119"/>
      <c r="D185" s="120" t="s">
        <v>80</v>
      </c>
      <c r="E185" s="129" t="s">
        <v>188</v>
      </c>
      <c r="F185" s="129" t="s">
        <v>570</v>
      </c>
      <c r="I185" s="122"/>
      <c r="J185" s="130">
        <f>BK185</f>
        <v>0</v>
      </c>
      <c r="L185" s="119"/>
      <c r="M185" s="124"/>
      <c r="P185" s="125">
        <f>P186</f>
        <v>0</v>
      </c>
      <c r="R185" s="125">
        <f>R186</f>
        <v>0</v>
      </c>
      <c r="T185" s="126">
        <f>T186</f>
        <v>0</v>
      </c>
      <c r="AR185" s="120" t="s">
        <v>89</v>
      </c>
      <c r="AT185" s="127" t="s">
        <v>80</v>
      </c>
      <c r="AU185" s="127" t="s">
        <v>89</v>
      </c>
      <c r="AY185" s="120" t="s">
        <v>137</v>
      </c>
      <c r="BK185" s="128">
        <f>BK186</f>
        <v>0</v>
      </c>
    </row>
    <row r="186" spans="2:65" s="11" customFormat="1" ht="20.85" customHeight="1">
      <c r="B186" s="119"/>
      <c r="D186" s="120" t="s">
        <v>80</v>
      </c>
      <c r="E186" s="129" t="s">
        <v>591</v>
      </c>
      <c r="F186" s="129" t="s">
        <v>592</v>
      </c>
      <c r="I186" s="122"/>
      <c r="J186" s="130">
        <f>BK186</f>
        <v>0</v>
      </c>
      <c r="L186" s="119"/>
      <c r="M186" s="124"/>
      <c r="P186" s="125">
        <v>0</v>
      </c>
      <c r="R186" s="125">
        <v>0</v>
      </c>
      <c r="T186" s="126">
        <v>0</v>
      </c>
      <c r="AR186" s="120" t="s">
        <v>89</v>
      </c>
      <c r="AT186" s="127" t="s">
        <v>80</v>
      </c>
      <c r="AU186" s="127" t="s">
        <v>91</v>
      </c>
      <c r="AY186" s="120" t="s">
        <v>137</v>
      </c>
      <c r="BK186" s="128">
        <v>0</v>
      </c>
    </row>
    <row r="187" spans="2:65" s="11" customFormat="1" ht="22.9" customHeight="1">
      <c r="B187" s="119"/>
      <c r="D187" s="120" t="s">
        <v>80</v>
      </c>
      <c r="E187" s="129" t="s">
        <v>620</v>
      </c>
      <c r="F187" s="129" t="s">
        <v>592</v>
      </c>
      <c r="I187" s="122"/>
      <c r="J187" s="130">
        <f>BK187</f>
        <v>0</v>
      </c>
      <c r="L187" s="119"/>
      <c r="M187" s="124"/>
      <c r="P187" s="125">
        <f>P188</f>
        <v>0</v>
      </c>
      <c r="R187" s="125">
        <f>R188</f>
        <v>0</v>
      </c>
      <c r="T187" s="126">
        <f>T188</f>
        <v>0</v>
      </c>
      <c r="AR187" s="120" t="s">
        <v>89</v>
      </c>
      <c r="AT187" s="127" t="s">
        <v>80</v>
      </c>
      <c r="AU187" s="127" t="s">
        <v>89</v>
      </c>
      <c r="AY187" s="120" t="s">
        <v>137</v>
      </c>
      <c r="BK187" s="128">
        <f>BK188</f>
        <v>0</v>
      </c>
    </row>
    <row r="188" spans="2:65" s="1" customFormat="1" ht="16.5" customHeight="1">
      <c r="B188" s="31"/>
      <c r="C188" s="131" t="s">
        <v>294</v>
      </c>
      <c r="D188" s="131" t="s">
        <v>139</v>
      </c>
      <c r="E188" s="132" t="s">
        <v>622</v>
      </c>
      <c r="F188" s="133" t="s">
        <v>623</v>
      </c>
      <c r="G188" s="134" t="s">
        <v>224</v>
      </c>
      <c r="H188" s="135">
        <v>78.53</v>
      </c>
      <c r="I188" s="136"/>
      <c r="J188" s="137">
        <f>ROUND(I188*H188,2)</f>
        <v>0</v>
      </c>
      <c r="K188" s="133" t="s">
        <v>143</v>
      </c>
      <c r="L188" s="31"/>
      <c r="M188" s="172" t="s">
        <v>1</v>
      </c>
      <c r="N188" s="173" t="s">
        <v>46</v>
      </c>
      <c r="O188" s="174"/>
      <c r="P188" s="175">
        <f>O188*H188</f>
        <v>0</v>
      </c>
      <c r="Q188" s="175">
        <v>0</v>
      </c>
      <c r="R188" s="175">
        <f>Q188*H188</f>
        <v>0</v>
      </c>
      <c r="S188" s="175">
        <v>0</v>
      </c>
      <c r="T188" s="176">
        <f>S188*H188</f>
        <v>0</v>
      </c>
      <c r="AR188" s="142" t="s">
        <v>144</v>
      </c>
      <c r="AT188" s="142" t="s">
        <v>139</v>
      </c>
      <c r="AU188" s="142" t="s">
        <v>91</v>
      </c>
      <c r="AY188" s="15" t="s">
        <v>137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89</v>
      </c>
      <c r="BK188" s="143">
        <f>ROUND(I188*H188,2)</f>
        <v>0</v>
      </c>
      <c r="BL188" s="15" t="s">
        <v>144</v>
      </c>
      <c r="BM188" s="142" t="s">
        <v>739</v>
      </c>
    </row>
    <row r="189" spans="2:65" s="1" customFormat="1" ht="6.95" customHeight="1">
      <c r="B189" s="42"/>
      <c r="C189" s="43"/>
      <c r="D189" s="43"/>
      <c r="E189" s="43"/>
      <c r="F189" s="43"/>
      <c r="G189" s="43"/>
      <c r="H189" s="43"/>
      <c r="I189" s="43"/>
      <c r="J189" s="43"/>
      <c r="K189" s="43"/>
      <c r="L189" s="31"/>
    </row>
    <row r="192" spans="2:65">
      <c r="C192" s="287" t="s">
        <v>833</v>
      </c>
      <c r="D192" s="288"/>
      <c r="E192" s="288"/>
      <c r="F192" s="288"/>
      <c r="G192" s="288"/>
      <c r="H192" s="288"/>
      <c r="I192" s="288"/>
      <c r="J192" s="288"/>
      <c r="K192" s="288"/>
    </row>
    <row r="193" spans="3:11">
      <c r="C193" s="288"/>
      <c r="D193" s="288"/>
      <c r="E193" s="288"/>
      <c r="F193" s="288"/>
      <c r="G193" s="288"/>
      <c r="H193" s="288"/>
      <c r="I193" s="288"/>
      <c r="J193" s="288"/>
      <c r="K193" s="288"/>
    </row>
    <row r="194" spans="3:11">
      <c r="C194" s="288"/>
      <c r="D194" s="288"/>
      <c r="E194" s="288"/>
      <c r="F194" s="288"/>
      <c r="G194" s="288"/>
      <c r="H194" s="288"/>
      <c r="I194" s="288"/>
      <c r="J194" s="288"/>
      <c r="K194" s="288"/>
    </row>
    <row r="195" spans="3:11">
      <c r="C195" s="288"/>
      <c r="D195" s="288"/>
      <c r="E195" s="288"/>
      <c r="F195" s="288"/>
      <c r="G195" s="288"/>
      <c r="H195" s="288"/>
      <c r="I195" s="288"/>
      <c r="J195" s="288"/>
      <c r="K195" s="288"/>
    </row>
  </sheetData>
  <sheetProtection algorithmName="SHA-512" hashValue="ILBMD+vhnLXL2/XQ4Tw5XU+Pwt2fJXY73r5A2m3A8/xzyf0528w7W+oXSxTuVPacBv5yX1SrjmWkZhYi4Kjt3w==" saltValue="5McwdOzr/OF3NDkvwle/fg==" spinCount="100000" sheet="1" objects="1" scenarios="1" formatColumns="0" formatRows="0" autoFilter="0"/>
  <autoFilter ref="C121:K188" xr:uid="{00000000-0009-0000-0000-000002000000}"/>
  <mergeCells count="10">
    <mergeCell ref="C192:K195"/>
    <mergeCell ref="E86:H86"/>
    <mergeCell ref="E112:H112"/>
    <mergeCell ref="E114:H114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tabSelected="1" topLeftCell="A135" workbookViewId="0">
      <selection activeCell="F163" sqref="F162:F16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97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91</v>
      </c>
    </row>
    <row r="4" spans="2:46" ht="24.95" customHeight="1">
      <c r="B4" s="18"/>
      <c r="D4" s="19" t="s">
        <v>98</v>
      </c>
      <c r="L4" s="18"/>
      <c r="M4" s="85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90" t="str">
        <f>'Rekapitulace stavby'!K6</f>
        <v>PODIVÍN - ul. Hřbitovní, přeložka vodovodu</v>
      </c>
      <c r="F7" s="291"/>
      <c r="G7" s="291"/>
      <c r="H7" s="291"/>
      <c r="L7" s="18"/>
    </row>
    <row r="8" spans="2:46" s="1" customFormat="1" ht="12" customHeight="1">
      <c r="B8" s="31"/>
      <c r="D8" s="25" t="s">
        <v>99</v>
      </c>
      <c r="L8" s="31"/>
    </row>
    <row r="9" spans="2:46" s="1" customFormat="1" ht="16.5" customHeight="1">
      <c r="B9" s="31"/>
      <c r="E9" s="274" t="s">
        <v>120</v>
      </c>
      <c r="F9" s="289"/>
      <c r="G9" s="289"/>
      <c r="H9" s="28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5" t="s">
        <v>18</v>
      </c>
      <c r="F11" s="23" t="s">
        <v>19</v>
      </c>
      <c r="I11" s="25" t="s">
        <v>20</v>
      </c>
      <c r="J11" s="23" t="s">
        <v>740</v>
      </c>
      <c r="L11" s="31"/>
    </row>
    <row r="12" spans="2:46" s="1" customFormat="1" ht="12" customHeight="1">
      <c r="B12" s="31"/>
      <c r="D12" s="25" t="s">
        <v>22</v>
      </c>
      <c r="F12" s="23" t="s">
        <v>23</v>
      </c>
      <c r="I12" s="25" t="s">
        <v>24</v>
      </c>
      <c r="J12" s="50" t="str">
        <f>'Rekapitulace stavby'!AN8</f>
        <v>22. 6. 2023</v>
      </c>
      <c r="L12" s="31"/>
    </row>
    <row r="13" spans="2:46" s="1" customFormat="1" ht="21.75" customHeight="1">
      <c r="B13" s="31"/>
      <c r="D13" s="22" t="s">
        <v>26</v>
      </c>
      <c r="F13" s="27" t="s">
        <v>27</v>
      </c>
      <c r="I13" s="22" t="s">
        <v>28</v>
      </c>
      <c r="J13" s="27" t="s">
        <v>29</v>
      </c>
      <c r="L13" s="31"/>
    </row>
    <row r="14" spans="2:46" s="1" customFormat="1" ht="12" customHeight="1">
      <c r="B14" s="31"/>
      <c r="D14" s="25" t="s">
        <v>30</v>
      </c>
      <c r="I14" s="25" t="s">
        <v>31</v>
      </c>
      <c r="J14" s="23" t="s">
        <v>1</v>
      </c>
      <c r="L14" s="31"/>
    </row>
    <row r="15" spans="2:46" s="1" customFormat="1" ht="18" customHeight="1">
      <c r="B15" s="31"/>
      <c r="E15" s="23" t="s">
        <v>32</v>
      </c>
      <c r="I15" s="25" t="s">
        <v>33</v>
      </c>
      <c r="J15" s="23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34</v>
      </c>
      <c r="I17" s="25" t="s">
        <v>31</v>
      </c>
      <c r="J17" s="26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55"/>
      <c r="G18" s="255"/>
      <c r="H18" s="255"/>
      <c r="I18" s="25" t="s">
        <v>33</v>
      </c>
      <c r="J18" s="26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36</v>
      </c>
      <c r="I20" s="25" t="s">
        <v>31</v>
      </c>
      <c r="J20" s="23" t="s">
        <v>1</v>
      </c>
      <c r="L20" s="31"/>
    </row>
    <row r="21" spans="2:12" s="1" customFormat="1" ht="18" customHeight="1">
      <c r="B21" s="31"/>
      <c r="E21" s="23" t="s">
        <v>37</v>
      </c>
      <c r="I21" s="25" t="s">
        <v>33</v>
      </c>
      <c r="J21" s="23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39</v>
      </c>
      <c r="I23" s="25" t="s">
        <v>31</v>
      </c>
      <c r="J23" s="23" t="s">
        <v>1</v>
      </c>
      <c r="L23" s="31"/>
    </row>
    <row r="24" spans="2:12" s="1" customFormat="1" ht="18" customHeight="1">
      <c r="B24" s="31"/>
      <c r="E24" s="23" t="s">
        <v>37</v>
      </c>
      <c r="I24" s="25" t="s">
        <v>33</v>
      </c>
      <c r="J24" s="23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40</v>
      </c>
      <c r="L26" s="31"/>
    </row>
    <row r="27" spans="2:12" s="7" customFormat="1" ht="16.5" customHeight="1">
      <c r="B27" s="86"/>
      <c r="E27" s="260" t="s">
        <v>1</v>
      </c>
      <c r="F27" s="260"/>
      <c r="G27" s="260"/>
      <c r="H27" s="260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41</v>
      </c>
      <c r="J30" s="63">
        <f>ROUND(J118,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43</v>
      </c>
      <c r="I32" s="88" t="s">
        <v>42</v>
      </c>
      <c r="J32" s="88" t="s">
        <v>44</v>
      </c>
      <c r="L32" s="31"/>
    </row>
    <row r="33" spans="2:12" s="1" customFormat="1" ht="14.45" customHeight="1">
      <c r="B33" s="31"/>
      <c r="D33" s="89" t="s">
        <v>45</v>
      </c>
      <c r="E33" s="25" t="s">
        <v>46</v>
      </c>
      <c r="F33" s="90">
        <f>ROUND((SUM(BE118:BE149)),  2)</f>
        <v>0</v>
      </c>
      <c r="I33" s="91">
        <v>0.21</v>
      </c>
      <c r="J33" s="90">
        <f>ROUND(((SUM(BE118:BE149))*I33),  2)</f>
        <v>0</v>
      </c>
      <c r="L33" s="31"/>
    </row>
    <row r="34" spans="2:12" s="1" customFormat="1" ht="14.45" customHeight="1">
      <c r="B34" s="31"/>
      <c r="E34" s="25" t="s">
        <v>47</v>
      </c>
      <c r="F34" s="90">
        <f>ROUND((SUM(BF118:BF149)),  2)</f>
        <v>0</v>
      </c>
      <c r="I34" s="91">
        <v>0.15</v>
      </c>
      <c r="J34" s="90">
        <f>ROUND(((SUM(BF118:BF149))*I34),  2)</f>
        <v>0</v>
      </c>
      <c r="L34" s="31"/>
    </row>
    <row r="35" spans="2:12" s="1" customFormat="1" ht="14.45" hidden="1" customHeight="1">
      <c r="B35" s="31"/>
      <c r="E35" s="25" t="s">
        <v>48</v>
      </c>
      <c r="F35" s="90">
        <f>ROUND((SUM(BG118:BG149)),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49</v>
      </c>
      <c r="F36" s="90">
        <f>ROUND((SUM(BH118:BH149)),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50</v>
      </c>
      <c r="F37" s="90">
        <f>ROUND((SUM(BI118:BI149)),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51</v>
      </c>
      <c r="E39" s="54"/>
      <c r="F39" s="54"/>
      <c r="G39" s="94" t="s">
        <v>52</v>
      </c>
      <c r="H39" s="95" t="s">
        <v>53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s="1" customFormat="1" ht="14.45" customHeight="1">
      <c r="B49" s="31"/>
      <c r="D49" s="39" t="s">
        <v>54</v>
      </c>
      <c r="E49" s="40"/>
      <c r="F49" s="40"/>
      <c r="G49" s="39" t="s">
        <v>55</v>
      </c>
      <c r="H49" s="40"/>
      <c r="I49" s="40"/>
      <c r="J49" s="40"/>
      <c r="K49" s="40"/>
      <c r="L49" s="31"/>
    </row>
    <row r="50" spans="2:12">
      <c r="B50" s="18"/>
      <c r="L50" s="18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 s="1" customFormat="1" ht="12.75">
      <c r="B60" s="31"/>
      <c r="D60" s="41" t="s">
        <v>56</v>
      </c>
      <c r="E60" s="33"/>
      <c r="F60" s="98" t="s">
        <v>57</v>
      </c>
      <c r="G60" s="41" t="s">
        <v>56</v>
      </c>
      <c r="H60" s="33"/>
      <c r="I60" s="33"/>
      <c r="J60" s="99" t="s">
        <v>57</v>
      </c>
      <c r="K60" s="33"/>
      <c r="L60" s="31"/>
    </row>
    <row r="61" spans="2:12">
      <c r="B61" s="18"/>
      <c r="L61" s="18"/>
    </row>
    <row r="62" spans="2:12">
      <c r="B62" s="18"/>
      <c r="L62" s="18"/>
    </row>
    <row r="63" spans="2:12">
      <c r="B63" s="18"/>
      <c r="L63" s="18"/>
    </row>
    <row r="64" spans="2:12" s="1" customFormat="1" ht="12.75">
      <c r="B64" s="31"/>
      <c r="D64" s="39" t="s">
        <v>58</v>
      </c>
      <c r="E64" s="40"/>
      <c r="F64" s="40"/>
      <c r="G64" s="39" t="s">
        <v>59</v>
      </c>
      <c r="H64" s="40"/>
      <c r="I64" s="40"/>
      <c r="J64" s="40"/>
      <c r="K64" s="40"/>
      <c r="L64" s="31"/>
    </row>
    <row r="65" spans="2:12">
      <c r="B65" s="18"/>
      <c r="L65" s="18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 s="1" customFormat="1" ht="12.75">
      <c r="B75" s="31"/>
      <c r="D75" s="41" t="s">
        <v>56</v>
      </c>
      <c r="E75" s="33"/>
      <c r="F75" s="98" t="s">
        <v>57</v>
      </c>
      <c r="G75" s="41" t="s">
        <v>56</v>
      </c>
      <c r="H75" s="33"/>
      <c r="I75" s="33"/>
      <c r="J75" s="99" t="s">
        <v>57</v>
      </c>
      <c r="K75" s="33"/>
      <c r="L75" s="31"/>
    </row>
    <row r="76" spans="2:12" s="1" customFormat="1" ht="14.4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1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1"/>
    </row>
    <row r="81" spans="2:47" s="1" customFormat="1" ht="24.95" customHeight="1">
      <c r="B81" s="31"/>
      <c r="C81" s="19" t="s">
        <v>101</v>
      </c>
      <c r="L81" s="31"/>
    </row>
    <row r="82" spans="2:47" s="1" customFormat="1" ht="6.95" customHeight="1">
      <c r="B82" s="31"/>
      <c r="L82" s="31"/>
    </row>
    <row r="83" spans="2:47" s="1" customFormat="1" ht="12" customHeight="1">
      <c r="B83" s="31"/>
      <c r="C83" s="25" t="s">
        <v>16</v>
      </c>
      <c r="L83" s="31"/>
    </row>
    <row r="84" spans="2:47" s="1" customFormat="1" ht="16.5" customHeight="1">
      <c r="B84" s="31"/>
      <c r="E84" s="290" t="str">
        <f>E7</f>
        <v>PODIVÍN - ul. Hřbitovní, přeložka vodovodu</v>
      </c>
      <c r="F84" s="291"/>
      <c r="G84" s="291"/>
      <c r="H84" s="291"/>
      <c r="L84" s="31"/>
    </row>
    <row r="85" spans="2:47" s="1" customFormat="1" ht="12" customHeight="1">
      <c r="B85" s="31"/>
      <c r="C85" s="25" t="s">
        <v>99</v>
      </c>
      <c r="L85" s="31"/>
    </row>
    <row r="86" spans="2:47" s="1" customFormat="1" ht="16.5" customHeight="1">
      <c r="B86" s="31"/>
      <c r="E86" s="274" t="str">
        <f>E9</f>
        <v>VRN - Vedlejší rozpočtové náklady</v>
      </c>
      <c r="F86" s="289"/>
      <c r="G86" s="289"/>
      <c r="H86" s="289"/>
      <c r="L86" s="31"/>
    </row>
    <row r="87" spans="2:47" s="1" customFormat="1" ht="6.95" customHeight="1">
      <c r="B87" s="31"/>
      <c r="L87" s="31"/>
    </row>
    <row r="88" spans="2:47" s="1" customFormat="1" ht="12" customHeight="1">
      <c r="B88" s="31"/>
      <c r="C88" s="25" t="s">
        <v>22</v>
      </c>
      <c r="F88" s="23" t="str">
        <f>F12</f>
        <v>Podivín, ul.Hřbitovní</v>
      </c>
      <c r="I88" s="25" t="s">
        <v>24</v>
      </c>
      <c r="J88" s="50" t="str">
        <f>IF(J12="","",J12)</f>
        <v>22. 6. 2023</v>
      </c>
      <c r="L88" s="31"/>
    </row>
    <row r="89" spans="2:47" s="1" customFormat="1" ht="6.95" customHeight="1">
      <c r="B89" s="31"/>
      <c r="L89" s="31"/>
    </row>
    <row r="90" spans="2:47" s="1" customFormat="1" ht="15.2" customHeight="1">
      <c r="B90" s="31"/>
      <c r="C90" s="25" t="s">
        <v>30</v>
      </c>
      <c r="F90" s="23" t="str">
        <f>E15</f>
        <v>Vodovody a kanalizace Břeclav, a.s.</v>
      </c>
      <c r="I90" s="25" t="s">
        <v>36</v>
      </c>
      <c r="J90" s="29" t="str">
        <f>E21</f>
        <v>Jiří Třináctý, DiS.</v>
      </c>
      <c r="L90" s="31"/>
    </row>
    <row r="91" spans="2:47" s="1" customFormat="1" ht="15.2" customHeight="1">
      <c r="B91" s="31"/>
      <c r="C91" s="25" t="s">
        <v>34</v>
      </c>
      <c r="F91" s="23" t="str">
        <f>IF(E18="","",E18)</f>
        <v>Vyplň údaj</v>
      </c>
      <c r="I91" s="25" t="s">
        <v>39</v>
      </c>
      <c r="J91" s="29" t="str">
        <f>E24</f>
        <v>Jiří Třináctý, DiS.</v>
      </c>
      <c r="L91" s="31"/>
    </row>
    <row r="92" spans="2:47" s="1" customFormat="1" ht="10.35" customHeight="1">
      <c r="B92" s="31"/>
      <c r="L92" s="31"/>
    </row>
    <row r="93" spans="2:47" s="1" customFormat="1" ht="29.25" customHeight="1">
      <c r="B93" s="31"/>
      <c r="C93" s="100" t="s">
        <v>102</v>
      </c>
      <c r="D93" s="92"/>
      <c r="E93" s="92"/>
      <c r="F93" s="92"/>
      <c r="G93" s="92"/>
      <c r="H93" s="92"/>
      <c r="I93" s="92"/>
      <c r="J93" s="101" t="s">
        <v>103</v>
      </c>
      <c r="K93" s="92"/>
      <c r="L93" s="31"/>
    </row>
    <row r="94" spans="2:47" s="1" customFormat="1" ht="10.35" customHeight="1">
      <c r="B94" s="31"/>
      <c r="L94" s="31"/>
    </row>
    <row r="95" spans="2:47" s="1" customFormat="1" ht="22.9" customHeight="1">
      <c r="B95" s="31"/>
      <c r="C95" s="102" t="s">
        <v>104</v>
      </c>
      <c r="J95" s="63">
        <f>J118</f>
        <v>0</v>
      </c>
      <c r="L95" s="31"/>
      <c r="AU95" s="15" t="s">
        <v>105</v>
      </c>
    </row>
    <row r="96" spans="2:47" s="8" customFormat="1" ht="24.95" customHeight="1">
      <c r="B96" s="103"/>
      <c r="D96" s="104" t="s">
        <v>120</v>
      </c>
      <c r="E96" s="105"/>
      <c r="F96" s="105"/>
      <c r="G96" s="105"/>
      <c r="H96" s="105"/>
      <c r="I96" s="105"/>
      <c r="J96" s="106">
        <f>J119</f>
        <v>0</v>
      </c>
      <c r="L96" s="103"/>
    </row>
    <row r="97" spans="2:12" s="9" customFormat="1" ht="19.899999999999999" customHeight="1">
      <c r="B97" s="107"/>
      <c r="D97" s="108" t="s">
        <v>741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2:12" s="9" customFormat="1" ht="19.899999999999999" customHeight="1">
      <c r="B98" s="107"/>
      <c r="D98" s="246" t="s">
        <v>742</v>
      </c>
      <c r="E98" s="247"/>
      <c r="F98" s="247"/>
      <c r="G98" s="247"/>
      <c r="H98" s="247"/>
      <c r="I98" s="247"/>
      <c r="J98" s="248">
        <f>J147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1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1"/>
    </row>
    <row r="105" spans="2:12" s="1" customFormat="1" ht="24.95" customHeight="1">
      <c r="B105" s="31"/>
      <c r="C105" s="19" t="s">
        <v>122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5" t="s">
        <v>16</v>
      </c>
      <c r="L107" s="31"/>
    </row>
    <row r="108" spans="2:12" s="1" customFormat="1" ht="16.5" customHeight="1">
      <c r="B108" s="31"/>
      <c r="E108" s="290" t="str">
        <f>E7</f>
        <v>PODIVÍN - ul. Hřbitovní, přeložka vodovodu</v>
      </c>
      <c r="F108" s="291"/>
      <c r="G108" s="291"/>
      <c r="H108" s="291"/>
      <c r="L108" s="31"/>
    </row>
    <row r="109" spans="2:12" s="1" customFormat="1" ht="12" customHeight="1">
      <c r="B109" s="31"/>
      <c r="C109" s="25" t="s">
        <v>99</v>
      </c>
      <c r="L109" s="31"/>
    </row>
    <row r="110" spans="2:12" s="1" customFormat="1" ht="16.5" customHeight="1">
      <c r="B110" s="31"/>
      <c r="E110" s="274" t="str">
        <f>E9</f>
        <v>VRN - Vedlejší rozpočtové náklady</v>
      </c>
      <c r="F110" s="289"/>
      <c r="G110" s="289"/>
      <c r="H110" s="289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5" t="s">
        <v>22</v>
      </c>
      <c r="F112" s="23" t="str">
        <f>F12</f>
        <v>Podivín, ul.Hřbitovní</v>
      </c>
      <c r="I112" s="25" t="s">
        <v>24</v>
      </c>
      <c r="J112" s="50" t="str">
        <f>IF(J12="","",J12)</f>
        <v>22. 6. 2023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5" t="s">
        <v>30</v>
      </c>
      <c r="F114" s="23" t="str">
        <f>E15</f>
        <v>Vodovody a kanalizace Břeclav, a.s.</v>
      </c>
      <c r="I114" s="25" t="s">
        <v>36</v>
      </c>
      <c r="J114" s="29" t="str">
        <f>E21</f>
        <v>Jiří Třináctý, DiS.</v>
      </c>
      <c r="L114" s="31"/>
    </row>
    <row r="115" spans="2:65" s="1" customFormat="1" ht="15.2" customHeight="1">
      <c r="B115" s="31"/>
      <c r="C115" s="25" t="s">
        <v>34</v>
      </c>
      <c r="F115" s="23" t="str">
        <f>IF(E18="","",E18)</f>
        <v>Vyplň údaj</v>
      </c>
      <c r="I115" s="25" t="s">
        <v>39</v>
      </c>
      <c r="J115" s="29" t="str">
        <f>E24</f>
        <v>Jiří Třináctý, DiS.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123</v>
      </c>
      <c r="D117" s="113" t="s">
        <v>66</v>
      </c>
      <c r="E117" s="113" t="s">
        <v>62</v>
      </c>
      <c r="F117" s="113" t="s">
        <v>63</v>
      </c>
      <c r="G117" s="113" t="s">
        <v>124</v>
      </c>
      <c r="H117" s="113" t="s">
        <v>125</v>
      </c>
      <c r="I117" s="113" t="s">
        <v>126</v>
      </c>
      <c r="J117" s="113" t="s">
        <v>103</v>
      </c>
      <c r="K117" s="114" t="s">
        <v>127</v>
      </c>
      <c r="L117" s="111"/>
      <c r="M117" s="56" t="s">
        <v>1</v>
      </c>
      <c r="N117" s="57" t="s">
        <v>45</v>
      </c>
      <c r="O117" s="57" t="s">
        <v>128</v>
      </c>
      <c r="P117" s="57" t="s">
        <v>129</v>
      </c>
      <c r="Q117" s="57" t="s">
        <v>130</v>
      </c>
      <c r="R117" s="57" t="s">
        <v>131</v>
      </c>
      <c r="S117" s="57" t="s">
        <v>132</v>
      </c>
      <c r="T117" s="58" t="s">
        <v>133</v>
      </c>
    </row>
    <row r="118" spans="2:65" s="1" customFormat="1" ht="22.9" customHeight="1">
      <c r="B118" s="31"/>
      <c r="C118" s="61" t="s">
        <v>134</v>
      </c>
      <c r="J118" s="115">
        <f>BK118</f>
        <v>0</v>
      </c>
      <c r="L118" s="31"/>
      <c r="M118" s="59"/>
      <c r="N118" s="51"/>
      <c r="O118" s="51"/>
      <c r="P118" s="116">
        <f>P119</f>
        <v>0</v>
      </c>
      <c r="Q118" s="51"/>
      <c r="R118" s="116">
        <f>R119</f>
        <v>0</v>
      </c>
      <c r="S118" s="51"/>
      <c r="T118" s="117">
        <f>T119</f>
        <v>0</v>
      </c>
      <c r="AT118" s="15" t="s">
        <v>80</v>
      </c>
      <c r="AU118" s="15" t="s">
        <v>105</v>
      </c>
      <c r="BK118" s="118">
        <f>BK119</f>
        <v>0</v>
      </c>
    </row>
    <row r="119" spans="2:65" s="11" customFormat="1" ht="25.9" customHeight="1">
      <c r="B119" s="119"/>
      <c r="D119" s="120" t="s">
        <v>80</v>
      </c>
      <c r="E119" s="121" t="s">
        <v>95</v>
      </c>
      <c r="F119" s="121" t="s">
        <v>96</v>
      </c>
      <c r="I119" s="122"/>
      <c r="J119" s="123">
        <f>BK119</f>
        <v>0</v>
      </c>
      <c r="L119" s="119"/>
      <c r="M119" s="124"/>
      <c r="P119" s="125">
        <f>P120+P147</f>
        <v>0</v>
      </c>
      <c r="R119" s="125">
        <f>R120+R147</f>
        <v>0</v>
      </c>
      <c r="T119" s="126">
        <f>T120+T147</f>
        <v>0</v>
      </c>
      <c r="AR119" s="120" t="s">
        <v>164</v>
      </c>
      <c r="AT119" s="127" t="s">
        <v>80</v>
      </c>
      <c r="AU119" s="127" t="s">
        <v>81</v>
      </c>
      <c r="AY119" s="120" t="s">
        <v>137</v>
      </c>
      <c r="BK119" s="128">
        <f>BK120+BK147</f>
        <v>0</v>
      </c>
    </row>
    <row r="120" spans="2:65" s="11" customFormat="1" ht="22.9" customHeight="1">
      <c r="B120" s="119"/>
      <c r="D120" s="120" t="s">
        <v>80</v>
      </c>
      <c r="E120" s="129" t="s">
        <v>81</v>
      </c>
      <c r="F120" s="129" t="s">
        <v>96</v>
      </c>
      <c r="I120" s="122"/>
      <c r="J120" s="130">
        <f>BK120</f>
        <v>0</v>
      </c>
      <c r="L120" s="119"/>
      <c r="M120" s="124"/>
      <c r="P120" s="125">
        <f>SUM(P121:P146)</f>
        <v>0</v>
      </c>
      <c r="R120" s="125">
        <f>SUM(R121:R146)</f>
        <v>0</v>
      </c>
      <c r="T120" s="126">
        <f>SUM(T121:T146)</f>
        <v>0</v>
      </c>
      <c r="AR120" s="120" t="s">
        <v>164</v>
      </c>
      <c r="AT120" s="127" t="s">
        <v>80</v>
      </c>
      <c r="AU120" s="127" t="s">
        <v>89</v>
      </c>
      <c r="AY120" s="120" t="s">
        <v>137</v>
      </c>
      <c r="BK120" s="128">
        <f>SUM(BK121:BK146)</f>
        <v>0</v>
      </c>
    </row>
    <row r="121" spans="2:65" s="1" customFormat="1" ht="24.2" customHeight="1">
      <c r="B121" s="31"/>
      <c r="C121" s="131" t="s">
        <v>89</v>
      </c>
      <c r="D121" s="131" t="s">
        <v>139</v>
      </c>
      <c r="E121" s="132" t="s">
        <v>743</v>
      </c>
      <c r="F121" s="133" t="s">
        <v>744</v>
      </c>
      <c r="G121" s="134" t="s">
        <v>745</v>
      </c>
      <c r="H121" s="135">
        <v>1</v>
      </c>
      <c r="I121" s="136"/>
      <c r="J121" s="137">
        <f>ROUND(I121*H121,2)</f>
        <v>0</v>
      </c>
      <c r="K121" s="133" t="s">
        <v>794</v>
      </c>
      <c r="L121" s="31"/>
      <c r="M121" s="138" t="s">
        <v>1</v>
      </c>
      <c r="N121" s="139" t="s">
        <v>46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650</v>
      </c>
      <c r="AT121" s="142" t="s">
        <v>139</v>
      </c>
      <c r="AU121" s="142" t="s">
        <v>91</v>
      </c>
      <c r="AY121" s="15" t="s">
        <v>137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5" t="s">
        <v>89</v>
      </c>
      <c r="BK121" s="143">
        <f>ROUND(I121*H121,2)</f>
        <v>0</v>
      </c>
      <c r="BL121" s="15" t="s">
        <v>650</v>
      </c>
      <c r="BM121" s="142" t="s">
        <v>746</v>
      </c>
    </row>
    <row r="122" spans="2:65" s="12" customFormat="1">
      <c r="B122" s="144"/>
      <c r="D122" s="145" t="s">
        <v>146</v>
      </c>
      <c r="E122" s="146" t="s">
        <v>1</v>
      </c>
      <c r="F122" s="147" t="s">
        <v>89</v>
      </c>
      <c r="H122" s="148">
        <v>1</v>
      </c>
      <c r="I122" s="149"/>
      <c r="L122" s="144"/>
      <c r="M122" s="150"/>
      <c r="T122" s="151"/>
      <c r="AT122" s="146" t="s">
        <v>146</v>
      </c>
      <c r="AU122" s="146" t="s">
        <v>91</v>
      </c>
      <c r="AV122" s="12" t="s">
        <v>91</v>
      </c>
      <c r="AW122" s="12" t="s">
        <v>38</v>
      </c>
      <c r="AX122" s="12" t="s">
        <v>89</v>
      </c>
      <c r="AY122" s="146" t="s">
        <v>137</v>
      </c>
    </row>
    <row r="123" spans="2:65" s="1" customFormat="1" ht="24.2" customHeight="1">
      <c r="B123" s="31"/>
      <c r="C123" s="131" t="s">
        <v>91</v>
      </c>
      <c r="D123" s="131" t="s">
        <v>139</v>
      </c>
      <c r="E123" s="132" t="s">
        <v>747</v>
      </c>
      <c r="F123" s="133" t="s">
        <v>748</v>
      </c>
      <c r="G123" s="134" t="s">
        <v>745</v>
      </c>
      <c r="H123" s="135">
        <v>1</v>
      </c>
      <c r="I123" s="136"/>
      <c r="J123" s="137">
        <f>ROUND(I123*H123,2)</f>
        <v>0</v>
      </c>
      <c r="K123" s="133" t="s">
        <v>794</v>
      </c>
      <c r="L123" s="31"/>
      <c r="M123" s="138" t="s">
        <v>1</v>
      </c>
      <c r="N123" s="139" t="s">
        <v>46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650</v>
      </c>
      <c r="AT123" s="142" t="s">
        <v>139</v>
      </c>
      <c r="AU123" s="142" t="s">
        <v>91</v>
      </c>
      <c r="AY123" s="15" t="s">
        <v>137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89</v>
      </c>
      <c r="BK123" s="143">
        <f>ROUND(I123*H123,2)</f>
        <v>0</v>
      </c>
      <c r="BL123" s="15" t="s">
        <v>650</v>
      </c>
      <c r="BM123" s="142" t="s">
        <v>749</v>
      </c>
    </row>
    <row r="124" spans="2:65" s="12" customFormat="1">
      <c r="B124" s="144"/>
      <c r="D124" s="145" t="s">
        <v>146</v>
      </c>
      <c r="E124" s="146" t="s">
        <v>1</v>
      </c>
      <c r="F124" s="147" t="s">
        <v>89</v>
      </c>
      <c r="H124" s="148">
        <v>1</v>
      </c>
      <c r="I124" s="149"/>
      <c r="L124" s="144"/>
      <c r="M124" s="150"/>
      <c r="T124" s="151"/>
      <c r="AT124" s="146" t="s">
        <v>146</v>
      </c>
      <c r="AU124" s="146" t="s">
        <v>91</v>
      </c>
      <c r="AV124" s="12" t="s">
        <v>91</v>
      </c>
      <c r="AW124" s="12" t="s">
        <v>38</v>
      </c>
      <c r="AX124" s="12" t="s">
        <v>89</v>
      </c>
      <c r="AY124" s="146" t="s">
        <v>137</v>
      </c>
    </row>
    <row r="125" spans="2:65" s="1" customFormat="1" ht="16.5" customHeight="1">
      <c r="B125" s="31"/>
      <c r="C125" s="221" t="s">
        <v>154</v>
      </c>
      <c r="D125" s="221" t="s">
        <v>139</v>
      </c>
      <c r="E125" s="222" t="s">
        <v>750</v>
      </c>
      <c r="F125" s="223" t="s">
        <v>751</v>
      </c>
      <c r="G125" s="224" t="s">
        <v>161</v>
      </c>
      <c r="H125" s="225">
        <v>20</v>
      </c>
      <c r="I125" s="226"/>
      <c r="J125" s="227">
        <f>ROUND(I125*H125,2)</f>
        <v>0</v>
      </c>
      <c r="K125" s="223" t="s">
        <v>794</v>
      </c>
      <c r="L125" s="31"/>
      <c r="M125" s="138" t="s">
        <v>1</v>
      </c>
      <c r="N125" s="139" t="s">
        <v>46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650</v>
      </c>
      <c r="AT125" s="142" t="s">
        <v>139</v>
      </c>
      <c r="AU125" s="142" t="s">
        <v>91</v>
      </c>
      <c r="AY125" s="15" t="s">
        <v>137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89</v>
      </c>
      <c r="BK125" s="143">
        <f>ROUND(I125*H125,2)</f>
        <v>0</v>
      </c>
      <c r="BL125" s="15" t="s">
        <v>650</v>
      </c>
      <c r="BM125" s="142" t="s">
        <v>752</v>
      </c>
    </row>
    <row r="126" spans="2:65" s="12" customFormat="1">
      <c r="B126" s="144"/>
      <c r="C126" s="228"/>
      <c r="D126" s="229" t="s">
        <v>146</v>
      </c>
      <c r="E126" s="230" t="s">
        <v>1</v>
      </c>
      <c r="F126" s="231" t="s">
        <v>244</v>
      </c>
      <c r="G126" s="228"/>
      <c r="H126" s="232">
        <v>20</v>
      </c>
      <c r="I126" s="233"/>
      <c r="J126" s="228"/>
      <c r="K126" s="228"/>
      <c r="L126" s="144"/>
      <c r="M126" s="150"/>
      <c r="T126" s="151"/>
      <c r="AT126" s="146" t="s">
        <v>146</v>
      </c>
      <c r="AU126" s="146" t="s">
        <v>91</v>
      </c>
      <c r="AV126" s="12" t="s">
        <v>91</v>
      </c>
      <c r="AW126" s="12" t="s">
        <v>38</v>
      </c>
      <c r="AX126" s="12" t="s">
        <v>89</v>
      </c>
      <c r="AY126" s="146" t="s">
        <v>137</v>
      </c>
    </row>
    <row r="127" spans="2:65" s="1" customFormat="1" ht="24.2" customHeight="1">
      <c r="B127" s="31"/>
      <c r="C127" s="131" t="s">
        <v>144</v>
      </c>
      <c r="D127" s="131" t="s">
        <v>139</v>
      </c>
      <c r="E127" s="132" t="s">
        <v>753</v>
      </c>
      <c r="F127" s="133" t="s">
        <v>754</v>
      </c>
      <c r="G127" s="134" t="s">
        <v>745</v>
      </c>
      <c r="H127" s="135">
        <v>1</v>
      </c>
      <c r="I127" s="136"/>
      <c r="J127" s="137">
        <f>ROUND(I127*H127,2)</f>
        <v>0</v>
      </c>
      <c r="K127" s="133" t="s">
        <v>794</v>
      </c>
      <c r="L127" s="31"/>
      <c r="M127" s="138" t="s">
        <v>1</v>
      </c>
      <c r="N127" s="139" t="s">
        <v>46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650</v>
      </c>
      <c r="AT127" s="142" t="s">
        <v>139</v>
      </c>
      <c r="AU127" s="142" t="s">
        <v>91</v>
      </c>
      <c r="AY127" s="15" t="s">
        <v>137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89</v>
      </c>
      <c r="BK127" s="143">
        <f>ROUND(I127*H127,2)</f>
        <v>0</v>
      </c>
      <c r="BL127" s="15" t="s">
        <v>650</v>
      </c>
      <c r="BM127" s="142" t="s">
        <v>755</v>
      </c>
    </row>
    <row r="128" spans="2:65" s="12" customFormat="1">
      <c r="B128" s="144"/>
      <c r="D128" s="145" t="s">
        <v>146</v>
      </c>
      <c r="E128" s="146" t="s">
        <v>1</v>
      </c>
      <c r="F128" s="147" t="s">
        <v>89</v>
      </c>
      <c r="H128" s="148">
        <v>1</v>
      </c>
      <c r="I128" s="149"/>
      <c r="L128" s="144"/>
      <c r="M128" s="150"/>
      <c r="T128" s="151"/>
      <c r="AT128" s="146" t="s">
        <v>146</v>
      </c>
      <c r="AU128" s="146" t="s">
        <v>91</v>
      </c>
      <c r="AV128" s="12" t="s">
        <v>91</v>
      </c>
      <c r="AW128" s="12" t="s">
        <v>38</v>
      </c>
      <c r="AX128" s="12" t="s">
        <v>89</v>
      </c>
      <c r="AY128" s="146" t="s">
        <v>137</v>
      </c>
    </row>
    <row r="129" spans="2:65" s="1" customFormat="1" ht="24.2" customHeight="1">
      <c r="B129" s="31"/>
      <c r="C129" s="131" t="s">
        <v>164</v>
      </c>
      <c r="D129" s="131" t="s">
        <v>139</v>
      </c>
      <c r="E129" s="132" t="s">
        <v>756</v>
      </c>
      <c r="F129" s="133" t="s">
        <v>757</v>
      </c>
      <c r="G129" s="134" t="s">
        <v>745</v>
      </c>
      <c r="H129" s="135">
        <v>1</v>
      </c>
      <c r="I129" s="136"/>
      <c r="J129" s="137">
        <f>ROUND(I129*H129,2)</f>
        <v>0</v>
      </c>
      <c r="K129" s="133" t="s">
        <v>794</v>
      </c>
      <c r="L129" s="31"/>
      <c r="M129" s="138" t="s">
        <v>1</v>
      </c>
      <c r="N129" s="139" t="s">
        <v>46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650</v>
      </c>
      <c r="AT129" s="142" t="s">
        <v>139</v>
      </c>
      <c r="AU129" s="142" t="s">
        <v>91</v>
      </c>
      <c r="AY129" s="15" t="s">
        <v>137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89</v>
      </c>
      <c r="BK129" s="143">
        <f>ROUND(I129*H129,2)</f>
        <v>0</v>
      </c>
      <c r="BL129" s="15" t="s">
        <v>650</v>
      </c>
      <c r="BM129" s="142" t="s">
        <v>758</v>
      </c>
    </row>
    <row r="130" spans="2:65" s="12" customFormat="1">
      <c r="B130" s="144"/>
      <c r="D130" s="145" t="s">
        <v>146</v>
      </c>
      <c r="E130" s="146" t="s">
        <v>1</v>
      </c>
      <c r="F130" s="147" t="s">
        <v>89</v>
      </c>
      <c r="H130" s="148">
        <v>1</v>
      </c>
      <c r="I130" s="149"/>
      <c r="L130" s="144"/>
      <c r="M130" s="150"/>
      <c r="T130" s="151"/>
      <c r="AT130" s="146" t="s">
        <v>146</v>
      </c>
      <c r="AU130" s="146" t="s">
        <v>91</v>
      </c>
      <c r="AV130" s="12" t="s">
        <v>91</v>
      </c>
      <c r="AW130" s="12" t="s">
        <v>38</v>
      </c>
      <c r="AX130" s="12" t="s">
        <v>89</v>
      </c>
      <c r="AY130" s="146" t="s">
        <v>137</v>
      </c>
    </row>
    <row r="131" spans="2:65" s="1" customFormat="1" ht="24.2" customHeight="1">
      <c r="B131" s="31"/>
      <c r="C131" s="131" t="s">
        <v>170</v>
      </c>
      <c r="D131" s="131" t="s">
        <v>139</v>
      </c>
      <c r="E131" s="132" t="s">
        <v>759</v>
      </c>
      <c r="F131" s="133" t="s">
        <v>760</v>
      </c>
      <c r="G131" s="134" t="s">
        <v>745</v>
      </c>
      <c r="H131" s="135">
        <v>1</v>
      </c>
      <c r="I131" s="136"/>
      <c r="J131" s="137">
        <f>ROUND(I131*H131,2)</f>
        <v>0</v>
      </c>
      <c r="K131" s="133" t="s">
        <v>794</v>
      </c>
      <c r="L131" s="31"/>
      <c r="M131" s="138" t="s">
        <v>1</v>
      </c>
      <c r="N131" s="139" t="s">
        <v>46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650</v>
      </c>
      <c r="AT131" s="142" t="s">
        <v>139</v>
      </c>
      <c r="AU131" s="142" t="s">
        <v>91</v>
      </c>
      <c r="AY131" s="15" t="s">
        <v>137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89</v>
      </c>
      <c r="BK131" s="143">
        <f>ROUND(I131*H131,2)</f>
        <v>0</v>
      </c>
      <c r="BL131" s="15" t="s">
        <v>650</v>
      </c>
      <c r="BM131" s="142" t="s">
        <v>761</v>
      </c>
    </row>
    <row r="132" spans="2:65" s="12" customFormat="1">
      <c r="B132" s="144"/>
      <c r="D132" s="145" t="s">
        <v>146</v>
      </c>
      <c r="E132" s="146" t="s">
        <v>1</v>
      </c>
      <c r="F132" s="147" t="s">
        <v>89</v>
      </c>
      <c r="H132" s="148">
        <v>1</v>
      </c>
      <c r="I132" s="149"/>
      <c r="L132" s="144"/>
      <c r="M132" s="150"/>
      <c r="T132" s="151"/>
      <c r="AT132" s="146" t="s">
        <v>146</v>
      </c>
      <c r="AU132" s="146" t="s">
        <v>91</v>
      </c>
      <c r="AV132" s="12" t="s">
        <v>91</v>
      </c>
      <c r="AW132" s="12" t="s">
        <v>38</v>
      </c>
      <c r="AX132" s="12" t="s">
        <v>89</v>
      </c>
      <c r="AY132" s="146" t="s">
        <v>137</v>
      </c>
    </row>
    <row r="133" spans="2:65" s="1" customFormat="1" ht="24.2" customHeight="1">
      <c r="B133" s="31"/>
      <c r="C133" s="131" t="s">
        <v>176</v>
      </c>
      <c r="D133" s="131" t="s">
        <v>139</v>
      </c>
      <c r="E133" s="132" t="s">
        <v>762</v>
      </c>
      <c r="F133" s="133" t="s">
        <v>763</v>
      </c>
      <c r="G133" s="134" t="s">
        <v>745</v>
      </c>
      <c r="H133" s="135">
        <v>1</v>
      </c>
      <c r="I133" s="136"/>
      <c r="J133" s="137">
        <f>ROUND(I133*H133,2)</f>
        <v>0</v>
      </c>
      <c r="K133" s="133" t="s">
        <v>794</v>
      </c>
      <c r="L133" s="31"/>
      <c r="M133" s="138" t="s">
        <v>1</v>
      </c>
      <c r="N133" s="139" t="s">
        <v>46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650</v>
      </c>
      <c r="AT133" s="142" t="s">
        <v>139</v>
      </c>
      <c r="AU133" s="142" t="s">
        <v>91</v>
      </c>
      <c r="AY133" s="15" t="s">
        <v>137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89</v>
      </c>
      <c r="BK133" s="143">
        <f>ROUND(I133*H133,2)</f>
        <v>0</v>
      </c>
      <c r="BL133" s="15" t="s">
        <v>650</v>
      </c>
      <c r="BM133" s="142" t="s">
        <v>764</v>
      </c>
    </row>
    <row r="134" spans="2:65" s="12" customFormat="1">
      <c r="B134" s="144"/>
      <c r="D134" s="145" t="s">
        <v>146</v>
      </c>
      <c r="E134" s="146" t="s">
        <v>1</v>
      </c>
      <c r="F134" s="147" t="s">
        <v>89</v>
      </c>
      <c r="H134" s="148">
        <v>1</v>
      </c>
      <c r="I134" s="149"/>
      <c r="L134" s="144"/>
      <c r="M134" s="150"/>
      <c r="T134" s="151"/>
      <c r="AT134" s="146" t="s">
        <v>146</v>
      </c>
      <c r="AU134" s="146" t="s">
        <v>91</v>
      </c>
      <c r="AV134" s="12" t="s">
        <v>91</v>
      </c>
      <c r="AW134" s="12" t="s">
        <v>38</v>
      </c>
      <c r="AX134" s="12" t="s">
        <v>89</v>
      </c>
      <c r="AY134" s="146" t="s">
        <v>137</v>
      </c>
    </row>
    <row r="135" spans="2:65" s="1" customFormat="1" ht="24.2" customHeight="1">
      <c r="B135" s="31"/>
      <c r="C135" s="131" t="s">
        <v>182</v>
      </c>
      <c r="D135" s="131" t="s">
        <v>139</v>
      </c>
      <c r="E135" s="132" t="s">
        <v>765</v>
      </c>
      <c r="F135" s="133" t="s">
        <v>766</v>
      </c>
      <c r="G135" s="134" t="s">
        <v>767</v>
      </c>
      <c r="H135" s="135">
        <v>3</v>
      </c>
      <c r="I135" s="136"/>
      <c r="J135" s="137">
        <f>ROUND(I135*H135,2)</f>
        <v>0</v>
      </c>
      <c r="K135" s="133" t="s">
        <v>794</v>
      </c>
      <c r="L135" s="31"/>
      <c r="M135" s="138" t="s">
        <v>1</v>
      </c>
      <c r="N135" s="139" t="s">
        <v>46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650</v>
      </c>
      <c r="AT135" s="142" t="s">
        <v>139</v>
      </c>
      <c r="AU135" s="142" t="s">
        <v>91</v>
      </c>
      <c r="AY135" s="15" t="s">
        <v>137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89</v>
      </c>
      <c r="BK135" s="143">
        <f>ROUND(I135*H135,2)</f>
        <v>0</v>
      </c>
      <c r="BL135" s="15" t="s">
        <v>650</v>
      </c>
      <c r="BM135" s="142" t="s">
        <v>768</v>
      </c>
    </row>
    <row r="136" spans="2:65" s="12" customFormat="1">
      <c r="B136" s="144"/>
      <c r="D136" s="145" t="s">
        <v>146</v>
      </c>
      <c r="E136" s="146" t="s">
        <v>1</v>
      </c>
      <c r="F136" s="147" t="s">
        <v>769</v>
      </c>
      <c r="H136" s="148">
        <v>3</v>
      </c>
      <c r="I136" s="149"/>
      <c r="L136" s="144"/>
      <c r="M136" s="150"/>
      <c r="T136" s="151"/>
      <c r="AT136" s="146" t="s">
        <v>146</v>
      </c>
      <c r="AU136" s="146" t="s">
        <v>91</v>
      </c>
      <c r="AV136" s="12" t="s">
        <v>91</v>
      </c>
      <c r="AW136" s="12" t="s">
        <v>38</v>
      </c>
      <c r="AX136" s="12" t="s">
        <v>89</v>
      </c>
      <c r="AY136" s="146" t="s">
        <v>137</v>
      </c>
    </row>
    <row r="137" spans="2:65" s="1" customFormat="1" ht="16.5" customHeight="1">
      <c r="B137" s="31"/>
      <c r="C137" s="221" t="s">
        <v>188</v>
      </c>
      <c r="D137" s="221" t="s">
        <v>139</v>
      </c>
      <c r="E137" s="222" t="s">
        <v>770</v>
      </c>
      <c r="F137" s="223" t="s">
        <v>771</v>
      </c>
      <c r="G137" s="224" t="s">
        <v>767</v>
      </c>
      <c r="H137" s="225">
        <v>1</v>
      </c>
      <c r="I137" s="226"/>
      <c r="J137" s="227">
        <f>ROUND(I137*H137,2)</f>
        <v>0</v>
      </c>
      <c r="K137" s="223" t="s">
        <v>794</v>
      </c>
      <c r="L137" s="31"/>
      <c r="M137" s="138" t="s">
        <v>1</v>
      </c>
      <c r="N137" s="139" t="s">
        <v>46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650</v>
      </c>
      <c r="AT137" s="142" t="s">
        <v>139</v>
      </c>
      <c r="AU137" s="142" t="s">
        <v>91</v>
      </c>
      <c r="AY137" s="15" t="s">
        <v>137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89</v>
      </c>
      <c r="BK137" s="143">
        <f>ROUND(I137*H137,2)</f>
        <v>0</v>
      </c>
      <c r="BL137" s="15" t="s">
        <v>650</v>
      </c>
      <c r="BM137" s="142" t="s">
        <v>772</v>
      </c>
    </row>
    <row r="138" spans="2:65" s="12" customFormat="1">
      <c r="B138" s="144"/>
      <c r="C138" s="228"/>
      <c r="D138" s="229" t="s">
        <v>146</v>
      </c>
      <c r="E138" s="230" t="s">
        <v>1</v>
      </c>
      <c r="F138" s="231" t="s">
        <v>89</v>
      </c>
      <c r="G138" s="228"/>
      <c r="H138" s="232">
        <v>1</v>
      </c>
      <c r="I138" s="233"/>
      <c r="J138" s="228"/>
      <c r="K138" s="228"/>
      <c r="L138" s="144"/>
      <c r="M138" s="150"/>
      <c r="T138" s="151"/>
      <c r="AT138" s="146" t="s">
        <v>146</v>
      </c>
      <c r="AU138" s="146" t="s">
        <v>91</v>
      </c>
      <c r="AV138" s="12" t="s">
        <v>91</v>
      </c>
      <c r="AW138" s="12" t="s">
        <v>38</v>
      </c>
      <c r="AX138" s="12" t="s">
        <v>89</v>
      </c>
      <c r="AY138" s="146" t="s">
        <v>137</v>
      </c>
    </row>
    <row r="139" spans="2:65" s="1" customFormat="1" ht="16.5" customHeight="1">
      <c r="B139" s="31"/>
      <c r="C139" s="221" t="s">
        <v>169</v>
      </c>
      <c r="D139" s="221" t="s">
        <v>139</v>
      </c>
      <c r="E139" s="222" t="s">
        <v>773</v>
      </c>
      <c r="F139" s="223" t="s">
        <v>774</v>
      </c>
      <c r="G139" s="224" t="s">
        <v>767</v>
      </c>
      <c r="H139" s="225">
        <v>2</v>
      </c>
      <c r="I139" s="226"/>
      <c r="J139" s="227">
        <f>ROUND(I139*H139,2)</f>
        <v>0</v>
      </c>
      <c r="K139" s="223" t="s">
        <v>794</v>
      </c>
      <c r="L139" s="31"/>
      <c r="M139" s="138" t="s">
        <v>1</v>
      </c>
      <c r="N139" s="139" t="s">
        <v>46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650</v>
      </c>
      <c r="AT139" s="142" t="s">
        <v>139</v>
      </c>
      <c r="AU139" s="142" t="s">
        <v>91</v>
      </c>
      <c r="AY139" s="15" t="s">
        <v>137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89</v>
      </c>
      <c r="BK139" s="143">
        <f>ROUND(I139*H139,2)</f>
        <v>0</v>
      </c>
      <c r="BL139" s="15" t="s">
        <v>650</v>
      </c>
      <c r="BM139" s="142" t="s">
        <v>775</v>
      </c>
    </row>
    <row r="140" spans="2:65" s="12" customFormat="1">
      <c r="B140" s="144"/>
      <c r="C140" s="228"/>
      <c r="D140" s="229" t="s">
        <v>146</v>
      </c>
      <c r="E140" s="230" t="s">
        <v>1</v>
      </c>
      <c r="F140" s="231" t="s">
        <v>776</v>
      </c>
      <c r="G140" s="228"/>
      <c r="H140" s="232">
        <v>2</v>
      </c>
      <c r="I140" s="233"/>
      <c r="J140" s="228"/>
      <c r="K140" s="228"/>
      <c r="L140" s="144"/>
      <c r="M140" s="150"/>
      <c r="T140" s="151"/>
      <c r="AT140" s="146" t="s">
        <v>146</v>
      </c>
      <c r="AU140" s="146" t="s">
        <v>91</v>
      </c>
      <c r="AV140" s="12" t="s">
        <v>91</v>
      </c>
      <c r="AW140" s="12" t="s">
        <v>38</v>
      </c>
      <c r="AX140" s="12" t="s">
        <v>89</v>
      </c>
      <c r="AY140" s="146" t="s">
        <v>137</v>
      </c>
    </row>
    <row r="141" spans="2:65" s="1" customFormat="1" ht="16.5" customHeight="1">
      <c r="B141" s="31"/>
      <c r="C141" s="221" t="s">
        <v>197</v>
      </c>
      <c r="D141" s="221" t="s">
        <v>139</v>
      </c>
      <c r="E141" s="222" t="s">
        <v>777</v>
      </c>
      <c r="F141" s="223" t="s">
        <v>778</v>
      </c>
      <c r="G141" s="224" t="s">
        <v>767</v>
      </c>
      <c r="H141" s="225">
        <v>1</v>
      </c>
      <c r="I141" s="226"/>
      <c r="J141" s="227">
        <f>ROUND(I141*H141,2)</f>
        <v>0</v>
      </c>
      <c r="K141" s="223" t="s">
        <v>794</v>
      </c>
      <c r="L141" s="31"/>
      <c r="M141" s="138" t="s">
        <v>1</v>
      </c>
      <c r="N141" s="139" t="s">
        <v>46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650</v>
      </c>
      <c r="AT141" s="142" t="s">
        <v>139</v>
      </c>
      <c r="AU141" s="142" t="s">
        <v>91</v>
      </c>
      <c r="AY141" s="15" t="s">
        <v>137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89</v>
      </c>
      <c r="BK141" s="143">
        <f>ROUND(I141*H141,2)</f>
        <v>0</v>
      </c>
      <c r="BL141" s="15" t="s">
        <v>650</v>
      </c>
      <c r="BM141" s="142" t="s">
        <v>779</v>
      </c>
    </row>
    <row r="142" spans="2:65" s="12" customFormat="1">
      <c r="B142" s="144"/>
      <c r="C142" s="228"/>
      <c r="D142" s="229" t="s">
        <v>146</v>
      </c>
      <c r="E142" s="230" t="s">
        <v>1</v>
      </c>
      <c r="F142" s="231" t="s">
        <v>780</v>
      </c>
      <c r="G142" s="228"/>
      <c r="H142" s="232">
        <v>1</v>
      </c>
      <c r="I142" s="233"/>
      <c r="J142" s="228"/>
      <c r="K142" s="228"/>
      <c r="L142" s="144"/>
      <c r="M142" s="150"/>
      <c r="T142" s="151"/>
      <c r="AT142" s="146" t="s">
        <v>146</v>
      </c>
      <c r="AU142" s="146" t="s">
        <v>91</v>
      </c>
      <c r="AV142" s="12" t="s">
        <v>91</v>
      </c>
      <c r="AW142" s="12" t="s">
        <v>38</v>
      </c>
      <c r="AX142" s="12" t="s">
        <v>89</v>
      </c>
      <c r="AY142" s="146" t="s">
        <v>137</v>
      </c>
    </row>
    <row r="143" spans="2:65" s="1" customFormat="1" ht="24.2" customHeight="1">
      <c r="B143" s="31"/>
      <c r="C143" s="131" t="s">
        <v>202</v>
      </c>
      <c r="D143" s="131" t="s">
        <v>139</v>
      </c>
      <c r="E143" s="132" t="s">
        <v>781</v>
      </c>
      <c r="F143" s="133" t="s">
        <v>782</v>
      </c>
      <c r="G143" s="134" t="s">
        <v>161</v>
      </c>
      <c r="H143" s="135">
        <v>8</v>
      </c>
      <c r="I143" s="136"/>
      <c r="J143" s="137">
        <f>ROUND(I143*H143,2)</f>
        <v>0</v>
      </c>
      <c r="K143" s="133" t="s">
        <v>794</v>
      </c>
      <c r="L143" s="31"/>
      <c r="M143" s="138" t="s">
        <v>1</v>
      </c>
      <c r="N143" s="139" t="s">
        <v>46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650</v>
      </c>
      <c r="AT143" s="142" t="s">
        <v>139</v>
      </c>
      <c r="AU143" s="142" t="s">
        <v>91</v>
      </c>
      <c r="AY143" s="15" t="s">
        <v>137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89</v>
      </c>
      <c r="BK143" s="143">
        <f>ROUND(I143*H143,2)</f>
        <v>0</v>
      </c>
      <c r="BL143" s="15" t="s">
        <v>650</v>
      </c>
      <c r="BM143" s="142" t="s">
        <v>783</v>
      </c>
    </row>
    <row r="144" spans="2:65" s="12" customFormat="1">
      <c r="B144" s="144"/>
      <c r="D144" s="145" t="s">
        <v>146</v>
      </c>
      <c r="E144" s="146" t="s">
        <v>1</v>
      </c>
      <c r="F144" s="147" t="s">
        <v>182</v>
      </c>
      <c r="H144" s="148">
        <v>8</v>
      </c>
      <c r="I144" s="149"/>
      <c r="L144" s="144"/>
      <c r="M144" s="150"/>
      <c r="T144" s="151"/>
      <c r="AT144" s="146" t="s">
        <v>146</v>
      </c>
      <c r="AU144" s="146" t="s">
        <v>91</v>
      </c>
      <c r="AV144" s="12" t="s">
        <v>91</v>
      </c>
      <c r="AW144" s="12" t="s">
        <v>38</v>
      </c>
      <c r="AX144" s="12" t="s">
        <v>89</v>
      </c>
      <c r="AY144" s="146" t="s">
        <v>137</v>
      </c>
    </row>
    <row r="145" spans="2:65" s="1" customFormat="1" ht="37.9" customHeight="1">
      <c r="B145" s="31"/>
      <c r="C145" s="131" t="s">
        <v>207</v>
      </c>
      <c r="D145" s="131" t="s">
        <v>139</v>
      </c>
      <c r="E145" s="132" t="s">
        <v>784</v>
      </c>
      <c r="F145" s="133" t="s">
        <v>785</v>
      </c>
      <c r="G145" s="134" t="s">
        <v>745</v>
      </c>
      <c r="H145" s="135">
        <v>1</v>
      </c>
      <c r="I145" s="136"/>
      <c r="J145" s="137">
        <f>ROUND(I145*H145,2)</f>
        <v>0</v>
      </c>
      <c r="K145" s="133" t="s">
        <v>794</v>
      </c>
      <c r="L145" s="31"/>
      <c r="M145" s="138" t="s">
        <v>1</v>
      </c>
      <c r="N145" s="139" t="s">
        <v>46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650</v>
      </c>
      <c r="AT145" s="142" t="s">
        <v>139</v>
      </c>
      <c r="AU145" s="142" t="s">
        <v>91</v>
      </c>
      <c r="AY145" s="15" t="s">
        <v>137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89</v>
      </c>
      <c r="BK145" s="143">
        <f>ROUND(I145*H145,2)</f>
        <v>0</v>
      </c>
      <c r="BL145" s="15" t="s">
        <v>650</v>
      </c>
      <c r="BM145" s="142" t="s">
        <v>786</v>
      </c>
    </row>
    <row r="146" spans="2:65" s="12" customFormat="1">
      <c r="B146" s="144"/>
      <c r="D146" s="145" t="s">
        <v>146</v>
      </c>
      <c r="E146" s="146" t="s">
        <v>1</v>
      </c>
      <c r="F146" s="147" t="s">
        <v>89</v>
      </c>
      <c r="H146" s="148">
        <v>1</v>
      </c>
      <c r="I146" s="149"/>
      <c r="L146" s="144"/>
      <c r="M146" s="150"/>
      <c r="T146" s="151"/>
      <c r="AT146" s="146" t="s">
        <v>146</v>
      </c>
      <c r="AU146" s="146" t="s">
        <v>91</v>
      </c>
      <c r="AV146" s="12" t="s">
        <v>91</v>
      </c>
      <c r="AW146" s="12" t="s">
        <v>38</v>
      </c>
      <c r="AX146" s="12" t="s">
        <v>89</v>
      </c>
      <c r="AY146" s="146" t="s">
        <v>137</v>
      </c>
    </row>
    <row r="147" spans="2:65" s="11" customFormat="1" ht="22.9" customHeight="1">
      <c r="B147" s="119"/>
      <c r="D147" s="120" t="s">
        <v>80</v>
      </c>
      <c r="E147" s="129" t="s">
        <v>787</v>
      </c>
      <c r="F147" s="129" t="s">
        <v>788</v>
      </c>
      <c r="I147" s="122"/>
      <c r="J147" s="130">
        <f>BK147</f>
        <v>0</v>
      </c>
      <c r="L147" s="119"/>
      <c r="M147" s="124"/>
      <c r="P147" s="125">
        <f>SUM(P148:P149)</f>
        <v>0</v>
      </c>
      <c r="R147" s="125">
        <f>SUM(R148:R149)</f>
        <v>0</v>
      </c>
      <c r="T147" s="126">
        <f>SUM(T148:T149)</f>
        <v>0</v>
      </c>
      <c r="AR147" s="120" t="s">
        <v>164</v>
      </c>
      <c r="AT147" s="127" t="s">
        <v>80</v>
      </c>
      <c r="AU147" s="127" t="s">
        <v>89</v>
      </c>
      <c r="AY147" s="120" t="s">
        <v>137</v>
      </c>
      <c r="BK147" s="128">
        <f>SUM(BK148:BK149)</f>
        <v>0</v>
      </c>
    </row>
    <row r="148" spans="2:65" s="1" customFormat="1" ht="24.2" customHeight="1">
      <c r="B148" s="31"/>
      <c r="C148" s="221" t="s">
        <v>212</v>
      </c>
      <c r="D148" s="221" t="s">
        <v>139</v>
      </c>
      <c r="E148" s="222" t="s">
        <v>789</v>
      </c>
      <c r="F148" s="223" t="s">
        <v>790</v>
      </c>
      <c r="G148" s="224" t="s">
        <v>791</v>
      </c>
      <c r="H148" s="225">
        <v>1</v>
      </c>
      <c r="I148" s="226"/>
      <c r="J148" s="227">
        <f>ROUND(I148*H148,2)</f>
        <v>0</v>
      </c>
      <c r="K148" s="223" t="s">
        <v>794</v>
      </c>
      <c r="L148" s="31"/>
      <c r="M148" s="138" t="s">
        <v>1</v>
      </c>
      <c r="N148" s="139" t="s">
        <v>46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650</v>
      </c>
      <c r="AT148" s="142" t="s">
        <v>139</v>
      </c>
      <c r="AU148" s="142" t="s">
        <v>91</v>
      </c>
      <c r="AY148" s="15" t="s">
        <v>137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89</v>
      </c>
      <c r="BK148" s="143">
        <f>ROUND(I148*H148,2)</f>
        <v>0</v>
      </c>
      <c r="BL148" s="15" t="s">
        <v>650</v>
      </c>
      <c r="BM148" s="142" t="s">
        <v>792</v>
      </c>
    </row>
    <row r="149" spans="2:65" s="12" customFormat="1">
      <c r="B149" s="144"/>
      <c r="C149" s="228"/>
      <c r="D149" s="229" t="s">
        <v>146</v>
      </c>
      <c r="E149" s="230" t="s">
        <v>1</v>
      </c>
      <c r="F149" s="231" t="s">
        <v>89</v>
      </c>
      <c r="G149" s="228"/>
      <c r="H149" s="232">
        <v>1</v>
      </c>
      <c r="I149" s="233"/>
      <c r="J149" s="228"/>
      <c r="K149" s="228"/>
      <c r="L149" s="144"/>
      <c r="M149" s="169"/>
      <c r="N149" s="170"/>
      <c r="O149" s="170"/>
      <c r="P149" s="170"/>
      <c r="Q149" s="170"/>
      <c r="R149" s="170"/>
      <c r="S149" s="170"/>
      <c r="T149" s="171"/>
      <c r="AT149" s="146" t="s">
        <v>146</v>
      </c>
      <c r="AU149" s="146" t="s">
        <v>91</v>
      </c>
      <c r="AV149" s="12" t="s">
        <v>91</v>
      </c>
      <c r="AW149" s="12" t="s">
        <v>38</v>
      </c>
      <c r="AX149" s="12" t="s">
        <v>89</v>
      </c>
      <c r="AY149" s="146" t="s">
        <v>137</v>
      </c>
    </row>
    <row r="150" spans="2:65" s="1" customFormat="1" ht="6.95" customHeight="1"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31"/>
    </row>
    <row r="153" spans="2:65">
      <c r="C153" s="294" t="s">
        <v>833</v>
      </c>
      <c r="D153" s="293"/>
      <c r="E153" s="293"/>
      <c r="F153" s="293"/>
      <c r="G153" s="293"/>
      <c r="H153" s="293"/>
      <c r="I153" s="293"/>
      <c r="J153" s="293"/>
      <c r="K153" s="293"/>
    </row>
    <row r="154" spans="2:65">
      <c r="C154" s="293"/>
      <c r="D154" s="293"/>
      <c r="E154" s="293"/>
      <c r="F154" s="293"/>
      <c r="G154" s="293"/>
      <c r="H154" s="293"/>
      <c r="I154" s="293"/>
      <c r="J154" s="293"/>
      <c r="K154" s="293"/>
    </row>
    <row r="155" spans="2:65">
      <c r="C155" s="293"/>
      <c r="D155" s="293"/>
      <c r="E155" s="293"/>
      <c r="F155" s="293"/>
      <c r="G155" s="293"/>
      <c r="H155" s="293"/>
      <c r="I155" s="293"/>
      <c r="J155" s="293"/>
      <c r="K155" s="293"/>
    </row>
    <row r="156" spans="2:65">
      <c r="C156" s="293"/>
      <c r="D156" s="293"/>
      <c r="E156" s="293"/>
      <c r="F156" s="293"/>
      <c r="G156" s="293"/>
      <c r="H156" s="293"/>
      <c r="I156" s="293"/>
      <c r="J156" s="293"/>
      <c r="K156" s="293"/>
    </row>
  </sheetData>
  <sheetProtection algorithmName="SHA-512" hashValue="Xv4RjUU4dN6G0HbLszi4RxeF1RqtkFwGWG0OYIeMCPavfwd/bK4syIw+ZEkZ2OA/7ueDZd0Tp9Kyh+tkE5JrTw==" saltValue="ZzimIroDWUZiOUw5K/GQuA==" spinCount="100000" sheet="1" objects="1" scenarios="1" formatColumns="0" formatRows="0" autoFilter="0"/>
  <autoFilter ref="C117:K149" xr:uid="{00000000-0009-0000-0000-000003000000}"/>
  <mergeCells count="10">
    <mergeCell ref="C153:K156"/>
    <mergeCell ref="E86:H86"/>
    <mergeCell ref="E108:H108"/>
    <mergeCell ref="E110:H11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5"/>
  <sheetViews>
    <sheetView workbookViewId="0">
      <selection activeCell="Q14" sqref="Q14"/>
    </sheetView>
  </sheetViews>
  <sheetFormatPr defaultRowHeight="12.75"/>
  <cols>
    <col min="1" max="8" width="9.33203125" style="179"/>
    <col min="9" max="9" width="11.6640625" style="179" customWidth="1"/>
    <col min="10" max="10" width="9.33203125" style="179"/>
    <col min="11" max="11" width="12.33203125" style="179" customWidth="1"/>
    <col min="12" max="16384" width="9.33203125" style="179"/>
  </cols>
  <sheetData>
    <row r="1" spans="1:15">
      <c r="A1" s="177" t="s">
        <v>795</v>
      </c>
      <c r="B1" s="178" t="s">
        <v>17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5" ht="13.5" thickBot="1">
      <c r="A2" s="178" t="s">
        <v>796</v>
      </c>
      <c r="B2" s="178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5" ht="13.5" thickTop="1">
      <c r="A3" s="180" t="s">
        <v>797</v>
      </c>
      <c r="B3" s="181" t="s">
        <v>798</v>
      </c>
      <c r="C3" s="182"/>
      <c r="D3" s="182"/>
      <c r="E3" s="182"/>
      <c r="F3" s="180" t="s">
        <v>799</v>
      </c>
      <c r="G3" s="182"/>
      <c r="H3" s="182"/>
      <c r="I3" s="180" t="s">
        <v>800</v>
      </c>
      <c r="J3" s="182"/>
      <c r="K3" s="182"/>
      <c r="L3" s="182"/>
      <c r="M3" s="183"/>
      <c r="N3" s="184" t="s">
        <v>801</v>
      </c>
    </row>
    <row r="4" spans="1:15">
      <c r="A4" s="185" t="s">
        <v>802</v>
      </c>
      <c r="B4" s="186" t="s">
        <v>803</v>
      </c>
      <c r="C4" s="186"/>
      <c r="D4" s="186" t="s">
        <v>804</v>
      </c>
      <c r="E4" s="186"/>
      <c r="F4" s="187"/>
      <c r="G4" s="186" t="s">
        <v>805</v>
      </c>
      <c r="H4" s="186"/>
      <c r="I4" s="187"/>
      <c r="J4" s="186"/>
      <c r="K4" s="186" t="s">
        <v>806</v>
      </c>
      <c r="L4" s="186"/>
      <c r="M4" s="188"/>
      <c r="N4" s="189"/>
    </row>
    <row r="5" spans="1:15">
      <c r="A5" s="187"/>
      <c r="B5" s="186"/>
      <c r="C5" s="190" t="s">
        <v>807</v>
      </c>
      <c r="D5" s="186" t="s">
        <v>808</v>
      </c>
      <c r="E5" s="186" t="s">
        <v>809</v>
      </c>
      <c r="F5" s="187" t="s">
        <v>810</v>
      </c>
      <c r="G5" s="186" t="s">
        <v>811</v>
      </c>
      <c r="H5" s="186" t="s">
        <v>812</v>
      </c>
      <c r="I5" s="185" t="s">
        <v>813</v>
      </c>
      <c r="J5" s="186" t="s">
        <v>814</v>
      </c>
      <c r="K5" s="186" t="s">
        <v>815</v>
      </c>
      <c r="L5" s="186" t="s">
        <v>811</v>
      </c>
      <c r="M5" s="188" t="s">
        <v>812</v>
      </c>
      <c r="N5" s="189"/>
    </row>
    <row r="6" spans="1:15">
      <c r="A6" s="185" t="s">
        <v>173</v>
      </c>
      <c r="B6" s="186" t="s">
        <v>173</v>
      </c>
      <c r="C6" s="190" t="s">
        <v>173</v>
      </c>
      <c r="D6" s="186" t="s">
        <v>173</v>
      </c>
      <c r="E6" s="186" t="s">
        <v>173</v>
      </c>
      <c r="F6" s="187" t="s">
        <v>149</v>
      </c>
      <c r="G6" s="186" t="s">
        <v>149</v>
      </c>
      <c r="H6" s="186" t="s">
        <v>149</v>
      </c>
      <c r="I6" s="185" t="s">
        <v>173</v>
      </c>
      <c r="J6" s="186" t="s">
        <v>185</v>
      </c>
      <c r="K6" s="186" t="s">
        <v>185</v>
      </c>
      <c r="L6" s="186" t="s">
        <v>185</v>
      </c>
      <c r="M6" s="188" t="s">
        <v>185</v>
      </c>
      <c r="N6" s="191" t="s">
        <v>185</v>
      </c>
    </row>
    <row r="7" spans="1:15" ht="13.5" thickBot="1">
      <c r="A7" s="192"/>
      <c r="B7" s="193"/>
      <c r="C7" s="193"/>
      <c r="D7" s="193"/>
      <c r="E7" s="193"/>
      <c r="F7" s="192"/>
      <c r="G7" s="193"/>
      <c r="H7" s="193"/>
      <c r="I7" s="192"/>
      <c r="J7" s="193"/>
      <c r="K7" s="193"/>
      <c r="L7" s="193"/>
      <c r="M7" s="194"/>
      <c r="N7" s="195"/>
    </row>
    <row r="8" spans="1:15" ht="13.5" thickTop="1"/>
    <row r="9" spans="1:15">
      <c r="A9" s="196">
        <v>0</v>
      </c>
      <c r="B9" s="197"/>
      <c r="C9" s="196">
        <v>0</v>
      </c>
      <c r="D9" s="197"/>
      <c r="E9" s="197"/>
      <c r="F9" s="197"/>
      <c r="G9" s="197"/>
      <c r="H9" s="197"/>
      <c r="I9" s="198"/>
      <c r="J9" s="197"/>
      <c r="K9" s="197"/>
      <c r="L9" s="197"/>
      <c r="M9" s="197"/>
    </row>
    <row r="10" spans="1:15">
      <c r="A10" s="199"/>
      <c r="B10" s="197">
        <f>A11-A9</f>
        <v>9</v>
      </c>
      <c r="C10" s="199"/>
      <c r="D10" s="197">
        <v>0</v>
      </c>
      <c r="E10" s="197">
        <f>D10/2</f>
        <v>0</v>
      </c>
      <c r="F10" s="197">
        <f>IF(E10&lt;2,E10*B10,0)</f>
        <v>0</v>
      </c>
      <c r="G10" s="197">
        <f>IF((AND(E10&gt;2,E10&lt;4)),B10*E10,0)</f>
        <v>0</v>
      </c>
      <c r="H10" s="197">
        <f>IF((AND(E10&gt;4,E10&lt;6)),B10*E10,0)</f>
        <v>0</v>
      </c>
      <c r="I10" s="196">
        <v>1</v>
      </c>
      <c r="J10" s="197">
        <f>IF(E10&lt;1,B10*E10*I10,0)</f>
        <v>0</v>
      </c>
      <c r="K10" s="197">
        <f>IF((AND(E10&gt;1,E10&lt;2.5)),B10*E10*I10,0)</f>
        <v>0</v>
      </c>
      <c r="L10" s="197">
        <f>IF((AND(E10&gt;2.5,E10&lt;4)),B10*E10*I10,0)</f>
        <v>0</v>
      </c>
      <c r="M10" s="197">
        <f>IF((IF(E10&gt;4,E10&lt;6)),B10*E10*I10,0)</f>
        <v>0</v>
      </c>
      <c r="O10" s="179" t="s">
        <v>816</v>
      </c>
    </row>
    <row r="11" spans="1:15">
      <c r="A11" s="196">
        <v>9</v>
      </c>
      <c r="B11" s="197"/>
      <c r="C11" s="196">
        <v>1.76</v>
      </c>
      <c r="D11" s="197"/>
      <c r="E11" s="197"/>
      <c r="F11" s="197"/>
      <c r="G11" s="197"/>
      <c r="H11" s="197"/>
      <c r="I11" s="199"/>
      <c r="J11" s="197"/>
      <c r="K11" s="197"/>
      <c r="L11" s="197"/>
      <c r="M11" s="197"/>
    </row>
    <row r="12" spans="1:15">
      <c r="A12" s="199"/>
      <c r="B12" s="197">
        <f>A13-A11</f>
        <v>11</v>
      </c>
      <c r="C12" s="199"/>
      <c r="D12" s="197">
        <f>C11+C13</f>
        <v>3.5300000000000002</v>
      </c>
      <c r="E12" s="197">
        <f>D12/2</f>
        <v>1.7650000000000001</v>
      </c>
      <c r="F12" s="197">
        <f>IF(E12&lt;2,E12*B12,0)</f>
        <v>19.415000000000003</v>
      </c>
      <c r="G12" s="197">
        <f>IF((AND(E12&gt;2,E12&lt;4)),B12*E12,0)</f>
        <v>0</v>
      </c>
      <c r="H12" s="197">
        <f>IF((AND(E12&gt;4,E12&lt;6)),B12*E12,0)</f>
        <v>0</v>
      </c>
      <c r="I12" s="196">
        <v>1</v>
      </c>
      <c r="J12" s="197">
        <f>IF(E12&lt;1,B12*E12*I12,0)</f>
        <v>0</v>
      </c>
      <c r="K12" s="197">
        <f>IF((AND(E12&gt;1,E12&lt;2.5)),B12*E12*I12,0)</f>
        <v>19.415000000000003</v>
      </c>
      <c r="L12" s="197">
        <f>IF((AND(E12&gt;2.5,E12&lt;4)),B12*E12*I12,0)</f>
        <v>0</v>
      </c>
      <c r="M12" s="197">
        <f>IF((IF(E12&gt;4,E12&lt;6)),B12*E12*I12,0)</f>
        <v>0</v>
      </c>
    </row>
    <row r="13" spans="1:15">
      <c r="A13" s="196">
        <v>20</v>
      </c>
      <c r="B13" s="197"/>
      <c r="C13" s="196">
        <v>1.77</v>
      </c>
      <c r="D13" s="197"/>
      <c r="E13" s="197"/>
      <c r="F13" s="197"/>
      <c r="G13" s="197"/>
      <c r="H13" s="197"/>
      <c r="I13" s="199"/>
      <c r="J13" s="197"/>
      <c r="K13" s="197"/>
      <c r="L13" s="197"/>
      <c r="M13" s="197"/>
    </row>
    <row r="14" spans="1:15">
      <c r="A14" s="199"/>
      <c r="B14" s="197">
        <f>A15-A13</f>
        <v>11.399999999999999</v>
      </c>
      <c r="C14" s="199"/>
      <c r="D14" s="197">
        <f>C13+C15</f>
        <v>3.56</v>
      </c>
      <c r="E14" s="197">
        <f>D14/2</f>
        <v>1.78</v>
      </c>
      <c r="F14" s="197">
        <f>IF(E14&lt;2,E14*B14,0)</f>
        <v>20.291999999999998</v>
      </c>
      <c r="G14" s="197">
        <f>IF((AND(E14&gt;2,E14&lt;4)),B14*E14,0)</f>
        <v>0</v>
      </c>
      <c r="H14" s="197">
        <f>IF((AND(E14&gt;4,E14&lt;6)),B14*E14,0)</f>
        <v>0</v>
      </c>
      <c r="I14" s="196">
        <v>1</v>
      </c>
      <c r="J14" s="197">
        <f>IF(E14&lt;1,B14*E14*I14,0)</f>
        <v>0</v>
      </c>
      <c r="K14" s="197">
        <f>IF((AND(E14&gt;1,E14&lt;2.5)),B14*E14*I14,0)</f>
        <v>20.291999999999998</v>
      </c>
      <c r="L14" s="197">
        <f>IF((AND(E14&gt;2.5,E14&lt;4)),B14*E14*I14,0)</f>
        <v>0</v>
      </c>
      <c r="M14" s="197">
        <f>IF((IF(E14&gt;4,E14&lt;6)),B14*E14*I14,0)</f>
        <v>0</v>
      </c>
    </row>
    <row r="15" spans="1:15">
      <c r="A15" s="196">
        <v>31.4</v>
      </c>
      <c r="B15" s="197"/>
      <c r="C15" s="196">
        <v>1.79</v>
      </c>
      <c r="D15" s="197"/>
      <c r="E15" s="197"/>
      <c r="F15" s="197"/>
      <c r="G15" s="197"/>
      <c r="H15" s="197"/>
      <c r="I15" s="199"/>
      <c r="J15" s="197"/>
      <c r="K15" s="197"/>
      <c r="L15" s="197"/>
      <c r="M15" s="197"/>
    </row>
    <row r="16" spans="1:15">
      <c r="A16" s="199"/>
      <c r="B16" s="197">
        <f>A17-A15</f>
        <v>8.6000000000000014</v>
      </c>
      <c r="C16" s="199"/>
      <c r="D16" s="197">
        <f>C15+C17</f>
        <v>3.51</v>
      </c>
      <c r="E16" s="197">
        <f>D16/2</f>
        <v>1.7549999999999999</v>
      </c>
      <c r="F16" s="197">
        <f>IF(E16&lt;2,E16*B16,0)</f>
        <v>15.093000000000002</v>
      </c>
      <c r="G16" s="197">
        <f>IF((AND(E16&gt;2,E16&lt;4)),B16*E16,0)</f>
        <v>0</v>
      </c>
      <c r="H16" s="197">
        <f>IF((AND(E16&gt;4,E16&lt;6)),B16*E16,0)</f>
        <v>0</v>
      </c>
      <c r="I16" s="196">
        <v>1</v>
      </c>
      <c r="J16" s="197">
        <f>IF(E16&lt;1,B16*E16*I16,0)</f>
        <v>0</v>
      </c>
      <c r="K16" s="197">
        <f>IF((AND(E16&gt;1,E16&lt;2.5)),B16*E16*I16,0)</f>
        <v>15.093000000000002</v>
      </c>
      <c r="L16" s="197">
        <f>IF((AND(E16&gt;2.5,E16&lt;4)),B16*E16*I16,0)</f>
        <v>0</v>
      </c>
      <c r="M16" s="197">
        <f>IF((IF(E16&gt;4,E16&lt;6)),B16*E16*I16,0)</f>
        <v>0</v>
      </c>
    </row>
    <row r="17" spans="1:13">
      <c r="A17" s="196">
        <v>40</v>
      </c>
      <c r="B17" s="197"/>
      <c r="C17" s="196">
        <v>1.72</v>
      </c>
      <c r="D17" s="197"/>
      <c r="E17" s="197"/>
      <c r="F17" s="197"/>
      <c r="G17" s="197"/>
      <c r="H17" s="197"/>
      <c r="I17" s="198"/>
      <c r="J17" s="197"/>
      <c r="K17" s="197"/>
      <c r="L17" s="197"/>
      <c r="M17" s="197"/>
    </row>
    <row r="18" spans="1:13">
      <c r="A18" s="199"/>
      <c r="B18" s="197">
        <f>A19-A17</f>
        <v>1.5</v>
      </c>
      <c r="C18" s="199"/>
      <c r="D18" s="197">
        <f>C17+C19</f>
        <v>3.4299999999999997</v>
      </c>
      <c r="E18" s="197">
        <f>D18/2</f>
        <v>1.7149999999999999</v>
      </c>
      <c r="F18" s="197">
        <f>IF(E18&lt;2,E18*B18,0)</f>
        <v>2.5724999999999998</v>
      </c>
      <c r="G18" s="197">
        <f>IF((AND(E18&gt;2,E18&lt;4)),B18*E18,0)</f>
        <v>0</v>
      </c>
      <c r="H18" s="197">
        <f>IF((AND(E18&gt;4,E18&lt;6)),B18*E18,0)</f>
        <v>0</v>
      </c>
      <c r="I18" s="196">
        <v>1</v>
      </c>
      <c r="J18" s="197">
        <f>IF(E18&lt;1,B18*E18*I18,0)</f>
        <v>0</v>
      </c>
      <c r="K18" s="197">
        <f>IF((AND(E18&gt;1,E18&lt;2.5)),B18*E18*I18,0)</f>
        <v>2.5724999999999998</v>
      </c>
      <c r="L18" s="197">
        <f>IF((AND(E18&gt;2.5,E18&lt;4)),B18*E18*I18,0)</f>
        <v>0</v>
      </c>
      <c r="M18" s="197">
        <f>IF((IF(E18&gt;4,E18&lt;6)),B18*E18*I18,0)</f>
        <v>0</v>
      </c>
    </row>
    <row r="19" spans="1:13">
      <c r="A19" s="196">
        <v>41.5</v>
      </c>
      <c r="B19" s="197"/>
      <c r="C19" s="196">
        <v>1.71</v>
      </c>
      <c r="D19" s="197"/>
      <c r="E19" s="197"/>
      <c r="F19" s="197"/>
      <c r="G19" s="197"/>
      <c r="H19" s="197"/>
      <c r="I19" s="198"/>
      <c r="J19" s="197"/>
      <c r="K19" s="197"/>
      <c r="L19" s="197"/>
      <c r="M19" s="197"/>
    </row>
    <row r="20" spans="1:13">
      <c r="A20" s="199"/>
      <c r="B20" s="197">
        <f>A21-A19</f>
        <v>18.5</v>
      </c>
      <c r="C20" s="199"/>
      <c r="D20" s="197">
        <f>C19+C21</f>
        <v>3.45</v>
      </c>
      <c r="E20" s="197">
        <f>D20/2</f>
        <v>1.7250000000000001</v>
      </c>
      <c r="F20" s="197">
        <f>IF(E20&lt;2,E20*B20,0)</f>
        <v>31.912500000000001</v>
      </c>
      <c r="G20" s="197">
        <f>IF((AND(E20&gt;2,E20&lt;4)),B20*E20,0)</f>
        <v>0</v>
      </c>
      <c r="H20" s="197">
        <f>IF((AND(E20&gt;4,E20&lt;6)),B20*E20,0)</f>
        <v>0</v>
      </c>
      <c r="I20" s="196">
        <v>1</v>
      </c>
      <c r="J20" s="197">
        <f>IF(E20&lt;1,B20*E20*I20,0)</f>
        <v>0</v>
      </c>
      <c r="K20" s="197">
        <f>IF((AND(E20&gt;1,E20&lt;2.5)),B20*E20*I20,0)</f>
        <v>31.912500000000001</v>
      </c>
      <c r="L20" s="197">
        <f>IF((AND(E20&gt;2.5,E20&lt;4)),B20*E20*I20,0)</f>
        <v>0</v>
      </c>
      <c r="M20" s="197">
        <f>IF((IF(E20&gt;4,E20&lt;6)),B20*E20*I20,0)</f>
        <v>0</v>
      </c>
    </row>
    <row r="21" spans="1:13">
      <c r="A21" s="196">
        <v>60</v>
      </c>
      <c r="B21" s="197"/>
      <c r="C21" s="196">
        <v>1.74</v>
      </c>
      <c r="D21" s="197"/>
      <c r="E21" s="197"/>
      <c r="F21" s="197"/>
      <c r="G21" s="197"/>
      <c r="H21" s="197"/>
      <c r="I21" s="199"/>
      <c r="J21" s="197"/>
      <c r="K21" s="197"/>
      <c r="L21" s="197"/>
      <c r="M21" s="197"/>
    </row>
    <row r="22" spans="1:13">
      <c r="A22" s="199"/>
      <c r="B22" s="197">
        <f>A23-A21</f>
        <v>20</v>
      </c>
      <c r="C22" s="199"/>
      <c r="D22" s="197">
        <f>C21+C23</f>
        <v>3.52</v>
      </c>
      <c r="E22" s="197">
        <f>D22/2</f>
        <v>1.76</v>
      </c>
      <c r="F22" s="197">
        <f>IF(E22&lt;2,E22*B22,0)</f>
        <v>35.200000000000003</v>
      </c>
      <c r="G22" s="197">
        <f>IF((AND(E22&gt;2,E22&lt;4)),B22*E22,0)</f>
        <v>0</v>
      </c>
      <c r="H22" s="197">
        <f>IF((AND(E22&gt;4,E22&lt;6)),B22*E22,0)</f>
        <v>0</v>
      </c>
      <c r="I22" s="196">
        <v>1</v>
      </c>
      <c r="J22" s="197">
        <f>IF(E22&lt;1,B22*E22*I22,0)</f>
        <v>0</v>
      </c>
      <c r="K22" s="197">
        <f>IF((AND(E22&gt;1,E22&lt;2.5)),B22*E22*I22,0)</f>
        <v>35.200000000000003</v>
      </c>
      <c r="L22" s="197">
        <f>IF((AND(E22&gt;2.5,E22&lt;4)),B22*E22*I22,0)</f>
        <v>0</v>
      </c>
      <c r="M22" s="197">
        <f>IF((IF(E22&gt;4,E22&lt;6)),B22*E22*I22,0)</f>
        <v>0</v>
      </c>
    </row>
    <row r="23" spans="1:13">
      <c r="A23" s="196">
        <v>80</v>
      </c>
      <c r="B23" s="197"/>
      <c r="C23" s="196">
        <v>1.78</v>
      </c>
      <c r="D23" s="197"/>
      <c r="E23" s="197"/>
      <c r="F23" s="197"/>
      <c r="G23" s="197"/>
      <c r="H23" s="197"/>
      <c r="I23" s="199"/>
      <c r="J23" s="197"/>
      <c r="K23" s="197"/>
      <c r="L23" s="197"/>
      <c r="M23" s="197"/>
    </row>
    <row r="24" spans="1:13">
      <c r="A24" s="199"/>
      <c r="B24" s="197">
        <f>A25-A23</f>
        <v>20</v>
      </c>
      <c r="C24" s="199"/>
      <c r="D24" s="197">
        <f>C23+C25</f>
        <v>3.6</v>
      </c>
      <c r="E24" s="197">
        <f>D24/2</f>
        <v>1.8</v>
      </c>
      <c r="F24" s="197">
        <f>IF(E24&lt;2,E24*B24,0)</f>
        <v>36</v>
      </c>
      <c r="G24" s="197">
        <f>IF((AND(E24&gt;2,E24&lt;4)),B24*E24,0)</f>
        <v>0</v>
      </c>
      <c r="H24" s="197">
        <f>IF((AND(E24&gt;4,E24&lt;6)),B24*E24,0)</f>
        <v>0</v>
      </c>
      <c r="I24" s="196">
        <v>1</v>
      </c>
      <c r="J24" s="197">
        <f>IF(E24&lt;1,B24*E24*I24,0)</f>
        <v>0</v>
      </c>
      <c r="K24" s="197">
        <f>IF((AND(E24&gt;1,E24&lt;2.5)),B24*E24*I24,0)</f>
        <v>36</v>
      </c>
      <c r="L24" s="197">
        <f>IF((AND(E24&gt;2.5,E24&lt;4)),B24*E24*I24,0)</f>
        <v>0</v>
      </c>
      <c r="M24" s="197">
        <f>IF((IF(E24&gt;4,E24&lt;6)),B24*E24*I24,0)</f>
        <v>0</v>
      </c>
    </row>
    <row r="25" spans="1:13">
      <c r="A25" s="196">
        <v>100</v>
      </c>
      <c r="B25" s="197"/>
      <c r="C25" s="196">
        <v>1.82</v>
      </c>
      <c r="D25" s="197"/>
      <c r="E25" s="197"/>
      <c r="F25" s="197"/>
      <c r="G25" s="197"/>
      <c r="H25" s="197"/>
      <c r="I25" s="199"/>
      <c r="J25" s="197"/>
      <c r="K25" s="197"/>
      <c r="L25" s="197"/>
      <c r="M25" s="197"/>
    </row>
    <row r="26" spans="1:13">
      <c r="A26" s="199"/>
      <c r="B26" s="197">
        <f>A27-A25</f>
        <v>2.4000000000000057</v>
      </c>
      <c r="C26" s="199"/>
      <c r="D26" s="197">
        <f>C25+C27</f>
        <v>3.64</v>
      </c>
      <c r="E26" s="197">
        <f>D26/2</f>
        <v>1.82</v>
      </c>
      <c r="F26" s="197">
        <f>IF(E26&lt;2,E26*B26,0)</f>
        <v>4.3680000000000101</v>
      </c>
      <c r="G26" s="197">
        <f>IF((AND(E26&gt;2,E26&lt;4)),B26*E26,0)</f>
        <v>0</v>
      </c>
      <c r="H26" s="197">
        <f>IF((AND(E26&gt;4,E26&lt;6)),B26*E26,0)</f>
        <v>0</v>
      </c>
      <c r="I26" s="196">
        <v>1</v>
      </c>
      <c r="J26" s="197">
        <f>IF(E26&lt;1,B26*E26*I26,0)</f>
        <v>0</v>
      </c>
      <c r="K26" s="197">
        <f>IF((AND(E26&gt;1,E26&lt;2.5)),B26*E26*I26,0)</f>
        <v>4.3680000000000101</v>
      </c>
      <c r="L26" s="197">
        <f>IF((AND(E26&gt;2.5,E26&lt;4)),B26*E26*I26,0)</f>
        <v>0</v>
      </c>
      <c r="M26" s="197">
        <f>IF((IF(E26&gt;4,E26&lt;6)),B26*E26*I26,0)</f>
        <v>0</v>
      </c>
    </row>
    <row r="27" spans="1:13">
      <c r="A27" s="196">
        <v>102.4</v>
      </c>
      <c r="B27" s="197"/>
      <c r="C27" s="196">
        <v>1.82</v>
      </c>
      <c r="D27" s="197"/>
      <c r="E27" s="197"/>
      <c r="F27" s="197"/>
      <c r="G27" s="197"/>
      <c r="H27" s="197"/>
      <c r="I27" s="198"/>
      <c r="J27" s="197"/>
      <c r="K27" s="197"/>
      <c r="L27" s="197"/>
      <c r="M27" s="197"/>
    </row>
    <row r="28" spans="1:13">
      <c r="A28" s="199"/>
      <c r="B28" s="197">
        <f>A29-A27</f>
        <v>17.599999999999994</v>
      </c>
      <c r="C28" s="199"/>
      <c r="D28" s="197">
        <f>C27+C29</f>
        <v>3.63</v>
      </c>
      <c r="E28" s="197">
        <f>D28/2</f>
        <v>1.8149999999999999</v>
      </c>
      <c r="F28" s="197">
        <f>IF(E28&lt;2,E28*B28,0)</f>
        <v>31.943999999999988</v>
      </c>
      <c r="G28" s="197">
        <f>IF((AND(E28&gt;2,E28&lt;4)),B28*E28,0)</f>
        <v>0</v>
      </c>
      <c r="H28" s="197">
        <f>IF((AND(E28&gt;4,E28&lt;6)),B28*E28,0)</f>
        <v>0</v>
      </c>
      <c r="I28" s="196">
        <v>1</v>
      </c>
      <c r="J28" s="197">
        <f>IF(E28&lt;1,B28*E28*I28,0)</f>
        <v>0</v>
      </c>
      <c r="K28" s="197">
        <f>IF((AND(E28&gt;1,E28&lt;2.5)),B28*E28*I28,0)</f>
        <v>31.943999999999988</v>
      </c>
      <c r="L28" s="197">
        <f>IF((AND(E28&gt;2.5,E28&lt;4)),B28*E28*I28,0)</f>
        <v>0</v>
      </c>
      <c r="M28" s="197">
        <f>IF((IF(E28&gt;4,E28&lt;6)),B28*E28*I28,0)</f>
        <v>0</v>
      </c>
    </row>
    <row r="29" spans="1:13">
      <c r="A29" s="196">
        <v>120</v>
      </c>
      <c r="B29" s="197"/>
      <c r="C29" s="196">
        <v>1.81</v>
      </c>
      <c r="D29" s="197"/>
      <c r="E29" s="197"/>
      <c r="F29" s="197"/>
      <c r="G29" s="197"/>
      <c r="H29" s="197"/>
      <c r="I29" s="198"/>
      <c r="J29" s="197"/>
      <c r="K29" s="197"/>
      <c r="L29" s="197"/>
      <c r="M29" s="197"/>
    </row>
    <row r="30" spans="1:13">
      <c r="A30" s="199"/>
      <c r="B30" s="197">
        <f>A31-A29</f>
        <v>20</v>
      </c>
      <c r="C30" s="199"/>
      <c r="D30" s="197">
        <f>C29+C31</f>
        <v>3.6100000000000003</v>
      </c>
      <c r="E30" s="197">
        <f>D30/2</f>
        <v>1.8050000000000002</v>
      </c>
      <c r="F30" s="197">
        <f>IF(E30&lt;2,E30*B30,0)</f>
        <v>36.1</v>
      </c>
      <c r="G30" s="197">
        <f>IF((AND(E30&gt;2,E30&lt;4)),B30*E30,0)</f>
        <v>0</v>
      </c>
      <c r="H30" s="197">
        <f>IF((AND(E30&gt;4,E30&lt;6)),B30*E30,0)</f>
        <v>0</v>
      </c>
      <c r="I30" s="196">
        <v>1</v>
      </c>
      <c r="J30" s="197">
        <f>IF(E30&lt;1,B30*E30*I30,0)</f>
        <v>0</v>
      </c>
      <c r="K30" s="197">
        <f>IF((AND(E30&gt;1,E30&lt;2.5)),B30*E30*I30,0)</f>
        <v>36.1</v>
      </c>
      <c r="L30" s="197">
        <f>IF((AND(E30&gt;2.5,E30&lt;4)),B30*E30*I30,0)</f>
        <v>0</v>
      </c>
      <c r="M30" s="197">
        <f>IF((IF(E30&gt;4,E30&lt;6)),B30*E30*I30,0)</f>
        <v>0</v>
      </c>
    </row>
    <row r="31" spans="1:13">
      <c r="A31" s="196">
        <v>140</v>
      </c>
      <c r="B31" s="197"/>
      <c r="C31" s="196">
        <v>1.8</v>
      </c>
      <c r="D31" s="197"/>
      <c r="E31" s="197"/>
      <c r="F31" s="197"/>
      <c r="G31" s="197"/>
      <c r="H31" s="197"/>
      <c r="I31" s="199"/>
      <c r="J31" s="197"/>
      <c r="K31" s="197"/>
      <c r="L31" s="197"/>
      <c r="M31" s="197"/>
    </row>
    <row r="32" spans="1:13">
      <c r="A32" s="199"/>
      <c r="B32" s="197">
        <f>A33-A31</f>
        <v>10.5</v>
      </c>
      <c r="C32" s="199"/>
      <c r="D32" s="197">
        <f>C31+C33</f>
        <v>3.59</v>
      </c>
      <c r="E32" s="197">
        <f>D32/2</f>
        <v>1.7949999999999999</v>
      </c>
      <c r="F32" s="197">
        <f>IF(E32&lt;2,E32*B32,0)</f>
        <v>18.8475</v>
      </c>
      <c r="G32" s="197">
        <f>IF((AND(E32&gt;2,E32&lt;4)),B32*E32,0)</f>
        <v>0</v>
      </c>
      <c r="H32" s="197">
        <f>IF((AND(E32&gt;4,E32&lt;6)),B32*E32,0)</f>
        <v>0</v>
      </c>
      <c r="I32" s="196">
        <v>1</v>
      </c>
      <c r="J32" s="197">
        <f>IF(E32&lt;1,B32*E32*I32,0)</f>
        <v>0</v>
      </c>
      <c r="K32" s="197">
        <f>IF((AND(E32&gt;1,E32&lt;2.5)),B32*E32*I32,0)</f>
        <v>18.8475</v>
      </c>
      <c r="L32" s="197">
        <f>IF((AND(E32&gt;2.5,E32&lt;4)),B32*E32*I32,0)</f>
        <v>0</v>
      </c>
      <c r="M32" s="197">
        <f>IF((IF(E32&gt;4,E32&lt;6)),B32*E32*I32,0)</f>
        <v>0</v>
      </c>
    </row>
    <row r="33" spans="1:13">
      <c r="A33" s="196">
        <v>150.5</v>
      </c>
      <c r="B33" s="197"/>
      <c r="C33" s="196">
        <v>1.79</v>
      </c>
      <c r="D33" s="197"/>
      <c r="E33" s="197"/>
      <c r="F33" s="197"/>
      <c r="G33" s="197"/>
      <c r="H33" s="197"/>
      <c r="I33" s="199"/>
      <c r="J33" s="197"/>
      <c r="K33" s="197"/>
      <c r="L33" s="197"/>
      <c r="M33" s="197"/>
    </row>
    <row r="34" spans="1:13">
      <c r="A34" s="199"/>
      <c r="B34" s="197">
        <f>A35-A33</f>
        <v>9.5</v>
      </c>
      <c r="C34" s="199"/>
      <c r="D34" s="197">
        <f>C33+C35</f>
        <v>3.5700000000000003</v>
      </c>
      <c r="E34" s="197">
        <f>D34/2</f>
        <v>1.7850000000000001</v>
      </c>
      <c r="F34" s="197">
        <f>IF(E34&lt;2,E34*B34,0)</f>
        <v>16.957500000000003</v>
      </c>
      <c r="G34" s="197">
        <f>IF((AND(E34&gt;2,E34&lt;4)),B34*E34,0)</f>
        <v>0</v>
      </c>
      <c r="H34" s="197">
        <f>IF((AND(E34&gt;4,E34&lt;6)),B34*E34,0)</f>
        <v>0</v>
      </c>
      <c r="I34" s="196">
        <v>1</v>
      </c>
      <c r="J34" s="197">
        <f>IF(E34&lt;1,B34*E34*I34,0)</f>
        <v>0</v>
      </c>
      <c r="K34" s="197">
        <f>IF((AND(E34&gt;1,E34&lt;2.5)),B34*E34*I34,0)</f>
        <v>16.957500000000003</v>
      </c>
      <c r="L34" s="197">
        <f>IF((AND(E34&gt;2.5,E34&lt;4)),B34*E34*I34,0)</f>
        <v>0</v>
      </c>
      <c r="M34" s="197">
        <f>IF((IF(E34&gt;4,E34&lt;6)),B34*E34*I34,0)</f>
        <v>0</v>
      </c>
    </row>
    <row r="35" spans="1:13">
      <c r="A35" s="196">
        <v>160</v>
      </c>
      <c r="B35" s="197"/>
      <c r="C35" s="196">
        <v>1.78</v>
      </c>
      <c r="D35" s="197"/>
      <c r="E35" s="197"/>
      <c r="F35" s="197"/>
      <c r="G35" s="197"/>
      <c r="H35" s="197"/>
      <c r="I35" s="199"/>
      <c r="J35" s="197"/>
      <c r="K35" s="197"/>
      <c r="L35" s="197"/>
      <c r="M35" s="197"/>
    </row>
    <row r="36" spans="1:13">
      <c r="A36" s="199"/>
      <c r="B36" s="197">
        <f>A37-A35</f>
        <v>20</v>
      </c>
      <c r="C36" s="199"/>
      <c r="D36" s="197">
        <f>C35+C37</f>
        <v>3.55</v>
      </c>
      <c r="E36" s="197">
        <f>D36/2</f>
        <v>1.7749999999999999</v>
      </c>
      <c r="F36" s="197">
        <f>IF(E36&lt;2,E36*B36,0)</f>
        <v>35.5</v>
      </c>
      <c r="G36" s="197">
        <f>IF((AND(E36&gt;2,E36&lt;4)),B36*E36,0)</f>
        <v>0</v>
      </c>
      <c r="H36" s="197">
        <f>IF((AND(E36&gt;4,E36&lt;6)),B36*E36,0)</f>
        <v>0</v>
      </c>
      <c r="I36" s="196">
        <v>1</v>
      </c>
      <c r="J36" s="197">
        <f>IF(E36&lt;1,B36*E36*I36,0)</f>
        <v>0</v>
      </c>
      <c r="K36" s="197">
        <f>IF((AND(E36&gt;1,E36&lt;2.5)),B36*E36*I36,0)</f>
        <v>35.5</v>
      </c>
      <c r="L36" s="197">
        <f>IF((AND(E36&gt;2.5,E36&lt;4)),B36*E36*I36,0)</f>
        <v>0</v>
      </c>
      <c r="M36" s="197">
        <f>IF((IF(E36&gt;4,E36&lt;6)),B36*E36*I36,0)</f>
        <v>0</v>
      </c>
    </row>
    <row r="37" spans="1:13">
      <c r="A37" s="196">
        <v>180</v>
      </c>
      <c r="B37" s="197"/>
      <c r="C37" s="196">
        <v>1.77</v>
      </c>
      <c r="D37" s="197"/>
      <c r="E37" s="197"/>
      <c r="F37" s="197"/>
      <c r="G37" s="197"/>
      <c r="H37" s="197"/>
      <c r="I37" s="198"/>
      <c r="J37" s="197"/>
      <c r="K37" s="197"/>
      <c r="L37" s="197"/>
      <c r="M37" s="197"/>
    </row>
    <row r="38" spans="1:13">
      <c r="A38" s="199"/>
      <c r="B38" s="197">
        <f>A39-A37</f>
        <v>20</v>
      </c>
      <c r="C38" s="199"/>
      <c r="D38" s="197">
        <f>C37+C39</f>
        <v>3.5300000000000002</v>
      </c>
      <c r="E38" s="197">
        <f>D38/2</f>
        <v>1.7650000000000001</v>
      </c>
      <c r="F38" s="197">
        <f>IF(E38&lt;2,E38*B38,0)</f>
        <v>35.300000000000004</v>
      </c>
      <c r="G38" s="197">
        <f>IF((AND(E38&gt;2,E38&lt;4)),B38*E38,0)</f>
        <v>0</v>
      </c>
      <c r="H38" s="197">
        <f>IF((AND(E38&gt;4,E38&lt;6)),B38*E38,0)</f>
        <v>0</v>
      </c>
      <c r="I38" s="196">
        <v>1</v>
      </c>
      <c r="J38" s="197">
        <f>IF(E38&lt;1,B38*E38*I38,0)</f>
        <v>0</v>
      </c>
      <c r="K38" s="197">
        <f>IF((AND(E38&gt;1,E38&lt;2.5)),B38*E38*I38,0)</f>
        <v>35.300000000000004</v>
      </c>
      <c r="L38" s="197">
        <f>IF((AND(E38&gt;2.5,E38&lt;4)),B38*E38*I38,0)</f>
        <v>0</v>
      </c>
      <c r="M38" s="197">
        <f>IF((IF(E38&gt;4,E38&lt;6)),B38*E38*I38,0)</f>
        <v>0</v>
      </c>
    </row>
    <row r="39" spans="1:13">
      <c r="A39" s="196">
        <v>200</v>
      </c>
      <c r="B39" s="197"/>
      <c r="C39" s="196">
        <v>1.76</v>
      </c>
      <c r="D39" s="197"/>
      <c r="E39" s="197"/>
      <c r="F39" s="197"/>
      <c r="G39" s="197"/>
      <c r="H39" s="197"/>
      <c r="I39" s="198"/>
      <c r="J39" s="197"/>
      <c r="K39" s="197"/>
      <c r="L39" s="197"/>
      <c r="M39" s="197"/>
    </row>
    <row r="40" spans="1:13">
      <c r="A40" s="199"/>
      <c r="B40" s="197">
        <f>A41-A39</f>
        <v>32.300000000000011</v>
      </c>
      <c r="C40" s="199"/>
      <c r="D40" s="197">
        <f>C39+C41</f>
        <v>3.5</v>
      </c>
      <c r="E40" s="197">
        <f>D40/2</f>
        <v>1.75</v>
      </c>
      <c r="F40" s="197">
        <f>IF(E40&lt;2,E40*B40,0)</f>
        <v>56.52500000000002</v>
      </c>
      <c r="G40" s="197">
        <f>IF((AND(E40&gt;2,E40&lt;4)),B40*E40,0)</f>
        <v>0</v>
      </c>
      <c r="H40" s="197">
        <f>IF((AND(E40&gt;4,E40&lt;6)),B40*E40,0)</f>
        <v>0</v>
      </c>
      <c r="I40" s="196">
        <v>1</v>
      </c>
      <c r="J40" s="197">
        <f>IF(E40&lt;1,B40*E40*I40,0)</f>
        <v>0</v>
      </c>
      <c r="K40" s="197">
        <f>IF((AND(E40&gt;1,E40&lt;2.5)),B40*E40*I40,0)</f>
        <v>56.52500000000002</v>
      </c>
      <c r="L40" s="197">
        <f>IF((AND(E40&gt;2.5,E40&lt;4)),B40*E40*I40,0)</f>
        <v>0</v>
      </c>
      <c r="M40" s="197">
        <f>IF((IF(E40&gt;4,E40&lt;6)),B40*E40*I40,0)</f>
        <v>0</v>
      </c>
    </row>
    <row r="41" spans="1:13">
      <c r="A41" s="196">
        <v>232.3</v>
      </c>
      <c r="B41" s="197"/>
      <c r="C41" s="196">
        <v>1.74</v>
      </c>
      <c r="D41" s="197"/>
      <c r="E41" s="197"/>
      <c r="F41" s="197"/>
      <c r="G41" s="197"/>
      <c r="H41" s="197"/>
      <c r="I41" s="199"/>
      <c r="J41" s="197"/>
      <c r="K41" s="197"/>
      <c r="L41" s="197"/>
      <c r="M41" s="197"/>
    </row>
    <row r="42" spans="1:13">
      <c r="A42" s="199"/>
      <c r="B42" s="197">
        <f>A43-A41</f>
        <v>7.6999999999999886</v>
      </c>
      <c r="C42" s="199"/>
      <c r="D42" s="197">
        <f>C41+C43</f>
        <v>3.49</v>
      </c>
      <c r="E42" s="197">
        <f>D42/2</f>
        <v>1.7450000000000001</v>
      </c>
      <c r="F42" s="197">
        <f>IF(E42&lt;2,E42*B42,0)</f>
        <v>13.436499999999981</v>
      </c>
      <c r="G42" s="197">
        <f>IF((AND(E42&gt;2,E42&lt;4)),B42*E42,0)</f>
        <v>0</v>
      </c>
      <c r="H42" s="197">
        <f>IF((AND(E42&gt;4,E42&lt;6)),B42*E42,0)</f>
        <v>0</v>
      </c>
      <c r="I42" s="196">
        <v>1</v>
      </c>
      <c r="J42" s="197">
        <f>IF(E42&lt;1,B42*E42*I42,0)</f>
        <v>0</v>
      </c>
      <c r="K42" s="197">
        <f>IF((AND(E42&gt;1,E42&lt;2.5)),B42*E42*I42,0)</f>
        <v>13.436499999999981</v>
      </c>
      <c r="L42" s="197">
        <f>IF((AND(E42&gt;2.5,E42&lt;4)),B42*E42*I42,0)</f>
        <v>0</v>
      </c>
      <c r="M42" s="197">
        <f>IF((IF(E42&gt;4,E42&lt;6)),B42*E42*I42,0)</f>
        <v>0</v>
      </c>
    </row>
    <row r="43" spans="1:13">
      <c r="A43" s="196">
        <v>240</v>
      </c>
      <c r="B43" s="197"/>
      <c r="C43" s="196">
        <v>1.75</v>
      </c>
      <c r="D43" s="197"/>
      <c r="E43" s="197"/>
      <c r="F43" s="197"/>
      <c r="G43" s="197"/>
      <c r="H43" s="197"/>
      <c r="I43" s="199"/>
      <c r="J43" s="197"/>
      <c r="K43" s="197"/>
      <c r="L43" s="197"/>
      <c r="M43" s="197"/>
    </row>
    <row r="44" spans="1:13">
      <c r="A44" s="199"/>
      <c r="B44" s="197">
        <f>A45-A43</f>
        <v>0</v>
      </c>
      <c r="C44" s="199"/>
      <c r="D44" s="197">
        <f>C43+C45</f>
        <v>3.35</v>
      </c>
      <c r="E44" s="197">
        <f>D44/2</f>
        <v>1.675</v>
      </c>
      <c r="F44" s="197">
        <f>IF(E44&lt;2,E44*B44,0)</f>
        <v>0</v>
      </c>
      <c r="G44" s="197">
        <f>IF((AND(E44&gt;2,E44&lt;4)),B44*E44,0)</f>
        <v>0</v>
      </c>
      <c r="H44" s="197">
        <f>IF((AND(E44&gt;4,E44&lt;6)),B44*E44,0)</f>
        <v>0</v>
      </c>
      <c r="I44" s="196">
        <v>1</v>
      </c>
      <c r="J44" s="197">
        <f>IF(E44&lt;1,B44*E44*I44,0)</f>
        <v>0</v>
      </c>
      <c r="K44" s="197">
        <f>IF((AND(E44&gt;1,E44&lt;2.5)),B44*E44*I44,0)</f>
        <v>0</v>
      </c>
      <c r="L44" s="197">
        <f>IF((AND(E44&gt;2.5,E44&lt;4)),B44*E44*I44,0)</f>
        <v>0</v>
      </c>
      <c r="M44" s="197">
        <f>IF((IF(E44&gt;4,E44&lt;6)),B44*E44*I44,0)</f>
        <v>0</v>
      </c>
    </row>
    <row r="45" spans="1:13">
      <c r="A45" s="196">
        <v>240</v>
      </c>
      <c r="B45" s="197"/>
      <c r="C45" s="196">
        <v>1.6</v>
      </c>
      <c r="D45" s="197"/>
      <c r="E45" s="197"/>
      <c r="F45" s="197"/>
      <c r="G45" s="197"/>
      <c r="H45" s="197"/>
      <c r="I45" s="199"/>
      <c r="J45" s="197"/>
      <c r="K45" s="197"/>
      <c r="L45" s="197"/>
      <c r="M45" s="197"/>
    </row>
    <row r="46" spans="1:13">
      <c r="A46" s="199"/>
      <c r="B46" s="197">
        <f>A47-A45</f>
        <v>3</v>
      </c>
      <c r="C46" s="199"/>
      <c r="D46" s="197">
        <f>C45+C47</f>
        <v>3.35</v>
      </c>
      <c r="E46" s="197">
        <f>D46/2</f>
        <v>1.675</v>
      </c>
      <c r="F46" s="197">
        <f>IF(E46&lt;2,E46*B46,0)</f>
        <v>5.0250000000000004</v>
      </c>
      <c r="G46" s="197">
        <f>IF((AND(E46&gt;2,E46&lt;4)),B46*E46,0)</f>
        <v>0</v>
      </c>
      <c r="H46" s="197">
        <f>IF((AND(E46&gt;4,E46&lt;6)),B46*E46,0)</f>
        <v>0</v>
      </c>
      <c r="I46" s="196">
        <v>1</v>
      </c>
      <c r="J46" s="197">
        <f>IF(E46&lt;1,B46*E46*I46,0)</f>
        <v>0</v>
      </c>
      <c r="K46" s="197">
        <f>IF((AND(E46&gt;1,E46&lt;2.5)),B46*E46*I46,0)</f>
        <v>5.0250000000000004</v>
      </c>
      <c r="L46" s="197">
        <f>IF((AND(E46&gt;2.5,E46&lt;4)),B46*E46*I46,0)</f>
        <v>0</v>
      </c>
      <c r="M46" s="197">
        <f>IF((IF(E46&gt;4,E46&lt;6)),B46*E46*I46,0)</f>
        <v>0</v>
      </c>
    </row>
    <row r="47" spans="1:13">
      <c r="A47" s="196">
        <v>243</v>
      </c>
      <c r="B47" s="197"/>
      <c r="C47" s="196">
        <v>1.75</v>
      </c>
      <c r="D47" s="197"/>
      <c r="E47" s="197"/>
      <c r="F47" s="197"/>
      <c r="G47" s="197"/>
      <c r="H47" s="197"/>
      <c r="I47" s="198"/>
      <c r="J47" s="197"/>
      <c r="K47" s="197"/>
      <c r="L47" s="197"/>
      <c r="M47" s="197"/>
    </row>
    <row r="48" spans="1:13">
      <c r="A48" s="199"/>
      <c r="B48" s="197">
        <f>A49-A47</f>
        <v>17</v>
      </c>
      <c r="C48" s="199"/>
      <c r="D48" s="197">
        <f>C47+C49</f>
        <v>3.5300000000000002</v>
      </c>
      <c r="E48" s="197">
        <f>D48/2</f>
        <v>1.7650000000000001</v>
      </c>
      <c r="F48" s="197">
        <f>IF(E48&lt;2,E48*B48,0)</f>
        <v>30.005000000000003</v>
      </c>
      <c r="G48" s="197">
        <f>IF((AND(E48&gt;2,E48&lt;4)),B48*E48,0)</f>
        <v>0</v>
      </c>
      <c r="H48" s="197">
        <f>IF((AND(E48&gt;4,E48&lt;6)),B48*E48,0)</f>
        <v>0</v>
      </c>
      <c r="I48" s="196">
        <v>1</v>
      </c>
      <c r="J48" s="197">
        <f>IF(E48&lt;1,B48*E48*I48,0)</f>
        <v>0</v>
      </c>
      <c r="K48" s="197">
        <f>IF((AND(E48&gt;1,E48&lt;2.5)),B48*E48*I48,0)</f>
        <v>30.005000000000003</v>
      </c>
      <c r="L48" s="197">
        <f>IF((AND(E48&gt;2.5,E48&lt;4)),B48*E48*I48,0)</f>
        <v>0</v>
      </c>
      <c r="M48" s="197">
        <f>IF((IF(E48&gt;4,E48&lt;6)),B48*E48*I48,0)</f>
        <v>0</v>
      </c>
    </row>
    <row r="49" spans="1:14">
      <c r="A49" s="196">
        <v>260</v>
      </c>
      <c r="B49" s="197"/>
      <c r="C49" s="196">
        <v>1.78</v>
      </c>
      <c r="D49" s="197"/>
      <c r="E49" s="197"/>
      <c r="F49" s="197"/>
      <c r="G49" s="197"/>
      <c r="H49" s="197"/>
      <c r="I49" s="198"/>
      <c r="J49" s="197"/>
      <c r="K49" s="197"/>
      <c r="L49" s="197"/>
      <c r="M49" s="197"/>
    </row>
    <row r="50" spans="1:14">
      <c r="A50" s="199"/>
      <c r="B50" s="197">
        <f>A51-A49</f>
        <v>20</v>
      </c>
      <c r="C50" s="199"/>
      <c r="D50" s="197">
        <f>C49+C51</f>
        <v>3.59</v>
      </c>
      <c r="E50" s="197">
        <f>D50/2</f>
        <v>1.7949999999999999</v>
      </c>
      <c r="F50" s="197">
        <f>IF(E50&lt;2,E50*B50,0)</f>
        <v>35.9</v>
      </c>
      <c r="G50" s="197">
        <f>IF((AND(E50&gt;2,E50&lt;4)),B50*E50,0)</f>
        <v>0</v>
      </c>
      <c r="H50" s="197">
        <f>IF((AND(E50&gt;4,E50&lt;6)),B50*E50,0)</f>
        <v>0</v>
      </c>
      <c r="I50" s="196">
        <v>1</v>
      </c>
      <c r="J50" s="197">
        <f>IF(E50&lt;1,B50*E50*I50,0)</f>
        <v>0</v>
      </c>
      <c r="K50" s="197">
        <f>IF((AND(E50&gt;1,E50&lt;2.5)),B50*E50*I50,0)</f>
        <v>35.9</v>
      </c>
      <c r="L50" s="197">
        <f>IF((AND(E50&gt;2.5,E50&lt;4)),B50*E50*I50,0)</f>
        <v>0</v>
      </c>
      <c r="M50" s="197">
        <f>IF((IF(E50&gt;4,E50&lt;6)),B50*E50*I50,0)</f>
        <v>0</v>
      </c>
    </row>
    <row r="51" spans="1:14">
      <c r="A51" s="196">
        <v>280</v>
      </c>
      <c r="B51" s="197"/>
      <c r="C51" s="196">
        <v>1.81</v>
      </c>
      <c r="D51" s="197"/>
      <c r="E51" s="197"/>
      <c r="F51" s="197"/>
      <c r="G51" s="197"/>
      <c r="H51" s="197"/>
      <c r="I51" s="199"/>
      <c r="J51" s="197"/>
      <c r="K51" s="197"/>
      <c r="L51" s="197"/>
      <c r="M51" s="197"/>
    </row>
    <row r="52" spans="1:14" ht="13.5" thickBot="1">
      <c r="A52" s="199"/>
      <c r="B52" s="197">
        <f>A53-A51</f>
        <v>20</v>
      </c>
      <c r="C52" s="199"/>
      <c r="D52" s="197">
        <f>C51+C53</f>
        <v>3.59</v>
      </c>
      <c r="E52" s="197">
        <f>D52/2</f>
        <v>1.7949999999999999</v>
      </c>
      <c r="F52" s="197">
        <f>IF(E52&lt;2,E52*B52,0)</f>
        <v>35.9</v>
      </c>
      <c r="G52" s="197">
        <f>IF((AND(E52&gt;2,E52&lt;4)),B52*E52,0)</f>
        <v>0</v>
      </c>
      <c r="H52" s="197">
        <f>IF((AND(E52&gt;4,E52&lt;6)),B52*E52,0)</f>
        <v>0</v>
      </c>
      <c r="I52" s="196">
        <v>1</v>
      </c>
      <c r="J52" s="197">
        <f>IF(E52&lt;1,B52*E52*I52,0)</f>
        <v>0</v>
      </c>
      <c r="K52" s="197">
        <f>IF((AND(E52&gt;1,E52&lt;2.5)),B52*E52*I52,0)</f>
        <v>35.9</v>
      </c>
      <c r="L52" s="197">
        <f>IF((AND(E52&gt;2.5,E52&lt;4)),B52*E52*I52,0)</f>
        <v>0</v>
      </c>
      <c r="M52" s="197">
        <f>IF((IF(E52&gt;4,E52&lt;6)),B52*E52*I52,0)</f>
        <v>0</v>
      </c>
    </row>
    <row r="53" spans="1:14" ht="14.25" thickTop="1" thickBot="1">
      <c r="A53" s="196">
        <v>300</v>
      </c>
      <c r="B53" s="197"/>
      <c r="C53" s="196">
        <v>1.78</v>
      </c>
      <c r="D53" s="197"/>
      <c r="E53" s="197"/>
      <c r="F53" s="197"/>
      <c r="G53" s="197"/>
      <c r="H53" s="197"/>
      <c r="I53" s="199"/>
      <c r="J53" s="197"/>
      <c r="K53" s="197"/>
      <c r="L53" s="197"/>
      <c r="M53" s="200"/>
      <c r="N53" s="201">
        <f>SUM(K9:K52)</f>
        <v>516.29349999999999</v>
      </c>
    </row>
    <row r="54" spans="1:14" ht="13.5" thickTop="1">
      <c r="A54" s="199"/>
      <c r="B54" s="197">
        <f>A55-A53</f>
        <v>20</v>
      </c>
      <c r="C54" s="199"/>
      <c r="D54" s="197">
        <f>C53+C55</f>
        <v>3.52</v>
      </c>
      <c r="E54" s="197">
        <f>D54/2</f>
        <v>1.76</v>
      </c>
      <c r="F54" s="197">
        <f>IF(E54&lt;2,E54*B54,0)</f>
        <v>35.200000000000003</v>
      </c>
      <c r="G54" s="197">
        <f>IF((AND(E54&gt;2,E54&lt;4)),B54*E54,0)</f>
        <v>0</v>
      </c>
      <c r="H54" s="197">
        <f>IF((AND(E54&gt;4,E54&lt;6)),B54*E54,0)</f>
        <v>0</v>
      </c>
      <c r="I54" s="196">
        <v>1</v>
      </c>
      <c r="J54" s="197">
        <f>IF(E54&lt;1,B54*E54*I54,0)</f>
        <v>0</v>
      </c>
      <c r="K54" s="197">
        <f>IF((AND(E54&gt;1,E54&lt;2.5)),B54*E54*I54,0)</f>
        <v>35.200000000000003</v>
      </c>
      <c r="L54" s="197">
        <f>IF((AND(E54&gt;2.5,E54&lt;4)),B54*E54*I54,0)</f>
        <v>0</v>
      </c>
      <c r="M54" s="197">
        <f>IF((IF(E54&gt;4,E54&lt;6)),B54*E54*I54,0)</f>
        <v>0</v>
      </c>
    </row>
    <row r="55" spans="1:14">
      <c r="A55" s="196">
        <v>320</v>
      </c>
      <c r="B55" s="197"/>
      <c r="C55" s="196">
        <v>1.74</v>
      </c>
      <c r="D55" s="197"/>
      <c r="E55" s="197"/>
      <c r="F55" s="197"/>
      <c r="G55" s="197"/>
      <c r="H55" s="197"/>
      <c r="I55" s="199"/>
      <c r="J55" s="197"/>
      <c r="K55" s="197"/>
      <c r="L55" s="197"/>
      <c r="M55" s="197"/>
    </row>
    <row r="56" spans="1:14">
      <c r="A56" s="199"/>
      <c r="B56" s="197">
        <f>A57-A55</f>
        <v>8.3000000000000114</v>
      </c>
      <c r="C56" s="199"/>
      <c r="D56" s="197">
        <f>C55+C57</f>
        <v>3.4699999999999998</v>
      </c>
      <c r="E56" s="197">
        <f>D56/2</f>
        <v>1.7349999999999999</v>
      </c>
      <c r="F56" s="197">
        <f>IF(E56&lt;2,E56*B56,0)</f>
        <v>14.400500000000019</v>
      </c>
      <c r="G56" s="197">
        <f>IF((AND(E56&gt;2,E56&lt;4)),B56*E56,0)</f>
        <v>0</v>
      </c>
      <c r="H56" s="197">
        <f>IF((AND(E56&gt;4,E56&lt;6)),B56*E56,0)</f>
        <v>0</v>
      </c>
      <c r="I56" s="196">
        <v>1</v>
      </c>
      <c r="J56" s="197">
        <f>IF(E56&lt;1,B56*E56*I56,0)</f>
        <v>0</v>
      </c>
      <c r="K56" s="197">
        <f>IF((AND(E56&gt;1,E56&lt;2.5)),B56*E56*I56,0)</f>
        <v>14.400500000000019</v>
      </c>
      <c r="L56" s="197">
        <f>IF((AND(E56&gt;2.5,E56&lt;4)),B56*E56*I56,0)</f>
        <v>0</v>
      </c>
      <c r="M56" s="197">
        <f>IF((IF(E56&gt;4,E56&lt;6)),B56*E56*I56,0)</f>
        <v>0</v>
      </c>
    </row>
    <row r="57" spans="1:14">
      <c r="A57" s="196">
        <v>328.3</v>
      </c>
      <c r="B57" s="197"/>
      <c r="C57" s="196">
        <v>1.73</v>
      </c>
      <c r="D57" s="197"/>
      <c r="E57" s="197"/>
      <c r="F57" s="197"/>
      <c r="G57" s="197"/>
      <c r="H57" s="197"/>
      <c r="I57" s="198"/>
      <c r="J57" s="197"/>
      <c r="K57" s="197"/>
      <c r="L57" s="197"/>
      <c r="M57" s="197"/>
    </row>
    <row r="58" spans="1:14">
      <c r="A58" s="199"/>
      <c r="B58" s="197">
        <f>A59-A57</f>
        <v>11.699999999999989</v>
      </c>
      <c r="C58" s="199"/>
      <c r="D58" s="197">
        <f>C57+C59</f>
        <v>3.48</v>
      </c>
      <c r="E58" s="197">
        <f>D58/2</f>
        <v>1.74</v>
      </c>
      <c r="F58" s="197">
        <f>IF(E58&lt;2,E58*B58,0)</f>
        <v>20.357999999999979</v>
      </c>
      <c r="G58" s="197">
        <f>IF((AND(E58&gt;2,E58&lt;4)),B58*E58,0)</f>
        <v>0</v>
      </c>
      <c r="H58" s="197">
        <f>IF((AND(E58&gt;4,E58&lt;6)),B58*E58,0)</f>
        <v>0</v>
      </c>
      <c r="I58" s="196">
        <v>1</v>
      </c>
      <c r="J58" s="197">
        <f>IF(E58&lt;1,B58*E58*I58,0)</f>
        <v>0</v>
      </c>
      <c r="K58" s="197">
        <f>IF((AND(E58&gt;1,E58&lt;2.5)),B58*E58*I58,0)</f>
        <v>20.357999999999979</v>
      </c>
      <c r="L58" s="197">
        <f>IF((AND(E58&gt;2.5,E58&lt;4)),B58*E58*I58,0)</f>
        <v>0</v>
      </c>
      <c r="M58" s="197">
        <f>IF((IF(E58&gt;4,E58&lt;6)),B58*E58*I58,0)</f>
        <v>0</v>
      </c>
    </row>
    <row r="59" spans="1:14">
      <c r="A59" s="196">
        <v>340</v>
      </c>
      <c r="B59" s="197"/>
      <c r="C59" s="196">
        <v>1.75</v>
      </c>
      <c r="D59" s="197"/>
      <c r="E59" s="197"/>
      <c r="F59" s="197"/>
      <c r="G59" s="197"/>
      <c r="H59" s="197"/>
      <c r="I59" s="198"/>
      <c r="J59" s="197"/>
      <c r="K59" s="197"/>
      <c r="L59" s="197"/>
      <c r="M59" s="197"/>
    </row>
    <row r="60" spans="1:14">
      <c r="A60" s="199"/>
      <c r="B60" s="197">
        <f>A61-A59</f>
        <v>20</v>
      </c>
      <c r="C60" s="199"/>
      <c r="D60" s="197">
        <f>C59+C61</f>
        <v>3.55</v>
      </c>
      <c r="E60" s="197">
        <f>D60/2</f>
        <v>1.7749999999999999</v>
      </c>
      <c r="F60" s="197">
        <f>IF(E60&lt;2,E60*B60,0)</f>
        <v>35.5</v>
      </c>
      <c r="G60" s="197">
        <f>IF((AND(E60&gt;2,E60&lt;4)),B60*E60,0)</f>
        <v>0</v>
      </c>
      <c r="H60" s="197">
        <f>IF((AND(E60&gt;4,E60&lt;6)),B60*E60,0)</f>
        <v>0</v>
      </c>
      <c r="I60" s="196">
        <v>1</v>
      </c>
      <c r="J60" s="197">
        <f>IF(E60&lt;1,B60*E60*I60,0)</f>
        <v>0</v>
      </c>
      <c r="K60" s="197">
        <f>IF((AND(E60&gt;1,E60&lt;2.5)),B60*E60*I60,0)</f>
        <v>35.5</v>
      </c>
      <c r="L60" s="197">
        <f>IF((AND(E60&gt;2.5,E60&lt;4)),B60*E60*I60,0)</f>
        <v>0</v>
      </c>
      <c r="M60" s="197">
        <f>IF((IF(E60&gt;4,E60&lt;6)),B60*E60*I60,0)</f>
        <v>0</v>
      </c>
    </row>
    <row r="61" spans="1:14">
      <c r="A61" s="196">
        <v>360</v>
      </c>
      <c r="B61" s="197"/>
      <c r="C61" s="196">
        <v>1.8</v>
      </c>
      <c r="D61" s="197"/>
      <c r="E61" s="197"/>
      <c r="F61" s="197"/>
      <c r="G61" s="197"/>
      <c r="H61" s="197"/>
      <c r="I61" s="199"/>
      <c r="J61" s="197"/>
      <c r="K61" s="197"/>
      <c r="L61" s="197"/>
      <c r="M61" s="197"/>
    </row>
    <row r="62" spans="1:14">
      <c r="A62" s="199"/>
      <c r="B62" s="197">
        <f>A63-A61</f>
        <v>20</v>
      </c>
      <c r="C62" s="199"/>
      <c r="D62" s="197">
        <f>C61+C63</f>
        <v>3.64</v>
      </c>
      <c r="E62" s="197">
        <f>D62/2</f>
        <v>1.82</v>
      </c>
      <c r="F62" s="197">
        <f>IF(E62&lt;2,E62*B62,0)</f>
        <v>36.4</v>
      </c>
      <c r="G62" s="197">
        <f>IF((AND(E62&gt;2,E62&lt;4)),B62*E62,0)</f>
        <v>0</v>
      </c>
      <c r="H62" s="197">
        <f>IF((AND(E62&gt;4,E62&lt;6)),B62*E62,0)</f>
        <v>0</v>
      </c>
      <c r="I62" s="196">
        <v>1</v>
      </c>
      <c r="J62" s="197">
        <f>IF(E62&lt;1,B62*E62*I62,0)</f>
        <v>0</v>
      </c>
      <c r="K62" s="197">
        <f>IF((AND(E62&gt;1,E62&lt;2.5)),B62*E62*I62,0)</f>
        <v>36.4</v>
      </c>
      <c r="L62" s="197">
        <f>IF((AND(E62&gt;2.5,E62&lt;4)),B62*E62*I62,0)</f>
        <v>0</v>
      </c>
      <c r="M62" s="197">
        <f>IF((IF(E62&gt;4,E62&lt;6)),B62*E62*I62,0)</f>
        <v>0</v>
      </c>
    </row>
    <row r="63" spans="1:14">
      <c r="A63" s="196">
        <v>380</v>
      </c>
      <c r="B63" s="197"/>
      <c r="C63" s="196">
        <v>1.84</v>
      </c>
      <c r="D63" s="197"/>
      <c r="E63" s="197"/>
      <c r="F63" s="197"/>
      <c r="G63" s="197"/>
      <c r="H63" s="197"/>
      <c r="I63" s="199"/>
      <c r="J63" s="197"/>
      <c r="K63" s="197"/>
      <c r="L63" s="197"/>
      <c r="M63" s="197"/>
    </row>
    <row r="64" spans="1:14">
      <c r="A64" s="199"/>
      <c r="B64" s="197">
        <f>A65-A63</f>
        <v>5.8999999999999773</v>
      </c>
      <c r="C64" s="199"/>
      <c r="D64" s="197">
        <f>C63+C65</f>
        <v>3.6900000000000004</v>
      </c>
      <c r="E64" s="197">
        <f>D64/2</f>
        <v>1.8450000000000002</v>
      </c>
      <c r="F64" s="197">
        <f>IF(E64&lt;2,E64*B64,0)</f>
        <v>10.88549999999996</v>
      </c>
      <c r="G64" s="197">
        <f>IF((AND(E64&gt;2,E64&lt;4)),B64*E64,0)</f>
        <v>0</v>
      </c>
      <c r="H64" s="197">
        <f>IF((AND(E64&gt;4,E64&lt;6)),B64*E64,0)</f>
        <v>0</v>
      </c>
      <c r="I64" s="196">
        <v>1</v>
      </c>
      <c r="J64" s="197">
        <f>IF(E64&lt;1,B64*E64*I64,0)</f>
        <v>0</v>
      </c>
      <c r="K64" s="197">
        <f>IF((AND(E64&gt;1,E64&lt;2.5)),B64*E64*I64,0)</f>
        <v>10.88549999999996</v>
      </c>
      <c r="L64" s="197">
        <f>IF((AND(E64&gt;2.5,E64&lt;4)),B64*E64*I64,0)</f>
        <v>0</v>
      </c>
      <c r="M64" s="197">
        <f>IF((IF(E64&gt;4,E64&lt;6)),B64*E64*I64,0)</f>
        <v>0</v>
      </c>
    </row>
    <row r="65" spans="1:14">
      <c r="A65" s="196">
        <v>385.9</v>
      </c>
      <c r="B65" s="197"/>
      <c r="C65" s="196">
        <v>1.85</v>
      </c>
      <c r="D65" s="197"/>
      <c r="E65" s="197"/>
      <c r="F65" s="197"/>
      <c r="G65" s="197"/>
      <c r="H65" s="197"/>
      <c r="I65" s="199"/>
      <c r="J65" s="197"/>
      <c r="K65" s="197"/>
      <c r="L65" s="197"/>
      <c r="M65" s="197"/>
    </row>
    <row r="66" spans="1:14">
      <c r="A66" s="199"/>
      <c r="B66" s="197">
        <f>A67-A65</f>
        <v>13.600000000000023</v>
      </c>
      <c r="C66" s="199"/>
      <c r="D66" s="197">
        <f>C65+C67</f>
        <v>3.45</v>
      </c>
      <c r="E66" s="197">
        <f>D66/2</f>
        <v>1.7250000000000001</v>
      </c>
      <c r="F66" s="197">
        <f>IF(E66&lt;2,E66*B66,0)</f>
        <v>23.46000000000004</v>
      </c>
      <c r="G66" s="197">
        <f>IF((AND(E66&gt;2,E66&lt;4)),B66*E66,0)</f>
        <v>0</v>
      </c>
      <c r="H66" s="197">
        <f>IF((AND(E66&gt;4,E66&lt;6)),B66*E66,0)</f>
        <v>0</v>
      </c>
      <c r="I66" s="196">
        <v>1</v>
      </c>
      <c r="J66" s="197">
        <f>IF(E66&lt;1,B66*E66*I66,0)</f>
        <v>0</v>
      </c>
      <c r="K66" s="197">
        <f>IF((AND(E66&gt;1,E66&lt;2.5)),B66*E66*I66,0)</f>
        <v>23.46000000000004</v>
      </c>
      <c r="L66" s="197">
        <f>IF((AND(E66&gt;2.5,E66&lt;4)),B66*E66*I66,0)</f>
        <v>0</v>
      </c>
      <c r="M66" s="197">
        <f>IF((IF(E66&gt;4,E66&lt;6)),B66*E66*I66,0)</f>
        <v>0</v>
      </c>
    </row>
    <row r="67" spans="1:14">
      <c r="A67" s="196">
        <v>399.5</v>
      </c>
      <c r="B67" s="197"/>
      <c r="C67" s="196">
        <v>1.6</v>
      </c>
      <c r="D67" s="197"/>
      <c r="E67" s="197"/>
      <c r="F67" s="197"/>
      <c r="G67" s="197"/>
      <c r="H67" s="197"/>
      <c r="I67" s="198"/>
      <c r="J67" s="197"/>
      <c r="K67" s="197"/>
      <c r="L67" s="197"/>
      <c r="M67" s="197"/>
    </row>
    <row r="68" spans="1:14">
      <c r="A68" s="199"/>
      <c r="B68" s="197">
        <f>A69-A67</f>
        <v>0.5</v>
      </c>
      <c r="C68" s="199"/>
      <c r="D68" s="197">
        <f>C67+C69</f>
        <v>3.21</v>
      </c>
      <c r="E68" s="197">
        <f>D68/2</f>
        <v>1.605</v>
      </c>
      <c r="F68" s="197">
        <f>IF(E68&lt;2,E68*B68,0)</f>
        <v>0.80249999999999999</v>
      </c>
      <c r="G68" s="197">
        <f>IF((AND(E68&gt;2,E68&lt;4)),B68*E68,0)</f>
        <v>0</v>
      </c>
      <c r="H68" s="197">
        <f>IF((AND(E68&gt;4,E68&lt;6)),B68*E68,0)</f>
        <v>0</v>
      </c>
      <c r="I68" s="196">
        <v>1</v>
      </c>
      <c r="J68" s="197">
        <f>IF(E68&lt;1,B68*E68*I68,0)</f>
        <v>0</v>
      </c>
      <c r="K68" s="197">
        <f>IF((AND(E68&gt;1,E68&lt;2.5)),B68*E68*I68,0)</f>
        <v>0.80249999999999999</v>
      </c>
      <c r="L68" s="197">
        <f>IF((AND(E68&gt;2.5,E68&lt;4)),B68*E68*I68,0)</f>
        <v>0</v>
      </c>
      <c r="M68" s="197">
        <f>IF((IF(E68&gt;4,E68&lt;6)),B68*E68*I68,0)</f>
        <v>0</v>
      </c>
    </row>
    <row r="69" spans="1:14">
      <c r="A69" s="196">
        <v>400</v>
      </c>
      <c r="B69" s="197"/>
      <c r="C69" s="196">
        <v>1.61</v>
      </c>
      <c r="D69" s="197"/>
      <c r="E69" s="197"/>
      <c r="F69" s="197"/>
      <c r="G69" s="197"/>
      <c r="H69" s="197"/>
      <c r="I69" s="198"/>
      <c r="J69" s="197"/>
      <c r="K69" s="197"/>
      <c r="L69" s="197"/>
      <c r="M69" s="197"/>
    </row>
    <row r="70" spans="1:14" ht="13.5" thickBot="1">
      <c r="A70" s="199"/>
      <c r="B70" s="197">
        <f>A71-A69</f>
        <v>8</v>
      </c>
      <c r="C70" s="199"/>
      <c r="D70" s="197">
        <f>C69+C71</f>
        <v>3.3600000000000003</v>
      </c>
      <c r="E70" s="197">
        <f>D70/2</f>
        <v>1.6800000000000002</v>
      </c>
      <c r="F70" s="197">
        <f>IF(E70&lt;2,E70*B70,0)</f>
        <v>13.440000000000001</v>
      </c>
      <c r="G70" s="197">
        <f>IF((AND(E70&gt;2,E70&lt;4)),B70*E70,0)</f>
        <v>0</v>
      </c>
      <c r="H70" s="197">
        <f>IF((AND(E70&gt;4,E70&lt;6)),B70*E70,0)</f>
        <v>0</v>
      </c>
      <c r="I70" s="196">
        <v>1</v>
      </c>
      <c r="J70" s="197">
        <f>IF(E70&lt;1,B70*E70*I70,0)</f>
        <v>0</v>
      </c>
      <c r="K70" s="197">
        <f>IF((AND(E70&gt;1,E70&lt;2.5)),B70*E70*I70,0)</f>
        <v>13.440000000000001</v>
      </c>
      <c r="L70" s="197">
        <f>IF((AND(E70&gt;2.5,E70&lt;4)),B70*E70*I70,0)</f>
        <v>0</v>
      </c>
      <c r="M70" s="197">
        <f>IF((IF(E70&gt;4,E70&lt;6)),B70*E70*I70,0)</f>
        <v>0</v>
      </c>
    </row>
    <row r="71" spans="1:14" ht="14.25" thickTop="1" thickBot="1">
      <c r="A71" s="196">
        <v>408</v>
      </c>
      <c r="B71" s="197"/>
      <c r="C71" s="196">
        <v>1.75</v>
      </c>
      <c r="D71" s="197"/>
      <c r="E71" s="197"/>
      <c r="F71" s="197"/>
      <c r="G71" s="197"/>
      <c r="H71" s="197"/>
      <c r="I71" s="199"/>
      <c r="J71" s="197"/>
      <c r="K71" s="197"/>
      <c r="L71" s="197"/>
      <c r="M71" s="200"/>
      <c r="N71" s="201">
        <f>(A71-A53)*1*0.56</f>
        <v>60.480000000000004</v>
      </c>
    </row>
    <row r="72" spans="1:14" ht="13.5" thickTop="1">
      <c r="A72" s="199"/>
      <c r="B72" s="197">
        <v>0</v>
      </c>
      <c r="C72" s="199"/>
      <c r="D72" s="197">
        <v>0</v>
      </c>
      <c r="E72" s="197">
        <f>D72/2</f>
        <v>0</v>
      </c>
      <c r="F72" s="197">
        <f>IF(E72&lt;2,E72*B72,0)</f>
        <v>0</v>
      </c>
      <c r="G72" s="197">
        <f>IF((AND(E72&gt;2,E72&lt;4)),B72*E72,0)</f>
        <v>0</v>
      </c>
      <c r="H72" s="197">
        <f>IF((AND(E72&gt;4,E72&lt;6)),B72*E72,0)</f>
        <v>0</v>
      </c>
      <c r="I72" s="196">
        <v>1</v>
      </c>
      <c r="J72" s="197">
        <f>IF(E72&lt;1,B72*E72*I72,0)</f>
        <v>0</v>
      </c>
      <c r="K72" s="197">
        <f>IF((AND(E72&gt;1,E72&lt;2.5)),B72*E72*I72,0)</f>
        <v>0</v>
      </c>
      <c r="L72" s="197">
        <f>IF((AND(E72&gt;2.5,E72&lt;4)),B72*E72*I72,0)</f>
        <v>0</v>
      </c>
      <c r="M72" s="197">
        <f>IF((IF(E72&gt;4,E72&lt;6)),B72*E72*I72,0)</f>
        <v>0</v>
      </c>
    </row>
    <row r="73" spans="1:14">
      <c r="A73" s="196">
        <v>0</v>
      </c>
      <c r="B73" s="197"/>
      <c r="C73" s="196">
        <v>0</v>
      </c>
      <c r="D73" s="197"/>
      <c r="E73" s="197"/>
      <c r="F73" s="197"/>
      <c r="G73" s="197"/>
      <c r="H73" s="197"/>
      <c r="I73" s="199"/>
      <c r="J73" s="197"/>
      <c r="K73" s="197"/>
      <c r="L73" s="197"/>
      <c r="M73" s="197"/>
    </row>
    <row r="74" spans="1:14">
      <c r="A74" s="199"/>
      <c r="B74" s="197">
        <v>0</v>
      </c>
      <c r="C74" s="199"/>
      <c r="D74" s="197">
        <f>C73+C75</f>
        <v>0</v>
      </c>
      <c r="E74" s="197">
        <f>D74/2</f>
        <v>0</v>
      </c>
      <c r="F74" s="197">
        <f>IF(E74&lt;2,E74*B74,0)</f>
        <v>0</v>
      </c>
      <c r="G74" s="197">
        <f>IF((AND(E74&gt;2,E74&lt;4)),B74*E74,0)</f>
        <v>0</v>
      </c>
      <c r="H74" s="197">
        <f>IF((AND(E74&gt;4,E74&lt;6)),B74*E74,0)</f>
        <v>0</v>
      </c>
      <c r="I74" s="196">
        <v>1</v>
      </c>
      <c r="J74" s="197">
        <f>IF(E74&lt;1,B74*E74*I74,0)</f>
        <v>0</v>
      </c>
      <c r="K74" s="197">
        <f>IF((AND(E74&gt;1,E74&lt;2.5)),B74*E74*I74,0)</f>
        <v>0</v>
      </c>
      <c r="L74" s="197">
        <f>IF((AND(E74&gt;2.5,E74&lt;4)),B74*E74*I74,0)</f>
        <v>0</v>
      </c>
      <c r="M74" s="197">
        <f>IF((IF(E74&gt;4,E74&lt;6)),B74*E74*I74,0)</f>
        <v>0</v>
      </c>
    </row>
    <row r="75" spans="1:14">
      <c r="A75" s="196">
        <v>0</v>
      </c>
      <c r="B75" s="197"/>
      <c r="C75" s="196">
        <v>0</v>
      </c>
      <c r="D75" s="197"/>
      <c r="E75" s="197"/>
      <c r="F75" s="197"/>
      <c r="G75" s="197"/>
      <c r="H75" s="197"/>
      <c r="I75" s="199"/>
      <c r="J75" s="197"/>
      <c r="K75" s="197"/>
      <c r="L75" s="197"/>
      <c r="M75" s="197"/>
    </row>
    <row r="76" spans="1:14">
      <c r="A76" s="199"/>
      <c r="B76" s="197">
        <f>A77-A75</f>
        <v>0</v>
      </c>
      <c r="C76" s="199"/>
      <c r="D76" s="197">
        <f>C75+C77</f>
        <v>0</v>
      </c>
      <c r="E76" s="197">
        <f>D76/2</f>
        <v>0</v>
      </c>
      <c r="F76" s="197">
        <f>IF(E76&lt;2,E76*B76,0)</f>
        <v>0</v>
      </c>
      <c r="G76" s="197">
        <f>IF((AND(E76&gt;2,E76&lt;4)),B76*E76,0)</f>
        <v>0</v>
      </c>
      <c r="H76" s="197">
        <f>IF((AND(E76&gt;4,E76&lt;6)),B76*E76,0)</f>
        <v>0</v>
      </c>
      <c r="I76" s="196">
        <v>1</v>
      </c>
      <c r="J76" s="197">
        <f>IF(E76&lt;1,B76*E76*I76,0)</f>
        <v>0</v>
      </c>
      <c r="K76" s="197">
        <f>IF((AND(E76&gt;1,E76&lt;2.5)),B76*E76*I76,0)</f>
        <v>0</v>
      </c>
      <c r="L76" s="197">
        <f>IF((AND(E76&gt;2.5,E76&lt;4)),B76*E76*I76,0)</f>
        <v>0</v>
      </c>
      <c r="M76" s="197">
        <f>IF((IF(E76&gt;4,E76&lt;6)),B76*E76*I76,0)</f>
        <v>0</v>
      </c>
    </row>
    <row r="77" spans="1:14">
      <c r="A77" s="196">
        <v>0</v>
      </c>
      <c r="B77" s="197"/>
      <c r="C77" s="196">
        <v>0</v>
      </c>
      <c r="D77" s="197"/>
      <c r="E77" s="197"/>
      <c r="F77" s="197"/>
      <c r="G77" s="197"/>
      <c r="H77" s="197"/>
      <c r="I77" s="198"/>
      <c r="J77" s="197"/>
      <c r="K77" s="197"/>
      <c r="L77" s="197"/>
      <c r="M77" s="197"/>
    </row>
    <row r="78" spans="1:14">
      <c r="A78" s="199"/>
      <c r="B78" s="197">
        <f>A79-A77</f>
        <v>0</v>
      </c>
      <c r="C78" s="199"/>
      <c r="D78" s="197">
        <f>C77+C79</f>
        <v>0</v>
      </c>
      <c r="E78" s="197">
        <f>D78/2</f>
        <v>0</v>
      </c>
      <c r="F78" s="197">
        <f>IF(E78&lt;2,E78*B78,0)</f>
        <v>0</v>
      </c>
      <c r="G78" s="197">
        <f>IF((AND(E78&gt;2,E78&lt;4)),B78*E78,0)</f>
        <v>0</v>
      </c>
      <c r="H78" s="197">
        <f>IF((AND(E78&gt;4,E78&lt;6)),B78*E78,0)</f>
        <v>0</v>
      </c>
      <c r="I78" s="196">
        <v>1</v>
      </c>
      <c r="J78" s="197">
        <f>IF(E78&lt;1,B78*E78*I78,0)</f>
        <v>0</v>
      </c>
      <c r="K78" s="197">
        <f>IF((AND(E78&gt;1,E78&lt;2.5)),B78*E78*I78,0)</f>
        <v>0</v>
      </c>
      <c r="L78" s="197">
        <f>IF((AND(E78&gt;2.5,E78&lt;4)),B78*E78*I78,0)</f>
        <v>0</v>
      </c>
      <c r="M78" s="197">
        <f>IF((IF(E78&gt;4,E78&lt;6)),B78*E78*I78,0)</f>
        <v>0</v>
      </c>
    </row>
    <row r="79" spans="1:14">
      <c r="A79" s="196">
        <v>0</v>
      </c>
      <c r="B79" s="197"/>
      <c r="C79" s="196">
        <v>0</v>
      </c>
      <c r="D79" s="197"/>
      <c r="E79" s="197"/>
      <c r="F79" s="197"/>
      <c r="G79" s="197"/>
      <c r="H79" s="197"/>
      <c r="I79" s="198"/>
      <c r="J79" s="197"/>
      <c r="K79" s="197"/>
      <c r="L79" s="197"/>
      <c r="M79" s="197"/>
    </row>
    <row r="80" spans="1:14">
      <c r="A80" s="199"/>
      <c r="B80" s="197">
        <f>A81-A79</f>
        <v>0</v>
      </c>
      <c r="C80" s="199"/>
      <c r="D80" s="197">
        <f>C79+C81</f>
        <v>0</v>
      </c>
      <c r="E80" s="197">
        <f>D80/2</f>
        <v>0</v>
      </c>
      <c r="F80" s="197">
        <f>IF(E80&lt;2,E80*B80,0)</f>
        <v>0</v>
      </c>
      <c r="G80" s="197">
        <f>IF((AND(E80&gt;2,E80&lt;4)),B80*E80,0)</f>
        <v>0</v>
      </c>
      <c r="H80" s="197">
        <f>IF((AND(E80&gt;4,E80&lt;6)),B80*E80,0)</f>
        <v>0</v>
      </c>
      <c r="I80" s="196">
        <v>1</v>
      </c>
      <c r="J80" s="197">
        <f>IF(E80&lt;1,B80*E80*I80,0)</f>
        <v>0</v>
      </c>
      <c r="K80" s="197">
        <f>IF((AND(E80&gt;1,E80&lt;2.5)),B80*E80*I80,0)</f>
        <v>0</v>
      </c>
      <c r="L80" s="197">
        <f>IF((AND(E80&gt;2.5,E80&lt;4)),B80*E80*I80,0)</f>
        <v>0</v>
      </c>
      <c r="M80" s="197">
        <f>IF((IF(E80&gt;4,E80&lt;6)),B80*E80*I80,0)</f>
        <v>0</v>
      </c>
    </row>
    <row r="81" spans="1:14">
      <c r="A81" s="196">
        <v>0</v>
      </c>
      <c r="B81" s="197"/>
      <c r="C81" s="196">
        <v>0</v>
      </c>
      <c r="D81" s="197"/>
      <c r="E81" s="197"/>
      <c r="F81" s="197"/>
      <c r="G81" s="197"/>
      <c r="H81" s="197"/>
      <c r="I81" s="199"/>
      <c r="J81" s="197"/>
      <c r="K81" s="197"/>
      <c r="L81" s="197"/>
      <c r="M81" s="197"/>
    </row>
    <row r="82" spans="1:14">
      <c r="A82" s="199"/>
      <c r="B82" s="197">
        <f>A83-A81</f>
        <v>0</v>
      </c>
      <c r="C82" s="199"/>
      <c r="D82" s="197">
        <f>C81+C83</f>
        <v>0</v>
      </c>
      <c r="E82" s="197">
        <f>D82/2</f>
        <v>0</v>
      </c>
      <c r="F82" s="197">
        <f>IF(E82&lt;2,E82*B82,0)</f>
        <v>0</v>
      </c>
      <c r="G82" s="197">
        <f>IF((AND(E82&gt;2,E82&lt;4)),B82*E82,0)</f>
        <v>0</v>
      </c>
      <c r="H82" s="197">
        <f>IF((AND(E82&gt;4,E82&lt;6)),B82*E82,0)</f>
        <v>0</v>
      </c>
      <c r="I82" s="196">
        <v>1</v>
      </c>
      <c r="J82" s="197">
        <f>IF(E82&lt;1,B82*E82*I82,0)</f>
        <v>0</v>
      </c>
      <c r="K82" s="197">
        <f>IF((AND(E82&gt;1,E82&lt;2.5)),B82*E82*I82,0)</f>
        <v>0</v>
      </c>
      <c r="L82" s="197">
        <f>IF((AND(E82&gt;2.5,E82&lt;4)),B82*E82*I82,0)</f>
        <v>0</v>
      </c>
      <c r="M82" s="197">
        <f>IF((IF(E82&gt;4,E82&lt;6)),B82*E82*I82,0)</f>
        <v>0</v>
      </c>
    </row>
    <row r="83" spans="1:14">
      <c r="A83" s="196">
        <v>0</v>
      </c>
      <c r="B83" s="197"/>
      <c r="C83" s="196">
        <v>0</v>
      </c>
      <c r="D83" s="197"/>
      <c r="E83" s="197"/>
      <c r="F83" s="197"/>
      <c r="G83" s="197"/>
      <c r="H83" s="197"/>
      <c r="I83" s="199"/>
      <c r="J83" s="197"/>
      <c r="K83" s="197"/>
      <c r="L83" s="197"/>
      <c r="M83" s="197"/>
    </row>
    <row r="84" spans="1:14">
      <c r="A84" s="199"/>
      <c r="B84" s="197">
        <f>A85-A83</f>
        <v>0</v>
      </c>
      <c r="C84" s="199"/>
      <c r="D84" s="197">
        <f>C83+C85</f>
        <v>0</v>
      </c>
      <c r="E84" s="197">
        <f>D84/2</f>
        <v>0</v>
      </c>
      <c r="F84" s="197">
        <f>IF(E84&lt;2,E84*B84,0)</f>
        <v>0</v>
      </c>
      <c r="G84" s="197">
        <f>IF((AND(E84&gt;2,E84&lt;4)),B84*E84,0)</f>
        <v>0</v>
      </c>
      <c r="H84" s="197">
        <f>IF((AND(E84&gt;4,E84&lt;6)),B84*E84,0)</f>
        <v>0</v>
      </c>
      <c r="I84" s="196">
        <v>1</v>
      </c>
      <c r="J84" s="197">
        <f>IF(E84&lt;1,B84*E84*I84,0)</f>
        <v>0</v>
      </c>
      <c r="K84" s="197">
        <f>IF((AND(E84&gt;1,E84&lt;2.5)),B84*E84*I84,0)</f>
        <v>0</v>
      </c>
      <c r="L84" s="197">
        <f>IF((AND(E84&gt;2.5,E84&lt;4)),B84*E84*I84,0)</f>
        <v>0</v>
      </c>
      <c r="M84" s="197">
        <f>IF((IF(E84&gt;4,E84&lt;6)),B84*E84*I84,0)</f>
        <v>0</v>
      </c>
    </row>
    <row r="85" spans="1:14">
      <c r="A85" s="196">
        <v>0</v>
      </c>
      <c r="B85" s="197"/>
      <c r="C85" s="196">
        <v>0</v>
      </c>
      <c r="D85" s="197"/>
      <c r="E85" s="197"/>
      <c r="F85" s="197"/>
      <c r="G85" s="197"/>
      <c r="H85" s="197"/>
      <c r="I85" s="199"/>
      <c r="J85" s="197"/>
      <c r="K85" s="197"/>
      <c r="L85" s="197"/>
      <c r="M85" s="197"/>
    </row>
    <row r="86" spans="1:14">
      <c r="A86" s="199"/>
      <c r="B86" s="197">
        <f>A87-A85</f>
        <v>0</v>
      </c>
      <c r="C86" s="199"/>
      <c r="D86" s="197">
        <f>C85+C87</f>
        <v>0</v>
      </c>
      <c r="E86" s="197">
        <f>D86/2</f>
        <v>0</v>
      </c>
      <c r="F86" s="197">
        <f>IF(E86&lt;2,E86*B86,0)</f>
        <v>0</v>
      </c>
      <c r="G86" s="197">
        <f>IF((AND(E86&gt;2,E86&lt;4)),B86*E86,0)</f>
        <v>0</v>
      </c>
      <c r="H86" s="197">
        <f>IF((AND(E86&gt;4,E86&lt;6)),B86*E86,0)</f>
        <v>0</v>
      </c>
      <c r="I86" s="196">
        <v>1</v>
      </c>
      <c r="J86" s="197">
        <f>IF(E86&lt;1,B86*E86*I86,0)</f>
        <v>0</v>
      </c>
      <c r="K86" s="197">
        <f>IF((AND(E86&gt;1,E86&lt;2.5)),B86*E86*I86,0)</f>
        <v>0</v>
      </c>
      <c r="L86" s="197">
        <f>IF((AND(E86&gt;2.5,E86&lt;4)),B86*E86*I86,0)</f>
        <v>0</v>
      </c>
      <c r="M86" s="197">
        <f>IF((IF(E86&gt;4,E86&lt;6)),B86*E86*I86,0)</f>
        <v>0</v>
      </c>
    </row>
    <row r="87" spans="1:14">
      <c r="A87" s="196">
        <v>0</v>
      </c>
      <c r="B87" s="197"/>
      <c r="C87" s="196">
        <v>0</v>
      </c>
      <c r="D87" s="197"/>
      <c r="E87" s="197"/>
      <c r="F87" s="197"/>
      <c r="G87" s="197"/>
      <c r="H87" s="197"/>
      <c r="I87" s="198"/>
      <c r="J87" s="197"/>
      <c r="K87" s="197"/>
      <c r="L87" s="197"/>
      <c r="M87" s="197"/>
    </row>
    <row r="88" spans="1:14">
      <c r="A88" s="199"/>
      <c r="B88" s="197"/>
      <c r="C88" s="199"/>
      <c r="D88" s="197"/>
      <c r="E88" s="197"/>
      <c r="F88" s="197"/>
      <c r="G88" s="197"/>
      <c r="H88" s="197"/>
      <c r="I88" s="196"/>
      <c r="J88" s="197"/>
      <c r="K88" s="197"/>
      <c r="L88" s="197"/>
      <c r="M88" s="197"/>
    </row>
    <row r="89" spans="1:14">
      <c r="A89" s="196"/>
      <c r="B89" s="197"/>
      <c r="C89" s="196"/>
      <c r="D89" s="197"/>
      <c r="E89" s="197"/>
      <c r="F89" s="197"/>
      <c r="G89" s="197"/>
      <c r="H89" s="197"/>
      <c r="I89" s="198"/>
      <c r="J89" s="197"/>
      <c r="K89" s="197"/>
      <c r="L89" s="197"/>
      <c r="M89" s="197"/>
    </row>
    <row r="90" spans="1:14">
      <c r="A90" s="202"/>
      <c r="B90" s="203"/>
      <c r="C90" s="202"/>
      <c r="D90" s="203"/>
      <c r="E90" s="203"/>
      <c r="F90" s="203"/>
      <c r="G90" s="203"/>
      <c r="H90" s="203"/>
      <c r="I90" s="203"/>
      <c r="J90" s="197"/>
      <c r="K90" s="197"/>
      <c r="L90" s="197"/>
      <c r="M90" s="197"/>
    </row>
    <row r="91" spans="1:14">
      <c r="A91" s="204" t="s">
        <v>817</v>
      </c>
      <c r="B91" s="203"/>
      <c r="C91" s="203"/>
      <c r="D91" s="203"/>
      <c r="E91" s="203"/>
      <c r="F91" s="203">
        <f>SUM(F9:F86)</f>
        <v>706.74</v>
      </c>
      <c r="G91" s="203">
        <f>SUM(G9:G86)</f>
        <v>0</v>
      </c>
      <c r="H91" s="203">
        <f>SUM(H9:H15)</f>
        <v>0</v>
      </c>
      <c r="I91" s="202"/>
      <c r="J91" s="205">
        <f>SUM(J9:J90)</f>
        <v>0</v>
      </c>
      <c r="K91" s="205">
        <f>SUM(K9:K90)</f>
        <v>706.74</v>
      </c>
      <c r="L91" s="205">
        <f>SUM(L9:L90)</f>
        <v>0</v>
      </c>
      <c r="M91" s="205">
        <f>SUM(M9:M90)</f>
        <v>0</v>
      </c>
    </row>
    <row r="92" spans="1:14">
      <c r="A92" s="202"/>
      <c r="B92" s="203"/>
      <c r="C92" s="202"/>
      <c r="D92" s="203"/>
      <c r="E92" s="203"/>
      <c r="F92" s="203" t="s">
        <v>818</v>
      </c>
      <c r="G92" s="203" t="s">
        <v>818</v>
      </c>
      <c r="H92" s="203" t="s">
        <v>818</v>
      </c>
      <c r="I92" s="203"/>
      <c r="J92" s="197"/>
      <c r="K92" s="197"/>
      <c r="L92" s="197"/>
      <c r="M92" s="197"/>
    </row>
    <row r="93" spans="1:14">
      <c r="A93" s="203"/>
      <c r="B93" s="203"/>
      <c r="C93" s="203"/>
      <c r="D93" s="203"/>
      <c r="E93" s="203"/>
      <c r="F93" s="204">
        <f>F91*2</f>
        <v>1413.48</v>
      </c>
      <c r="G93" s="204">
        <f>G91*2</f>
        <v>0</v>
      </c>
      <c r="H93" s="203">
        <f>H91*2</f>
        <v>0</v>
      </c>
      <c r="I93" s="202"/>
      <c r="J93" s="197"/>
      <c r="K93" s="197"/>
      <c r="L93" s="197"/>
      <c r="M93" s="206"/>
    </row>
    <row r="94" spans="1:14">
      <c r="I94" s="207" t="s">
        <v>817</v>
      </c>
      <c r="M94" s="207">
        <f>J91+K91+L91+M91</f>
        <v>706.74</v>
      </c>
      <c r="N94" s="207">
        <f>SUM(N71+N53)</f>
        <v>576.77350000000001</v>
      </c>
    </row>
    <row r="95" spans="1:14" ht="13.5" thickBot="1">
      <c r="A95" s="178" t="s">
        <v>819</v>
      </c>
      <c r="E95" s="178" t="s">
        <v>820</v>
      </c>
      <c r="H95" s="178"/>
      <c r="L95" s="178"/>
    </row>
    <row r="96" spans="1:14" ht="13.5" thickTop="1">
      <c r="A96" s="208" t="s">
        <v>821</v>
      </c>
      <c r="B96" s="209" t="s">
        <v>822</v>
      </c>
      <c r="C96" s="210" t="s">
        <v>823</v>
      </c>
      <c r="E96" s="208" t="s">
        <v>822</v>
      </c>
      <c r="F96" s="209" t="s">
        <v>824</v>
      </c>
      <c r="G96" s="209" t="s">
        <v>825</v>
      </c>
      <c r="H96" s="210" t="s">
        <v>823</v>
      </c>
      <c r="J96" s="211"/>
    </row>
    <row r="97" spans="1:14" ht="13.5" thickBot="1">
      <c r="A97" s="212" t="s">
        <v>826</v>
      </c>
      <c r="B97" s="213" t="s">
        <v>173</v>
      </c>
      <c r="C97" s="214" t="s">
        <v>185</v>
      </c>
      <c r="E97" s="212" t="s">
        <v>173</v>
      </c>
      <c r="F97" s="213" t="s">
        <v>173</v>
      </c>
      <c r="G97" s="213" t="s">
        <v>173</v>
      </c>
      <c r="H97" s="214" t="s">
        <v>185</v>
      </c>
    </row>
    <row r="98" spans="1:14" ht="13.5" thickTop="1">
      <c r="A98" s="215">
        <v>90</v>
      </c>
      <c r="B98" s="216">
        <v>0</v>
      </c>
      <c r="C98" s="217">
        <f>(3.14*0.045*0.045)*B98</f>
        <v>0</v>
      </c>
      <c r="E98" s="216">
        <v>3</v>
      </c>
      <c r="F98" s="216">
        <v>3</v>
      </c>
      <c r="G98" s="216">
        <v>1.8</v>
      </c>
      <c r="H98" s="216">
        <f>E98*F98*G98</f>
        <v>16.2</v>
      </c>
      <c r="L98" s="218"/>
    </row>
    <row r="99" spans="1:14">
      <c r="A99" s="219">
        <v>110</v>
      </c>
      <c r="B99" s="217">
        <v>0</v>
      </c>
      <c r="C99" s="217">
        <f>(3.14*0.055*0.055)*B99</f>
        <v>0</v>
      </c>
      <c r="E99" s="217">
        <v>3</v>
      </c>
      <c r="F99" s="217">
        <v>3</v>
      </c>
      <c r="G99" s="217">
        <v>1.8</v>
      </c>
      <c r="H99" s="216">
        <f>E99*F99*G99</f>
        <v>16.2</v>
      </c>
      <c r="L99" s="218"/>
    </row>
    <row r="100" spans="1:14">
      <c r="A100" s="219">
        <v>160</v>
      </c>
      <c r="B100" s="217">
        <v>399</v>
      </c>
      <c r="C100" s="217">
        <f>(3.14*0.08*0.08)*B100</f>
        <v>8.0183040000000005</v>
      </c>
      <c r="E100" s="217">
        <v>3</v>
      </c>
      <c r="F100" s="217">
        <v>3</v>
      </c>
      <c r="G100" s="217">
        <v>1.8</v>
      </c>
      <c r="H100" s="216">
        <f>E100*F100*G100</f>
        <v>16.2</v>
      </c>
      <c r="L100" s="218"/>
    </row>
    <row r="101" spans="1:14">
      <c r="A101" s="219">
        <v>225</v>
      </c>
      <c r="B101" s="217">
        <v>0</v>
      </c>
      <c r="C101" s="217">
        <f>(3.14*0.125*0.125)*B101</f>
        <v>0</v>
      </c>
      <c r="E101" s="217">
        <v>2.7</v>
      </c>
      <c r="F101" s="217">
        <v>2.7</v>
      </c>
      <c r="G101" s="217">
        <v>2.6</v>
      </c>
      <c r="H101" s="216">
        <f>E101*F101*G101</f>
        <v>18.954000000000004</v>
      </c>
      <c r="L101" s="218"/>
    </row>
    <row r="102" spans="1:14">
      <c r="A102" s="207" t="s">
        <v>817</v>
      </c>
      <c r="B102" s="217"/>
      <c r="C102" s="207">
        <f>SUM(C98:C101)</f>
        <v>8.0183040000000005</v>
      </c>
      <c r="E102" s="207" t="s">
        <v>817</v>
      </c>
      <c r="F102" s="217"/>
      <c r="G102" s="217"/>
      <c r="H102" s="207">
        <f>SUM(H98:H101)</f>
        <v>67.554000000000002</v>
      </c>
      <c r="J102" s="177"/>
      <c r="L102" s="177"/>
      <c r="N102" s="177"/>
    </row>
    <row r="104" spans="1:14">
      <c r="A104" s="178" t="s">
        <v>827</v>
      </c>
      <c r="C104" s="220">
        <f>M94+H102</f>
        <v>774.29399999999998</v>
      </c>
      <c r="D104" s="178" t="s">
        <v>185</v>
      </c>
      <c r="E104" s="211" t="s">
        <v>828</v>
      </c>
    </row>
    <row r="105" spans="1:14">
      <c r="C105" s="220">
        <f>M94-C102</f>
        <v>698.72169600000007</v>
      </c>
      <c r="D105" s="178" t="s">
        <v>185</v>
      </c>
      <c r="E105" s="211" t="s">
        <v>829</v>
      </c>
    </row>
  </sheetData>
  <sheetProtection password="CCA7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SO 01.1 - Přeložka zásobo...</vt:lpstr>
      <vt:lpstr>SO 01.2 - Přepojení vodov...</vt:lpstr>
      <vt:lpstr>VRN - Vedlejší rozpočtové...</vt:lpstr>
      <vt:lpstr>Kubaturové listy</vt:lpstr>
      <vt:lpstr>'Rekapitulace stavby'!Názvy_tisku</vt:lpstr>
      <vt:lpstr>'SO 01.1 - Přeložka zásobo...'!Názvy_tisku</vt:lpstr>
      <vt:lpstr>'SO 01.2 - Přepojení vodov...'!Názvy_tisku</vt:lpstr>
      <vt:lpstr>'VRN - Vedlejší rozpočtové...'!Názvy_tisku</vt:lpstr>
      <vt:lpstr>'Rekapitulace stavby'!Oblast_tisku</vt:lpstr>
      <vt:lpstr>'SO 01.1 - Přeložka zásobo...'!Oblast_tisku</vt:lpstr>
      <vt:lpstr>'SO 01.2 - Přepojení vodov...'!Oblast_tisku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NB__ACER_JIRKA\Jiri</dc:creator>
  <cp:lastModifiedBy>Ing. Regína Suchá</cp:lastModifiedBy>
  <cp:lastPrinted>2023-06-23T11:04:46Z</cp:lastPrinted>
  <dcterms:created xsi:type="dcterms:W3CDTF">2023-06-23T10:56:51Z</dcterms:created>
  <dcterms:modified xsi:type="dcterms:W3CDTF">2025-02-11T12:52:07Z</dcterms:modified>
</cp:coreProperties>
</file>