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/>
  <bookViews>
    <workbookView xWindow="36616" yWindow="65416" windowWidth="29040" windowHeight="15840" activeTab="0"/>
  </bookViews>
  <sheets>
    <sheet name="Rekapitulace stavby" sheetId="1" r:id="rId1"/>
    <sheet name="02 - vodovod" sheetId="2" r:id="rId2"/>
    <sheet name="Seznam figur" sheetId="3" r:id="rId3"/>
  </sheets>
  <definedNames>
    <definedName name="_xlnm._FilterDatabase" localSheetId="1" hidden="1">'02 - vodovod'!$C$120:$K$155</definedName>
    <definedName name="_xlnm.Print_Area" localSheetId="1">'02 - vodovod'!$C$4:$J$76,'02 - vodovod'!$C$82:$J$102,'02 - vodovod'!$C$108:$J$155</definedName>
    <definedName name="_xlnm.Print_Area" localSheetId="0">'Rekapitulace stavby'!$D$4:$AO$76,'Rekapitulace stavby'!$C$82:$AQ$96</definedName>
    <definedName name="_xlnm.Print_Area" localSheetId="2">'Seznam figur'!$C$4:$G$38</definedName>
    <definedName name="_xlnm.Print_Titles" localSheetId="0">'Rekapitulace stavby'!$92:$92</definedName>
    <definedName name="_xlnm.Print_Titles" localSheetId="1">'02 - vodovod'!$120:$120</definedName>
    <definedName name="_xlnm.Print_Titles" localSheetId="2">'Seznam figur'!$9:$9</definedName>
  </definedNames>
  <calcPr calcId="191029"/>
  <extLst/>
</workbook>
</file>

<file path=xl/sharedStrings.xml><?xml version="1.0" encoding="utf-8"?>
<sst xmlns="http://schemas.openxmlformats.org/spreadsheetml/2006/main" count="729" uniqueCount="204">
  <si>
    <t>Export Komplet</t>
  </si>
  <si>
    <t/>
  </si>
  <si>
    <t>2.0</t>
  </si>
  <si>
    <t>ZAMOK</t>
  </si>
  <si>
    <t>False</t>
  </si>
  <si>
    <t>{03ccea60-9e34-4196-bb8a-34fde18727e8}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</si>
  <si>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</si>
  <si>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</si>
  <si>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</si>
  <si>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</si>
  <si>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</si>
  <si>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</si>
  <si>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</si>
  <si>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</si>
  <si>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09/20/2023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</si>
  <si>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</si>
  <si>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</si>
  <si>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IVAŇ - PŘIVÁDĚCÍ ŘAD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</si>
  <si>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</si>
  <si>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</si>
  <si>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</si>
  <si>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</si>
  <si>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</si>
  <si>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</si>
  <si>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</si>
  <si>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</si>
  <si>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</si>
  <si>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</si>
  <si>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</si>
  <si>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</si>
  <si>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</si>
  <si>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</si>
  <si>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</si>
  <si>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</si>
  <si>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</si>
  <si>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</si>
  <si>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</si>
  <si>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</si>
  <si>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</si>
  <si>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</si>
  <si>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</si>
  <si>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</si>
  <si>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</si>
  <si>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</si>
  <si>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</si>
  <si>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</si>
  <si>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</si>
  <si>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</si>
  <si>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</si>
  <si>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</si>
  <si>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</si>
  <si>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</si>
  <si>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</si>
  <si>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</si>
  <si>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</si>
  <si>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</si>
  <si>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</si>
  <si>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</si>
  <si>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</si>
  <si>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</si>
  <si>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</si>
  <si>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</si>
  <si>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</si>
  <si>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</si>
  <si>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</si>
  <si>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</si>
  <si>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</si>
  <si>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</si>
  <si>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</si>
  <si>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</si>
  <si>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</si>
  <si>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</si>
  <si>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</si>
  <si>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</si>
  <si>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</si>
  <si>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</si>
  <si>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</si>
  <si>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02</t>
  </si>
  <si>
    <t>vodovod</t>
  </si>
  <si>
    <t>STA</t>
  </si>
  <si>
    <t>1</t>
  </si>
  <si>
    <t>{4aaec3d0-0ed8-4bd6-b6e2-0fc361e081c2}</t>
  </si>
  <si>
    <t>2</t>
  </si>
  <si>
    <t>hloubení</t>
  </si>
  <si>
    <t>hloubení1</t>
  </si>
  <si>
    <t>135</t>
  </si>
  <si>
    <t>obsyp</t>
  </si>
  <si>
    <t>46,058</t>
  </si>
  <si>
    <t>KRYCÍ LIST SOUPISU PRACÍ</t>
  </si>
  <si>
    <t>pažení</t>
  </si>
  <si>
    <t>90</t>
  </si>
  <si>
    <t>podsyp</t>
  </si>
  <si>
    <t>9</t>
  </si>
  <si>
    <t>Objekt:</t>
  </si>
  <si>
    <t>02 - vodovod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</si>
  <si>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</si>
  <si>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</si>
  <si>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</si>
  <si>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</si>
  <si>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</si>
  <si>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</si>
  <si>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</si>
  <si>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</si>
  <si>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</si>
  <si>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</si>
  <si>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</si>
  <si>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</si>
  <si>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</si>
  <si>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</si>
  <si>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</si>
  <si>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</si>
  <si>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</si>
  <si>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</si>
  <si>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</si>
  <si>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</si>
  <si>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</si>
  <si>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</si>
  <si>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</si>
  <si>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</si>
  <si>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</si>
  <si>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</si>
  <si>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</si>
  <si>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</si>
  <si>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121151107</t>
  </si>
  <si>
    <t>Sejmutí ornice plochy do 100 m2 tl vrstvy přes 400 do 500 mm strojně</t>
  </si>
  <si>
    <t>m2</t>
  </si>
  <si>
    <t>4</t>
  </si>
  <si>
    <t>312406336</t>
  </si>
  <si>
    <t>VV</t>
  </si>
  <si>
    <t>3*3*10</t>
  </si>
  <si>
    <t>122702119</t>
  </si>
  <si>
    <t>Příplatek za lepivost k odkopávkám a prokopávkám výsypek rozpojitelných bez předchozího rozrušení</t>
  </si>
  <si>
    <t>m3</t>
  </si>
  <si>
    <t>1920835891</t>
  </si>
  <si>
    <t>3</t>
  </si>
  <si>
    <t>132254204</t>
  </si>
  <si>
    <t>Hloubení zapažených rýh š do 2000 mm v hornině třídy těžitelnosti I, skupiny 3 objem do 500 m3</t>
  </si>
  <si>
    <t>1311145085</t>
  </si>
  <si>
    <t>"startovací jámy"3*3*1,5*10</t>
  </si>
  <si>
    <t>Součet</t>
  </si>
  <si>
    <t>141721256</t>
  </si>
  <si>
    <t>Řízený zemní protlak délky do 100 m hloubky do 6 m s protlačením potrubí vnějšího průměru vrtu do 250 mm v hornině třídy těžitelnosti I a II, skupiny 1 až 4</t>
  </si>
  <si>
    <t>m</t>
  </si>
  <si>
    <t>1864042437</t>
  </si>
  <si>
    <t>5</t>
  </si>
  <si>
    <t>151101101</t>
  </si>
  <si>
    <t>Zřízení příložného pažení a rozepření stěn rýh hl do 2 m</t>
  </si>
  <si>
    <t>-2081061608</t>
  </si>
  <si>
    <t>(3*1,5*10)*2</t>
  </si>
  <si>
    <t>6</t>
  </si>
  <si>
    <t>151101111</t>
  </si>
  <si>
    <t>Odstranění příložného pažení a rozepření stěn rýh hl do 2 m</t>
  </si>
  <si>
    <t>101111338</t>
  </si>
  <si>
    <t>7</t>
  </si>
  <si>
    <t>161151103</t>
  </si>
  <si>
    <t>Svislé přemístění výkopku z horniny třídy těžitelnosti I, skupiny 1 až 3 hl výkopu přes 4 do 8 m</t>
  </si>
  <si>
    <t>-1304298898</t>
  </si>
  <si>
    <t>8</t>
  </si>
  <si>
    <t>162751117</t>
  </si>
  <si>
    <t>Vodorovné přemístění do 10000 m výkopku/sypaniny z horniny třídy těžitelnosti I, skupiny 1 až 3</t>
  </si>
  <si>
    <t>1567073867</t>
  </si>
  <si>
    <t>162751119</t>
  </si>
  <si>
    <t>Příplatek k vodorovnému přemístění výkopku/sypaniny z horniny třídy těžitelnosti I, skupiny 1 až 3 ZKD 1000 m přes 10000 m</t>
  </si>
  <si>
    <t>-1331151352</t>
  </si>
  <si>
    <t>hloubení*12</t>
  </si>
  <si>
    <t>10</t>
  </si>
  <si>
    <t>171201221</t>
  </si>
  <si>
    <t>Poplatek za uložení na skládce (skládkovné) zeminy a kamení kód odpadu 17 05 04</t>
  </si>
  <si>
    <t>t</t>
  </si>
  <si>
    <t>-530596480</t>
  </si>
  <si>
    <t>hloubení*2</t>
  </si>
  <si>
    <t>11</t>
  </si>
  <si>
    <t>174151101</t>
  </si>
  <si>
    <t>Zásyp jam, šachet rýh nebo kolem objektů sypaninou se zhutněním</t>
  </si>
  <si>
    <t>-864907317</t>
  </si>
  <si>
    <t>hloubení-podsyp-obsyp</t>
  </si>
  <si>
    <t>12</t>
  </si>
  <si>
    <t>175151101</t>
  </si>
  <si>
    <t>Obsypání potrubí strojně sypaninou bez prohození, uloženou do 3 m</t>
  </si>
  <si>
    <t>-757409112</t>
  </si>
  <si>
    <t>(3*3*0,525*10)-(3,14*0,1125*0,1125*30)</t>
  </si>
  <si>
    <t>Vodorovné konstrukce</t>
  </si>
  <si>
    <t>13</t>
  </si>
  <si>
    <t>451573111</t>
  </si>
  <si>
    <t>Lože pod potrubí otevřený výkop ze štěrkopísku</t>
  </si>
  <si>
    <t>-1914746713</t>
  </si>
  <si>
    <t>0,1*3*3*10</t>
  </si>
  <si>
    <t>997</t>
  </si>
  <si>
    <t>Přesun sutě</t>
  </si>
  <si>
    <t>14</t>
  </si>
  <si>
    <t>M</t>
  </si>
  <si>
    <t>58337331</t>
  </si>
  <si>
    <t>štěrkopísek frakce 0/22</t>
  </si>
  <si>
    <t>-1720016276</t>
  </si>
  <si>
    <t>(podsyp+obsyp)*2</t>
  </si>
  <si>
    <t>998</t>
  </si>
  <si>
    <t>Přesun hmot</t>
  </si>
  <si>
    <t>998276101</t>
  </si>
  <si>
    <t>Přesun hmot pro trubní vedení z trub z plastických hmot otevřený výkop</t>
  </si>
  <si>
    <t>-1856671529</t>
  </si>
  <si>
    <t>SEZNAM FIGUR</t>
  </si>
  <si>
    <t>Výměra</t>
  </si>
  <si>
    <t xml:space="preserve"> 02</t>
  </si>
  <si>
    <t>Použití figury: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</si>
</sst>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2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4" fontId="24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2" fillId="0" borderId="22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167" fontId="22" fillId="0" borderId="22" xfId="0" applyNumberFormat="1" applyFont="1" applyBorder="1" applyAlignment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>
      <alignment horizontal="center" vertical="center"/>
    </xf>
    <xf numFmtId="49" fontId="36" fillId="0" borderId="22" xfId="0" applyNumberFormat="1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center" vertical="center" wrapText="1"/>
    </xf>
    <xf numFmtId="167" fontId="36" fillId="0" borderId="22" xfId="0" applyNumberFormat="1" applyFont="1" applyBorder="1" applyAlignment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5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21" xfId="0" applyFont="1" applyFill="1" applyBorder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 topLeftCell="A72">
      <selection activeCell="U7" sqref="U7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2:71" ht="12" customHeight="1">
      <c r="B5" s="18"/>
      <c r="D5" s="22" t="s">
        <v>13</v>
      </c>
      <c r="K5" s="184" t="s">
        <v>14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R5" s="18"/>
      <c r="BE5" s="181" t="s">
        <v>15</v>
      </c>
      <c r="BS5" s="15" t="s">
        <v>6</v>
      </c>
    </row>
    <row r="6" spans="2:71" ht="36.95" customHeight="1">
      <c r="B6" s="18"/>
      <c r="D6" s="24" t="s">
        <v>16</v>
      </c>
      <c r="K6" s="186" t="s">
        <v>17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R6" s="18"/>
      <c r="BE6" s="182"/>
      <c r="BS6" s="15" t="s">
        <v>6</v>
      </c>
    </row>
    <row r="7" spans="2:71" ht="12" customHeight="1">
      <c r="B7" s="18"/>
      <c r="D7" s="25" t="s">
        <v>18</v>
      </c>
      <c r="K7" s="23" t="s">
        <v>1</v>
      </c>
      <c r="AK7" s="25" t="s">
        <v>19</v>
      </c>
      <c r="AN7" s="23" t="s">
        <v>1</v>
      </c>
      <c r="AR7" s="18"/>
      <c r="BE7" s="182"/>
      <c r="BS7" s="15" t="s">
        <v>6</v>
      </c>
    </row>
    <row r="8" spans="2:71" ht="12" customHeight="1">
      <c r="B8" s="18"/>
      <c r="D8" s="25" t="s">
        <v>20</v>
      </c>
      <c r="K8" s="23" t="s">
        <v>21</v>
      </c>
      <c r="AK8" s="25" t="s">
        <v>22</v>
      </c>
      <c r="AN8" s="26"/>
      <c r="AR8" s="18"/>
      <c r="BE8" s="182"/>
      <c r="BS8" s="15" t="s">
        <v>6</v>
      </c>
    </row>
    <row r="9" spans="2:71" ht="14.45" customHeight="1">
      <c r="B9" s="18"/>
      <c r="AR9" s="18"/>
      <c r="BE9" s="182"/>
      <c r="BS9" s="15" t="s">
        <v>6</v>
      </c>
    </row>
    <row r="10" spans="2:71" ht="12" customHeight="1">
      <c r="B10" s="18"/>
      <c r="D10" s="25" t="s">
        <v>23</v>
      </c>
      <c r="AK10" s="25" t="s">
        <v>24</v>
      </c>
      <c r="AN10" s="23" t="s">
        <v>1</v>
      </c>
      <c r="AR10" s="18"/>
      <c r="BE10" s="182"/>
      <c r="BS10" s="15" t="s">
        <v>6</v>
      </c>
    </row>
    <row r="11" spans="2:71" ht="18.4" customHeight="1">
      <c r="B11" s="18"/>
      <c r="E11" s="23" t="s">
        <v>21</v>
      </c>
      <c r="AK11" s="25" t="s">
        <v>25</v>
      </c>
      <c r="AN11" s="23" t="s">
        <v>1</v>
      </c>
      <c r="AR11" s="18"/>
      <c r="BE11" s="182"/>
      <c r="BS11" s="15" t="s">
        <v>6</v>
      </c>
    </row>
    <row r="12" spans="2:71" ht="6.95" customHeight="1">
      <c r="B12" s="18"/>
      <c r="AR12" s="18"/>
      <c r="BE12" s="182"/>
      <c r="BS12" s="15" t="s">
        <v>6</v>
      </c>
    </row>
    <row r="13" spans="2:71" ht="12" customHeight="1">
      <c r="B13" s="18"/>
      <c r="D13" s="25" t="s">
        <v>26</v>
      </c>
      <c r="AK13" s="25" t="s">
        <v>24</v>
      </c>
      <c r="AN13" s="27" t="s">
        <v>27</v>
      </c>
      <c r="AR13" s="18"/>
      <c r="BE13" s="182"/>
      <c r="BS13" s="15" t="s">
        <v>6</v>
      </c>
    </row>
    <row r="14" spans="2:71" ht="12.75">
      <c r="B14" s="18"/>
      <c r="E14" s="187" t="s">
        <v>27</v>
      </c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25" t="s">
        <v>25</v>
      </c>
      <c r="AN14" s="27" t="s">
        <v>27</v>
      </c>
      <c r="AR14" s="18"/>
      <c r="BE14" s="182"/>
      <c r="BS14" s="15" t="s">
        <v>6</v>
      </c>
    </row>
    <row r="15" spans="2:71" ht="6.95" customHeight="1">
      <c r="B15" s="18"/>
      <c r="AR15" s="18"/>
      <c r="BE15" s="182"/>
      <c r="BS15" s="15" t="s">
        <v>4</v>
      </c>
    </row>
    <row r="16" spans="2:71" ht="12" customHeight="1">
      <c r="B16" s="18"/>
      <c r="D16" s="25" t="s">
        <v>28</v>
      </c>
      <c r="AK16" s="25" t="s">
        <v>24</v>
      </c>
      <c r="AN16" s="23" t="s">
        <v>1</v>
      </c>
      <c r="AR16" s="18"/>
      <c r="BE16" s="182"/>
      <c r="BS16" s="15" t="s">
        <v>4</v>
      </c>
    </row>
    <row r="17" spans="2:71" ht="18.4" customHeight="1">
      <c r="B17" s="18"/>
      <c r="E17" s="23" t="s">
        <v>21</v>
      </c>
      <c r="AK17" s="25" t="s">
        <v>25</v>
      </c>
      <c r="AN17" s="23" t="s">
        <v>1</v>
      </c>
      <c r="AR17" s="18"/>
      <c r="BE17" s="182"/>
      <c r="BS17" s="15" t="s">
        <v>29</v>
      </c>
    </row>
    <row r="18" spans="2:71" ht="6.95" customHeight="1">
      <c r="B18" s="18"/>
      <c r="AR18" s="18"/>
      <c r="BE18" s="182"/>
      <c r="BS18" s="15" t="s">
        <v>6</v>
      </c>
    </row>
    <row r="19" spans="2:71" ht="12" customHeight="1">
      <c r="B19" s="18"/>
      <c r="D19" s="25" t="s">
        <v>30</v>
      </c>
      <c r="AK19" s="25" t="s">
        <v>24</v>
      </c>
      <c r="AN19" s="23" t="s">
        <v>1</v>
      </c>
      <c r="AR19" s="18"/>
      <c r="BE19" s="182"/>
      <c r="BS19" s="15" t="s">
        <v>6</v>
      </c>
    </row>
    <row r="20" spans="2:71" ht="18.4" customHeight="1">
      <c r="B20" s="18"/>
      <c r="E20" s="23" t="s">
        <v>21</v>
      </c>
      <c r="AK20" s="25" t="s">
        <v>25</v>
      </c>
      <c r="AN20" s="23" t="s">
        <v>1</v>
      </c>
      <c r="AR20" s="18"/>
      <c r="BE20" s="182"/>
      <c r="BS20" s="15" t="s">
        <v>29</v>
      </c>
    </row>
    <row r="21" spans="2:57" ht="6.95" customHeight="1">
      <c r="B21" s="18"/>
      <c r="AR21" s="18"/>
      <c r="BE21" s="182"/>
    </row>
    <row r="22" spans="2:57" ht="12" customHeight="1">
      <c r="B22" s="18"/>
      <c r="D22" s="25" t="s">
        <v>31</v>
      </c>
      <c r="AR22" s="18"/>
      <c r="BE22" s="182"/>
    </row>
    <row r="23" spans="2:57" ht="16.5" customHeight="1">
      <c r="B23" s="18"/>
      <c r="E23" s="189" t="s">
        <v>1</v>
      </c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R23" s="18"/>
      <c r="BE23" s="182"/>
    </row>
    <row r="24" spans="2:57" ht="6.95" customHeight="1">
      <c r="B24" s="18"/>
      <c r="AR24" s="18"/>
      <c r="BE24" s="182"/>
    </row>
    <row r="25" spans="2:57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182"/>
    </row>
    <row r="26" spans="2:57" s="1" customFormat="1" ht="25.9" customHeight="1">
      <c r="B26" s="30"/>
      <c r="D26" s="31" t="s">
        <v>32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90">
        <f>ROUND(AG94,2)</f>
        <v>0</v>
      </c>
      <c r="AL26" s="191"/>
      <c r="AM26" s="191"/>
      <c r="AN26" s="191"/>
      <c r="AO26" s="191"/>
      <c r="AR26" s="30"/>
      <c r="BE26" s="182"/>
    </row>
    <row r="27" spans="2:57" s="1" customFormat="1" ht="6.95" customHeight="1">
      <c r="B27" s="30"/>
      <c r="AR27" s="30"/>
      <c r="BE27" s="182"/>
    </row>
    <row r="28" spans="2:57" s="1" customFormat="1" ht="12.75">
      <c r="B28" s="30"/>
      <c r="L28" s="192" t="s">
        <v>33</v>
      </c>
      <c r="M28" s="192"/>
      <c r="N28" s="192"/>
      <c r="O28" s="192"/>
      <c r="P28" s="192"/>
      <c r="W28" s="192" t="s">
        <v>34</v>
      </c>
      <c r="X28" s="192"/>
      <c r="Y28" s="192"/>
      <c r="Z28" s="192"/>
      <c r="AA28" s="192"/>
      <c r="AB28" s="192"/>
      <c r="AC28" s="192"/>
      <c r="AD28" s="192"/>
      <c r="AE28" s="192"/>
      <c r="AK28" s="192" t="s">
        <v>35</v>
      </c>
      <c r="AL28" s="192"/>
      <c r="AM28" s="192"/>
      <c r="AN28" s="192"/>
      <c r="AO28" s="192"/>
      <c r="AR28" s="30"/>
      <c r="BE28" s="182"/>
    </row>
    <row r="29" spans="2:57" s="2" customFormat="1" ht="14.45" customHeight="1">
      <c r="B29" s="34"/>
      <c r="D29" s="25" t="s">
        <v>36</v>
      </c>
      <c r="F29" s="25" t="s">
        <v>37</v>
      </c>
      <c r="L29" s="195">
        <v>0.21</v>
      </c>
      <c r="M29" s="194"/>
      <c r="N29" s="194"/>
      <c r="O29" s="194"/>
      <c r="P29" s="194"/>
      <c r="W29" s="193">
        <f>ROUND(AZ94,2)</f>
        <v>0</v>
      </c>
      <c r="X29" s="194"/>
      <c r="Y29" s="194"/>
      <c r="Z29" s="194"/>
      <c r="AA29" s="194"/>
      <c r="AB29" s="194"/>
      <c r="AC29" s="194"/>
      <c r="AD29" s="194"/>
      <c r="AE29" s="194"/>
      <c r="AK29" s="193">
        <f>ROUND(AV94,2)</f>
        <v>0</v>
      </c>
      <c r="AL29" s="194"/>
      <c r="AM29" s="194"/>
      <c r="AN29" s="194"/>
      <c r="AO29" s="194"/>
      <c r="AR29" s="34"/>
      <c r="BE29" s="183"/>
    </row>
    <row r="30" spans="2:57" s="2" customFormat="1" ht="14.45" customHeight="1">
      <c r="B30" s="34"/>
      <c r="F30" s="25" t="s">
        <v>38</v>
      </c>
      <c r="L30" s="195">
        <v>0.15</v>
      </c>
      <c r="M30" s="194"/>
      <c r="N30" s="194"/>
      <c r="O30" s="194"/>
      <c r="P30" s="194"/>
      <c r="W30" s="193">
        <f>ROUND(BA94,2)</f>
        <v>0</v>
      </c>
      <c r="X30" s="194"/>
      <c r="Y30" s="194"/>
      <c r="Z30" s="194"/>
      <c r="AA30" s="194"/>
      <c r="AB30" s="194"/>
      <c r="AC30" s="194"/>
      <c r="AD30" s="194"/>
      <c r="AE30" s="194"/>
      <c r="AK30" s="193">
        <f>ROUND(AW94,2)</f>
        <v>0</v>
      </c>
      <c r="AL30" s="194"/>
      <c r="AM30" s="194"/>
      <c r="AN30" s="194"/>
      <c r="AO30" s="194"/>
      <c r="AR30" s="34"/>
      <c r="BE30" s="183"/>
    </row>
    <row r="31" spans="2:57" s="2" customFormat="1" ht="14.45" customHeight="1" hidden="1">
      <c r="B31" s="34"/>
      <c r="F31" s="25" t="s">
        <v>39</v>
      </c>
      <c r="L31" s="195">
        <v>0.21</v>
      </c>
      <c r="M31" s="194"/>
      <c r="N31" s="194"/>
      <c r="O31" s="194"/>
      <c r="P31" s="194"/>
      <c r="W31" s="193">
        <f>ROUND(BB94,2)</f>
        <v>0</v>
      </c>
      <c r="X31" s="194"/>
      <c r="Y31" s="194"/>
      <c r="Z31" s="194"/>
      <c r="AA31" s="194"/>
      <c r="AB31" s="194"/>
      <c r="AC31" s="194"/>
      <c r="AD31" s="194"/>
      <c r="AE31" s="194"/>
      <c r="AK31" s="193">
        <v>0</v>
      </c>
      <c r="AL31" s="194"/>
      <c r="AM31" s="194"/>
      <c r="AN31" s="194"/>
      <c r="AO31" s="194"/>
      <c r="AR31" s="34"/>
      <c r="BE31" s="183"/>
    </row>
    <row r="32" spans="2:57" s="2" customFormat="1" ht="14.45" customHeight="1" hidden="1">
      <c r="B32" s="34"/>
      <c r="F32" s="25" t="s">
        <v>40</v>
      </c>
      <c r="L32" s="195">
        <v>0.15</v>
      </c>
      <c r="M32" s="194"/>
      <c r="N32" s="194"/>
      <c r="O32" s="194"/>
      <c r="P32" s="194"/>
      <c r="W32" s="193">
        <f>ROUND(BC94,2)</f>
        <v>0</v>
      </c>
      <c r="X32" s="194"/>
      <c r="Y32" s="194"/>
      <c r="Z32" s="194"/>
      <c r="AA32" s="194"/>
      <c r="AB32" s="194"/>
      <c r="AC32" s="194"/>
      <c r="AD32" s="194"/>
      <c r="AE32" s="194"/>
      <c r="AK32" s="193">
        <v>0</v>
      </c>
      <c r="AL32" s="194"/>
      <c r="AM32" s="194"/>
      <c r="AN32" s="194"/>
      <c r="AO32" s="194"/>
      <c r="AR32" s="34"/>
      <c r="BE32" s="183"/>
    </row>
    <row r="33" spans="2:57" s="2" customFormat="1" ht="14.45" customHeight="1" hidden="1">
      <c r="B33" s="34"/>
      <c r="F33" s="25" t="s">
        <v>41</v>
      </c>
      <c r="L33" s="195">
        <v>0</v>
      </c>
      <c r="M33" s="194"/>
      <c r="N33" s="194"/>
      <c r="O33" s="194"/>
      <c r="P33" s="194"/>
      <c r="W33" s="193">
        <f>ROUND(BD94,2)</f>
        <v>0</v>
      </c>
      <c r="X33" s="194"/>
      <c r="Y33" s="194"/>
      <c r="Z33" s="194"/>
      <c r="AA33" s="194"/>
      <c r="AB33" s="194"/>
      <c r="AC33" s="194"/>
      <c r="AD33" s="194"/>
      <c r="AE33" s="194"/>
      <c r="AK33" s="193">
        <v>0</v>
      </c>
      <c r="AL33" s="194"/>
      <c r="AM33" s="194"/>
      <c r="AN33" s="194"/>
      <c r="AO33" s="194"/>
      <c r="AR33" s="34"/>
      <c r="BE33" s="183"/>
    </row>
    <row r="34" spans="2:57" s="1" customFormat="1" ht="6.95" customHeight="1">
      <c r="B34" s="30"/>
      <c r="AR34" s="30"/>
      <c r="BE34" s="182"/>
    </row>
    <row r="35" spans="2:44" s="1" customFormat="1" ht="25.9" customHeight="1">
      <c r="B35" s="30"/>
      <c r="C35" s="35"/>
      <c r="D35" s="36" t="s">
        <v>42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43</v>
      </c>
      <c r="U35" s="37"/>
      <c r="V35" s="37"/>
      <c r="W35" s="37"/>
      <c r="X35" s="196" t="s">
        <v>44</v>
      </c>
      <c r="Y35" s="197"/>
      <c r="Z35" s="197"/>
      <c r="AA35" s="197"/>
      <c r="AB35" s="197"/>
      <c r="AC35" s="37"/>
      <c r="AD35" s="37"/>
      <c r="AE35" s="37"/>
      <c r="AF35" s="37"/>
      <c r="AG35" s="37"/>
      <c r="AH35" s="37"/>
      <c r="AI35" s="37"/>
      <c r="AJ35" s="37"/>
      <c r="AK35" s="198">
        <f>SUM(AK26:AK33)</f>
        <v>0</v>
      </c>
      <c r="AL35" s="197"/>
      <c r="AM35" s="197"/>
      <c r="AN35" s="197"/>
      <c r="AO35" s="199"/>
      <c r="AP35" s="35"/>
      <c r="AQ35" s="35"/>
      <c r="AR35" s="30"/>
    </row>
    <row r="36" spans="2:44" s="1" customFormat="1" ht="6.95" customHeight="1">
      <c r="B36" s="30"/>
      <c r="AR36" s="30"/>
    </row>
    <row r="37" spans="2:44" s="1" customFormat="1" ht="14.45" customHeight="1">
      <c r="B37" s="30"/>
      <c r="AR37" s="30"/>
    </row>
    <row r="38" spans="2:44" ht="14.45" customHeight="1">
      <c r="B38" s="18"/>
      <c r="AR38" s="18"/>
    </row>
    <row r="39" spans="2:44" ht="14.45" customHeight="1">
      <c r="B39" s="18"/>
      <c r="AR39" s="18"/>
    </row>
    <row r="40" spans="2:44" ht="14.45" customHeight="1">
      <c r="B40" s="18"/>
      <c r="AR40" s="18"/>
    </row>
    <row r="41" spans="2:44" ht="14.45" customHeight="1">
      <c r="B41" s="18"/>
      <c r="AR41" s="18"/>
    </row>
    <row r="42" spans="2:44" ht="14.45" customHeight="1">
      <c r="B42" s="18"/>
      <c r="AR42" s="18"/>
    </row>
    <row r="43" spans="2:44" ht="14.45" customHeight="1">
      <c r="B43" s="18"/>
      <c r="AR43" s="18"/>
    </row>
    <row r="44" spans="2:44" ht="14.45" customHeight="1">
      <c r="B44" s="18"/>
      <c r="AR44" s="18"/>
    </row>
    <row r="45" spans="2:44" ht="14.45" customHeight="1">
      <c r="B45" s="18"/>
      <c r="AR45" s="18"/>
    </row>
    <row r="46" spans="2:44" ht="14.45" customHeight="1">
      <c r="B46" s="18"/>
      <c r="AR46" s="18"/>
    </row>
    <row r="47" spans="2:44" ht="14.45" customHeight="1">
      <c r="B47" s="18"/>
      <c r="AR47" s="18"/>
    </row>
    <row r="48" spans="2:44" ht="14.45" customHeight="1">
      <c r="B48" s="18"/>
      <c r="AR48" s="18"/>
    </row>
    <row r="49" spans="2:44" s="1" customFormat="1" ht="14.45" customHeight="1">
      <c r="B49" s="30"/>
      <c r="D49" s="39" t="s">
        <v>45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46</v>
      </c>
      <c r="AI49" s="40"/>
      <c r="AJ49" s="40"/>
      <c r="AK49" s="40"/>
      <c r="AL49" s="40"/>
      <c r="AM49" s="40"/>
      <c r="AN49" s="40"/>
      <c r="AO49" s="40"/>
      <c r="AR49" s="30"/>
    </row>
    <row r="50" spans="2:44" ht="11.25">
      <c r="B50" s="18"/>
      <c r="AR50" s="18"/>
    </row>
    <row r="51" spans="2:44" ht="11.25">
      <c r="B51" s="18"/>
      <c r="AR51" s="18"/>
    </row>
    <row r="52" spans="2:44" ht="11.25">
      <c r="B52" s="18"/>
      <c r="AR52" s="18"/>
    </row>
    <row r="53" spans="2:44" ht="11.25">
      <c r="B53" s="18"/>
      <c r="AR53" s="18"/>
    </row>
    <row r="54" spans="2:44" ht="11.25">
      <c r="B54" s="18"/>
      <c r="AR54" s="18"/>
    </row>
    <row r="55" spans="2:44" ht="11.25">
      <c r="B55" s="18"/>
      <c r="AR55" s="18"/>
    </row>
    <row r="56" spans="2:44" ht="11.25">
      <c r="B56" s="18"/>
      <c r="AR56" s="18"/>
    </row>
    <row r="57" spans="2:44" ht="11.25">
      <c r="B57" s="18"/>
      <c r="AR57" s="18"/>
    </row>
    <row r="58" spans="2:44" ht="11.25">
      <c r="B58" s="18"/>
      <c r="AR58" s="18"/>
    </row>
    <row r="59" spans="2:44" ht="11.25">
      <c r="B59" s="18"/>
      <c r="AR59" s="18"/>
    </row>
    <row r="60" spans="2:44" s="1" customFormat="1" ht="12.75">
      <c r="B60" s="30"/>
      <c r="D60" s="41" t="s">
        <v>47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1" t="s">
        <v>48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1" t="s">
        <v>47</v>
      </c>
      <c r="AI60" s="32"/>
      <c r="AJ60" s="32"/>
      <c r="AK60" s="32"/>
      <c r="AL60" s="32"/>
      <c r="AM60" s="41" t="s">
        <v>48</v>
      </c>
      <c r="AN60" s="32"/>
      <c r="AO60" s="32"/>
      <c r="AR60" s="30"/>
    </row>
    <row r="61" spans="2:44" ht="11.25">
      <c r="B61" s="18"/>
      <c r="AR61" s="18"/>
    </row>
    <row r="62" spans="2:44" ht="11.25">
      <c r="B62" s="18"/>
      <c r="AR62" s="18"/>
    </row>
    <row r="63" spans="2:44" ht="11.25">
      <c r="B63" s="18"/>
      <c r="AR63" s="18"/>
    </row>
    <row r="64" spans="2:44" s="1" customFormat="1" ht="12.75">
      <c r="B64" s="30"/>
      <c r="D64" s="39" t="s">
        <v>49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9" t="s">
        <v>50</v>
      </c>
      <c r="AI64" s="40"/>
      <c r="AJ64" s="40"/>
      <c r="AK64" s="40"/>
      <c r="AL64" s="40"/>
      <c r="AM64" s="40"/>
      <c r="AN64" s="40"/>
      <c r="AO64" s="40"/>
      <c r="AR64" s="30"/>
    </row>
    <row r="65" spans="2:44" ht="11.25">
      <c r="B65" s="18"/>
      <c r="AR65" s="18"/>
    </row>
    <row r="66" spans="2:44" ht="11.25">
      <c r="B66" s="18"/>
      <c r="AR66" s="18"/>
    </row>
    <row r="67" spans="2:44" ht="11.25">
      <c r="B67" s="18"/>
      <c r="AR67" s="18"/>
    </row>
    <row r="68" spans="2:44" ht="11.25">
      <c r="B68" s="18"/>
      <c r="AR68" s="18"/>
    </row>
    <row r="69" spans="2:44" ht="11.25">
      <c r="B69" s="18"/>
      <c r="AR69" s="18"/>
    </row>
    <row r="70" spans="2:44" ht="11.25">
      <c r="B70" s="18"/>
      <c r="AR70" s="18"/>
    </row>
    <row r="71" spans="2:44" ht="11.25">
      <c r="B71" s="18"/>
      <c r="AR71" s="18"/>
    </row>
    <row r="72" spans="2:44" ht="11.25">
      <c r="B72" s="18"/>
      <c r="AR72" s="18"/>
    </row>
    <row r="73" spans="2:44" ht="11.25">
      <c r="B73" s="18"/>
      <c r="AR73" s="18"/>
    </row>
    <row r="74" spans="2:44" ht="11.25">
      <c r="B74" s="18"/>
      <c r="AR74" s="18"/>
    </row>
    <row r="75" spans="2:44" s="1" customFormat="1" ht="12.75">
      <c r="B75" s="30"/>
      <c r="D75" s="41" t="s">
        <v>47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1" t="s">
        <v>48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1" t="s">
        <v>47</v>
      </c>
      <c r="AI75" s="32"/>
      <c r="AJ75" s="32"/>
      <c r="AK75" s="32"/>
      <c r="AL75" s="32"/>
      <c r="AM75" s="41" t="s">
        <v>48</v>
      </c>
      <c r="AN75" s="32"/>
      <c r="AO75" s="32"/>
      <c r="AR75" s="30"/>
    </row>
    <row r="76" spans="2:44" s="1" customFormat="1" ht="11.25">
      <c r="B76" s="30"/>
      <c r="AR76" s="30"/>
    </row>
    <row r="77" spans="2:44" s="1" customFormat="1" ht="6.9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30"/>
    </row>
    <row r="81" spans="2:44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30"/>
    </row>
    <row r="82" spans="2:44" s="1" customFormat="1" ht="24.95" customHeight="1">
      <c r="B82" s="30"/>
      <c r="C82" s="19" t="s">
        <v>51</v>
      </c>
      <c r="AR82" s="30"/>
    </row>
    <row r="83" spans="2:44" s="1" customFormat="1" ht="6.95" customHeight="1">
      <c r="B83" s="30"/>
      <c r="AR83" s="30"/>
    </row>
    <row r="84" spans="2:44" s="3" customFormat="1" ht="12" customHeight="1">
      <c r="B84" s="46"/>
      <c r="C84" s="25" t="s">
        <v>13</v>
      </c>
      <c r="L84" s="3" t="str">
        <f>K5</f>
        <v>09/20/2023</v>
      </c>
      <c r="AR84" s="46"/>
    </row>
    <row r="85" spans="2:44" s="4" customFormat="1" ht="36.95" customHeight="1">
      <c r="B85" s="47"/>
      <c r="C85" s="48" t="s">
        <v>16</v>
      </c>
      <c r="L85" s="200" t="str">
        <f>K6</f>
        <v>IVAŇ - PŘIVÁDĚCÍ ŘAD</v>
      </c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R85" s="47"/>
    </row>
    <row r="86" spans="2:44" s="1" customFormat="1" ht="6.95" customHeight="1">
      <c r="B86" s="30"/>
      <c r="AR86" s="30"/>
    </row>
    <row r="87" spans="2:44" s="1" customFormat="1" ht="12" customHeight="1">
      <c r="B87" s="30"/>
      <c r="C87" s="25" t="s">
        <v>20</v>
      </c>
      <c r="L87" s="49" t="str">
        <f>IF(K8="","",K8)</f>
        <v xml:space="preserve"> </v>
      </c>
      <c r="AI87" s="25" t="s">
        <v>22</v>
      </c>
      <c r="AM87" s="202" t="str">
        <f>IF(AN8="","",AN8)</f>
        <v/>
      </c>
      <c r="AN87" s="202"/>
      <c r="AR87" s="30"/>
    </row>
    <row r="88" spans="2:44" s="1" customFormat="1" ht="6.95" customHeight="1">
      <c r="B88" s="30"/>
      <c r="AR88" s="30"/>
    </row>
    <row r="89" spans="2:56" s="1" customFormat="1" ht="15.2" customHeight="1">
      <c r="B89" s="30"/>
      <c r="C89" s="25" t="s">
        <v>23</v>
      </c>
      <c r="L89" s="3" t="str">
        <f>IF(E11="","",E11)</f>
        <v xml:space="preserve"> </v>
      </c>
      <c r="AI89" s="25" t="s">
        <v>28</v>
      </c>
      <c r="AM89" s="203" t="str">
        <f>IF(E17="","",E17)</f>
        <v xml:space="preserve"> </v>
      </c>
      <c r="AN89" s="204"/>
      <c r="AO89" s="204"/>
      <c r="AP89" s="204"/>
      <c r="AR89" s="30"/>
      <c r="AS89" s="205" t="s">
        <v>52</v>
      </c>
      <c r="AT89" s="206"/>
      <c r="AU89" s="51"/>
      <c r="AV89" s="51"/>
      <c r="AW89" s="51"/>
      <c r="AX89" s="51"/>
      <c r="AY89" s="51"/>
      <c r="AZ89" s="51"/>
      <c r="BA89" s="51"/>
      <c r="BB89" s="51"/>
      <c r="BC89" s="51"/>
      <c r="BD89" s="52"/>
    </row>
    <row r="90" spans="2:56" s="1" customFormat="1" ht="15.2" customHeight="1">
      <c r="B90" s="30"/>
      <c r="C90" s="25" t="s">
        <v>26</v>
      </c>
      <c r="L90" s="3" t="str">
        <f>IF(E14="Vyplň údaj","",E14)</f>
        <v/>
      </c>
      <c r="AI90" s="25" t="s">
        <v>30</v>
      </c>
      <c r="AM90" s="203" t="str">
        <f>IF(E20="","",E20)</f>
        <v xml:space="preserve"> </v>
      </c>
      <c r="AN90" s="204"/>
      <c r="AO90" s="204"/>
      <c r="AP90" s="204"/>
      <c r="AR90" s="30"/>
      <c r="AS90" s="207"/>
      <c r="AT90" s="208"/>
      <c r="BD90" s="54"/>
    </row>
    <row r="91" spans="2:56" s="1" customFormat="1" ht="10.9" customHeight="1">
      <c r="B91" s="30"/>
      <c r="AR91" s="30"/>
      <c r="AS91" s="207"/>
      <c r="AT91" s="208"/>
      <c r="BD91" s="54"/>
    </row>
    <row r="92" spans="2:56" s="1" customFormat="1" ht="29.25" customHeight="1">
      <c r="B92" s="30"/>
      <c r="C92" s="209" t="s">
        <v>53</v>
      </c>
      <c r="D92" s="210"/>
      <c r="E92" s="210"/>
      <c r="F92" s="210"/>
      <c r="G92" s="210"/>
      <c r="H92" s="55"/>
      <c r="I92" s="211" t="s">
        <v>54</v>
      </c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2" t="s">
        <v>55</v>
      </c>
      <c r="AH92" s="210"/>
      <c r="AI92" s="210"/>
      <c r="AJ92" s="210"/>
      <c r="AK92" s="210"/>
      <c r="AL92" s="210"/>
      <c r="AM92" s="210"/>
      <c r="AN92" s="211" t="s">
        <v>56</v>
      </c>
      <c r="AO92" s="210"/>
      <c r="AP92" s="213"/>
      <c r="AQ92" s="56" t="s">
        <v>57</v>
      </c>
      <c r="AR92" s="30"/>
      <c r="AS92" s="57" t="s">
        <v>58</v>
      </c>
      <c r="AT92" s="58" t="s">
        <v>59</v>
      </c>
      <c r="AU92" s="58" t="s">
        <v>60</v>
      </c>
      <c r="AV92" s="58" t="s">
        <v>61</v>
      </c>
      <c r="AW92" s="58" t="s">
        <v>62</v>
      </c>
      <c r="AX92" s="58" t="s">
        <v>63</v>
      </c>
      <c r="AY92" s="58" t="s">
        <v>64</v>
      </c>
      <c r="AZ92" s="58" t="s">
        <v>65</v>
      </c>
      <c r="BA92" s="58" t="s">
        <v>66</v>
      </c>
      <c r="BB92" s="58" t="s">
        <v>67</v>
      </c>
      <c r="BC92" s="58" t="s">
        <v>68</v>
      </c>
      <c r="BD92" s="59" t="s">
        <v>69</v>
      </c>
    </row>
    <row r="93" spans="2:56" s="1" customFormat="1" ht="10.9" customHeight="1">
      <c r="B93" s="30"/>
      <c r="AR93" s="30"/>
      <c r="AS93" s="60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2"/>
    </row>
    <row r="94" spans="2:90" s="5" customFormat="1" ht="32.45" customHeight="1">
      <c r="B94" s="61"/>
      <c r="C94" s="62" t="s">
        <v>70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217">
        <f>ROUND(AG95,2)</f>
        <v>0</v>
      </c>
      <c r="AH94" s="217"/>
      <c r="AI94" s="217"/>
      <c r="AJ94" s="217"/>
      <c r="AK94" s="217"/>
      <c r="AL94" s="217"/>
      <c r="AM94" s="217"/>
      <c r="AN94" s="218">
        <f>SUM(AG94,AT94)</f>
        <v>0</v>
      </c>
      <c r="AO94" s="218"/>
      <c r="AP94" s="218"/>
      <c r="AQ94" s="65" t="s">
        <v>1</v>
      </c>
      <c r="AR94" s="61"/>
      <c r="AS94" s="66">
        <f>ROUND(AS95,2)</f>
        <v>0</v>
      </c>
      <c r="AT94" s="67">
        <f>ROUND(SUM(AV94:AW94),2)</f>
        <v>0</v>
      </c>
      <c r="AU94" s="68">
        <f>ROUND(AU95,5)</f>
        <v>0</v>
      </c>
      <c r="AV94" s="67">
        <f>ROUND(AZ94*L29,2)</f>
        <v>0</v>
      </c>
      <c r="AW94" s="67">
        <f>ROUND(BA94*L30,2)</f>
        <v>0</v>
      </c>
      <c r="AX94" s="67">
        <f>ROUND(BB94*L29,2)</f>
        <v>0</v>
      </c>
      <c r="AY94" s="67">
        <f>ROUND(BC94*L30,2)</f>
        <v>0</v>
      </c>
      <c r="AZ94" s="67">
        <f>ROUND(AZ95,2)</f>
        <v>0</v>
      </c>
      <c r="BA94" s="67">
        <f>ROUND(BA95,2)</f>
        <v>0</v>
      </c>
      <c r="BB94" s="67">
        <f>ROUND(BB95,2)</f>
        <v>0</v>
      </c>
      <c r="BC94" s="67">
        <f>ROUND(BC95,2)</f>
        <v>0</v>
      </c>
      <c r="BD94" s="69">
        <f>ROUND(BD95,2)</f>
        <v>0</v>
      </c>
      <c r="BS94" s="70" t="s">
        <v>71</v>
      </c>
      <c r="BT94" s="70" t="s">
        <v>72</v>
      </c>
      <c r="BU94" s="71" t="s">
        <v>73</v>
      </c>
      <c r="BV94" s="70" t="s">
        <v>74</v>
      </c>
      <c r="BW94" s="70" t="s">
        <v>5</v>
      </c>
      <c r="BX94" s="70" t="s">
        <v>75</v>
      </c>
      <c r="CL94" s="70" t="s">
        <v>1</v>
      </c>
    </row>
    <row r="95" spans="1:91" s="6" customFormat="1" ht="16.5" customHeight="1">
      <c r="A95" s="72" t="s">
        <v>76</v>
      </c>
      <c r="B95" s="73"/>
      <c r="C95" s="74"/>
      <c r="D95" s="216" t="s">
        <v>77</v>
      </c>
      <c r="E95" s="216"/>
      <c r="F95" s="216"/>
      <c r="G95" s="216"/>
      <c r="H95" s="216"/>
      <c r="I95" s="75"/>
      <c r="J95" s="216" t="s">
        <v>78</v>
      </c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4">
        <f>'02 - vodovod'!J30</f>
        <v>0</v>
      </c>
      <c r="AH95" s="215"/>
      <c r="AI95" s="215"/>
      <c r="AJ95" s="215"/>
      <c r="AK95" s="215"/>
      <c r="AL95" s="215"/>
      <c r="AM95" s="215"/>
      <c r="AN95" s="214">
        <f>SUM(AG95,AT95)</f>
        <v>0</v>
      </c>
      <c r="AO95" s="215"/>
      <c r="AP95" s="215"/>
      <c r="AQ95" s="76" t="s">
        <v>79</v>
      </c>
      <c r="AR95" s="73"/>
      <c r="AS95" s="77">
        <v>0</v>
      </c>
      <c r="AT95" s="78">
        <f>ROUND(SUM(AV95:AW95),2)</f>
        <v>0</v>
      </c>
      <c r="AU95" s="79">
        <f>'02 - vodovod'!P121</f>
        <v>0</v>
      </c>
      <c r="AV95" s="78">
        <f>'02 - vodovod'!J33</f>
        <v>0</v>
      </c>
      <c r="AW95" s="78">
        <f>'02 - vodovod'!J34</f>
        <v>0</v>
      </c>
      <c r="AX95" s="78">
        <f>'02 - vodovod'!J35</f>
        <v>0</v>
      </c>
      <c r="AY95" s="78">
        <f>'02 - vodovod'!J36</f>
        <v>0</v>
      </c>
      <c r="AZ95" s="78">
        <f>'02 - vodovod'!F33</f>
        <v>0</v>
      </c>
      <c r="BA95" s="78">
        <f>'02 - vodovod'!F34</f>
        <v>0</v>
      </c>
      <c r="BB95" s="78">
        <f>'02 - vodovod'!F35</f>
        <v>0</v>
      </c>
      <c r="BC95" s="78">
        <f>'02 - vodovod'!F36</f>
        <v>0</v>
      </c>
      <c r="BD95" s="80">
        <f>'02 - vodovod'!F37</f>
        <v>0</v>
      </c>
      <c r="BT95" s="81" t="s">
        <v>80</v>
      </c>
      <c r="BV95" s="81" t="s">
        <v>74</v>
      </c>
      <c r="BW95" s="81" t="s">
        <v>81</v>
      </c>
      <c r="BX95" s="81" t="s">
        <v>5</v>
      </c>
      <c r="CL95" s="81" t="s">
        <v>1</v>
      </c>
      <c r="CM95" s="81" t="s">
        <v>82</v>
      </c>
    </row>
    <row r="96" spans="2:44" s="1" customFormat="1" ht="30" customHeight="1">
      <c r="B96" s="30"/>
      <c r="AR96" s="30"/>
    </row>
    <row r="97" spans="2:44" s="1" customFormat="1" ht="6.95" customHeight="1"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30"/>
    </row>
  </sheetData>
  <sheetProtection algorithmName="SHA-512" hashValue="yPQCL8s9mVy3OsXooMnD7z9O0dMshPnFZVVCQzEKXQy68qJBdzife4SUXc/7ODF1winCq83ijgPKh2l7sOz3rQ==" saltValue="IH8whXnIl0XlI1si3IBKgrK4e4qhteSw6vuab9/8kRfTZd7Oyc1xPwwGAkjZUHLOiFrH+yualyxYBGevUX/Ndw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2 - vodovod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56"/>
  <sheetViews>
    <sheetView showGridLines="0" workbookViewId="0" topLeftCell="A80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5" t="s">
        <v>81</v>
      </c>
      <c r="AZ2" s="82" t="s">
        <v>83</v>
      </c>
      <c r="BA2" s="82" t="s">
        <v>84</v>
      </c>
      <c r="BB2" s="82" t="s">
        <v>1</v>
      </c>
      <c r="BC2" s="82" t="s">
        <v>85</v>
      </c>
      <c r="BD2" s="82" t="s">
        <v>82</v>
      </c>
    </row>
    <row r="3" spans="2:5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82</v>
      </c>
      <c r="AZ3" s="82" t="s">
        <v>86</v>
      </c>
      <c r="BA3" s="82" t="s">
        <v>86</v>
      </c>
      <c r="BB3" s="82" t="s">
        <v>1</v>
      </c>
      <c r="BC3" s="82" t="s">
        <v>87</v>
      </c>
      <c r="BD3" s="82" t="s">
        <v>82</v>
      </c>
    </row>
    <row r="4" spans="2:56" ht="24.95" customHeight="1">
      <c r="B4" s="18"/>
      <c r="D4" s="19" t="s">
        <v>88</v>
      </c>
      <c r="L4" s="18"/>
      <c r="M4" s="83" t="s">
        <v>10</v>
      </c>
      <c r="AT4" s="15" t="s">
        <v>4</v>
      </c>
      <c r="AZ4" s="82" t="s">
        <v>89</v>
      </c>
      <c r="BA4" s="82" t="s">
        <v>89</v>
      </c>
      <c r="BB4" s="82" t="s">
        <v>1</v>
      </c>
      <c r="BC4" s="82" t="s">
        <v>90</v>
      </c>
      <c r="BD4" s="82" t="s">
        <v>82</v>
      </c>
    </row>
    <row r="5" spans="2:56" ht="6.95" customHeight="1">
      <c r="B5" s="18"/>
      <c r="L5" s="18"/>
      <c r="AZ5" s="82" t="s">
        <v>91</v>
      </c>
      <c r="BA5" s="82" t="s">
        <v>91</v>
      </c>
      <c r="BB5" s="82" t="s">
        <v>1</v>
      </c>
      <c r="BC5" s="82" t="s">
        <v>92</v>
      </c>
      <c r="BD5" s="82" t="s">
        <v>82</v>
      </c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219" t="str">
        <f>'Rekapitulace stavby'!K6</f>
        <v>IVAŇ - PŘIVÁDĚCÍ ŘAD</v>
      </c>
      <c r="F7" s="220"/>
      <c r="G7" s="220"/>
      <c r="H7" s="220"/>
      <c r="L7" s="18"/>
    </row>
    <row r="8" spans="2:12" s="1" customFormat="1" ht="12" customHeight="1">
      <c r="B8" s="30"/>
      <c r="D8" s="25" t="s">
        <v>93</v>
      </c>
      <c r="L8" s="30"/>
    </row>
    <row r="9" spans="2:12" s="1" customFormat="1" ht="16.5" customHeight="1">
      <c r="B9" s="30"/>
      <c r="E9" s="200" t="s">
        <v>94</v>
      </c>
      <c r="F9" s="221"/>
      <c r="G9" s="221"/>
      <c r="H9" s="221"/>
      <c r="L9" s="30"/>
    </row>
    <row r="10" spans="2:12" s="1" customFormat="1" ht="11.25">
      <c r="B10" s="30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25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25" t="s">
        <v>22</v>
      </c>
      <c r="J12" s="50">
        <f>'Rekapitulace stavby'!AN8</f>
        <v>0</v>
      </c>
      <c r="L12" s="30"/>
    </row>
    <row r="13" spans="2:12" s="1" customFormat="1" ht="10.9" customHeight="1">
      <c r="B13" s="30"/>
      <c r="L13" s="30"/>
    </row>
    <row r="14" spans="2:12" s="1" customFormat="1" ht="12" customHeight="1">
      <c r="B14" s="30"/>
      <c r="D14" s="25" t="s">
        <v>23</v>
      </c>
      <c r="I14" s="25" t="s">
        <v>24</v>
      </c>
      <c r="J14" s="23" t="s">
        <v>1</v>
      </c>
      <c r="L14" s="30"/>
    </row>
    <row r="15" spans="2:12" s="1" customFormat="1" ht="18" customHeight="1">
      <c r="B15" s="30"/>
      <c r="E15" s="23" t="s">
        <v>21</v>
      </c>
      <c r="I15" s="25" t="s">
        <v>25</v>
      </c>
      <c r="J15" s="23" t="s">
        <v>1</v>
      </c>
      <c r="L15" s="30"/>
    </row>
    <row r="16" spans="2:12" s="1" customFormat="1" ht="6.95" customHeight="1">
      <c r="B16" s="30"/>
      <c r="L16" s="30"/>
    </row>
    <row r="17" spans="2:12" s="1" customFormat="1" ht="12" customHeight="1">
      <c r="B17" s="30"/>
      <c r="D17" s="25" t="s">
        <v>26</v>
      </c>
      <c r="I17" s="25" t="s">
        <v>24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22" t="str">
        <f>'Rekapitulace stavby'!E14</f>
        <v>Vyplň údaj</v>
      </c>
      <c r="F18" s="184"/>
      <c r="G18" s="184"/>
      <c r="H18" s="184"/>
      <c r="I18" s="25" t="s">
        <v>25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28</v>
      </c>
      <c r="I20" s="25" t="s">
        <v>24</v>
      </c>
      <c r="J20" s="23" t="s">
        <v>1</v>
      </c>
      <c r="L20" s="30"/>
    </row>
    <row r="21" spans="2:12" s="1" customFormat="1" ht="18" customHeight="1">
      <c r="B21" s="30"/>
      <c r="E21" s="23" t="s">
        <v>21</v>
      </c>
      <c r="I21" s="25" t="s">
        <v>25</v>
      </c>
      <c r="J21" s="23" t="s">
        <v>1</v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30</v>
      </c>
      <c r="I23" s="25" t="s">
        <v>24</v>
      </c>
      <c r="J23" s="23" t="s">
        <v>1</v>
      </c>
      <c r="L23" s="30"/>
    </row>
    <row r="24" spans="2:12" s="1" customFormat="1" ht="18" customHeight="1">
      <c r="B24" s="30"/>
      <c r="E24" s="23" t="s">
        <v>21</v>
      </c>
      <c r="I24" s="25" t="s">
        <v>25</v>
      </c>
      <c r="J24" s="23" t="s">
        <v>1</v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31</v>
      </c>
      <c r="L26" s="30"/>
    </row>
    <row r="27" spans="2:12" s="7" customFormat="1" ht="16.5" customHeight="1">
      <c r="B27" s="84"/>
      <c r="E27" s="189" t="s">
        <v>1</v>
      </c>
      <c r="F27" s="189"/>
      <c r="G27" s="189"/>
      <c r="H27" s="189"/>
      <c r="L27" s="84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5" t="s">
        <v>32</v>
      </c>
      <c r="J30" s="64">
        <f>ROUND(J121,2)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34</v>
      </c>
      <c r="I32" s="33" t="s">
        <v>33</v>
      </c>
      <c r="J32" s="33" t="s">
        <v>35</v>
      </c>
      <c r="L32" s="30"/>
    </row>
    <row r="33" spans="2:12" s="1" customFormat="1" ht="14.45" customHeight="1">
      <c r="B33" s="30"/>
      <c r="D33" s="53" t="s">
        <v>36</v>
      </c>
      <c r="E33" s="25" t="s">
        <v>37</v>
      </c>
      <c r="F33" s="86">
        <f>ROUND((SUM(BE121:BE155)),2)</f>
        <v>0</v>
      </c>
      <c r="I33" s="87">
        <v>0.21</v>
      </c>
      <c r="J33" s="86">
        <f>ROUND(((SUM(BE121:BE155))*I33),2)</f>
        <v>0</v>
      </c>
      <c r="L33" s="30"/>
    </row>
    <row r="34" spans="2:12" s="1" customFormat="1" ht="14.45" customHeight="1">
      <c r="B34" s="30"/>
      <c r="E34" s="25" t="s">
        <v>38</v>
      </c>
      <c r="F34" s="86">
        <f>ROUND((SUM(BF121:BF155)),2)</f>
        <v>0</v>
      </c>
      <c r="I34" s="87">
        <v>0.15</v>
      </c>
      <c r="J34" s="86">
        <f>ROUND(((SUM(BF121:BF155))*I34),2)</f>
        <v>0</v>
      </c>
      <c r="L34" s="30"/>
    </row>
    <row r="35" spans="2:12" s="1" customFormat="1" ht="14.45" customHeight="1" hidden="1">
      <c r="B35" s="30"/>
      <c r="E35" s="25" t="s">
        <v>39</v>
      </c>
      <c r="F35" s="86">
        <f>ROUND((SUM(BG121:BG155)),2)</f>
        <v>0</v>
      </c>
      <c r="I35" s="87">
        <v>0.21</v>
      </c>
      <c r="J35" s="86">
        <f>0</f>
        <v>0</v>
      </c>
      <c r="L35" s="30"/>
    </row>
    <row r="36" spans="2:12" s="1" customFormat="1" ht="14.45" customHeight="1" hidden="1">
      <c r="B36" s="30"/>
      <c r="E36" s="25" t="s">
        <v>40</v>
      </c>
      <c r="F36" s="86">
        <f>ROUND((SUM(BH121:BH155)),2)</f>
        <v>0</v>
      </c>
      <c r="I36" s="87">
        <v>0.15</v>
      </c>
      <c r="J36" s="86">
        <f>0</f>
        <v>0</v>
      </c>
      <c r="L36" s="30"/>
    </row>
    <row r="37" spans="2:12" s="1" customFormat="1" ht="14.45" customHeight="1" hidden="1">
      <c r="B37" s="30"/>
      <c r="E37" s="25" t="s">
        <v>41</v>
      </c>
      <c r="F37" s="86">
        <f>ROUND((SUM(BI121:BI155)),2)</f>
        <v>0</v>
      </c>
      <c r="I37" s="87">
        <v>0</v>
      </c>
      <c r="J37" s="86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88"/>
      <c r="D39" s="89" t="s">
        <v>42</v>
      </c>
      <c r="E39" s="55"/>
      <c r="F39" s="55"/>
      <c r="G39" s="90" t="s">
        <v>43</v>
      </c>
      <c r="H39" s="91" t="s">
        <v>44</v>
      </c>
      <c r="I39" s="55"/>
      <c r="J39" s="92">
        <f>SUM(J30:J37)</f>
        <v>0</v>
      </c>
      <c r="K39" s="93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45</v>
      </c>
      <c r="E50" s="40"/>
      <c r="F50" s="40"/>
      <c r="G50" s="39" t="s">
        <v>46</v>
      </c>
      <c r="H50" s="40"/>
      <c r="I50" s="40"/>
      <c r="J50" s="40"/>
      <c r="K50" s="40"/>
      <c r="L50" s="30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2:12" s="1" customFormat="1" ht="12.75">
      <c r="B61" s="30"/>
      <c r="D61" s="41" t="s">
        <v>47</v>
      </c>
      <c r="E61" s="32"/>
      <c r="F61" s="94" t="s">
        <v>48</v>
      </c>
      <c r="G61" s="41" t="s">
        <v>47</v>
      </c>
      <c r="H61" s="32"/>
      <c r="I61" s="32"/>
      <c r="J61" s="95" t="s">
        <v>48</v>
      </c>
      <c r="K61" s="32"/>
      <c r="L61" s="30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2:12" s="1" customFormat="1" ht="12.75">
      <c r="B65" s="30"/>
      <c r="D65" s="39" t="s">
        <v>49</v>
      </c>
      <c r="E65" s="40"/>
      <c r="F65" s="40"/>
      <c r="G65" s="39" t="s">
        <v>50</v>
      </c>
      <c r="H65" s="40"/>
      <c r="I65" s="40"/>
      <c r="J65" s="40"/>
      <c r="K65" s="40"/>
      <c r="L65" s="30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2:12" s="1" customFormat="1" ht="12.75">
      <c r="B76" s="30"/>
      <c r="D76" s="41" t="s">
        <v>47</v>
      </c>
      <c r="E76" s="32"/>
      <c r="F76" s="94" t="s">
        <v>48</v>
      </c>
      <c r="G76" s="41" t="s">
        <v>47</v>
      </c>
      <c r="H76" s="32"/>
      <c r="I76" s="32"/>
      <c r="J76" s="95" t="s">
        <v>48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12" s="1" customFormat="1" ht="24.95" customHeight="1">
      <c r="B82" s="30"/>
      <c r="C82" s="19" t="s">
        <v>95</v>
      </c>
      <c r="L82" s="30"/>
    </row>
    <row r="83" spans="2:12" s="1" customFormat="1" ht="6.95" customHeight="1">
      <c r="B83" s="30"/>
      <c r="L83" s="30"/>
    </row>
    <row r="84" spans="2:12" s="1" customFormat="1" ht="12" customHeight="1">
      <c r="B84" s="30"/>
      <c r="C84" s="25" t="s">
        <v>16</v>
      </c>
      <c r="L84" s="30"/>
    </row>
    <row r="85" spans="2:12" s="1" customFormat="1" ht="16.5" customHeight="1">
      <c r="B85" s="30"/>
      <c r="E85" s="219" t="str">
        <f>E7</f>
        <v>IVAŇ - PŘIVÁDĚCÍ ŘAD</v>
      </c>
      <c r="F85" s="220"/>
      <c r="G85" s="220"/>
      <c r="H85" s="220"/>
      <c r="L85" s="30"/>
    </row>
    <row r="86" spans="2:12" s="1" customFormat="1" ht="12" customHeight="1">
      <c r="B86" s="30"/>
      <c r="C86" s="25" t="s">
        <v>93</v>
      </c>
      <c r="L86" s="30"/>
    </row>
    <row r="87" spans="2:12" s="1" customFormat="1" ht="16.5" customHeight="1">
      <c r="B87" s="30"/>
      <c r="E87" s="200" t="str">
        <f>E9</f>
        <v>02 - vodovod</v>
      </c>
      <c r="F87" s="221"/>
      <c r="G87" s="221"/>
      <c r="H87" s="221"/>
      <c r="L87" s="30"/>
    </row>
    <row r="88" spans="2:12" s="1" customFormat="1" ht="6.95" customHeight="1">
      <c r="B88" s="30"/>
      <c r="L88" s="30"/>
    </row>
    <row r="89" spans="2:12" s="1" customFormat="1" ht="12" customHeight="1">
      <c r="B89" s="30"/>
      <c r="C89" s="25" t="s">
        <v>20</v>
      </c>
      <c r="F89" s="23" t="str">
        <f>F12</f>
        <v xml:space="preserve"> </v>
      </c>
      <c r="I89" s="25" t="s">
        <v>22</v>
      </c>
      <c r="J89" s="50">
        <f>IF(J12="","",J12)</f>
        <v>0</v>
      </c>
      <c r="L89" s="30"/>
    </row>
    <row r="90" spans="2:12" s="1" customFormat="1" ht="6.95" customHeight="1">
      <c r="B90" s="30"/>
      <c r="L90" s="30"/>
    </row>
    <row r="91" spans="2:12" s="1" customFormat="1" ht="15.2" customHeight="1">
      <c r="B91" s="30"/>
      <c r="C91" s="25" t="s">
        <v>23</v>
      </c>
      <c r="F91" s="23" t="str">
        <f>E15</f>
        <v xml:space="preserve"> </v>
      </c>
      <c r="I91" s="25" t="s">
        <v>28</v>
      </c>
      <c r="J91" s="28" t="str">
        <f>E21</f>
        <v xml:space="preserve"> </v>
      </c>
      <c r="L91" s="30"/>
    </row>
    <row r="92" spans="2:12" s="1" customFormat="1" ht="15.2" customHeight="1">
      <c r="B92" s="30"/>
      <c r="C92" s="25" t="s">
        <v>26</v>
      </c>
      <c r="F92" s="23" t="str">
        <f>IF(E18="","",E18)</f>
        <v>Vyplň údaj</v>
      </c>
      <c r="I92" s="25" t="s">
        <v>30</v>
      </c>
      <c r="J92" s="28" t="str">
        <f>E24</f>
        <v xml:space="preserve"> </v>
      </c>
      <c r="L92" s="30"/>
    </row>
    <row r="93" spans="2:12" s="1" customFormat="1" ht="10.35" customHeight="1">
      <c r="B93" s="30"/>
      <c r="L93" s="30"/>
    </row>
    <row r="94" spans="2:12" s="1" customFormat="1" ht="29.25" customHeight="1">
      <c r="B94" s="30"/>
      <c r="C94" s="96" t="s">
        <v>96</v>
      </c>
      <c r="D94" s="88"/>
      <c r="E94" s="88"/>
      <c r="F94" s="88"/>
      <c r="G94" s="88"/>
      <c r="H94" s="88"/>
      <c r="I94" s="88"/>
      <c r="J94" s="97" t="s">
        <v>97</v>
      </c>
      <c r="K94" s="88"/>
      <c r="L94" s="30"/>
    </row>
    <row r="95" spans="2:12" s="1" customFormat="1" ht="10.35" customHeight="1">
      <c r="B95" s="30"/>
      <c r="L95" s="30"/>
    </row>
    <row r="96" spans="2:47" s="1" customFormat="1" ht="22.9" customHeight="1">
      <c r="B96" s="30"/>
      <c r="C96" s="98" t="s">
        <v>98</v>
      </c>
      <c r="J96" s="64">
        <f>J121</f>
        <v>0</v>
      </c>
      <c r="L96" s="30"/>
      <c r="AU96" s="15" t="s">
        <v>99</v>
      </c>
    </row>
    <row r="97" spans="2:12" s="8" customFormat="1" ht="24.95" customHeight="1">
      <c r="B97" s="99"/>
      <c r="D97" s="100" t="s">
        <v>100</v>
      </c>
      <c r="E97" s="101"/>
      <c r="F97" s="101"/>
      <c r="G97" s="101"/>
      <c r="H97" s="101"/>
      <c r="I97" s="101"/>
      <c r="J97" s="102">
        <f>J122</f>
        <v>0</v>
      </c>
      <c r="L97" s="99"/>
    </row>
    <row r="98" spans="2:12" s="9" customFormat="1" ht="19.9" customHeight="1">
      <c r="B98" s="103"/>
      <c r="D98" s="104" t="s">
        <v>101</v>
      </c>
      <c r="E98" s="105"/>
      <c r="F98" s="105"/>
      <c r="G98" s="105"/>
      <c r="H98" s="105"/>
      <c r="I98" s="105"/>
      <c r="J98" s="106">
        <f>J123</f>
        <v>0</v>
      </c>
      <c r="L98" s="103"/>
    </row>
    <row r="99" spans="2:12" s="9" customFormat="1" ht="19.9" customHeight="1">
      <c r="B99" s="103"/>
      <c r="D99" s="104" t="s">
        <v>102</v>
      </c>
      <c r="E99" s="105"/>
      <c r="F99" s="105"/>
      <c r="G99" s="105"/>
      <c r="H99" s="105"/>
      <c r="I99" s="105"/>
      <c r="J99" s="106">
        <f>J148</f>
        <v>0</v>
      </c>
      <c r="L99" s="103"/>
    </row>
    <row r="100" spans="2:12" s="9" customFormat="1" ht="19.9" customHeight="1">
      <c r="B100" s="103"/>
      <c r="D100" s="104" t="s">
        <v>103</v>
      </c>
      <c r="E100" s="105"/>
      <c r="F100" s="105"/>
      <c r="G100" s="105"/>
      <c r="H100" s="105"/>
      <c r="I100" s="105"/>
      <c r="J100" s="106">
        <f>J151</f>
        <v>0</v>
      </c>
      <c r="L100" s="103"/>
    </row>
    <row r="101" spans="2:12" s="9" customFormat="1" ht="19.9" customHeight="1">
      <c r="B101" s="103"/>
      <c r="D101" s="104" t="s">
        <v>104</v>
      </c>
      <c r="E101" s="105"/>
      <c r="F101" s="105"/>
      <c r="G101" s="105"/>
      <c r="H101" s="105"/>
      <c r="I101" s="105"/>
      <c r="J101" s="106">
        <f>J154</f>
        <v>0</v>
      </c>
      <c r="L101" s="103"/>
    </row>
    <row r="102" spans="2:12" s="1" customFormat="1" ht="21.75" customHeight="1">
      <c r="B102" s="30"/>
      <c r="L102" s="30"/>
    </row>
    <row r="103" spans="2:12" s="1" customFormat="1" ht="6.95" customHeight="1"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30"/>
    </row>
    <row r="107" spans="2:12" s="1" customFormat="1" ht="6.95" customHeight="1"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0"/>
    </row>
    <row r="108" spans="2:12" s="1" customFormat="1" ht="24.95" customHeight="1">
      <c r="B108" s="30"/>
      <c r="C108" s="19" t="s">
        <v>105</v>
      </c>
      <c r="L108" s="30"/>
    </row>
    <row r="109" spans="2:12" s="1" customFormat="1" ht="6.95" customHeight="1">
      <c r="B109" s="30"/>
      <c r="L109" s="30"/>
    </row>
    <row r="110" spans="2:12" s="1" customFormat="1" ht="12" customHeight="1">
      <c r="B110" s="30"/>
      <c r="C110" s="25" t="s">
        <v>16</v>
      </c>
      <c r="L110" s="30"/>
    </row>
    <row r="111" spans="2:12" s="1" customFormat="1" ht="16.5" customHeight="1">
      <c r="B111" s="30"/>
      <c r="E111" s="219" t="str">
        <f>E7</f>
        <v>IVAŇ - PŘIVÁDĚCÍ ŘAD</v>
      </c>
      <c r="F111" s="220"/>
      <c r="G111" s="220"/>
      <c r="H111" s="220"/>
      <c r="L111" s="30"/>
    </row>
    <row r="112" spans="2:12" s="1" customFormat="1" ht="12" customHeight="1">
      <c r="B112" s="30"/>
      <c r="C112" s="25" t="s">
        <v>93</v>
      </c>
      <c r="L112" s="30"/>
    </row>
    <row r="113" spans="2:12" s="1" customFormat="1" ht="16.5" customHeight="1">
      <c r="B113" s="30"/>
      <c r="E113" s="200" t="str">
        <f>E9</f>
        <v>02 - vodovod</v>
      </c>
      <c r="F113" s="221"/>
      <c r="G113" s="221"/>
      <c r="H113" s="221"/>
      <c r="L113" s="30"/>
    </row>
    <row r="114" spans="2:12" s="1" customFormat="1" ht="6.95" customHeight="1">
      <c r="B114" s="30"/>
      <c r="L114" s="30"/>
    </row>
    <row r="115" spans="2:12" s="1" customFormat="1" ht="12" customHeight="1">
      <c r="B115" s="30"/>
      <c r="C115" s="25" t="s">
        <v>20</v>
      </c>
      <c r="F115" s="23" t="str">
        <f>F12</f>
        <v xml:space="preserve"> </v>
      </c>
      <c r="I115" s="25" t="s">
        <v>22</v>
      </c>
      <c r="J115" s="50">
        <f>IF(J12="","",J12)</f>
        <v>0</v>
      </c>
      <c r="L115" s="30"/>
    </row>
    <row r="116" spans="2:12" s="1" customFormat="1" ht="6.95" customHeight="1">
      <c r="B116" s="30"/>
      <c r="L116" s="30"/>
    </row>
    <row r="117" spans="2:12" s="1" customFormat="1" ht="15.2" customHeight="1">
      <c r="B117" s="30"/>
      <c r="C117" s="25" t="s">
        <v>23</v>
      </c>
      <c r="F117" s="23" t="str">
        <f>E15</f>
        <v xml:space="preserve"> </v>
      </c>
      <c r="I117" s="25" t="s">
        <v>28</v>
      </c>
      <c r="J117" s="28" t="str">
        <f>E21</f>
        <v xml:space="preserve"> </v>
      </c>
      <c r="L117" s="30"/>
    </row>
    <row r="118" spans="2:12" s="1" customFormat="1" ht="15.2" customHeight="1">
      <c r="B118" s="30"/>
      <c r="C118" s="25" t="s">
        <v>26</v>
      </c>
      <c r="F118" s="23" t="str">
        <f>IF(E18="","",E18)</f>
        <v>Vyplň údaj</v>
      </c>
      <c r="I118" s="25" t="s">
        <v>30</v>
      </c>
      <c r="J118" s="28" t="str">
        <f>E24</f>
        <v xml:space="preserve"> </v>
      </c>
      <c r="L118" s="30"/>
    </row>
    <row r="119" spans="2:12" s="1" customFormat="1" ht="10.35" customHeight="1">
      <c r="B119" s="30"/>
      <c r="L119" s="30"/>
    </row>
    <row r="120" spans="2:20" s="10" customFormat="1" ht="29.25" customHeight="1">
      <c r="B120" s="107"/>
      <c r="C120" s="108" t="s">
        <v>106</v>
      </c>
      <c r="D120" s="109" t="s">
        <v>57</v>
      </c>
      <c r="E120" s="109" t="s">
        <v>53</v>
      </c>
      <c r="F120" s="109" t="s">
        <v>54</v>
      </c>
      <c r="G120" s="109" t="s">
        <v>107</v>
      </c>
      <c r="H120" s="109" t="s">
        <v>108</v>
      </c>
      <c r="I120" s="109" t="s">
        <v>109</v>
      </c>
      <c r="J120" s="110" t="s">
        <v>97</v>
      </c>
      <c r="K120" s="111" t="s">
        <v>110</v>
      </c>
      <c r="L120" s="107"/>
      <c r="M120" s="57" t="s">
        <v>1</v>
      </c>
      <c r="N120" s="58" t="s">
        <v>36</v>
      </c>
      <c r="O120" s="58" t="s">
        <v>111</v>
      </c>
      <c r="P120" s="58" t="s">
        <v>112</v>
      </c>
      <c r="Q120" s="58" t="s">
        <v>113</v>
      </c>
      <c r="R120" s="58" t="s">
        <v>114</v>
      </c>
      <c r="S120" s="58" t="s">
        <v>115</v>
      </c>
      <c r="T120" s="59" t="s">
        <v>116</v>
      </c>
    </row>
    <row r="121" spans="2:63" s="1" customFormat="1" ht="22.9" customHeight="1">
      <c r="B121" s="30"/>
      <c r="C121" s="62" t="s">
        <v>117</v>
      </c>
      <c r="J121" s="112">
        <f>BK121</f>
        <v>0</v>
      </c>
      <c r="L121" s="30"/>
      <c r="M121" s="60"/>
      <c r="N121" s="51"/>
      <c r="O121" s="51"/>
      <c r="P121" s="113">
        <f>P122</f>
        <v>0</v>
      </c>
      <c r="Q121" s="51"/>
      <c r="R121" s="113">
        <f>R122</f>
        <v>116.9314</v>
      </c>
      <c r="S121" s="51"/>
      <c r="T121" s="114">
        <f>T122</f>
        <v>0</v>
      </c>
      <c r="AT121" s="15" t="s">
        <v>71</v>
      </c>
      <c r="AU121" s="15" t="s">
        <v>99</v>
      </c>
      <c r="BK121" s="115">
        <f>BK122</f>
        <v>0</v>
      </c>
    </row>
    <row r="122" spans="2:63" s="11" customFormat="1" ht="25.9" customHeight="1">
      <c r="B122" s="116"/>
      <c r="D122" s="117" t="s">
        <v>71</v>
      </c>
      <c r="E122" s="118" t="s">
        <v>118</v>
      </c>
      <c r="F122" s="118" t="s">
        <v>119</v>
      </c>
      <c r="I122" s="119"/>
      <c r="J122" s="120">
        <f>BK122</f>
        <v>0</v>
      </c>
      <c r="L122" s="116"/>
      <c r="M122" s="121"/>
      <c r="P122" s="122">
        <f>P123+P148+P151+P154</f>
        <v>0</v>
      </c>
      <c r="R122" s="122">
        <f>R123+R148+R151+R154</f>
        <v>116.9314</v>
      </c>
      <c r="T122" s="123">
        <f>T123+T148+T151+T154</f>
        <v>0</v>
      </c>
      <c r="AR122" s="117" t="s">
        <v>80</v>
      </c>
      <c r="AT122" s="124" t="s">
        <v>71</v>
      </c>
      <c r="AU122" s="124" t="s">
        <v>72</v>
      </c>
      <c r="AY122" s="117" t="s">
        <v>120</v>
      </c>
      <c r="BK122" s="125">
        <f>BK123+BK148+BK151+BK154</f>
        <v>0</v>
      </c>
    </row>
    <row r="123" spans="2:63" s="11" customFormat="1" ht="22.9" customHeight="1">
      <c r="B123" s="116"/>
      <c r="D123" s="117" t="s">
        <v>71</v>
      </c>
      <c r="E123" s="126" t="s">
        <v>80</v>
      </c>
      <c r="F123" s="126" t="s">
        <v>121</v>
      </c>
      <c r="I123" s="119"/>
      <c r="J123" s="127">
        <f>BK123</f>
        <v>0</v>
      </c>
      <c r="L123" s="116"/>
      <c r="M123" s="121"/>
      <c r="P123" s="122">
        <f>SUM(P124:P147)</f>
        <v>0</v>
      </c>
      <c r="R123" s="122">
        <f>SUM(R124:R147)</f>
        <v>6.8154</v>
      </c>
      <c r="T123" s="123">
        <f>SUM(T124:T147)</f>
        <v>0</v>
      </c>
      <c r="AR123" s="117" t="s">
        <v>80</v>
      </c>
      <c r="AT123" s="124" t="s">
        <v>71</v>
      </c>
      <c r="AU123" s="124" t="s">
        <v>80</v>
      </c>
      <c r="AY123" s="117" t="s">
        <v>120</v>
      </c>
      <c r="BK123" s="125">
        <f>SUM(BK124:BK147)</f>
        <v>0</v>
      </c>
    </row>
    <row r="124" spans="2:65" s="1" customFormat="1" ht="24.2" customHeight="1">
      <c r="B124" s="30"/>
      <c r="C124" s="128" t="s">
        <v>80</v>
      </c>
      <c r="D124" s="128" t="s">
        <v>122</v>
      </c>
      <c r="E124" s="129" t="s">
        <v>123</v>
      </c>
      <c r="F124" s="130" t="s">
        <v>124</v>
      </c>
      <c r="G124" s="131" t="s">
        <v>125</v>
      </c>
      <c r="H124" s="132">
        <v>90</v>
      </c>
      <c r="I124" s="133"/>
      <c r="J124" s="134">
        <f>ROUND(I124*H124,2)</f>
        <v>0</v>
      </c>
      <c r="K124" s="135"/>
      <c r="L124" s="30"/>
      <c r="M124" s="136" t="s">
        <v>1</v>
      </c>
      <c r="N124" s="137" t="s">
        <v>37</v>
      </c>
      <c r="P124" s="138">
        <f>O124*H124</f>
        <v>0</v>
      </c>
      <c r="Q124" s="138">
        <v>0</v>
      </c>
      <c r="R124" s="138">
        <f>Q124*H124</f>
        <v>0</v>
      </c>
      <c r="S124" s="138">
        <v>0</v>
      </c>
      <c r="T124" s="139">
        <f>S124*H124</f>
        <v>0</v>
      </c>
      <c r="AR124" s="140" t="s">
        <v>126</v>
      </c>
      <c r="AT124" s="140" t="s">
        <v>122</v>
      </c>
      <c r="AU124" s="140" t="s">
        <v>82</v>
      </c>
      <c r="AY124" s="15" t="s">
        <v>120</v>
      </c>
      <c r="BE124" s="141">
        <f>IF(N124="základní",J124,0)</f>
        <v>0</v>
      </c>
      <c r="BF124" s="141">
        <f>IF(N124="snížená",J124,0)</f>
        <v>0</v>
      </c>
      <c r="BG124" s="141">
        <f>IF(N124="zákl. přenesená",J124,0)</f>
        <v>0</v>
      </c>
      <c r="BH124" s="141">
        <f>IF(N124="sníž. přenesená",J124,0)</f>
        <v>0</v>
      </c>
      <c r="BI124" s="141">
        <f>IF(N124="nulová",J124,0)</f>
        <v>0</v>
      </c>
      <c r="BJ124" s="15" t="s">
        <v>80</v>
      </c>
      <c r="BK124" s="141">
        <f>ROUND(I124*H124,2)</f>
        <v>0</v>
      </c>
      <c r="BL124" s="15" t="s">
        <v>126</v>
      </c>
      <c r="BM124" s="140" t="s">
        <v>127</v>
      </c>
    </row>
    <row r="125" spans="2:51" s="12" customFormat="1" ht="11.25">
      <c r="B125" s="142"/>
      <c r="D125" s="143" t="s">
        <v>128</v>
      </c>
      <c r="E125" s="144" t="s">
        <v>1</v>
      </c>
      <c r="F125" s="145" t="s">
        <v>129</v>
      </c>
      <c r="H125" s="146">
        <v>90</v>
      </c>
      <c r="I125" s="147"/>
      <c r="L125" s="142"/>
      <c r="M125" s="148"/>
      <c r="T125" s="149"/>
      <c r="AT125" s="144" t="s">
        <v>128</v>
      </c>
      <c r="AU125" s="144" t="s">
        <v>82</v>
      </c>
      <c r="AV125" s="12" t="s">
        <v>82</v>
      </c>
      <c r="AW125" s="12" t="s">
        <v>29</v>
      </c>
      <c r="AX125" s="12" t="s">
        <v>80</v>
      </c>
      <c r="AY125" s="144" t="s">
        <v>120</v>
      </c>
    </row>
    <row r="126" spans="2:65" s="1" customFormat="1" ht="33" customHeight="1">
      <c r="B126" s="30"/>
      <c r="C126" s="128" t="s">
        <v>82</v>
      </c>
      <c r="D126" s="128" t="s">
        <v>122</v>
      </c>
      <c r="E126" s="129" t="s">
        <v>130</v>
      </c>
      <c r="F126" s="130" t="s">
        <v>131</v>
      </c>
      <c r="G126" s="131" t="s">
        <v>132</v>
      </c>
      <c r="H126" s="132">
        <v>135</v>
      </c>
      <c r="I126" s="133"/>
      <c r="J126" s="134">
        <f>ROUND(I126*H126,2)</f>
        <v>0</v>
      </c>
      <c r="K126" s="135"/>
      <c r="L126" s="30"/>
      <c r="M126" s="136" t="s">
        <v>1</v>
      </c>
      <c r="N126" s="137" t="s">
        <v>37</v>
      </c>
      <c r="P126" s="138">
        <f>O126*H126</f>
        <v>0</v>
      </c>
      <c r="Q126" s="138">
        <v>0</v>
      </c>
      <c r="R126" s="138">
        <f>Q126*H126</f>
        <v>0</v>
      </c>
      <c r="S126" s="138">
        <v>0</v>
      </c>
      <c r="T126" s="139">
        <f>S126*H126</f>
        <v>0</v>
      </c>
      <c r="AR126" s="140" t="s">
        <v>126</v>
      </c>
      <c r="AT126" s="140" t="s">
        <v>122</v>
      </c>
      <c r="AU126" s="140" t="s">
        <v>82</v>
      </c>
      <c r="AY126" s="15" t="s">
        <v>120</v>
      </c>
      <c r="BE126" s="141">
        <f>IF(N126="základní",J126,0)</f>
        <v>0</v>
      </c>
      <c r="BF126" s="141">
        <f>IF(N126="snížená",J126,0)</f>
        <v>0</v>
      </c>
      <c r="BG126" s="141">
        <f>IF(N126="zákl. přenesená",J126,0)</f>
        <v>0</v>
      </c>
      <c r="BH126" s="141">
        <f>IF(N126="sníž. přenesená",J126,0)</f>
        <v>0</v>
      </c>
      <c r="BI126" s="141">
        <f>IF(N126="nulová",J126,0)</f>
        <v>0</v>
      </c>
      <c r="BJ126" s="15" t="s">
        <v>80</v>
      </c>
      <c r="BK126" s="141">
        <f>ROUND(I126*H126,2)</f>
        <v>0</v>
      </c>
      <c r="BL126" s="15" t="s">
        <v>126</v>
      </c>
      <c r="BM126" s="140" t="s">
        <v>133</v>
      </c>
    </row>
    <row r="127" spans="2:51" s="12" customFormat="1" ht="11.25">
      <c r="B127" s="142"/>
      <c r="D127" s="143" t="s">
        <v>128</v>
      </c>
      <c r="E127" s="144" t="s">
        <v>1</v>
      </c>
      <c r="F127" s="145" t="s">
        <v>83</v>
      </c>
      <c r="H127" s="146">
        <v>135</v>
      </c>
      <c r="I127" s="147"/>
      <c r="L127" s="142"/>
      <c r="M127" s="148"/>
      <c r="T127" s="149"/>
      <c r="AT127" s="144" t="s">
        <v>128</v>
      </c>
      <c r="AU127" s="144" t="s">
        <v>82</v>
      </c>
      <c r="AV127" s="12" t="s">
        <v>82</v>
      </c>
      <c r="AW127" s="12" t="s">
        <v>29</v>
      </c>
      <c r="AX127" s="12" t="s">
        <v>80</v>
      </c>
      <c r="AY127" s="144" t="s">
        <v>120</v>
      </c>
    </row>
    <row r="128" spans="2:65" s="1" customFormat="1" ht="33" customHeight="1">
      <c r="B128" s="30"/>
      <c r="C128" s="128" t="s">
        <v>134</v>
      </c>
      <c r="D128" s="128" t="s">
        <v>122</v>
      </c>
      <c r="E128" s="129" t="s">
        <v>135</v>
      </c>
      <c r="F128" s="130" t="s">
        <v>136</v>
      </c>
      <c r="G128" s="131" t="s">
        <v>132</v>
      </c>
      <c r="H128" s="132">
        <v>135</v>
      </c>
      <c r="I128" s="133"/>
      <c r="J128" s="134">
        <f>ROUND(I128*H128,2)</f>
        <v>0</v>
      </c>
      <c r="K128" s="135"/>
      <c r="L128" s="30"/>
      <c r="M128" s="136" t="s">
        <v>1</v>
      </c>
      <c r="N128" s="137" t="s">
        <v>37</v>
      </c>
      <c r="P128" s="138">
        <f>O128*H128</f>
        <v>0</v>
      </c>
      <c r="Q128" s="138">
        <v>0</v>
      </c>
      <c r="R128" s="138">
        <f>Q128*H128</f>
        <v>0</v>
      </c>
      <c r="S128" s="138">
        <v>0</v>
      </c>
      <c r="T128" s="139">
        <f>S128*H128</f>
        <v>0</v>
      </c>
      <c r="AR128" s="140" t="s">
        <v>126</v>
      </c>
      <c r="AT128" s="140" t="s">
        <v>122</v>
      </c>
      <c r="AU128" s="140" t="s">
        <v>82</v>
      </c>
      <c r="AY128" s="15" t="s">
        <v>120</v>
      </c>
      <c r="BE128" s="141">
        <f>IF(N128="základní",J128,0)</f>
        <v>0</v>
      </c>
      <c r="BF128" s="141">
        <f>IF(N128="snížená",J128,0)</f>
        <v>0</v>
      </c>
      <c r="BG128" s="141">
        <f>IF(N128="zákl. přenesená",J128,0)</f>
        <v>0</v>
      </c>
      <c r="BH128" s="141">
        <f>IF(N128="sníž. přenesená",J128,0)</f>
        <v>0</v>
      </c>
      <c r="BI128" s="141">
        <f>IF(N128="nulová",J128,0)</f>
        <v>0</v>
      </c>
      <c r="BJ128" s="15" t="s">
        <v>80</v>
      </c>
      <c r="BK128" s="141">
        <f>ROUND(I128*H128,2)</f>
        <v>0</v>
      </c>
      <c r="BL128" s="15" t="s">
        <v>126</v>
      </c>
      <c r="BM128" s="140" t="s">
        <v>137</v>
      </c>
    </row>
    <row r="129" spans="2:51" s="12" customFormat="1" ht="11.25">
      <c r="B129" s="142"/>
      <c r="D129" s="143" t="s">
        <v>128</v>
      </c>
      <c r="E129" s="144" t="s">
        <v>1</v>
      </c>
      <c r="F129" s="145" t="s">
        <v>138</v>
      </c>
      <c r="H129" s="146">
        <v>135</v>
      </c>
      <c r="I129" s="147"/>
      <c r="L129" s="142"/>
      <c r="M129" s="148"/>
      <c r="T129" s="149"/>
      <c r="AT129" s="144" t="s">
        <v>128</v>
      </c>
      <c r="AU129" s="144" t="s">
        <v>82</v>
      </c>
      <c r="AV129" s="12" t="s">
        <v>82</v>
      </c>
      <c r="AW129" s="12" t="s">
        <v>29</v>
      </c>
      <c r="AX129" s="12" t="s">
        <v>72</v>
      </c>
      <c r="AY129" s="144" t="s">
        <v>120</v>
      </c>
    </row>
    <row r="130" spans="2:51" s="13" customFormat="1" ht="11.25">
      <c r="B130" s="150"/>
      <c r="D130" s="143" t="s">
        <v>128</v>
      </c>
      <c r="E130" s="151" t="s">
        <v>83</v>
      </c>
      <c r="F130" s="152" t="s">
        <v>139</v>
      </c>
      <c r="H130" s="153">
        <v>135</v>
      </c>
      <c r="I130" s="154"/>
      <c r="L130" s="150"/>
      <c r="M130" s="155"/>
      <c r="T130" s="156"/>
      <c r="AT130" s="151" t="s">
        <v>128</v>
      </c>
      <c r="AU130" s="151" t="s">
        <v>82</v>
      </c>
      <c r="AV130" s="13" t="s">
        <v>126</v>
      </c>
      <c r="AW130" s="13" t="s">
        <v>29</v>
      </c>
      <c r="AX130" s="13" t="s">
        <v>80</v>
      </c>
      <c r="AY130" s="151" t="s">
        <v>120</v>
      </c>
    </row>
    <row r="131" spans="2:65" s="1" customFormat="1" ht="44.25" customHeight="1">
      <c r="B131" s="30"/>
      <c r="C131" s="128" t="s">
        <v>126</v>
      </c>
      <c r="D131" s="128" t="s">
        <v>122</v>
      </c>
      <c r="E131" s="129" t="s">
        <v>140</v>
      </c>
      <c r="F131" s="130" t="s">
        <v>141</v>
      </c>
      <c r="G131" s="131" t="s">
        <v>142</v>
      </c>
      <c r="H131" s="132">
        <v>1434</v>
      </c>
      <c r="I131" s="133"/>
      <c r="J131" s="134">
        <f>ROUND(I131*H131,2)</f>
        <v>0</v>
      </c>
      <c r="K131" s="135"/>
      <c r="L131" s="30"/>
      <c r="M131" s="136" t="s">
        <v>1</v>
      </c>
      <c r="N131" s="137" t="s">
        <v>37</v>
      </c>
      <c r="P131" s="138">
        <f>O131*H131</f>
        <v>0</v>
      </c>
      <c r="Q131" s="138">
        <v>0.0047</v>
      </c>
      <c r="R131" s="138">
        <f>Q131*H131</f>
        <v>6.739800000000001</v>
      </c>
      <c r="S131" s="138">
        <v>0</v>
      </c>
      <c r="T131" s="139">
        <f>S131*H131</f>
        <v>0</v>
      </c>
      <c r="AR131" s="140" t="s">
        <v>126</v>
      </c>
      <c r="AT131" s="140" t="s">
        <v>122</v>
      </c>
      <c r="AU131" s="140" t="s">
        <v>82</v>
      </c>
      <c r="AY131" s="15" t="s">
        <v>120</v>
      </c>
      <c r="BE131" s="141">
        <f>IF(N131="základní",J131,0)</f>
        <v>0</v>
      </c>
      <c r="BF131" s="141">
        <f>IF(N131="snížená",J131,0)</f>
        <v>0</v>
      </c>
      <c r="BG131" s="141">
        <f>IF(N131="zákl. přenesená",J131,0)</f>
        <v>0</v>
      </c>
      <c r="BH131" s="141">
        <f>IF(N131="sníž. přenesená",J131,0)</f>
        <v>0</v>
      </c>
      <c r="BI131" s="141">
        <f>IF(N131="nulová",J131,0)</f>
        <v>0</v>
      </c>
      <c r="BJ131" s="15" t="s">
        <v>80</v>
      </c>
      <c r="BK131" s="141">
        <f>ROUND(I131*H131,2)</f>
        <v>0</v>
      </c>
      <c r="BL131" s="15" t="s">
        <v>126</v>
      </c>
      <c r="BM131" s="140" t="s">
        <v>143</v>
      </c>
    </row>
    <row r="132" spans="2:65" s="1" customFormat="1" ht="21.75" customHeight="1">
      <c r="B132" s="30"/>
      <c r="C132" s="128" t="s">
        <v>144</v>
      </c>
      <c r="D132" s="128" t="s">
        <v>122</v>
      </c>
      <c r="E132" s="129" t="s">
        <v>145</v>
      </c>
      <c r="F132" s="130" t="s">
        <v>146</v>
      </c>
      <c r="G132" s="131" t="s">
        <v>125</v>
      </c>
      <c r="H132" s="132">
        <v>90</v>
      </c>
      <c r="I132" s="133"/>
      <c r="J132" s="134">
        <f>ROUND(I132*H132,2)</f>
        <v>0</v>
      </c>
      <c r="K132" s="135"/>
      <c r="L132" s="30"/>
      <c r="M132" s="136" t="s">
        <v>1</v>
      </c>
      <c r="N132" s="137" t="s">
        <v>37</v>
      </c>
      <c r="P132" s="138">
        <f>O132*H132</f>
        <v>0</v>
      </c>
      <c r="Q132" s="138">
        <v>0.00084</v>
      </c>
      <c r="R132" s="138">
        <f>Q132*H132</f>
        <v>0.0756</v>
      </c>
      <c r="S132" s="138">
        <v>0</v>
      </c>
      <c r="T132" s="139">
        <f>S132*H132</f>
        <v>0</v>
      </c>
      <c r="AR132" s="140" t="s">
        <v>126</v>
      </c>
      <c r="AT132" s="140" t="s">
        <v>122</v>
      </c>
      <c r="AU132" s="140" t="s">
        <v>82</v>
      </c>
      <c r="AY132" s="15" t="s">
        <v>120</v>
      </c>
      <c r="BE132" s="141">
        <f>IF(N132="základní",J132,0)</f>
        <v>0</v>
      </c>
      <c r="BF132" s="141">
        <f>IF(N132="snížená",J132,0)</f>
        <v>0</v>
      </c>
      <c r="BG132" s="141">
        <f>IF(N132="zákl. přenesená",J132,0)</f>
        <v>0</v>
      </c>
      <c r="BH132" s="141">
        <f>IF(N132="sníž. přenesená",J132,0)</f>
        <v>0</v>
      </c>
      <c r="BI132" s="141">
        <f>IF(N132="nulová",J132,0)</f>
        <v>0</v>
      </c>
      <c r="BJ132" s="15" t="s">
        <v>80</v>
      </c>
      <c r="BK132" s="141">
        <f>ROUND(I132*H132,2)</f>
        <v>0</v>
      </c>
      <c r="BL132" s="15" t="s">
        <v>126</v>
      </c>
      <c r="BM132" s="140" t="s">
        <v>147</v>
      </c>
    </row>
    <row r="133" spans="2:51" s="12" customFormat="1" ht="11.25">
      <c r="B133" s="142"/>
      <c r="D133" s="143" t="s">
        <v>128</v>
      </c>
      <c r="E133" s="144" t="s">
        <v>89</v>
      </c>
      <c r="F133" s="145" t="s">
        <v>148</v>
      </c>
      <c r="H133" s="146">
        <v>90</v>
      </c>
      <c r="I133" s="147"/>
      <c r="L133" s="142"/>
      <c r="M133" s="148"/>
      <c r="T133" s="149"/>
      <c r="AT133" s="144" t="s">
        <v>128</v>
      </c>
      <c r="AU133" s="144" t="s">
        <v>82</v>
      </c>
      <c r="AV133" s="12" t="s">
        <v>82</v>
      </c>
      <c r="AW133" s="12" t="s">
        <v>29</v>
      </c>
      <c r="AX133" s="12" t="s">
        <v>80</v>
      </c>
      <c r="AY133" s="144" t="s">
        <v>120</v>
      </c>
    </row>
    <row r="134" spans="2:65" s="1" customFormat="1" ht="24.2" customHeight="1">
      <c r="B134" s="30"/>
      <c r="C134" s="128" t="s">
        <v>149</v>
      </c>
      <c r="D134" s="128" t="s">
        <v>122</v>
      </c>
      <c r="E134" s="129" t="s">
        <v>150</v>
      </c>
      <c r="F134" s="130" t="s">
        <v>151</v>
      </c>
      <c r="G134" s="131" t="s">
        <v>125</v>
      </c>
      <c r="H134" s="132">
        <v>90</v>
      </c>
      <c r="I134" s="133"/>
      <c r="J134" s="134">
        <f>ROUND(I134*H134,2)</f>
        <v>0</v>
      </c>
      <c r="K134" s="135"/>
      <c r="L134" s="30"/>
      <c r="M134" s="136" t="s">
        <v>1</v>
      </c>
      <c r="N134" s="137" t="s">
        <v>37</v>
      </c>
      <c r="P134" s="138">
        <f>O134*H134</f>
        <v>0</v>
      </c>
      <c r="Q134" s="138">
        <v>0</v>
      </c>
      <c r="R134" s="138">
        <f>Q134*H134</f>
        <v>0</v>
      </c>
      <c r="S134" s="138">
        <v>0</v>
      </c>
      <c r="T134" s="139">
        <f>S134*H134</f>
        <v>0</v>
      </c>
      <c r="AR134" s="140" t="s">
        <v>126</v>
      </c>
      <c r="AT134" s="140" t="s">
        <v>122</v>
      </c>
      <c r="AU134" s="140" t="s">
        <v>82</v>
      </c>
      <c r="AY134" s="15" t="s">
        <v>120</v>
      </c>
      <c r="BE134" s="141">
        <f>IF(N134="základní",J134,0)</f>
        <v>0</v>
      </c>
      <c r="BF134" s="141">
        <f>IF(N134="snížená",J134,0)</f>
        <v>0</v>
      </c>
      <c r="BG134" s="141">
        <f>IF(N134="zákl. přenesená",J134,0)</f>
        <v>0</v>
      </c>
      <c r="BH134" s="141">
        <f>IF(N134="sníž. přenesená",J134,0)</f>
        <v>0</v>
      </c>
      <c r="BI134" s="141">
        <f>IF(N134="nulová",J134,0)</f>
        <v>0</v>
      </c>
      <c r="BJ134" s="15" t="s">
        <v>80</v>
      </c>
      <c r="BK134" s="141">
        <f>ROUND(I134*H134,2)</f>
        <v>0</v>
      </c>
      <c r="BL134" s="15" t="s">
        <v>126</v>
      </c>
      <c r="BM134" s="140" t="s">
        <v>152</v>
      </c>
    </row>
    <row r="135" spans="2:51" s="12" customFormat="1" ht="11.25">
      <c r="B135" s="142"/>
      <c r="D135" s="143" t="s">
        <v>128</v>
      </c>
      <c r="E135" s="144" t="s">
        <v>1</v>
      </c>
      <c r="F135" s="145" t="s">
        <v>89</v>
      </c>
      <c r="H135" s="146">
        <v>90</v>
      </c>
      <c r="I135" s="147"/>
      <c r="L135" s="142"/>
      <c r="M135" s="148"/>
      <c r="T135" s="149"/>
      <c r="AT135" s="144" t="s">
        <v>128</v>
      </c>
      <c r="AU135" s="144" t="s">
        <v>82</v>
      </c>
      <c r="AV135" s="12" t="s">
        <v>82</v>
      </c>
      <c r="AW135" s="12" t="s">
        <v>29</v>
      </c>
      <c r="AX135" s="12" t="s">
        <v>80</v>
      </c>
      <c r="AY135" s="144" t="s">
        <v>120</v>
      </c>
    </row>
    <row r="136" spans="2:65" s="1" customFormat="1" ht="33" customHeight="1">
      <c r="B136" s="30"/>
      <c r="C136" s="128" t="s">
        <v>153</v>
      </c>
      <c r="D136" s="128" t="s">
        <v>122</v>
      </c>
      <c r="E136" s="129" t="s">
        <v>154</v>
      </c>
      <c r="F136" s="130" t="s">
        <v>155</v>
      </c>
      <c r="G136" s="131" t="s">
        <v>132</v>
      </c>
      <c r="H136" s="132">
        <v>135</v>
      </c>
      <c r="I136" s="133"/>
      <c r="J136" s="134">
        <f>ROUND(I136*H136,2)</f>
        <v>0</v>
      </c>
      <c r="K136" s="135"/>
      <c r="L136" s="30"/>
      <c r="M136" s="136" t="s">
        <v>1</v>
      </c>
      <c r="N136" s="137" t="s">
        <v>37</v>
      </c>
      <c r="P136" s="138">
        <f>O136*H136</f>
        <v>0</v>
      </c>
      <c r="Q136" s="138">
        <v>0</v>
      </c>
      <c r="R136" s="138">
        <f>Q136*H136</f>
        <v>0</v>
      </c>
      <c r="S136" s="138">
        <v>0</v>
      </c>
      <c r="T136" s="139">
        <f>S136*H136</f>
        <v>0</v>
      </c>
      <c r="AR136" s="140" t="s">
        <v>126</v>
      </c>
      <c r="AT136" s="140" t="s">
        <v>122</v>
      </c>
      <c r="AU136" s="140" t="s">
        <v>82</v>
      </c>
      <c r="AY136" s="15" t="s">
        <v>120</v>
      </c>
      <c r="BE136" s="141">
        <f>IF(N136="základní",J136,0)</f>
        <v>0</v>
      </c>
      <c r="BF136" s="141">
        <f>IF(N136="snížená",J136,0)</f>
        <v>0</v>
      </c>
      <c r="BG136" s="141">
        <f>IF(N136="zákl. přenesená",J136,0)</f>
        <v>0</v>
      </c>
      <c r="BH136" s="141">
        <f>IF(N136="sníž. přenesená",J136,0)</f>
        <v>0</v>
      </c>
      <c r="BI136" s="141">
        <f>IF(N136="nulová",J136,0)</f>
        <v>0</v>
      </c>
      <c r="BJ136" s="15" t="s">
        <v>80</v>
      </c>
      <c r="BK136" s="141">
        <f>ROUND(I136*H136,2)</f>
        <v>0</v>
      </c>
      <c r="BL136" s="15" t="s">
        <v>126</v>
      </c>
      <c r="BM136" s="140" t="s">
        <v>156</v>
      </c>
    </row>
    <row r="137" spans="2:51" s="12" customFormat="1" ht="11.25">
      <c r="B137" s="142"/>
      <c r="D137" s="143" t="s">
        <v>128</v>
      </c>
      <c r="E137" s="144" t="s">
        <v>1</v>
      </c>
      <c r="F137" s="145" t="s">
        <v>83</v>
      </c>
      <c r="H137" s="146">
        <v>135</v>
      </c>
      <c r="I137" s="147"/>
      <c r="L137" s="142"/>
      <c r="M137" s="148"/>
      <c r="T137" s="149"/>
      <c r="AT137" s="144" t="s">
        <v>128</v>
      </c>
      <c r="AU137" s="144" t="s">
        <v>82</v>
      </c>
      <c r="AV137" s="12" t="s">
        <v>82</v>
      </c>
      <c r="AW137" s="12" t="s">
        <v>29</v>
      </c>
      <c r="AX137" s="12" t="s">
        <v>80</v>
      </c>
      <c r="AY137" s="144" t="s">
        <v>120</v>
      </c>
    </row>
    <row r="138" spans="2:65" s="1" customFormat="1" ht="33" customHeight="1">
      <c r="B138" s="30"/>
      <c r="C138" s="128" t="s">
        <v>157</v>
      </c>
      <c r="D138" s="128" t="s">
        <v>122</v>
      </c>
      <c r="E138" s="129" t="s">
        <v>158</v>
      </c>
      <c r="F138" s="130" t="s">
        <v>159</v>
      </c>
      <c r="G138" s="131" t="s">
        <v>132</v>
      </c>
      <c r="H138" s="132">
        <v>135</v>
      </c>
      <c r="I138" s="133"/>
      <c r="J138" s="134">
        <f>ROUND(I138*H138,2)</f>
        <v>0</v>
      </c>
      <c r="K138" s="135"/>
      <c r="L138" s="30"/>
      <c r="M138" s="136" t="s">
        <v>1</v>
      </c>
      <c r="N138" s="137" t="s">
        <v>37</v>
      </c>
      <c r="P138" s="138">
        <f>O138*H138</f>
        <v>0</v>
      </c>
      <c r="Q138" s="138">
        <v>0</v>
      </c>
      <c r="R138" s="138">
        <f>Q138*H138</f>
        <v>0</v>
      </c>
      <c r="S138" s="138">
        <v>0</v>
      </c>
      <c r="T138" s="139">
        <f>S138*H138</f>
        <v>0</v>
      </c>
      <c r="AR138" s="140" t="s">
        <v>126</v>
      </c>
      <c r="AT138" s="140" t="s">
        <v>122</v>
      </c>
      <c r="AU138" s="140" t="s">
        <v>82</v>
      </c>
      <c r="AY138" s="15" t="s">
        <v>120</v>
      </c>
      <c r="BE138" s="141">
        <f>IF(N138="základní",J138,0)</f>
        <v>0</v>
      </c>
      <c r="BF138" s="141">
        <f>IF(N138="snížená",J138,0)</f>
        <v>0</v>
      </c>
      <c r="BG138" s="141">
        <f>IF(N138="zákl. přenesená",J138,0)</f>
        <v>0</v>
      </c>
      <c r="BH138" s="141">
        <f>IF(N138="sníž. přenesená",J138,0)</f>
        <v>0</v>
      </c>
      <c r="BI138" s="141">
        <f>IF(N138="nulová",J138,0)</f>
        <v>0</v>
      </c>
      <c r="BJ138" s="15" t="s">
        <v>80</v>
      </c>
      <c r="BK138" s="141">
        <f>ROUND(I138*H138,2)</f>
        <v>0</v>
      </c>
      <c r="BL138" s="15" t="s">
        <v>126</v>
      </c>
      <c r="BM138" s="140" t="s">
        <v>160</v>
      </c>
    </row>
    <row r="139" spans="2:51" s="12" customFormat="1" ht="11.25">
      <c r="B139" s="142"/>
      <c r="D139" s="143" t="s">
        <v>128</v>
      </c>
      <c r="E139" s="144" t="s">
        <v>1</v>
      </c>
      <c r="F139" s="145" t="s">
        <v>83</v>
      </c>
      <c r="H139" s="146">
        <v>135</v>
      </c>
      <c r="I139" s="147"/>
      <c r="L139" s="142"/>
      <c r="M139" s="148"/>
      <c r="T139" s="149"/>
      <c r="AT139" s="144" t="s">
        <v>128</v>
      </c>
      <c r="AU139" s="144" t="s">
        <v>82</v>
      </c>
      <c r="AV139" s="12" t="s">
        <v>82</v>
      </c>
      <c r="AW139" s="12" t="s">
        <v>29</v>
      </c>
      <c r="AX139" s="12" t="s">
        <v>80</v>
      </c>
      <c r="AY139" s="144" t="s">
        <v>120</v>
      </c>
    </row>
    <row r="140" spans="2:65" s="1" customFormat="1" ht="37.9" customHeight="1">
      <c r="B140" s="30"/>
      <c r="C140" s="128" t="s">
        <v>92</v>
      </c>
      <c r="D140" s="128" t="s">
        <v>122</v>
      </c>
      <c r="E140" s="129" t="s">
        <v>161</v>
      </c>
      <c r="F140" s="130" t="s">
        <v>162</v>
      </c>
      <c r="G140" s="131" t="s">
        <v>132</v>
      </c>
      <c r="H140" s="132">
        <v>1620</v>
      </c>
      <c r="I140" s="133"/>
      <c r="J140" s="134">
        <f>ROUND(I140*H140,2)</f>
        <v>0</v>
      </c>
      <c r="K140" s="135"/>
      <c r="L140" s="30"/>
      <c r="M140" s="136" t="s">
        <v>1</v>
      </c>
      <c r="N140" s="137" t="s">
        <v>37</v>
      </c>
      <c r="P140" s="138">
        <f>O140*H140</f>
        <v>0</v>
      </c>
      <c r="Q140" s="138">
        <v>0</v>
      </c>
      <c r="R140" s="138">
        <f>Q140*H140</f>
        <v>0</v>
      </c>
      <c r="S140" s="138">
        <v>0</v>
      </c>
      <c r="T140" s="139">
        <f>S140*H140</f>
        <v>0</v>
      </c>
      <c r="AR140" s="140" t="s">
        <v>126</v>
      </c>
      <c r="AT140" s="140" t="s">
        <v>122</v>
      </c>
      <c r="AU140" s="140" t="s">
        <v>82</v>
      </c>
      <c r="AY140" s="15" t="s">
        <v>120</v>
      </c>
      <c r="BE140" s="141">
        <f>IF(N140="základní",J140,0)</f>
        <v>0</v>
      </c>
      <c r="BF140" s="141">
        <f>IF(N140="snížená",J140,0)</f>
        <v>0</v>
      </c>
      <c r="BG140" s="141">
        <f>IF(N140="zákl. přenesená",J140,0)</f>
        <v>0</v>
      </c>
      <c r="BH140" s="141">
        <f>IF(N140="sníž. přenesená",J140,0)</f>
        <v>0</v>
      </c>
      <c r="BI140" s="141">
        <f>IF(N140="nulová",J140,0)</f>
        <v>0</v>
      </c>
      <c r="BJ140" s="15" t="s">
        <v>80</v>
      </c>
      <c r="BK140" s="141">
        <f>ROUND(I140*H140,2)</f>
        <v>0</v>
      </c>
      <c r="BL140" s="15" t="s">
        <v>126</v>
      </c>
      <c r="BM140" s="140" t="s">
        <v>163</v>
      </c>
    </row>
    <row r="141" spans="2:51" s="12" customFormat="1" ht="11.25">
      <c r="B141" s="142"/>
      <c r="D141" s="143" t="s">
        <v>128</v>
      </c>
      <c r="E141" s="144" t="s">
        <v>1</v>
      </c>
      <c r="F141" s="145" t="s">
        <v>164</v>
      </c>
      <c r="H141" s="146">
        <v>1620</v>
      </c>
      <c r="I141" s="147"/>
      <c r="L141" s="142"/>
      <c r="M141" s="148"/>
      <c r="T141" s="149"/>
      <c r="AT141" s="144" t="s">
        <v>128</v>
      </c>
      <c r="AU141" s="144" t="s">
        <v>82</v>
      </c>
      <c r="AV141" s="12" t="s">
        <v>82</v>
      </c>
      <c r="AW141" s="12" t="s">
        <v>29</v>
      </c>
      <c r="AX141" s="12" t="s">
        <v>80</v>
      </c>
      <c r="AY141" s="144" t="s">
        <v>120</v>
      </c>
    </row>
    <row r="142" spans="2:65" s="1" customFormat="1" ht="24.2" customHeight="1">
      <c r="B142" s="30"/>
      <c r="C142" s="128" t="s">
        <v>165</v>
      </c>
      <c r="D142" s="128" t="s">
        <v>122</v>
      </c>
      <c r="E142" s="129" t="s">
        <v>166</v>
      </c>
      <c r="F142" s="130" t="s">
        <v>167</v>
      </c>
      <c r="G142" s="131" t="s">
        <v>168</v>
      </c>
      <c r="H142" s="132">
        <v>270</v>
      </c>
      <c r="I142" s="133"/>
      <c r="J142" s="134">
        <f>ROUND(I142*H142,2)</f>
        <v>0</v>
      </c>
      <c r="K142" s="135"/>
      <c r="L142" s="30"/>
      <c r="M142" s="136" t="s">
        <v>1</v>
      </c>
      <c r="N142" s="137" t="s">
        <v>37</v>
      </c>
      <c r="P142" s="138">
        <f>O142*H142</f>
        <v>0</v>
      </c>
      <c r="Q142" s="138">
        <v>0</v>
      </c>
      <c r="R142" s="138">
        <f>Q142*H142</f>
        <v>0</v>
      </c>
      <c r="S142" s="138">
        <v>0</v>
      </c>
      <c r="T142" s="139">
        <f>S142*H142</f>
        <v>0</v>
      </c>
      <c r="AR142" s="140" t="s">
        <v>126</v>
      </c>
      <c r="AT142" s="140" t="s">
        <v>122</v>
      </c>
      <c r="AU142" s="140" t="s">
        <v>82</v>
      </c>
      <c r="AY142" s="15" t="s">
        <v>120</v>
      </c>
      <c r="BE142" s="141">
        <f>IF(N142="základní",J142,0)</f>
        <v>0</v>
      </c>
      <c r="BF142" s="141">
        <f>IF(N142="snížená",J142,0)</f>
        <v>0</v>
      </c>
      <c r="BG142" s="141">
        <f>IF(N142="zákl. přenesená",J142,0)</f>
        <v>0</v>
      </c>
      <c r="BH142" s="141">
        <f>IF(N142="sníž. přenesená",J142,0)</f>
        <v>0</v>
      </c>
      <c r="BI142" s="141">
        <f>IF(N142="nulová",J142,0)</f>
        <v>0</v>
      </c>
      <c r="BJ142" s="15" t="s">
        <v>80</v>
      </c>
      <c r="BK142" s="141">
        <f>ROUND(I142*H142,2)</f>
        <v>0</v>
      </c>
      <c r="BL142" s="15" t="s">
        <v>126</v>
      </c>
      <c r="BM142" s="140" t="s">
        <v>169</v>
      </c>
    </row>
    <row r="143" spans="2:51" s="12" customFormat="1" ht="11.25">
      <c r="B143" s="142"/>
      <c r="D143" s="143" t="s">
        <v>128</v>
      </c>
      <c r="E143" s="144" t="s">
        <v>1</v>
      </c>
      <c r="F143" s="145" t="s">
        <v>170</v>
      </c>
      <c r="H143" s="146">
        <v>270</v>
      </c>
      <c r="I143" s="147"/>
      <c r="L143" s="142"/>
      <c r="M143" s="148"/>
      <c r="T143" s="149"/>
      <c r="AT143" s="144" t="s">
        <v>128</v>
      </c>
      <c r="AU143" s="144" t="s">
        <v>82</v>
      </c>
      <c r="AV143" s="12" t="s">
        <v>82</v>
      </c>
      <c r="AW143" s="12" t="s">
        <v>29</v>
      </c>
      <c r="AX143" s="12" t="s">
        <v>80</v>
      </c>
      <c r="AY143" s="144" t="s">
        <v>120</v>
      </c>
    </row>
    <row r="144" spans="2:65" s="1" customFormat="1" ht="24.2" customHeight="1">
      <c r="B144" s="30"/>
      <c r="C144" s="128" t="s">
        <v>171</v>
      </c>
      <c r="D144" s="128" t="s">
        <v>122</v>
      </c>
      <c r="E144" s="129" t="s">
        <v>172</v>
      </c>
      <c r="F144" s="130" t="s">
        <v>173</v>
      </c>
      <c r="G144" s="131" t="s">
        <v>132</v>
      </c>
      <c r="H144" s="132">
        <v>79.942</v>
      </c>
      <c r="I144" s="133"/>
      <c r="J144" s="134">
        <f>ROUND(I144*H144,2)</f>
        <v>0</v>
      </c>
      <c r="K144" s="135"/>
      <c r="L144" s="30"/>
      <c r="M144" s="136" t="s">
        <v>1</v>
      </c>
      <c r="N144" s="137" t="s">
        <v>37</v>
      </c>
      <c r="P144" s="138">
        <f>O144*H144</f>
        <v>0</v>
      </c>
      <c r="Q144" s="138">
        <v>0</v>
      </c>
      <c r="R144" s="138">
        <f>Q144*H144</f>
        <v>0</v>
      </c>
      <c r="S144" s="138">
        <v>0</v>
      </c>
      <c r="T144" s="139">
        <f>S144*H144</f>
        <v>0</v>
      </c>
      <c r="AR144" s="140" t="s">
        <v>126</v>
      </c>
      <c r="AT144" s="140" t="s">
        <v>122</v>
      </c>
      <c r="AU144" s="140" t="s">
        <v>82</v>
      </c>
      <c r="AY144" s="15" t="s">
        <v>120</v>
      </c>
      <c r="BE144" s="141">
        <f>IF(N144="základní",J144,0)</f>
        <v>0</v>
      </c>
      <c r="BF144" s="141">
        <f>IF(N144="snížená",J144,0)</f>
        <v>0</v>
      </c>
      <c r="BG144" s="141">
        <f>IF(N144="zákl. přenesená",J144,0)</f>
        <v>0</v>
      </c>
      <c r="BH144" s="141">
        <f>IF(N144="sníž. přenesená",J144,0)</f>
        <v>0</v>
      </c>
      <c r="BI144" s="141">
        <f>IF(N144="nulová",J144,0)</f>
        <v>0</v>
      </c>
      <c r="BJ144" s="15" t="s">
        <v>80</v>
      </c>
      <c r="BK144" s="141">
        <f>ROUND(I144*H144,2)</f>
        <v>0</v>
      </c>
      <c r="BL144" s="15" t="s">
        <v>126</v>
      </c>
      <c r="BM144" s="140" t="s">
        <v>174</v>
      </c>
    </row>
    <row r="145" spans="2:51" s="12" customFormat="1" ht="11.25">
      <c r="B145" s="142"/>
      <c r="D145" s="143" t="s">
        <v>128</v>
      </c>
      <c r="E145" s="144" t="s">
        <v>1</v>
      </c>
      <c r="F145" s="145" t="s">
        <v>175</v>
      </c>
      <c r="H145" s="146">
        <v>79.942</v>
      </c>
      <c r="I145" s="147"/>
      <c r="L145" s="142"/>
      <c r="M145" s="148"/>
      <c r="T145" s="149"/>
      <c r="AT145" s="144" t="s">
        <v>128</v>
      </c>
      <c r="AU145" s="144" t="s">
        <v>82</v>
      </c>
      <c r="AV145" s="12" t="s">
        <v>82</v>
      </c>
      <c r="AW145" s="12" t="s">
        <v>29</v>
      </c>
      <c r="AX145" s="12" t="s">
        <v>80</v>
      </c>
      <c r="AY145" s="144" t="s">
        <v>120</v>
      </c>
    </row>
    <row r="146" spans="2:65" s="1" customFormat="1" ht="24.2" customHeight="1">
      <c r="B146" s="30"/>
      <c r="C146" s="128" t="s">
        <v>176</v>
      </c>
      <c r="D146" s="128" t="s">
        <v>122</v>
      </c>
      <c r="E146" s="129" t="s">
        <v>177</v>
      </c>
      <c r="F146" s="130" t="s">
        <v>178</v>
      </c>
      <c r="G146" s="131" t="s">
        <v>132</v>
      </c>
      <c r="H146" s="132">
        <v>46.058</v>
      </c>
      <c r="I146" s="133"/>
      <c r="J146" s="134">
        <f>ROUND(I146*H146,2)</f>
        <v>0</v>
      </c>
      <c r="K146" s="135"/>
      <c r="L146" s="30"/>
      <c r="M146" s="136" t="s">
        <v>1</v>
      </c>
      <c r="N146" s="137" t="s">
        <v>37</v>
      </c>
      <c r="P146" s="138">
        <f>O146*H146</f>
        <v>0</v>
      </c>
      <c r="Q146" s="138">
        <v>0</v>
      </c>
      <c r="R146" s="138">
        <f>Q146*H146</f>
        <v>0</v>
      </c>
      <c r="S146" s="138">
        <v>0</v>
      </c>
      <c r="T146" s="139">
        <f>S146*H146</f>
        <v>0</v>
      </c>
      <c r="AR146" s="140" t="s">
        <v>126</v>
      </c>
      <c r="AT146" s="140" t="s">
        <v>122</v>
      </c>
      <c r="AU146" s="140" t="s">
        <v>82</v>
      </c>
      <c r="AY146" s="15" t="s">
        <v>120</v>
      </c>
      <c r="BE146" s="141">
        <f>IF(N146="základní",J146,0)</f>
        <v>0</v>
      </c>
      <c r="BF146" s="141">
        <f>IF(N146="snížená",J146,0)</f>
        <v>0</v>
      </c>
      <c r="BG146" s="141">
        <f>IF(N146="zákl. přenesená",J146,0)</f>
        <v>0</v>
      </c>
      <c r="BH146" s="141">
        <f>IF(N146="sníž. přenesená",J146,0)</f>
        <v>0</v>
      </c>
      <c r="BI146" s="141">
        <f>IF(N146="nulová",J146,0)</f>
        <v>0</v>
      </c>
      <c r="BJ146" s="15" t="s">
        <v>80</v>
      </c>
      <c r="BK146" s="141">
        <f>ROUND(I146*H146,2)</f>
        <v>0</v>
      </c>
      <c r="BL146" s="15" t="s">
        <v>126</v>
      </c>
      <c r="BM146" s="140" t="s">
        <v>179</v>
      </c>
    </row>
    <row r="147" spans="2:51" s="12" customFormat="1" ht="11.25">
      <c r="B147" s="142"/>
      <c r="D147" s="143" t="s">
        <v>128</v>
      </c>
      <c r="E147" s="144" t="s">
        <v>86</v>
      </c>
      <c r="F147" s="145" t="s">
        <v>180</v>
      </c>
      <c r="H147" s="146">
        <v>46.058</v>
      </c>
      <c r="I147" s="147"/>
      <c r="L147" s="142"/>
      <c r="M147" s="148"/>
      <c r="T147" s="149"/>
      <c r="AT147" s="144" t="s">
        <v>128</v>
      </c>
      <c r="AU147" s="144" t="s">
        <v>82</v>
      </c>
      <c r="AV147" s="12" t="s">
        <v>82</v>
      </c>
      <c r="AW147" s="12" t="s">
        <v>29</v>
      </c>
      <c r="AX147" s="12" t="s">
        <v>80</v>
      </c>
      <c r="AY147" s="144" t="s">
        <v>120</v>
      </c>
    </row>
    <row r="148" spans="2:63" s="11" customFormat="1" ht="22.9" customHeight="1">
      <c r="B148" s="116"/>
      <c r="D148" s="117" t="s">
        <v>71</v>
      </c>
      <c r="E148" s="126" t="s">
        <v>126</v>
      </c>
      <c r="F148" s="126" t="s">
        <v>181</v>
      </c>
      <c r="I148" s="119"/>
      <c r="J148" s="127">
        <f>BK148</f>
        <v>0</v>
      </c>
      <c r="L148" s="116"/>
      <c r="M148" s="121"/>
      <c r="P148" s="122">
        <f>SUM(P149:P150)</f>
        <v>0</v>
      </c>
      <c r="R148" s="122">
        <f>SUM(R149:R150)</f>
        <v>0</v>
      </c>
      <c r="T148" s="123">
        <f>SUM(T149:T150)</f>
        <v>0</v>
      </c>
      <c r="AR148" s="117" t="s">
        <v>80</v>
      </c>
      <c r="AT148" s="124" t="s">
        <v>71</v>
      </c>
      <c r="AU148" s="124" t="s">
        <v>80</v>
      </c>
      <c r="AY148" s="117" t="s">
        <v>120</v>
      </c>
      <c r="BK148" s="125">
        <f>SUM(BK149:BK150)</f>
        <v>0</v>
      </c>
    </row>
    <row r="149" spans="2:65" s="1" customFormat="1" ht="16.5" customHeight="1">
      <c r="B149" s="30"/>
      <c r="C149" s="128" t="s">
        <v>182</v>
      </c>
      <c r="D149" s="128" t="s">
        <v>122</v>
      </c>
      <c r="E149" s="129" t="s">
        <v>183</v>
      </c>
      <c r="F149" s="130" t="s">
        <v>184</v>
      </c>
      <c r="G149" s="131" t="s">
        <v>132</v>
      </c>
      <c r="H149" s="132">
        <v>9</v>
      </c>
      <c r="I149" s="133"/>
      <c r="J149" s="134">
        <f>ROUND(I149*H149,2)</f>
        <v>0</v>
      </c>
      <c r="K149" s="135"/>
      <c r="L149" s="30"/>
      <c r="M149" s="136" t="s">
        <v>1</v>
      </c>
      <c r="N149" s="137" t="s">
        <v>37</v>
      </c>
      <c r="P149" s="138">
        <f>O149*H149</f>
        <v>0</v>
      </c>
      <c r="Q149" s="138">
        <v>0</v>
      </c>
      <c r="R149" s="138">
        <f>Q149*H149</f>
        <v>0</v>
      </c>
      <c r="S149" s="138">
        <v>0</v>
      </c>
      <c r="T149" s="139">
        <f>S149*H149</f>
        <v>0</v>
      </c>
      <c r="AR149" s="140" t="s">
        <v>126</v>
      </c>
      <c r="AT149" s="140" t="s">
        <v>122</v>
      </c>
      <c r="AU149" s="140" t="s">
        <v>82</v>
      </c>
      <c r="AY149" s="15" t="s">
        <v>120</v>
      </c>
      <c r="BE149" s="141">
        <f>IF(N149="základní",J149,0)</f>
        <v>0</v>
      </c>
      <c r="BF149" s="141">
        <f>IF(N149="snížená",J149,0)</f>
        <v>0</v>
      </c>
      <c r="BG149" s="141">
        <f>IF(N149="zákl. přenesená",J149,0)</f>
        <v>0</v>
      </c>
      <c r="BH149" s="141">
        <f>IF(N149="sníž. přenesená",J149,0)</f>
        <v>0</v>
      </c>
      <c r="BI149" s="141">
        <f>IF(N149="nulová",J149,0)</f>
        <v>0</v>
      </c>
      <c r="BJ149" s="15" t="s">
        <v>80</v>
      </c>
      <c r="BK149" s="141">
        <f>ROUND(I149*H149,2)</f>
        <v>0</v>
      </c>
      <c r="BL149" s="15" t="s">
        <v>126</v>
      </c>
      <c r="BM149" s="140" t="s">
        <v>185</v>
      </c>
    </row>
    <row r="150" spans="2:51" s="12" customFormat="1" ht="11.25">
      <c r="B150" s="142"/>
      <c r="D150" s="143" t="s">
        <v>128</v>
      </c>
      <c r="E150" s="144" t="s">
        <v>91</v>
      </c>
      <c r="F150" s="145" t="s">
        <v>186</v>
      </c>
      <c r="H150" s="146">
        <v>9</v>
      </c>
      <c r="I150" s="147"/>
      <c r="L150" s="142"/>
      <c r="M150" s="148"/>
      <c r="T150" s="149"/>
      <c r="AT150" s="144" t="s">
        <v>128</v>
      </c>
      <c r="AU150" s="144" t="s">
        <v>82</v>
      </c>
      <c r="AV150" s="12" t="s">
        <v>82</v>
      </c>
      <c r="AW150" s="12" t="s">
        <v>29</v>
      </c>
      <c r="AX150" s="12" t="s">
        <v>80</v>
      </c>
      <c r="AY150" s="144" t="s">
        <v>120</v>
      </c>
    </row>
    <row r="151" spans="2:63" s="11" customFormat="1" ht="22.9" customHeight="1">
      <c r="B151" s="116"/>
      <c r="D151" s="117" t="s">
        <v>71</v>
      </c>
      <c r="E151" s="126" t="s">
        <v>187</v>
      </c>
      <c r="F151" s="126" t="s">
        <v>188</v>
      </c>
      <c r="I151" s="119"/>
      <c r="J151" s="127">
        <f>BK151</f>
        <v>0</v>
      </c>
      <c r="L151" s="116"/>
      <c r="M151" s="121"/>
      <c r="P151" s="122">
        <f>SUM(P152:P153)</f>
        <v>0</v>
      </c>
      <c r="R151" s="122">
        <f>SUM(R152:R153)</f>
        <v>110.116</v>
      </c>
      <c r="T151" s="123">
        <f>SUM(T152:T153)</f>
        <v>0</v>
      </c>
      <c r="AR151" s="117" t="s">
        <v>80</v>
      </c>
      <c r="AT151" s="124" t="s">
        <v>71</v>
      </c>
      <c r="AU151" s="124" t="s">
        <v>80</v>
      </c>
      <c r="AY151" s="117" t="s">
        <v>120</v>
      </c>
      <c r="BK151" s="125">
        <f>SUM(BK152:BK153)</f>
        <v>0</v>
      </c>
    </row>
    <row r="152" spans="2:65" s="1" customFormat="1" ht="16.5" customHeight="1">
      <c r="B152" s="30"/>
      <c r="C152" s="157" t="s">
        <v>189</v>
      </c>
      <c r="D152" s="157" t="s">
        <v>190</v>
      </c>
      <c r="E152" s="158" t="s">
        <v>191</v>
      </c>
      <c r="F152" s="159" t="s">
        <v>192</v>
      </c>
      <c r="G152" s="160" t="s">
        <v>168</v>
      </c>
      <c r="H152" s="161">
        <v>110.116</v>
      </c>
      <c r="I152" s="162"/>
      <c r="J152" s="163">
        <f>ROUND(I152*H152,2)</f>
        <v>0</v>
      </c>
      <c r="K152" s="164"/>
      <c r="L152" s="165"/>
      <c r="M152" s="166" t="s">
        <v>1</v>
      </c>
      <c r="N152" s="167" t="s">
        <v>37</v>
      </c>
      <c r="P152" s="138">
        <f>O152*H152</f>
        <v>0</v>
      </c>
      <c r="Q152" s="138">
        <v>1</v>
      </c>
      <c r="R152" s="138">
        <f>Q152*H152</f>
        <v>110.116</v>
      </c>
      <c r="S152" s="138">
        <v>0</v>
      </c>
      <c r="T152" s="139">
        <f>S152*H152</f>
        <v>0</v>
      </c>
      <c r="AR152" s="140" t="s">
        <v>157</v>
      </c>
      <c r="AT152" s="140" t="s">
        <v>190</v>
      </c>
      <c r="AU152" s="140" t="s">
        <v>82</v>
      </c>
      <c r="AY152" s="15" t="s">
        <v>120</v>
      </c>
      <c r="BE152" s="141">
        <f>IF(N152="základní",J152,0)</f>
        <v>0</v>
      </c>
      <c r="BF152" s="141">
        <f>IF(N152="snížená",J152,0)</f>
        <v>0</v>
      </c>
      <c r="BG152" s="141">
        <f>IF(N152="zákl. přenesená",J152,0)</f>
        <v>0</v>
      </c>
      <c r="BH152" s="141">
        <f>IF(N152="sníž. přenesená",J152,0)</f>
        <v>0</v>
      </c>
      <c r="BI152" s="141">
        <f>IF(N152="nulová",J152,0)</f>
        <v>0</v>
      </c>
      <c r="BJ152" s="15" t="s">
        <v>80</v>
      </c>
      <c r="BK152" s="141">
        <f>ROUND(I152*H152,2)</f>
        <v>0</v>
      </c>
      <c r="BL152" s="15" t="s">
        <v>126</v>
      </c>
      <c r="BM152" s="140" t="s">
        <v>193</v>
      </c>
    </row>
    <row r="153" spans="2:51" s="12" customFormat="1" ht="11.25">
      <c r="B153" s="142"/>
      <c r="D153" s="143" t="s">
        <v>128</v>
      </c>
      <c r="E153" s="144" t="s">
        <v>1</v>
      </c>
      <c r="F153" s="145" t="s">
        <v>194</v>
      </c>
      <c r="H153" s="146">
        <v>110.116</v>
      </c>
      <c r="I153" s="147"/>
      <c r="L153" s="142"/>
      <c r="M153" s="148"/>
      <c r="T153" s="149"/>
      <c r="AT153" s="144" t="s">
        <v>128</v>
      </c>
      <c r="AU153" s="144" t="s">
        <v>82</v>
      </c>
      <c r="AV153" s="12" t="s">
        <v>82</v>
      </c>
      <c r="AW153" s="12" t="s">
        <v>29</v>
      </c>
      <c r="AX153" s="12" t="s">
        <v>80</v>
      </c>
      <c r="AY153" s="144" t="s">
        <v>120</v>
      </c>
    </row>
    <row r="154" spans="2:63" s="11" customFormat="1" ht="22.9" customHeight="1">
      <c r="B154" s="116"/>
      <c r="D154" s="117" t="s">
        <v>71</v>
      </c>
      <c r="E154" s="126" t="s">
        <v>195</v>
      </c>
      <c r="F154" s="126" t="s">
        <v>196</v>
      </c>
      <c r="I154" s="119"/>
      <c r="J154" s="127">
        <f>BK154</f>
        <v>0</v>
      </c>
      <c r="L154" s="116"/>
      <c r="M154" s="121"/>
      <c r="P154" s="122">
        <f>P155</f>
        <v>0</v>
      </c>
      <c r="R154" s="122">
        <f>R155</f>
        <v>0</v>
      </c>
      <c r="T154" s="123">
        <f>T155</f>
        <v>0</v>
      </c>
      <c r="AR154" s="117" t="s">
        <v>80</v>
      </c>
      <c r="AT154" s="124" t="s">
        <v>71</v>
      </c>
      <c r="AU154" s="124" t="s">
        <v>80</v>
      </c>
      <c r="AY154" s="117" t="s">
        <v>120</v>
      </c>
      <c r="BK154" s="125">
        <f>BK155</f>
        <v>0</v>
      </c>
    </row>
    <row r="155" spans="2:65" s="1" customFormat="1" ht="24.2" customHeight="1">
      <c r="B155" s="30"/>
      <c r="C155" s="128" t="s">
        <v>8</v>
      </c>
      <c r="D155" s="128" t="s">
        <v>122</v>
      </c>
      <c r="E155" s="129" t="s">
        <v>197</v>
      </c>
      <c r="F155" s="130" t="s">
        <v>198</v>
      </c>
      <c r="G155" s="131" t="s">
        <v>168</v>
      </c>
      <c r="H155" s="132">
        <v>116.931</v>
      </c>
      <c r="I155" s="133"/>
      <c r="J155" s="134">
        <f>ROUND(I155*H155,2)</f>
        <v>0</v>
      </c>
      <c r="K155" s="135"/>
      <c r="L155" s="30"/>
      <c r="M155" s="168" t="s">
        <v>1</v>
      </c>
      <c r="N155" s="169" t="s">
        <v>37</v>
      </c>
      <c r="O155" s="170"/>
      <c r="P155" s="171">
        <f>O155*H155</f>
        <v>0</v>
      </c>
      <c r="Q155" s="171">
        <v>0</v>
      </c>
      <c r="R155" s="171">
        <f>Q155*H155</f>
        <v>0</v>
      </c>
      <c r="S155" s="171">
        <v>0</v>
      </c>
      <c r="T155" s="172">
        <f>S155*H155</f>
        <v>0</v>
      </c>
      <c r="AR155" s="140" t="s">
        <v>126</v>
      </c>
      <c r="AT155" s="140" t="s">
        <v>122</v>
      </c>
      <c r="AU155" s="140" t="s">
        <v>82</v>
      </c>
      <c r="AY155" s="15" t="s">
        <v>120</v>
      </c>
      <c r="BE155" s="141">
        <f>IF(N155="základní",J155,0)</f>
        <v>0</v>
      </c>
      <c r="BF155" s="141">
        <f>IF(N155="snížená",J155,0)</f>
        <v>0</v>
      </c>
      <c r="BG155" s="141">
        <f>IF(N155="zákl. přenesená",J155,0)</f>
        <v>0</v>
      </c>
      <c r="BH155" s="141">
        <f>IF(N155="sníž. přenesená",J155,0)</f>
        <v>0</v>
      </c>
      <c r="BI155" s="141">
        <f>IF(N155="nulová",J155,0)</f>
        <v>0</v>
      </c>
      <c r="BJ155" s="15" t="s">
        <v>80</v>
      </c>
      <c r="BK155" s="141">
        <f>ROUND(I155*H155,2)</f>
        <v>0</v>
      </c>
      <c r="BL155" s="15" t="s">
        <v>126</v>
      </c>
      <c r="BM155" s="140" t="s">
        <v>199</v>
      </c>
    </row>
    <row r="156" spans="2:12" s="1" customFormat="1" ht="6.95" customHeight="1">
      <c r="B156" s="42"/>
      <c r="C156" s="43"/>
      <c r="D156" s="43"/>
      <c r="E156" s="43"/>
      <c r="F156" s="43"/>
      <c r="G156" s="43"/>
      <c r="H156" s="43"/>
      <c r="I156" s="43"/>
      <c r="J156" s="43"/>
      <c r="K156" s="43"/>
      <c r="L156" s="30"/>
    </row>
  </sheetData>
  <sheetProtection algorithmName="SHA-512" hashValue="zBwa8R/6ey5G4BRtBpomh/MEasMrGCJO/yz8JFvjiar+NnVTdYC5CWpiwj2lQizxDsjjPdNUABKV2kNk3tuV5g==" saltValue="x96XIsaUk6t5ciclU96+t3AjVnQLWKdUh39n3/Nyq+VUgO9GnpK2o/YgM3awCgjosJWjiCb+QRy5FxlYjnRsVQ==" spinCount="100000" sheet="1" objects="1" scenarios="1" formatColumns="0" formatRows="0" autoFilter="0"/>
  <autoFilter ref="C120:K155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3:H3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25.00390625" style="0" customWidth="1"/>
    <col min="4" max="4" width="75.8515625" style="0" customWidth="1"/>
    <col min="5" max="5" width="13.28125" style="0" customWidth="1"/>
    <col min="6" max="6" width="20.00390625" style="0" customWidth="1"/>
    <col min="7" max="7" width="1.7109375" style="0" customWidth="1"/>
    <col min="8" max="8" width="8.28125" style="0" customWidth="1"/>
  </cols>
  <sheetData>
    <row r="1" ht="11.25" customHeight="1"/>
    <row r="2" ht="36.95" customHeight="1"/>
    <row r="3" spans="2:8" ht="6.95" customHeight="1">
      <c r="B3" s="16"/>
      <c r="C3" s="17"/>
      <c r="D3" s="17"/>
      <c r="E3" s="17"/>
      <c r="F3" s="17"/>
      <c r="G3" s="17"/>
      <c r="H3" s="18"/>
    </row>
    <row r="4" spans="2:8" ht="24.95" customHeight="1">
      <c r="B4" s="18"/>
      <c r="C4" s="19" t="s">
        <v>200</v>
      </c>
      <c r="H4" s="18"/>
    </row>
    <row r="5" spans="2:8" ht="12" customHeight="1">
      <c r="B5" s="18"/>
      <c r="C5" s="22" t="s">
        <v>13</v>
      </c>
      <c r="D5" s="189" t="s">
        <v>14</v>
      </c>
      <c r="E5" s="185"/>
      <c r="F5" s="185"/>
      <c r="H5" s="18"/>
    </row>
    <row r="6" spans="2:8" ht="36.95" customHeight="1">
      <c r="B6" s="18"/>
      <c r="C6" s="24" t="s">
        <v>16</v>
      </c>
      <c r="D6" s="186" t="s">
        <v>17</v>
      </c>
      <c r="E6" s="185"/>
      <c r="F6" s="185"/>
      <c r="H6" s="18"/>
    </row>
    <row r="7" spans="2:8" ht="16.5" customHeight="1">
      <c r="B7" s="18"/>
      <c r="C7" s="25" t="s">
        <v>22</v>
      </c>
      <c r="D7" s="50">
        <f>'Rekapitulace stavby'!AN8</f>
        <v>0</v>
      </c>
      <c r="H7" s="18"/>
    </row>
    <row r="8" spans="2:8" s="1" customFormat="1" ht="10.9" customHeight="1">
      <c r="B8" s="30"/>
      <c r="H8" s="30"/>
    </row>
    <row r="9" spans="2:8" s="10" customFormat="1" ht="29.25" customHeight="1">
      <c r="B9" s="107"/>
      <c r="C9" s="108" t="s">
        <v>53</v>
      </c>
      <c r="D9" s="109" t="s">
        <v>54</v>
      </c>
      <c r="E9" s="109" t="s">
        <v>107</v>
      </c>
      <c r="F9" s="110" t="s">
        <v>201</v>
      </c>
      <c r="H9" s="107"/>
    </row>
    <row r="10" spans="2:8" s="1" customFormat="1" ht="26.45" customHeight="1">
      <c r="B10" s="30"/>
      <c r="C10" s="173" t="s">
        <v>202</v>
      </c>
      <c r="D10" s="173" t="s">
        <v>78</v>
      </c>
      <c r="H10" s="30"/>
    </row>
    <row r="11" spans="2:8" s="1" customFormat="1" ht="16.9" customHeight="1">
      <c r="B11" s="30"/>
      <c r="C11" s="174" t="s">
        <v>83</v>
      </c>
      <c r="D11" s="175" t="s">
        <v>84</v>
      </c>
      <c r="E11" s="176" t="s">
        <v>1</v>
      </c>
      <c r="F11" s="177">
        <v>135</v>
      </c>
      <c r="H11" s="30"/>
    </row>
    <row r="12" spans="2:8" s="1" customFormat="1" ht="16.9" customHeight="1">
      <c r="B12" s="30"/>
      <c r="C12" s="178" t="s">
        <v>1</v>
      </c>
      <c r="D12" s="178" t="s">
        <v>138</v>
      </c>
      <c r="E12" s="15" t="s">
        <v>1</v>
      </c>
      <c r="F12" s="179">
        <v>135</v>
      </c>
      <c r="H12" s="30"/>
    </row>
    <row r="13" spans="2:8" s="1" customFormat="1" ht="16.9" customHeight="1">
      <c r="B13" s="30"/>
      <c r="C13" s="178" t="s">
        <v>83</v>
      </c>
      <c r="D13" s="178" t="s">
        <v>139</v>
      </c>
      <c r="E13" s="15" t="s">
        <v>1</v>
      </c>
      <c r="F13" s="179">
        <v>135</v>
      </c>
      <c r="H13" s="30"/>
    </row>
    <row r="14" spans="2:8" s="1" customFormat="1" ht="16.9" customHeight="1">
      <c r="B14" s="30"/>
      <c r="C14" s="180" t="s">
        <v>203</v>
      </c>
      <c r="H14" s="30"/>
    </row>
    <row r="15" spans="2:8" s="1" customFormat="1" ht="22.5">
      <c r="B15" s="30"/>
      <c r="C15" s="178" t="s">
        <v>135</v>
      </c>
      <c r="D15" s="178" t="s">
        <v>136</v>
      </c>
      <c r="E15" s="15" t="s">
        <v>132</v>
      </c>
      <c r="F15" s="179">
        <v>135</v>
      </c>
      <c r="H15" s="30"/>
    </row>
    <row r="16" spans="2:8" s="1" customFormat="1" ht="22.5">
      <c r="B16" s="30"/>
      <c r="C16" s="178" t="s">
        <v>130</v>
      </c>
      <c r="D16" s="178" t="s">
        <v>131</v>
      </c>
      <c r="E16" s="15" t="s">
        <v>132</v>
      </c>
      <c r="F16" s="179">
        <v>135</v>
      </c>
      <c r="H16" s="30"/>
    </row>
    <row r="17" spans="2:8" s="1" customFormat="1" ht="16.9" customHeight="1">
      <c r="B17" s="30"/>
      <c r="C17" s="178" t="s">
        <v>154</v>
      </c>
      <c r="D17" s="178" t="s">
        <v>155</v>
      </c>
      <c r="E17" s="15" t="s">
        <v>132</v>
      </c>
      <c r="F17" s="179">
        <v>135</v>
      </c>
      <c r="H17" s="30"/>
    </row>
    <row r="18" spans="2:8" s="1" customFormat="1" ht="22.5">
      <c r="B18" s="30"/>
      <c r="C18" s="178" t="s">
        <v>158</v>
      </c>
      <c r="D18" s="178" t="s">
        <v>159</v>
      </c>
      <c r="E18" s="15" t="s">
        <v>132</v>
      </c>
      <c r="F18" s="179">
        <v>135</v>
      </c>
      <c r="H18" s="30"/>
    </row>
    <row r="19" spans="2:8" s="1" customFormat="1" ht="22.5">
      <c r="B19" s="30"/>
      <c r="C19" s="178" t="s">
        <v>161</v>
      </c>
      <c r="D19" s="178" t="s">
        <v>162</v>
      </c>
      <c r="E19" s="15" t="s">
        <v>132</v>
      </c>
      <c r="F19" s="179">
        <v>1620</v>
      </c>
      <c r="H19" s="30"/>
    </row>
    <row r="20" spans="2:8" s="1" customFormat="1" ht="16.9" customHeight="1">
      <c r="B20" s="30"/>
      <c r="C20" s="178" t="s">
        <v>166</v>
      </c>
      <c r="D20" s="178" t="s">
        <v>167</v>
      </c>
      <c r="E20" s="15" t="s">
        <v>168</v>
      </c>
      <c r="F20" s="179">
        <v>270</v>
      </c>
      <c r="H20" s="30"/>
    </row>
    <row r="21" spans="2:8" s="1" customFormat="1" ht="16.9" customHeight="1">
      <c r="B21" s="30"/>
      <c r="C21" s="178" t="s">
        <v>172</v>
      </c>
      <c r="D21" s="178" t="s">
        <v>173</v>
      </c>
      <c r="E21" s="15" t="s">
        <v>132</v>
      </c>
      <c r="F21" s="179">
        <v>79.942</v>
      </c>
      <c r="H21" s="30"/>
    </row>
    <row r="22" spans="2:8" s="1" customFormat="1" ht="16.9" customHeight="1">
      <c r="B22" s="30"/>
      <c r="C22" s="174" t="s">
        <v>86</v>
      </c>
      <c r="D22" s="175" t="s">
        <v>86</v>
      </c>
      <c r="E22" s="176" t="s">
        <v>1</v>
      </c>
      <c r="F22" s="177">
        <v>46.058</v>
      </c>
      <c r="H22" s="30"/>
    </row>
    <row r="23" spans="2:8" s="1" customFormat="1" ht="16.9" customHeight="1">
      <c r="B23" s="30"/>
      <c r="C23" s="178" t="s">
        <v>86</v>
      </c>
      <c r="D23" s="178" t="s">
        <v>180</v>
      </c>
      <c r="E23" s="15" t="s">
        <v>1</v>
      </c>
      <c r="F23" s="179">
        <v>46.058</v>
      </c>
      <c r="H23" s="30"/>
    </row>
    <row r="24" spans="2:8" s="1" customFormat="1" ht="16.9" customHeight="1">
      <c r="B24" s="30"/>
      <c r="C24" s="180" t="s">
        <v>203</v>
      </c>
      <c r="H24" s="30"/>
    </row>
    <row r="25" spans="2:8" s="1" customFormat="1" ht="16.9" customHeight="1">
      <c r="B25" s="30"/>
      <c r="C25" s="178" t="s">
        <v>177</v>
      </c>
      <c r="D25" s="178" t="s">
        <v>178</v>
      </c>
      <c r="E25" s="15" t="s">
        <v>132</v>
      </c>
      <c r="F25" s="179">
        <v>46.058</v>
      </c>
      <c r="H25" s="30"/>
    </row>
    <row r="26" spans="2:8" s="1" customFormat="1" ht="16.9" customHeight="1">
      <c r="B26" s="30"/>
      <c r="C26" s="178" t="s">
        <v>172</v>
      </c>
      <c r="D26" s="178" t="s">
        <v>173</v>
      </c>
      <c r="E26" s="15" t="s">
        <v>132</v>
      </c>
      <c r="F26" s="179">
        <v>79.942</v>
      </c>
      <c r="H26" s="30"/>
    </row>
    <row r="27" spans="2:8" s="1" customFormat="1" ht="16.9" customHeight="1">
      <c r="B27" s="30"/>
      <c r="C27" s="178" t="s">
        <v>191</v>
      </c>
      <c r="D27" s="178" t="s">
        <v>192</v>
      </c>
      <c r="E27" s="15" t="s">
        <v>168</v>
      </c>
      <c r="F27" s="179">
        <v>110.116</v>
      </c>
      <c r="H27" s="30"/>
    </row>
    <row r="28" spans="2:8" s="1" customFormat="1" ht="16.9" customHeight="1">
      <c r="B28" s="30"/>
      <c r="C28" s="174" t="s">
        <v>89</v>
      </c>
      <c r="D28" s="175" t="s">
        <v>89</v>
      </c>
      <c r="E28" s="176" t="s">
        <v>1</v>
      </c>
      <c r="F28" s="177">
        <v>90</v>
      </c>
      <c r="H28" s="30"/>
    </row>
    <row r="29" spans="2:8" s="1" customFormat="1" ht="16.9" customHeight="1">
      <c r="B29" s="30"/>
      <c r="C29" s="178" t="s">
        <v>89</v>
      </c>
      <c r="D29" s="178" t="s">
        <v>148</v>
      </c>
      <c r="E29" s="15" t="s">
        <v>1</v>
      </c>
      <c r="F29" s="179">
        <v>90</v>
      </c>
      <c r="H29" s="30"/>
    </row>
    <row r="30" spans="2:8" s="1" customFormat="1" ht="16.9" customHeight="1">
      <c r="B30" s="30"/>
      <c r="C30" s="180" t="s">
        <v>203</v>
      </c>
      <c r="H30" s="30"/>
    </row>
    <row r="31" spans="2:8" s="1" customFormat="1" ht="16.9" customHeight="1">
      <c r="B31" s="30"/>
      <c r="C31" s="178" t="s">
        <v>145</v>
      </c>
      <c r="D31" s="178" t="s">
        <v>146</v>
      </c>
      <c r="E31" s="15" t="s">
        <v>125</v>
      </c>
      <c r="F31" s="179">
        <v>90</v>
      </c>
      <c r="H31" s="30"/>
    </row>
    <row r="32" spans="2:8" s="1" customFormat="1" ht="16.9" customHeight="1">
      <c r="B32" s="30"/>
      <c r="C32" s="178" t="s">
        <v>150</v>
      </c>
      <c r="D32" s="178" t="s">
        <v>151</v>
      </c>
      <c r="E32" s="15" t="s">
        <v>125</v>
      </c>
      <c r="F32" s="179">
        <v>90</v>
      </c>
      <c r="H32" s="30"/>
    </row>
    <row r="33" spans="2:8" s="1" customFormat="1" ht="16.9" customHeight="1">
      <c r="B33" s="30"/>
      <c r="C33" s="174" t="s">
        <v>91</v>
      </c>
      <c r="D33" s="175" t="s">
        <v>91</v>
      </c>
      <c r="E33" s="176" t="s">
        <v>1</v>
      </c>
      <c r="F33" s="177">
        <v>9</v>
      </c>
      <c r="H33" s="30"/>
    </row>
    <row r="34" spans="2:8" s="1" customFormat="1" ht="16.9" customHeight="1">
      <c r="B34" s="30"/>
      <c r="C34" s="178" t="s">
        <v>91</v>
      </c>
      <c r="D34" s="178" t="s">
        <v>186</v>
      </c>
      <c r="E34" s="15" t="s">
        <v>1</v>
      </c>
      <c r="F34" s="179">
        <v>9</v>
      </c>
      <c r="H34" s="30"/>
    </row>
    <row r="35" spans="2:8" s="1" customFormat="1" ht="16.9" customHeight="1">
      <c r="B35" s="30"/>
      <c r="C35" s="180" t="s">
        <v>203</v>
      </c>
      <c r="H35" s="30"/>
    </row>
    <row r="36" spans="2:8" s="1" customFormat="1" ht="16.9" customHeight="1">
      <c r="B36" s="30"/>
      <c r="C36" s="178" t="s">
        <v>183</v>
      </c>
      <c r="D36" s="178" t="s">
        <v>184</v>
      </c>
      <c r="E36" s="15" t="s">
        <v>132</v>
      </c>
      <c r="F36" s="179">
        <v>9</v>
      </c>
      <c r="H36" s="30"/>
    </row>
    <row r="37" spans="2:8" s="1" customFormat="1" ht="16.9" customHeight="1">
      <c r="B37" s="30"/>
      <c r="C37" s="178" t="s">
        <v>172</v>
      </c>
      <c r="D37" s="178" t="s">
        <v>173</v>
      </c>
      <c r="E37" s="15" t="s">
        <v>132</v>
      </c>
      <c r="F37" s="179">
        <v>79.942</v>
      </c>
      <c r="H37" s="30"/>
    </row>
    <row r="38" spans="2:8" s="1" customFormat="1" ht="16.9" customHeight="1">
      <c r="B38" s="30"/>
      <c r="C38" s="178" t="s">
        <v>191</v>
      </c>
      <c r="D38" s="178" t="s">
        <v>192</v>
      </c>
      <c r="E38" s="15" t="s">
        <v>168</v>
      </c>
      <c r="F38" s="179">
        <v>110.116</v>
      </c>
      <c r="H38" s="30"/>
    </row>
    <row r="39" spans="2:8" s="1" customFormat="1" ht="7.35" customHeight="1">
      <c r="B39" s="42"/>
      <c r="C39" s="43"/>
      <c r="D39" s="43"/>
      <c r="E39" s="43"/>
      <c r="F39" s="43"/>
      <c r="G39" s="43"/>
      <c r="H39" s="30"/>
    </row>
    <row r="40" s="1" customFormat="1" ht="11.25"/>
  </sheetData>
  <sheetProtection algorithmName="SHA-512" hashValue="PPRTiVXAPOk5VDYibUr2xkdKfTES+a5fcIYUBT/O7Z4ZXdIRksi+zUi8jNKp0D0BzdhRrOYfVCRYgtx2+9t/aA==" saltValue="x/SKYW8gCnKeD7VN7PuvFmC7mNCGykbNkup7IbTXXQYivqhhesqvkO6ijdj8EJMPWvcxPDG0IzHPz20hYv6eYg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Veronika Běhunčíková</dc:creator>
  <cp:keywords/>
  <dc:description/>
  <cp:lastModifiedBy>Ing. Veronika Běhunčíková</cp:lastModifiedBy>
  <dcterms:created xsi:type="dcterms:W3CDTF">2023-09-21T06:44:44Z</dcterms:created>
  <dcterms:modified xsi:type="dcterms:W3CDTF">2023-10-27T06:35:05Z</dcterms:modified>
  <cp:category/>
  <cp:version/>
  <cp:contentType/>
  <cp:contentStatus/>
</cp:coreProperties>
</file>